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E:\URBANIZAÇÃO SEVERO GOMIDES\PLANILHAS\"/>
    </mc:Choice>
  </mc:AlternateContent>
  <xr:revisionPtr revIDLastSave="0" documentId="13_ncr:1_{A57E3B08-32FB-4F4C-AE69-CE3E465AE0DC}" xr6:coauthVersionLast="47" xr6:coauthVersionMax="47" xr10:uidLastSave="{00000000-0000-0000-0000-000000000000}"/>
  <bookViews>
    <workbookView xWindow="-110" yWindow="-110" windowWidth="19420" windowHeight="10420" firstSheet="2" activeTab="2" xr2:uid="{4BA50611-22EA-4BEB-B6E6-73AA54276EB9}"/>
  </bookViews>
  <sheets>
    <sheet name="ABC (2)" sheetId="8" state="hidden" r:id="rId1"/>
    <sheet name="ABC" sheetId="7" state="hidden" r:id="rId2"/>
    <sheet name="ORC" sheetId="1" r:id="rId3"/>
    <sheet name="COMP01,02,03 " sheetId="10" r:id="rId4"/>
    <sheet name="COMP04" sheetId="13" r:id="rId5"/>
    <sheet name="PRODUTOS BETUMINOSOS " sheetId="9" r:id="rId6"/>
    <sheet name="ADM_CANT_MOB" sheetId="6" r:id="rId7"/>
    <sheet name="QUANT-A3_1" sheetId="4" r:id="rId8"/>
    <sheet name="DT1" sheetId="3" r:id="rId9"/>
    <sheet name="TER" sheetId="2" r:id="rId10"/>
    <sheet name="Mapa de Cotações" sheetId="5"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I">#REF!</definedName>
    <definedName name="\S">[1]COMPOS1!#REF!</definedName>
    <definedName name="_01_09_96">#REF!</definedName>
    <definedName name="_xlnm._FilterDatabase" localSheetId="6" hidden="1">ADM_CANT_MOB!$B$1:$B$129</definedName>
    <definedName name="_xlnm._FilterDatabase" localSheetId="2" hidden="1">ORC!$C$1:$C$447</definedName>
    <definedName name="_Key1" localSheetId="1" hidden="1">#REF!</definedName>
    <definedName name="_Key1" localSheetId="0" hidden="1">#REF!</definedName>
    <definedName name="_Key1" hidden="1">#REF!</definedName>
    <definedName name="_Key2" localSheetId="1" hidden="1">#REF!</definedName>
    <definedName name="_Key2" localSheetId="0" hidden="1">#REF!</definedName>
    <definedName name="_Key2" hidden="1">#REF!</definedName>
    <definedName name="_Order1" hidden="1">255</definedName>
    <definedName name="_Order2" hidden="1">255</definedName>
    <definedName name="_PL1">#REF!</definedName>
    <definedName name="_Sort" localSheetId="1" hidden="1">#REF!</definedName>
    <definedName name="_Sort" localSheetId="0" hidden="1">#REF!</definedName>
    <definedName name="_Sort" hidden="1">#REF!</definedName>
    <definedName name="a">#REF!</definedName>
    <definedName name="AA">#N/A</definedName>
    <definedName name="AAAAA">#N/A</definedName>
    <definedName name="AFDD">#N/A</definedName>
    <definedName name="ALTA">'[2]PRO-08'!#REF!</definedName>
    <definedName name="amarela">#REF!</definedName>
    <definedName name="ar">#REF!</definedName>
    <definedName name="_xlnm.Print_Area" localSheetId="6">ADM_CANT_MOB!$A$1:$I$93</definedName>
    <definedName name="_xlnm.Print_Area" localSheetId="3">'COMP01,02,03 '!$A$1:$H$63</definedName>
    <definedName name="_xlnm.Print_Area" localSheetId="8">'DT1'!$A$4:$K$17</definedName>
    <definedName name="_xlnm.Print_Area" localSheetId="10">'Mapa de Cotações'!$A$1:$I$54</definedName>
    <definedName name="_xlnm.Print_Area" localSheetId="2">ORC!$A$1:$K$441</definedName>
    <definedName name="_xlnm.Print_Area" localSheetId="5">'PRODUTOS BETUMINOSOS '!$A$1:$J$38</definedName>
    <definedName name="_xlnm.Print_Area" localSheetId="7">'QUANT-A3_1'!$A$1:$CA$308</definedName>
    <definedName name="_xlnm.Print_Area" localSheetId="9">TER!$A$5:$F$56</definedName>
    <definedName name="ÁREA_PROCV_DADOS_MEDIÇÃO">'[3]B M Pl04'!$Q$5:$AB$32</definedName>
    <definedName name="ÁREA_PROCV_SUB_EMPREITEIRAS">'[3]B M Pl04'!$B$5:$C$32</definedName>
    <definedName name="ASP">#REF!</definedName>
    <definedName name="Aut_original">[4]PROJETO!#REF!</definedName>
    <definedName name="Aut_resumo">[5]RESUMO_AUT1!#REF!</definedName>
    <definedName name="AVC">#N/A</definedName>
    <definedName name="azul">#REF!</definedName>
    <definedName name="AZULSINAL">#REF!</definedName>
    <definedName name="_xlnm.Database">#REF!</definedName>
    <definedName name="BDI">#REF!</definedName>
    <definedName name="Berma">[6]Planejamento!#REF!</definedName>
    <definedName name="BG">#REF!</definedName>
    <definedName name="BGU">#REF!</definedName>
    <definedName name="BUEIROS">[6]Planejamento!#REF!</definedName>
    <definedName name="BuiltIn_Print_Area">#REF!</definedName>
    <definedName name="CANT_REDE">[6]Planejamento!#REF!</definedName>
    <definedName name="CAPAO" localSheetId="1">#REF!</definedName>
    <definedName name="CAPAO" localSheetId="0">#REF!</definedName>
    <definedName name="CAPAO">#REF!</definedName>
    <definedName name="CBU">#REF!</definedName>
    <definedName name="CBUII">#REF!</definedName>
    <definedName name="CBUQB">#REF!</definedName>
    <definedName name="CBUQc">#REF!</definedName>
    <definedName name="CERCA_REDE">[6]Planejamento!#REF!</definedName>
    <definedName name="CIDADE">'[6]Vínculos (Não Mexer)'!$G$36</definedName>
    <definedName name="CPAV">#REF!</definedName>
    <definedName name="_xlnm.Criteria">#REF!</definedName>
    <definedName name="d">#REF!</definedName>
    <definedName name="da">#N/A</definedName>
    <definedName name="dadinho">#REF!</definedName>
    <definedName name="DADOS">#REF!</definedName>
    <definedName name="DATA">'[6]Vínculos (Não Mexer)'!$G$26</definedName>
    <definedName name="Data_Final">#REF!</definedName>
    <definedName name="Data_Início">#REF!</definedName>
    <definedName name="daV">#N/A</definedName>
    <definedName name="daVIDSON">#N/A</definedName>
    <definedName name="DGA">'[2]PRO-08'!#REF!</definedName>
    <definedName name="DIST">#REF!</definedName>
    <definedName name="DIST1">#REF!</definedName>
    <definedName name="DIST10">#REF!</definedName>
    <definedName name="DIST2">#REF!</definedName>
    <definedName name="DJ">#REF!</definedName>
    <definedName name="dRENO">[6]Planejamento!#REF!</definedName>
    <definedName name="DURAÇÃO_OBRA">[6]Planejamento!#REF!</definedName>
    <definedName name="ECJ">#REF!</definedName>
    <definedName name="EJ">#REF!</definedName>
    <definedName name="EQUIP" localSheetId="1">#REF!</definedName>
    <definedName name="EQUIP" localSheetId="0">#REF!</definedName>
    <definedName name="EQUIP">#REF!</definedName>
    <definedName name="ESCRITÓRIO">#REF!</definedName>
    <definedName name="EXA">'[2]PRO-08'!#REF!</definedName>
    <definedName name="Excel_BuiltIn_Print_Area_4">#REF!</definedName>
    <definedName name="Extenso">#N/A</definedName>
    <definedName name="fc1a">'[2]PRO-08'!#REF!</definedName>
    <definedName name="FC2A">'[2]PRO-08'!#REF!</definedName>
    <definedName name="FC3A">'[2]PRO-08'!#REF!</definedName>
    <definedName name="hi">#REF!</definedName>
    <definedName name="IM">#REF!</definedName>
    <definedName name="Largura_da_Faixa_de_Tráfego___...........">#REF!</definedName>
    <definedName name="LILASDRENA">#REF!</definedName>
    <definedName name="LISTA_CÓD_MEDIÇÕES">[3]Listas!$B$5:$B$38</definedName>
    <definedName name="MAT" localSheetId="1">#REF!</definedName>
    <definedName name="MAT" localSheetId="0">#REF!</definedName>
    <definedName name="MAT">#REF!</definedName>
    <definedName name="MDO" localSheetId="1">#REF!</definedName>
    <definedName name="MDO" localSheetId="0">#REF!</definedName>
    <definedName name="MDO">#REF!</definedName>
    <definedName name="Medição">#REF!</definedName>
    <definedName name="Meu">#REF!</definedName>
    <definedName name="módulo1.Extenso">#N/A</definedName>
    <definedName name="NTEI">'[2]PRO-08'!#REF!</definedName>
    <definedName name="OBJETIVO">#REF!</definedName>
    <definedName name="OPA">'[2]PRO-08'!#REF!</definedName>
    <definedName name="PassaExtenso" localSheetId="1">[7]!PassaExtenso</definedName>
    <definedName name="PassaExtenso" localSheetId="0">[7]!PassaExtenso</definedName>
    <definedName name="PassaExtenso">[7]!PassaExtenso</definedName>
    <definedName name="PERDA">#REF!</definedName>
    <definedName name="PERÍODO">'[6]Vínculos (Não Mexer)'!$G$24</definedName>
    <definedName name="pesquisa">#REF!</definedName>
    <definedName name="PL">#REF!</definedName>
    <definedName name="Ponte">#N/A</definedName>
    <definedName name="PRECO" localSheetId="1">#REF!</definedName>
    <definedName name="PRECO" localSheetId="0">#REF!</definedName>
    <definedName name="PRECO">#REF!</definedName>
    <definedName name="PREÇO_REDE">[6]Planejamento!#REF!</definedName>
    <definedName name="PREFEITO">'[6]Vínculos (Não Mexer)'!$G$38</definedName>
    <definedName name="Print">[8]QuQuant!#REF!</definedName>
    <definedName name="Print_Area_MI">#REF!</definedName>
    <definedName name="PROC_BAIRROS">[3]Listas!$O$8:$P$41</definedName>
    <definedName name="PROC_EMPREITEIRAS">[3]Listas!$R$8:$S$41</definedName>
    <definedName name="PROC_MEDIÇÕES">[3]Listas!$D$8:$M$41</definedName>
    <definedName name="PROGRAMA">#REF!</definedName>
    <definedName name="PV_ATÉ_2_AN">SUM([6]Vínculos!$H$143:$H$145)</definedName>
    <definedName name="PV_ATÉ_2_AT">SUM([6]Vínculos!$G$143:$G$145)</definedName>
    <definedName name="qq">#N/A</definedName>
    <definedName name="QQ_2">#N/A</definedName>
    <definedName name="RBV">[9]Teor!$C$3:$C$7</definedName>
    <definedName name="rD">#N/A</definedName>
    <definedName name="REDONDO" localSheetId="1">#REF!</definedName>
    <definedName name="REDONDO" localSheetId="0">#REF!</definedName>
    <definedName name="REDONDO">#REF!</definedName>
    <definedName name="REG">#REF!</definedName>
    <definedName name="REGULA">#REF!</definedName>
    <definedName name="REGULARIZAÇÃO_AN">SUM([6]Vínculos!$H$59:$H$60)</definedName>
    <definedName name="REGULARIZAÇÃO_AT">SUM([6]Vínculos!$G$59:$G$60)</definedName>
    <definedName name="RENDONDO" localSheetId="1">#REF!</definedName>
    <definedName name="RENDONDO" localSheetId="0">#REF!</definedName>
    <definedName name="RENDONDO">#REF!</definedName>
    <definedName name="RESUMO">#N/A</definedName>
    <definedName name="RMA">'[2]PRO-08'!#REF!</definedName>
    <definedName name="Rodovia___................">#REF!</definedName>
    <definedName name="RS">#REF!</definedName>
    <definedName name="sbg">#REF!</definedName>
    <definedName name="SBTC">#REF!</definedName>
    <definedName name="TAB">#REF!</definedName>
    <definedName name="TABELA">#REF!</definedName>
    <definedName name="TEMPO_CONTRATO" localSheetId="1">#REF!</definedName>
    <definedName name="TEMPO_CONTRATO" localSheetId="0">#REF!</definedName>
    <definedName name="TEMPO_CONTRATO">#REF!</definedName>
    <definedName name="Teor">[9]Teor!$A$3:$A$7</definedName>
    <definedName name="_xlnm.Print_Titles" localSheetId="6">ADM_CANT_MOB!$1:$4</definedName>
    <definedName name="_xlnm.Print_Titles" localSheetId="10">'Mapa de Cotações'!$1:$2</definedName>
    <definedName name="_xlnm.Print_Titles" localSheetId="2">ORC!$1:$4</definedName>
    <definedName name="TPM">#REF!</definedName>
    <definedName name="TT_ORÇADA3">2750000</definedName>
    <definedName name="TT_ORÇADA4">1320000</definedName>
    <definedName name="Vazios">[9]Teor!$B$3:$B$7</definedName>
    <definedName name="verde">#REF!</definedName>
    <definedName name="verdepav">#REF!</definedName>
    <definedName name="VR_CONTRATO">'[6]Vínculos (Não Mexer)'!$G$39</definedName>
    <definedName name="WEWRWR">#N/A</definedName>
    <definedName name="x">[9]Equipamentos!#REF!</definedName>
    <definedName name="XXX">#N/A</definedName>
    <definedName name="ZA">#N/A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39" i="1" l="1"/>
  <c r="D438" i="1"/>
  <c r="D437" i="1"/>
  <c r="I436" i="1"/>
  <c r="I438" i="1"/>
  <c r="I437" i="1"/>
  <c r="I3" i="5"/>
  <c r="I7" i="5"/>
  <c r="I11" i="5"/>
  <c r="I15" i="5"/>
  <c r="I19" i="5"/>
  <c r="I23" i="5"/>
  <c r="I27" i="5"/>
  <c r="I31" i="5"/>
  <c r="I35" i="5"/>
  <c r="I39" i="5"/>
  <c r="I43" i="5"/>
  <c r="E53" i="5"/>
  <c r="F9" i="13"/>
  <c r="F8" i="13"/>
  <c r="F6" i="13"/>
  <c r="F7" i="13" s="1"/>
  <c r="G47" i="10"/>
  <c r="G48" i="10"/>
  <c r="G49" i="10"/>
  <c r="G50" i="10"/>
  <c r="G52" i="10"/>
  <c r="G53" i="10"/>
  <c r="G54" i="10"/>
  <c r="C55" i="10"/>
  <c r="G56" i="10"/>
  <c r="G57" i="10"/>
  <c r="G58" i="10"/>
  <c r="G59" i="10"/>
  <c r="G60" i="10"/>
  <c r="G61" i="10"/>
  <c r="G62" i="10"/>
  <c r="G27" i="10"/>
  <c r="G28" i="10"/>
  <c r="G29" i="10"/>
  <c r="G30" i="10"/>
  <c r="G32" i="10"/>
  <c r="G33" i="10"/>
  <c r="G34" i="10"/>
  <c r="G36" i="10"/>
  <c r="G37" i="10"/>
  <c r="G38" i="10"/>
  <c r="G39" i="10"/>
  <c r="G40" i="10"/>
  <c r="G41" i="10"/>
  <c r="G42" i="10"/>
  <c r="K7" i="3"/>
  <c r="G7" i="3"/>
  <c r="F28" i="2"/>
  <c r="I61" i="1"/>
  <c r="F10" i="13" l="1"/>
  <c r="F11" i="13" s="1"/>
  <c r="G51" i="10"/>
  <c r="G31" i="10"/>
  <c r="J13" i="1"/>
  <c r="I16" i="1"/>
  <c r="I22" i="1" l="1"/>
  <c r="I37" i="1"/>
  <c r="I41" i="1"/>
  <c r="G43" i="1"/>
  <c r="I46" i="1" l="1"/>
  <c r="I43" i="1"/>
  <c r="H44" i="1"/>
  <c r="H43" i="1"/>
  <c r="AG225" i="4"/>
  <c r="AG226" i="4"/>
  <c r="AG227" i="4"/>
  <c r="AG228" i="4"/>
  <c r="AG229" i="4"/>
  <c r="AG230" i="4"/>
  <c r="AG231" i="4"/>
  <c r="AG233" i="4"/>
  <c r="AG234" i="4"/>
  <c r="AG235" i="4"/>
  <c r="AG236" i="4"/>
  <c r="AG237" i="4"/>
  <c r="AG238" i="4"/>
  <c r="AG240" i="4"/>
  <c r="AG241" i="4"/>
  <c r="AG243" i="4"/>
  <c r="AG244" i="4"/>
  <c r="AG245" i="4"/>
  <c r="AG246" i="4"/>
  <c r="AG247" i="4"/>
  <c r="AG248" i="4"/>
  <c r="AG249" i="4"/>
  <c r="AG250" i="4"/>
  <c r="AG251" i="4"/>
  <c r="AG252" i="4"/>
  <c r="AG254"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M224" i="4"/>
  <c r="M225" i="4"/>
  <c r="M226" i="4"/>
  <c r="M227" i="4"/>
  <c r="M228" i="4"/>
  <c r="M229" i="4"/>
  <c r="M230" i="4"/>
  <c r="M231" i="4"/>
  <c r="M232" i="4"/>
  <c r="M233" i="4"/>
  <c r="M234" i="4"/>
  <c r="M235" i="4"/>
  <c r="M236" i="4"/>
  <c r="M237" i="4"/>
  <c r="M238" i="4"/>
  <c r="M239" i="4"/>
  <c r="M240" i="4"/>
  <c r="M241" i="4"/>
  <c r="M242" i="4"/>
  <c r="M243" i="4"/>
  <c r="M244" i="4"/>
  <c r="M245" i="4"/>
  <c r="M246" i="4"/>
  <c r="M247" i="4"/>
  <c r="M248" i="4"/>
  <c r="M249" i="4"/>
  <c r="M250" i="4"/>
  <c r="M251" i="4"/>
  <c r="M252" i="4"/>
  <c r="M253" i="4"/>
  <c r="M254" i="4"/>
  <c r="M255" i="4"/>
  <c r="I224" i="4"/>
  <c r="I225" i="4"/>
  <c r="I226" i="4"/>
  <c r="I227" i="4"/>
  <c r="I231" i="4"/>
  <c r="I232" i="4"/>
  <c r="I233" i="4"/>
  <c r="I234" i="4"/>
  <c r="I235" i="4"/>
  <c r="I236" i="4"/>
  <c r="I237" i="4"/>
  <c r="I238" i="4"/>
  <c r="I239" i="4"/>
  <c r="I241" i="4"/>
  <c r="I242" i="4"/>
  <c r="I243" i="4"/>
  <c r="I244" i="4"/>
  <c r="I245" i="4"/>
  <c r="I246" i="4"/>
  <c r="I247" i="4"/>
  <c r="I248" i="4"/>
  <c r="I249" i="4"/>
  <c r="I250" i="4"/>
  <c r="I251" i="4"/>
  <c r="I252" i="4"/>
  <c r="I253" i="4"/>
  <c r="I254" i="4"/>
  <c r="I255"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C250" i="4"/>
  <c r="C251" i="4"/>
  <c r="C252" i="4"/>
  <c r="C253" i="4"/>
  <c r="C254" i="4"/>
  <c r="C255"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AJ223" i="4"/>
  <c r="AE223" i="4"/>
  <c r="M223" i="4"/>
  <c r="I223" i="4"/>
  <c r="E223" i="4"/>
  <c r="C223" i="4"/>
  <c r="AJ222" i="4"/>
  <c r="AE222" i="4"/>
  <c r="M222" i="4"/>
  <c r="I222" i="4"/>
  <c r="E222" i="4"/>
  <c r="C222" i="4"/>
  <c r="K44" i="1" l="1"/>
  <c r="K43" i="1"/>
  <c r="I369" i="1"/>
  <c r="AG255" i="4" s="1"/>
  <c r="H369" i="1"/>
  <c r="H368" i="1"/>
  <c r="K368" i="1" s="1"/>
  <c r="I367" i="1"/>
  <c r="AG253" i="4" s="1"/>
  <c r="H367" i="1"/>
  <c r="H366" i="1"/>
  <c r="K366" i="1" s="1"/>
  <c r="H365" i="1"/>
  <c r="K365" i="1" s="1"/>
  <c r="H364" i="1"/>
  <c r="K364" i="1" s="1"/>
  <c r="H363" i="1"/>
  <c r="K363" i="1" s="1"/>
  <c r="H362" i="1"/>
  <c r="K362" i="1" s="1"/>
  <c r="H361" i="1"/>
  <c r="K361" i="1" s="1"/>
  <c r="H360" i="1"/>
  <c r="K360" i="1" s="1"/>
  <c r="H359" i="1"/>
  <c r="K359" i="1" s="1"/>
  <c r="H358" i="1"/>
  <c r="K358" i="1" s="1"/>
  <c r="H357" i="1"/>
  <c r="K357" i="1" s="1"/>
  <c r="I356" i="1"/>
  <c r="AG242" i="4" s="1"/>
  <c r="H356" i="1"/>
  <c r="H355" i="1"/>
  <c r="K355" i="1" s="1"/>
  <c r="I353" i="1"/>
  <c r="AG239" i="4" s="1"/>
  <c r="H353" i="1"/>
  <c r="H352" i="1"/>
  <c r="K352" i="1" s="1"/>
  <c r="H351" i="1"/>
  <c r="K351" i="1" s="1"/>
  <c r="H350" i="1"/>
  <c r="K350" i="1" s="1"/>
  <c r="H349" i="1"/>
  <c r="K349" i="1" s="1"/>
  <c r="H348" i="1"/>
  <c r="K348" i="1" s="1"/>
  <c r="H347" i="1"/>
  <c r="K347" i="1" s="1"/>
  <c r="I346" i="1"/>
  <c r="AG232" i="4" s="1"/>
  <c r="H346" i="1"/>
  <c r="H345" i="1"/>
  <c r="K345" i="1" s="1"/>
  <c r="H341" i="1"/>
  <c r="K341" i="1" s="1"/>
  <c r="H340" i="1"/>
  <c r="K340" i="1" s="1"/>
  <c r="H339" i="1"/>
  <c r="K339" i="1" s="1"/>
  <c r="H338" i="1"/>
  <c r="I337" i="1"/>
  <c r="AG223" i="4" s="1"/>
  <c r="H337" i="1"/>
  <c r="I336" i="1"/>
  <c r="AG222" i="4" s="1"/>
  <c r="H336" i="1"/>
  <c r="I51" i="5"/>
  <c r="F35" i="10" s="1"/>
  <c r="G35" i="10" s="1"/>
  <c r="G43" i="10" s="1"/>
  <c r="G343" i="1" s="1"/>
  <c r="I47" i="5"/>
  <c r="F55" i="10" s="1"/>
  <c r="G55" i="10" s="1"/>
  <c r="G63" i="10" s="1"/>
  <c r="G344" i="1" s="1"/>
  <c r="H344" i="1" s="1"/>
  <c r="G6" i="10"/>
  <c r="G7" i="10"/>
  <c r="G8" i="10"/>
  <c r="G9" i="10"/>
  <c r="G11" i="10"/>
  <c r="G12" i="10"/>
  <c r="G13" i="10"/>
  <c r="G15" i="10"/>
  <c r="G16" i="10"/>
  <c r="G17" i="10"/>
  <c r="G18" i="10"/>
  <c r="G19" i="10"/>
  <c r="G20" i="10"/>
  <c r="G21" i="10"/>
  <c r="H425" i="1"/>
  <c r="G67" i="1"/>
  <c r="H14" i="3"/>
  <c r="A56" i="2"/>
  <c r="C56" i="2" s="1"/>
  <c r="I19" i="1" s="1"/>
  <c r="H19" i="1"/>
  <c r="H18" i="1"/>
  <c r="G18" i="1" s="1"/>
  <c r="F18" i="1"/>
  <c r="E18" i="1"/>
  <c r="I45" i="1"/>
  <c r="AG35" i="4" s="1"/>
  <c r="I42" i="1"/>
  <c r="AG33" i="4"/>
  <c r="I39" i="1"/>
  <c r="AG31" i="4" s="1"/>
  <c r="AG12" i="4"/>
  <c r="I60" i="1"/>
  <c r="AG50" i="4" s="1"/>
  <c r="AG51" i="4"/>
  <c r="F43" i="2"/>
  <c r="BW207" i="4"/>
  <c r="BW208" i="4"/>
  <c r="BW209" i="4"/>
  <c r="BT207" i="4"/>
  <c r="BT208" i="4"/>
  <c r="BR207" i="4"/>
  <c r="BR208" i="4"/>
  <c r="AV209" i="4"/>
  <c r="AR209" i="4"/>
  <c r="AP209" i="4"/>
  <c r="AZ208" i="4"/>
  <c r="AP208" i="4"/>
  <c r="AZ207" i="4"/>
  <c r="AP207" i="4"/>
  <c r="AE42" i="4"/>
  <c r="AE43" i="4"/>
  <c r="AE44" i="4"/>
  <c r="AE45" i="4"/>
  <c r="M42" i="4"/>
  <c r="M43" i="4"/>
  <c r="M44" i="4"/>
  <c r="M45" i="4"/>
  <c r="I42" i="4"/>
  <c r="I43" i="4"/>
  <c r="I44" i="4"/>
  <c r="I45" i="4"/>
  <c r="I46" i="4"/>
  <c r="I47" i="4"/>
  <c r="I48" i="4"/>
  <c r="I49" i="4"/>
  <c r="I50" i="4"/>
  <c r="I51" i="4"/>
  <c r="E42" i="4"/>
  <c r="E43" i="4"/>
  <c r="E44" i="4"/>
  <c r="E45" i="4"/>
  <c r="E46" i="4"/>
  <c r="E47" i="4"/>
  <c r="E48" i="4"/>
  <c r="E49" i="4"/>
  <c r="E50" i="4"/>
  <c r="E51" i="4"/>
  <c r="C42" i="4"/>
  <c r="C43" i="4"/>
  <c r="C44" i="4"/>
  <c r="C45" i="4"/>
  <c r="C46" i="4"/>
  <c r="C47" i="4"/>
  <c r="C48" i="4"/>
  <c r="C49" i="4"/>
  <c r="C50" i="4"/>
  <c r="C51" i="4"/>
  <c r="AJ37" i="4"/>
  <c r="AJ38" i="4"/>
  <c r="AJ39" i="4"/>
  <c r="AJ40" i="4"/>
  <c r="AJ41" i="4"/>
  <c r="AE37" i="4"/>
  <c r="AE38" i="4"/>
  <c r="AE41" i="4"/>
  <c r="M37" i="4"/>
  <c r="M38" i="4"/>
  <c r="M41" i="4"/>
  <c r="I37" i="4"/>
  <c r="I38" i="4"/>
  <c r="I39" i="4"/>
  <c r="I40" i="4"/>
  <c r="I41" i="4"/>
  <c r="E37" i="4"/>
  <c r="E38" i="4"/>
  <c r="E39" i="4"/>
  <c r="E40" i="4"/>
  <c r="E41" i="4"/>
  <c r="C37" i="4"/>
  <c r="C38" i="4"/>
  <c r="C39" i="4"/>
  <c r="C40" i="4"/>
  <c r="C41" i="4"/>
  <c r="AJ30" i="4"/>
  <c r="AJ31" i="4"/>
  <c r="AJ33" i="4"/>
  <c r="AJ34" i="4"/>
  <c r="AJ35" i="4"/>
  <c r="AJ36" i="4"/>
  <c r="AG34" i="4"/>
  <c r="AE36" i="4"/>
  <c r="M36" i="4"/>
  <c r="I30" i="4"/>
  <c r="I31" i="4"/>
  <c r="I32" i="4"/>
  <c r="I33" i="4"/>
  <c r="I34" i="4"/>
  <c r="I35" i="4"/>
  <c r="I36" i="4"/>
  <c r="E30" i="4"/>
  <c r="E31" i="4"/>
  <c r="E32" i="4"/>
  <c r="E33" i="4"/>
  <c r="E34" i="4"/>
  <c r="E35" i="4"/>
  <c r="E36" i="4"/>
  <c r="C30" i="4"/>
  <c r="C31" i="4"/>
  <c r="C32" i="4"/>
  <c r="C33" i="4"/>
  <c r="C34" i="4"/>
  <c r="C35" i="4"/>
  <c r="C36" i="4"/>
  <c r="AJ21" i="4"/>
  <c r="AJ22" i="4"/>
  <c r="AE21" i="4"/>
  <c r="AE22" i="4"/>
  <c r="I22" i="4"/>
  <c r="E22" i="4"/>
  <c r="I21" i="4"/>
  <c r="AJ26" i="4"/>
  <c r="I26" i="4"/>
  <c r="E18" i="4"/>
  <c r="E19" i="4"/>
  <c r="E20" i="4"/>
  <c r="E21" i="4"/>
  <c r="E23" i="4"/>
  <c r="E24" i="4"/>
  <c r="E25" i="4"/>
  <c r="E26" i="4"/>
  <c r="AJ13" i="4"/>
  <c r="I13" i="4"/>
  <c r="E13" i="4"/>
  <c r="C13" i="4"/>
  <c r="AJ12" i="4"/>
  <c r="I12" i="4"/>
  <c r="E12" i="4"/>
  <c r="C12" i="4"/>
  <c r="AJ9" i="4"/>
  <c r="AJ10" i="4"/>
  <c r="AJ11" i="4"/>
  <c r="C18" i="4"/>
  <c r="C19" i="4"/>
  <c r="C20" i="4"/>
  <c r="C21" i="4"/>
  <c r="C22" i="4"/>
  <c r="C23" i="4"/>
  <c r="C24" i="4"/>
  <c r="C25" i="4"/>
  <c r="C26" i="4"/>
  <c r="F36" i="2"/>
  <c r="F35" i="2"/>
  <c r="F38" i="2"/>
  <c r="F37" i="2"/>
  <c r="I425" i="1"/>
  <c r="BT209" i="4" s="1"/>
  <c r="BR209" i="4"/>
  <c r="E425" i="1"/>
  <c r="AZ209" i="4" s="1"/>
  <c r="J11" i="3"/>
  <c r="K11" i="3" s="1"/>
  <c r="J10" i="3"/>
  <c r="K10" i="3" s="1"/>
  <c r="G10" i="10" l="1"/>
  <c r="F14" i="10"/>
  <c r="G14" i="10" s="1"/>
  <c r="G22" i="10" s="1"/>
  <c r="F44" i="2"/>
  <c r="G354" i="1"/>
  <c r="H354" i="1" s="1"/>
  <c r="K354" i="1" s="1"/>
  <c r="I338" i="1"/>
  <c r="AG224" i="4" s="1"/>
  <c r="K346" i="1"/>
  <c r="K338" i="1"/>
  <c r="K353" i="1"/>
  <c r="K337" i="1"/>
  <c r="K356" i="1"/>
  <c r="K367" i="1"/>
  <c r="K369" i="1"/>
  <c r="K336" i="1"/>
  <c r="K425" i="1"/>
  <c r="H23" i="10" l="1"/>
  <c r="K344" i="1"/>
  <c r="H343" i="1"/>
  <c r="K343" i="1" s="1"/>
  <c r="I12" i="1"/>
  <c r="I11" i="1"/>
  <c r="I13" i="1" s="1"/>
  <c r="H61" i="1"/>
  <c r="AE51" i="4"/>
  <c r="E61" i="1"/>
  <c r="M51" i="4" s="1"/>
  <c r="H60" i="1"/>
  <c r="AE50" i="4"/>
  <c r="E60" i="1"/>
  <c r="M50" i="4" s="1"/>
  <c r="I59" i="1"/>
  <c r="AG49" i="4" s="1"/>
  <c r="H59" i="1"/>
  <c r="AE49" i="4"/>
  <c r="E59" i="1"/>
  <c r="M49" i="4" s="1"/>
  <c r="I58" i="1"/>
  <c r="AG48" i="4" s="1"/>
  <c r="H58" i="1"/>
  <c r="AE48" i="4"/>
  <c r="E58" i="1"/>
  <c r="M48" i="4" s="1"/>
  <c r="I57" i="1"/>
  <c r="AG47" i="4" s="1"/>
  <c r="H57" i="1"/>
  <c r="AE47" i="4"/>
  <c r="E57" i="1"/>
  <c r="M47" i="4" s="1"/>
  <c r="G56" i="1"/>
  <c r="H56" i="1" s="1"/>
  <c r="I56" i="1"/>
  <c r="AG46" i="4" s="1"/>
  <c r="AE46" i="4"/>
  <c r="E56" i="1"/>
  <c r="M46" i="4" s="1"/>
  <c r="I55" i="1"/>
  <c r="AG45" i="4" s="1"/>
  <c r="G55" i="1"/>
  <c r="H55" i="1" s="1"/>
  <c r="I50" i="1"/>
  <c r="AG40" i="4" s="1"/>
  <c r="H50" i="1"/>
  <c r="AE40" i="4"/>
  <c r="E50" i="1"/>
  <c r="M40" i="4" s="1"/>
  <c r="AE39" i="4"/>
  <c r="E49" i="1"/>
  <c r="M39" i="4" s="1"/>
  <c r="I49" i="1"/>
  <c r="AG39" i="4" s="1"/>
  <c r="H49" i="1"/>
  <c r="I38" i="1"/>
  <c r="AG30" i="4" s="1"/>
  <c r="H342" i="1" l="1"/>
  <c r="K342" i="1" s="1"/>
  <c r="G342" i="1"/>
  <c r="K61" i="1"/>
  <c r="K60" i="1"/>
  <c r="K59" i="1"/>
  <c r="K58" i="1"/>
  <c r="K57" i="1"/>
  <c r="K56" i="1"/>
  <c r="K55" i="1"/>
  <c r="K50" i="1"/>
  <c r="K49" i="1"/>
  <c r="H17" i="1"/>
  <c r="G17" i="1" s="1"/>
  <c r="H16" i="1"/>
  <c r="K16" i="1" s="1"/>
  <c r="F17" i="1"/>
  <c r="AE13" i="4" s="1"/>
  <c r="E17" i="1"/>
  <c r="M13" i="4" s="1"/>
  <c r="AE12" i="4"/>
  <c r="E16" i="1"/>
  <c r="M12" i="4" s="1"/>
  <c r="I32" i="1"/>
  <c r="AG26" i="4" s="1"/>
  <c r="G16" i="1" l="1"/>
  <c r="I64" i="1"/>
  <c r="I24" i="1"/>
  <c r="F52" i="2"/>
  <c r="I10" i="1" s="1"/>
  <c r="I28" i="1" l="1"/>
  <c r="I25" i="1"/>
  <c r="H52" i="1"/>
  <c r="I51" i="1"/>
  <c r="AG41" i="4" s="1"/>
  <c r="H51" i="1"/>
  <c r="I54" i="1"/>
  <c r="AG44" i="4" s="1"/>
  <c r="G54" i="1"/>
  <c r="H54" i="1" s="1"/>
  <c r="I29" i="1" l="1"/>
  <c r="I26" i="1"/>
  <c r="AG22" i="4"/>
  <c r="AG21" i="4"/>
  <c r="I53" i="1"/>
  <c r="AG43" i="4" s="1"/>
  <c r="I52" i="1"/>
  <c r="AG42" i="4" s="1"/>
  <c r="K51" i="1"/>
  <c r="K54" i="1"/>
  <c r="K52" i="1" l="1"/>
  <c r="H53" i="1"/>
  <c r="K53" i="1" l="1"/>
  <c r="G8" i="3"/>
  <c r="K8" i="3" s="1"/>
  <c r="B52" i="2"/>
  <c r="K10" i="1"/>
  <c r="G10" i="1"/>
  <c r="E10" i="1"/>
  <c r="H12" i="1"/>
  <c r="G13" i="1"/>
  <c r="F13" i="1"/>
  <c r="G11" i="1"/>
  <c r="H47" i="1"/>
  <c r="H48" i="1"/>
  <c r="H46" i="1"/>
  <c r="AG36" i="4"/>
  <c r="E20" i="9"/>
  <c r="E36" i="9" s="1"/>
  <c r="I24" i="9"/>
  <c r="I30" i="9" s="1"/>
  <c r="F36" i="9" s="1"/>
  <c r="I25" i="9"/>
  <c r="I31" i="9" s="1"/>
  <c r="F37" i="9" s="1"/>
  <c r="I26" i="9"/>
  <c r="I32" i="9" s="1"/>
  <c r="F38" i="9" s="1"/>
  <c r="E38" i="9" l="1"/>
  <c r="J129" i="1"/>
  <c r="J122" i="1"/>
  <c r="J40" i="1"/>
  <c r="AJ32" i="4" s="1"/>
  <c r="J17" i="1"/>
  <c r="I17" i="1" s="1"/>
  <c r="J137" i="1"/>
  <c r="J9" i="1"/>
  <c r="J146" i="1"/>
  <c r="J33" i="1"/>
  <c r="E37" i="9"/>
  <c r="I38" i="9"/>
  <c r="G30" i="1" s="1"/>
  <c r="I48" i="1"/>
  <c r="AG38" i="4" s="1"/>
  <c r="I47" i="1"/>
  <c r="AG37" i="4" s="1"/>
  <c r="K46" i="1"/>
  <c r="I37" i="9"/>
  <c r="G29" i="1" s="1"/>
  <c r="K29" i="1" s="1"/>
  <c r="I36" i="9"/>
  <c r="G28" i="1" s="1"/>
  <c r="K28" i="1" s="1"/>
  <c r="AG13" i="4" l="1"/>
  <c r="K17" i="1"/>
  <c r="K48" i="1"/>
  <c r="K47" i="1"/>
  <c r="H66" i="1"/>
  <c r="H72" i="1" l="1"/>
  <c r="G22" i="1"/>
  <c r="G27" i="1"/>
  <c r="G26" i="1"/>
  <c r="G25" i="1"/>
  <c r="G24" i="1"/>
  <c r="G15" i="1"/>
  <c r="G14" i="1"/>
  <c r="G9" i="1"/>
  <c r="G8" i="1"/>
  <c r="G7" i="1"/>
  <c r="G6" i="1"/>
  <c r="G416" i="1"/>
  <c r="G402" i="1"/>
  <c r="G413" i="1" s="1"/>
  <c r="I20" i="4"/>
  <c r="M18" i="4"/>
  <c r="I18" i="4"/>
  <c r="I19" i="4"/>
  <c r="E26" i="1" l="1"/>
  <c r="M19" i="4" s="1"/>
  <c r="F27" i="1"/>
  <c r="AE20" i="4" s="1"/>
  <c r="E27" i="1"/>
  <c r="M20" i="4" s="1"/>
  <c r="AE19" i="4"/>
  <c r="AE18" i="4"/>
  <c r="AG18" i="4" l="1"/>
  <c r="K25" i="1"/>
  <c r="K26" i="1" l="1"/>
  <c r="I30" i="1"/>
  <c r="K30" i="1" s="1"/>
  <c r="AG19" i="4"/>
  <c r="M198" i="7" l="1" a="1"/>
  <c r="M198" i="7" s="1"/>
  <c r="N8" i="7" a="1"/>
  <c r="N8" i="7" s="1"/>
  <c r="BW64" i="4" l="1"/>
  <c r="E16" i="4"/>
  <c r="E28" i="4"/>
  <c r="E58" i="4"/>
  <c r="BW191" i="4"/>
  <c r="BW192" i="4"/>
  <c r="BW193" i="4"/>
  <c r="BW194" i="4"/>
  <c r="BW195" i="4"/>
  <c r="BW196" i="4"/>
  <c r="BW197" i="4"/>
  <c r="BW200" i="4"/>
  <c r="BW201" i="4"/>
  <c r="BW202" i="4"/>
  <c r="BW204" i="4"/>
  <c r="BW206" i="4"/>
  <c r="BT194" i="4"/>
  <c r="BT196" i="4"/>
  <c r="BR194" i="4"/>
  <c r="BR195" i="4"/>
  <c r="BR196" i="4"/>
  <c r="BR204" i="4"/>
  <c r="AZ194" i="4"/>
  <c r="AZ195" i="4"/>
  <c r="AZ196" i="4"/>
  <c r="AZ198" i="4"/>
  <c r="AZ199" i="4"/>
  <c r="AZ203" i="4"/>
  <c r="AZ204" i="4"/>
  <c r="AZ205" i="4"/>
  <c r="AV191" i="4"/>
  <c r="AV192" i="4"/>
  <c r="AV193" i="4"/>
  <c r="AV195" i="4"/>
  <c r="AV197" i="4"/>
  <c r="AV200" i="4"/>
  <c r="AV201" i="4"/>
  <c r="AV202" i="4"/>
  <c r="AV204" i="4"/>
  <c r="AV206" i="4"/>
  <c r="AR191" i="4"/>
  <c r="AR192" i="4"/>
  <c r="AR193" i="4"/>
  <c r="AR195" i="4"/>
  <c r="AR197" i="4"/>
  <c r="AR200" i="4"/>
  <c r="AR201" i="4"/>
  <c r="AR202" i="4"/>
  <c r="AR204" i="4"/>
  <c r="AR206" i="4"/>
  <c r="AP191" i="4"/>
  <c r="AP192" i="4"/>
  <c r="AP193" i="4"/>
  <c r="AP194" i="4"/>
  <c r="AP195" i="4"/>
  <c r="AP196" i="4"/>
  <c r="AP197" i="4"/>
  <c r="AP198" i="4"/>
  <c r="AP199" i="4"/>
  <c r="AP200" i="4"/>
  <c r="AP201" i="4"/>
  <c r="AP202" i="4"/>
  <c r="AP203" i="4"/>
  <c r="AP204" i="4"/>
  <c r="AP205" i="4"/>
  <c r="AP206" i="4"/>
  <c r="AJ192" i="4"/>
  <c r="AJ193" i="4"/>
  <c r="AJ195" i="4"/>
  <c r="AJ196" i="4"/>
  <c r="AJ197" i="4"/>
  <c r="AJ198" i="4"/>
  <c r="AJ199" i="4"/>
  <c r="AJ200" i="4"/>
  <c r="AJ201" i="4"/>
  <c r="AJ202" i="4"/>
  <c r="AJ203" i="4"/>
  <c r="AJ204" i="4"/>
  <c r="AJ205" i="4"/>
  <c r="AJ206" i="4"/>
  <c r="AJ207" i="4"/>
  <c r="AJ208" i="4"/>
  <c r="AJ209" i="4"/>
  <c r="AJ210" i="4"/>
  <c r="AJ211" i="4"/>
  <c r="AJ212" i="4"/>
  <c r="AJ213" i="4"/>
  <c r="AJ214" i="4"/>
  <c r="AJ215" i="4"/>
  <c r="AJ216" i="4"/>
  <c r="AJ217" i="4"/>
  <c r="AJ218" i="4"/>
  <c r="AJ219" i="4"/>
  <c r="AJ220" i="4"/>
  <c r="AJ221" i="4"/>
  <c r="AJ261" i="4"/>
  <c r="AJ263" i="4"/>
  <c r="AJ264" i="4"/>
  <c r="AJ265" i="4"/>
  <c r="AJ267" i="4"/>
  <c r="AJ269" i="4"/>
  <c r="AJ272" i="4"/>
  <c r="AJ274" i="4"/>
  <c r="AJ275" i="4"/>
  <c r="AJ276" i="4"/>
  <c r="AJ278" i="4"/>
  <c r="AJ280" i="4"/>
  <c r="AJ283" i="4"/>
  <c r="AJ285" i="4"/>
  <c r="AJ286" i="4"/>
  <c r="AJ287" i="4"/>
  <c r="AJ289" i="4"/>
  <c r="AJ291" i="4"/>
  <c r="AJ294" i="4"/>
  <c r="AE267" i="4"/>
  <c r="AE278" i="4"/>
  <c r="AE289" i="4"/>
  <c r="AZ190" i="4"/>
  <c r="M191" i="4"/>
  <c r="M194" i="4"/>
  <c r="M259" i="4"/>
  <c r="M260" i="4"/>
  <c r="M262" i="4"/>
  <c r="M266" i="4"/>
  <c r="M267" i="4"/>
  <c r="M268" i="4"/>
  <c r="M270" i="4"/>
  <c r="M271" i="4"/>
  <c r="M273" i="4"/>
  <c r="M277" i="4"/>
  <c r="M278" i="4"/>
  <c r="M279" i="4"/>
  <c r="M281" i="4"/>
  <c r="M282" i="4"/>
  <c r="M284" i="4"/>
  <c r="M288" i="4"/>
  <c r="M289" i="4"/>
  <c r="M290" i="4"/>
  <c r="M292" i="4"/>
  <c r="M293" i="4"/>
  <c r="I192" i="4"/>
  <c r="I193"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61" i="4"/>
  <c r="I263" i="4"/>
  <c r="I264" i="4"/>
  <c r="I265" i="4"/>
  <c r="I267" i="4"/>
  <c r="I269" i="4"/>
  <c r="I272" i="4"/>
  <c r="I274" i="4"/>
  <c r="I275" i="4"/>
  <c r="I276" i="4"/>
  <c r="I278" i="4"/>
  <c r="I280" i="4"/>
  <c r="I283" i="4"/>
  <c r="I285" i="4"/>
  <c r="I286" i="4"/>
  <c r="I287" i="4"/>
  <c r="I289" i="4"/>
  <c r="I291" i="4"/>
  <c r="I294" i="4"/>
  <c r="E192" i="4"/>
  <c r="E193"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61" i="4"/>
  <c r="E263" i="4"/>
  <c r="E264" i="4"/>
  <c r="E265" i="4"/>
  <c r="E267" i="4"/>
  <c r="E269" i="4"/>
  <c r="E272" i="4"/>
  <c r="E274" i="4"/>
  <c r="E275" i="4"/>
  <c r="E276" i="4"/>
  <c r="E278" i="4"/>
  <c r="E280" i="4"/>
  <c r="E283" i="4"/>
  <c r="E285" i="4"/>
  <c r="E286" i="4"/>
  <c r="E287" i="4"/>
  <c r="E289" i="4"/>
  <c r="E291" i="4"/>
  <c r="E294" i="4"/>
  <c r="AP190"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AJ190" i="4"/>
  <c r="BW108" i="4"/>
  <c r="BW109" i="4"/>
  <c r="BW110" i="4"/>
  <c r="BW111" i="4"/>
  <c r="BW113" i="4"/>
  <c r="BW114" i="4"/>
  <c r="BW115" i="4"/>
  <c r="BW116" i="4"/>
  <c r="BW117" i="4"/>
  <c r="BW118" i="4"/>
  <c r="BW119" i="4"/>
  <c r="BW120" i="4"/>
  <c r="BW121" i="4"/>
  <c r="BW122" i="4"/>
  <c r="BW123" i="4"/>
  <c r="BW126" i="4"/>
  <c r="BW127" i="4"/>
  <c r="BW128" i="4"/>
  <c r="BW129" i="4"/>
  <c r="BW130" i="4"/>
  <c r="BW131" i="4"/>
  <c r="BW132" i="4"/>
  <c r="BW133" i="4"/>
  <c r="BW134" i="4"/>
  <c r="BW135" i="4"/>
  <c r="BW136" i="4"/>
  <c r="BW137" i="4"/>
  <c r="BW138" i="4"/>
  <c r="BW139" i="4"/>
  <c r="BW140" i="4"/>
  <c r="BW141" i="4"/>
  <c r="BW142" i="4"/>
  <c r="BW144" i="4"/>
  <c r="BW145" i="4"/>
  <c r="BW146" i="4"/>
  <c r="BW147" i="4"/>
  <c r="BW148" i="4"/>
  <c r="BW149" i="4"/>
  <c r="BW150" i="4"/>
  <c r="BW151" i="4"/>
  <c r="BW152" i="4"/>
  <c r="BW154" i="4"/>
  <c r="BW155" i="4"/>
  <c r="BW156" i="4"/>
  <c r="BW157" i="4"/>
  <c r="BW158" i="4"/>
  <c r="BW159" i="4"/>
  <c r="BW160" i="4"/>
  <c r="BW161" i="4"/>
  <c r="BW162" i="4"/>
  <c r="BW165" i="4"/>
  <c r="BW166" i="4"/>
  <c r="BW167" i="4"/>
  <c r="BW168" i="4"/>
  <c r="BW169" i="4"/>
  <c r="BW170" i="4"/>
  <c r="BW171" i="4"/>
  <c r="BW172" i="4"/>
  <c r="BT158" i="4"/>
  <c r="BR158" i="4"/>
  <c r="AZ106" i="4"/>
  <c r="AZ107" i="4"/>
  <c r="AZ112" i="4"/>
  <c r="AZ124" i="4"/>
  <c r="AZ125" i="4"/>
  <c r="AZ143" i="4"/>
  <c r="AZ153" i="4"/>
  <c r="AZ158" i="4"/>
  <c r="AZ163" i="4"/>
  <c r="AZ164" i="4"/>
  <c r="I190" i="4"/>
  <c r="AV108" i="4"/>
  <c r="AV109" i="4"/>
  <c r="AV110" i="4"/>
  <c r="AV111" i="4"/>
  <c r="AV113" i="4"/>
  <c r="AV114" i="4"/>
  <c r="AV115" i="4"/>
  <c r="AV116" i="4"/>
  <c r="AV117" i="4"/>
  <c r="AV118" i="4"/>
  <c r="AV119" i="4"/>
  <c r="AV120" i="4"/>
  <c r="AV121" i="4"/>
  <c r="AV122" i="4"/>
  <c r="AV123" i="4"/>
  <c r="AV126" i="4"/>
  <c r="AV127" i="4"/>
  <c r="AV128" i="4"/>
  <c r="AV129" i="4"/>
  <c r="AV130" i="4"/>
  <c r="AV131" i="4"/>
  <c r="AV132" i="4"/>
  <c r="AV133" i="4"/>
  <c r="AV134" i="4"/>
  <c r="AV135" i="4"/>
  <c r="AV136" i="4"/>
  <c r="AV137" i="4"/>
  <c r="AV138" i="4"/>
  <c r="AV139" i="4"/>
  <c r="AV140" i="4"/>
  <c r="AV141" i="4"/>
  <c r="AV142" i="4"/>
  <c r="AV144" i="4"/>
  <c r="AV145" i="4"/>
  <c r="AV146" i="4"/>
  <c r="AV147" i="4"/>
  <c r="AV148" i="4"/>
  <c r="AV149" i="4"/>
  <c r="AV150" i="4"/>
  <c r="AV151" i="4"/>
  <c r="AV152" i="4"/>
  <c r="AV154" i="4"/>
  <c r="AV155" i="4"/>
  <c r="AV156" i="4"/>
  <c r="AV157" i="4"/>
  <c r="AV159" i="4"/>
  <c r="AV160" i="4"/>
  <c r="AV161" i="4"/>
  <c r="AV162" i="4"/>
  <c r="AV165" i="4"/>
  <c r="AV166" i="4"/>
  <c r="AV167" i="4"/>
  <c r="AV168" i="4"/>
  <c r="AV169" i="4"/>
  <c r="AV170" i="4"/>
  <c r="AV171" i="4"/>
  <c r="AV172" i="4"/>
  <c r="E190" i="4"/>
  <c r="AR108" i="4"/>
  <c r="AR109" i="4"/>
  <c r="AR110" i="4"/>
  <c r="AR111" i="4"/>
  <c r="AR113" i="4"/>
  <c r="AR114" i="4"/>
  <c r="AR115" i="4"/>
  <c r="AR116" i="4"/>
  <c r="AR117" i="4"/>
  <c r="AR118" i="4"/>
  <c r="AR119" i="4"/>
  <c r="AR120" i="4"/>
  <c r="AR121" i="4"/>
  <c r="AR122" i="4"/>
  <c r="AR123" i="4"/>
  <c r="AR126" i="4"/>
  <c r="AR127" i="4"/>
  <c r="AR128" i="4"/>
  <c r="AR129" i="4"/>
  <c r="AR130" i="4"/>
  <c r="AR131" i="4"/>
  <c r="AR132" i="4"/>
  <c r="AR133" i="4"/>
  <c r="AR134" i="4"/>
  <c r="AR135" i="4"/>
  <c r="AR136" i="4"/>
  <c r="AR137" i="4"/>
  <c r="AR138" i="4"/>
  <c r="AR139" i="4"/>
  <c r="AR140" i="4"/>
  <c r="AR141" i="4"/>
  <c r="AR142" i="4"/>
  <c r="AR144" i="4"/>
  <c r="AR145" i="4"/>
  <c r="AR146" i="4"/>
  <c r="AR147" i="4"/>
  <c r="AR148" i="4"/>
  <c r="AR149" i="4"/>
  <c r="AR150" i="4"/>
  <c r="AR151" i="4"/>
  <c r="AR152" i="4"/>
  <c r="AR154" i="4"/>
  <c r="AR155" i="4"/>
  <c r="AR156" i="4"/>
  <c r="AR157" i="4"/>
  <c r="AR159" i="4"/>
  <c r="AR160" i="4"/>
  <c r="AR161" i="4"/>
  <c r="AR162" i="4"/>
  <c r="AR165" i="4"/>
  <c r="AR166" i="4"/>
  <c r="AR167" i="4"/>
  <c r="AR168" i="4"/>
  <c r="AR169" i="4"/>
  <c r="AR170" i="4"/>
  <c r="AR171" i="4"/>
  <c r="AR172" i="4"/>
  <c r="C190" i="4"/>
  <c r="AP106" i="4"/>
  <c r="AP108" i="4"/>
  <c r="AP109" i="4"/>
  <c r="AP110" i="4"/>
  <c r="AP111" i="4"/>
  <c r="AP113" i="4"/>
  <c r="AP114" i="4"/>
  <c r="AP115" i="4"/>
  <c r="AP116" i="4"/>
  <c r="AP117" i="4"/>
  <c r="AP118" i="4"/>
  <c r="AP119" i="4"/>
  <c r="AP120" i="4"/>
  <c r="AP121" i="4"/>
  <c r="AP122" i="4"/>
  <c r="AP123" i="4"/>
  <c r="AP124" i="4"/>
  <c r="AP126" i="4"/>
  <c r="AP127" i="4"/>
  <c r="AP128" i="4"/>
  <c r="AP129" i="4"/>
  <c r="AP130" i="4"/>
  <c r="AP131" i="4"/>
  <c r="AP132" i="4"/>
  <c r="AP133" i="4"/>
  <c r="AP134" i="4"/>
  <c r="AP135" i="4"/>
  <c r="AP136" i="4"/>
  <c r="AP137" i="4"/>
  <c r="AP138" i="4"/>
  <c r="AP139" i="4"/>
  <c r="AP140" i="4"/>
  <c r="AP141" i="4"/>
  <c r="AP142" i="4"/>
  <c r="AP144" i="4"/>
  <c r="AP145" i="4"/>
  <c r="AP146" i="4"/>
  <c r="AP147" i="4"/>
  <c r="AP148" i="4"/>
  <c r="AP149" i="4"/>
  <c r="AP150" i="4"/>
  <c r="AP151" i="4"/>
  <c r="AP152" i="4"/>
  <c r="AP154" i="4"/>
  <c r="AP155" i="4"/>
  <c r="AP156" i="4"/>
  <c r="AP157" i="4"/>
  <c r="AP159" i="4"/>
  <c r="AP160" i="4"/>
  <c r="AP161" i="4"/>
  <c r="AP162" i="4"/>
  <c r="AP163" i="4"/>
  <c r="AP165" i="4"/>
  <c r="AP166" i="4"/>
  <c r="AP167" i="4"/>
  <c r="AP168" i="4"/>
  <c r="AP169" i="4"/>
  <c r="AP170" i="4"/>
  <c r="AP171" i="4"/>
  <c r="AP172" i="4"/>
  <c r="BW105" i="4"/>
  <c r="AJ106" i="4"/>
  <c r="AJ107" i="4"/>
  <c r="AJ108" i="4"/>
  <c r="AJ109" i="4"/>
  <c r="AJ111" i="4"/>
  <c r="AJ113" i="4"/>
  <c r="AJ114" i="4"/>
  <c r="AJ116" i="4"/>
  <c r="AJ118" i="4"/>
  <c r="AJ119" i="4"/>
  <c r="AJ121" i="4"/>
  <c r="AJ122" i="4"/>
  <c r="AJ124" i="4"/>
  <c r="AJ125" i="4"/>
  <c r="AJ127" i="4"/>
  <c r="AJ128" i="4"/>
  <c r="AJ129" i="4"/>
  <c r="AJ132" i="4"/>
  <c r="AJ133" i="4"/>
  <c r="AJ134" i="4"/>
  <c r="AJ136" i="4"/>
  <c r="AJ137" i="4"/>
  <c r="AJ138" i="4"/>
  <c r="AJ140" i="4"/>
  <c r="AJ141" i="4"/>
  <c r="AJ143" i="4"/>
  <c r="AJ144" i="4"/>
  <c r="AJ145" i="4"/>
  <c r="AJ146" i="4"/>
  <c r="AJ149" i="4"/>
  <c r="AJ150" i="4"/>
  <c r="AJ151" i="4"/>
  <c r="AJ152" i="4"/>
  <c r="AJ153" i="4"/>
  <c r="AJ154" i="4"/>
  <c r="AJ155" i="4"/>
  <c r="AJ157" i="4"/>
  <c r="AJ158" i="4"/>
  <c r="AJ159" i="4"/>
  <c r="AJ160" i="4"/>
  <c r="AJ161" i="4"/>
  <c r="AJ162" i="4"/>
  <c r="AJ163" i="4"/>
  <c r="AJ164" i="4"/>
  <c r="AJ165" i="4"/>
  <c r="AJ166" i="4"/>
  <c r="AJ167" i="4"/>
  <c r="AJ168" i="4"/>
  <c r="AJ169" i="4"/>
  <c r="AJ170" i="4"/>
  <c r="AJ171" i="4"/>
  <c r="AJ172" i="4"/>
  <c r="M110" i="4"/>
  <c r="M112" i="4"/>
  <c r="M115" i="4"/>
  <c r="M117" i="4"/>
  <c r="M120" i="4"/>
  <c r="M123" i="4"/>
  <c r="M126" i="4"/>
  <c r="M130" i="4"/>
  <c r="M131" i="4"/>
  <c r="M135" i="4"/>
  <c r="M139" i="4"/>
  <c r="M142" i="4"/>
  <c r="M147" i="4"/>
  <c r="M148" i="4"/>
  <c r="M156" i="4"/>
  <c r="AV105" i="4"/>
  <c r="I106" i="4"/>
  <c r="I107" i="4"/>
  <c r="I108" i="4"/>
  <c r="I109" i="4"/>
  <c r="I111" i="4"/>
  <c r="I113" i="4"/>
  <c r="I114" i="4"/>
  <c r="I116" i="4"/>
  <c r="I118" i="4"/>
  <c r="I119" i="4"/>
  <c r="I121" i="4"/>
  <c r="I122" i="4"/>
  <c r="I124" i="4"/>
  <c r="I125" i="4"/>
  <c r="I127" i="4"/>
  <c r="I128" i="4"/>
  <c r="I129" i="4"/>
  <c r="I132" i="4"/>
  <c r="I133" i="4"/>
  <c r="I134" i="4"/>
  <c r="I136" i="4"/>
  <c r="I137" i="4"/>
  <c r="I138" i="4"/>
  <c r="I140" i="4"/>
  <c r="I141" i="4"/>
  <c r="I143" i="4"/>
  <c r="I144" i="4"/>
  <c r="I145" i="4"/>
  <c r="I146" i="4"/>
  <c r="I149" i="4"/>
  <c r="I150" i="4"/>
  <c r="I151" i="4"/>
  <c r="I152" i="4"/>
  <c r="I153" i="4"/>
  <c r="I154" i="4"/>
  <c r="I155" i="4"/>
  <c r="I157" i="4"/>
  <c r="I158" i="4"/>
  <c r="I159" i="4"/>
  <c r="I160" i="4"/>
  <c r="I161" i="4"/>
  <c r="I162" i="4"/>
  <c r="I163" i="4"/>
  <c r="I164" i="4"/>
  <c r="I165" i="4"/>
  <c r="I166" i="4"/>
  <c r="I167" i="4"/>
  <c r="I168" i="4"/>
  <c r="I169" i="4"/>
  <c r="I170" i="4"/>
  <c r="I171" i="4"/>
  <c r="I172" i="4"/>
  <c r="AR105" i="4"/>
  <c r="E106" i="4"/>
  <c r="E107" i="4"/>
  <c r="E108" i="4"/>
  <c r="E109" i="4"/>
  <c r="E111" i="4"/>
  <c r="E113" i="4"/>
  <c r="E114" i="4"/>
  <c r="E116" i="4"/>
  <c r="E118" i="4"/>
  <c r="E119" i="4"/>
  <c r="E121" i="4"/>
  <c r="E122" i="4"/>
  <c r="E124" i="4"/>
  <c r="E125" i="4"/>
  <c r="E127" i="4"/>
  <c r="E128" i="4"/>
  <c r="E129" i="4"/>
  <c r="E132" i="4"/>
  <c r="E133" i="4"/>
  <c r="E134" i="4"/>
  <c r="E136" i="4"/>
  <c r="E137" i="4"/>
  <c r="E138" i="4"/>
  <c r="E140" i="4"/>
  <c r="E141" i="4"/>
  <c r="E143" i="4"/>
  <c r="E144" i="4"/>
  <c r="E145" i="4"/>
  <c r="E146" i="4"/>
  <c r="E149" i="4"/>
  <c r="E150" i="4"/>
  <c r="E151" i="4"/>
  <c r="E152" i="4"/>
  <c r="E153" i="4"/>
  <c r="E154" i="4"/>
  <c r="E155" i="4"/>
  <c r="E157" i="4"/>
  <c r="E158" i="4"/>
  <c r="E159" i="4"/>
  <c r="E160" i="4"/>
  <c r="E161" i="4"/>
  <c r="E162" i="4"/>
  <c r="E163" i="4"/>
  <c r="E164" i="4"/>
  <c r="E165" i="4"/>
  <c r="E166" i="4"/>
  <c r="E167" i="4"/>
  <c r="E168" i="4"/>
  <c r="E169" i="4"/>
  <c r="E170" i="4"/>
  <c r="E171" i="4"/>
  <c r="E172" i="4"/>
  <c r="AP105" i="4"/>
  <c r="C106" i="4"/>
  <c r="C107" i="4"/>
  <c r="C108" i="4"/>
  <c r="C109" i="4"/>
  <c r="C111" i="4"/>
  <c r="C112" i="4"/>
  <c r="C113" i="4"/>
  <c r="C114" i="4"/>
  <c r="C115" i="4"/>
  <c r="C116" i="4"/>
  <c r="C117" i="4"/>
  <c r="C118" i="4"/>
  <c r="C119" i="4"/>
  <c r="C120" i="4"/>
  <c r="C121" i="4"/>
  <c r="C122" i="4"/>
  <c r="C123" i="4"/>
  <c r="C124" i="4"/>
  <c r="C125" i="4"/>
  <c r="C126" i="4"/>
  <c r="C127" i="4"/>
  <c r="C128" i="4"/>
  <c r="C129" i="4"/>
  <c r="C130" i="4"/>
  <c r="C132" i="4"/>
  <c r="C133" i="4"/>
  <c r="C134" i="4"/>
  <c r="C136" i="4"/>
  <c r="C137" i="4"/>
  <c r="C138" i="4"/>
  <c r="C139" i="4"/>
  <c r="C140" i="4"/>
  <c r="C141" i="4"/>
  <c r="C142" i="4"/>
  <c r="C143" i="4"/>
  <c r="C144" i="4"/>
  <c r="C145" i="4"/>
  <c r="C146" i="4"/>
  <c r="C147" i="4"/>
  <c r="C149" i="4"/>
  <c r="C150" i="4"/>
  <c r="C151" i="4"/>
  <c r="C152" i="4"/>
  <c r="C153" i="4"/>
  <c r="C154" i="4"/>
  <c r="C155" i="4"/>
  <c r="C157" i="4"/>
  <c r="C158" i="4"/>
  <c r="C159" i="4"/>
  <c r="C160" i="4"/>
  <c r="C161" i="4"/>
  <c r="C162" i="4"/>
  <c r="C163" i="4"/>
  <c r="C164" i="4"/>
  <c r="C165" i="4"/>
  <c r="C166" i="4"/>
  <c r="C167" i="4"/>
  <c r="C168" i="4"/>
  <c r="C169" i="4"/>
  <c r="C170" i="4"/>
  <c r="C171" i="4"/>
  <c r="C172" i="4"/>
  <c r="AJ105" i="4"/>
  <c r="I105" i="4"/>
  <c r="E105" i="4"/>
  <c r="C105" i="4"/>
  <c r="BW5" i="4"/>
  <c r="BW6" i="4"/>
  <c r="BW7" i="4"/>
  <c r="BW8" i="4"/>
  <c r="BW9" i="4"/>
  <c r="BW10" i="4"/>
  <c r="BW11" i="4"/>
  <c r="BW15" i="4"/>
  <c r="BW16" i="4"/>
  <c r="BW17" i="4"/>
  <c r="BW18" i="4"/>
  <c r="BW21" i="4"/>
  <c r="BW22" i="4"/>
  <c r="BW23" i="4"/>
  <c r="BW24" i="4"/>
  <c r="BW27" i="4"/>
  <c r="BW28" i="4"/>
  <c r="BW29" i="4"/>
  <c r="BW32" i="4"/>
  <c r="BW33" i="4"/>
  <c r="BW34" i="4"/>
  <c r="BW35" i="4"/>
  <c r="BW36" i="4"/>
  <c r="BW52" i="4"/>
  <c r="BW54" i="4"/>
  <c r="BW55" i="4"/>
  <c r="BW56" i="4"/>
  <c r="BW57" i="4"/>
  <c r="BW58" i="4"/>
  <c r="BW59" i="4"/>
  <c r="BW60" i="4"/>
  <c r="BW61" i="4"/>
  <c r="BW62" i="4"/>
  <c r="BW65" i="4"/>
  <c r="BW66" i="4"/>
  <c r="BW67" i="4"/>
  <c r="BW68" i="4"/>
  <c r="BW69" i="4"/>
  <c r="BW70" i="4"/>
  <c r="BW71" i="4"/>
  <c r="BW72" i="4"/>
  <c r="BW73" i="4"/>
  <c r="BW74" i="4"/>
  <c r="BW75" i="4"/>
  <c r="BW77" i="4"/>
  <c r="BW79" i="4"/>
  <c r="BW80" i="4"/>
  <c r="BW81" i="4"/>
  <c r="BW82" i="4"/>
  <c r="BW83" i="4"/>
  <c r="BW84" i="4"/>
  <c r="BW86" i="4"/>
  <c r="BW87" i="4"/>
  <c r="BR5" i="4"/>
  <c r="BR15" i="4"/>
  <c r="BR24" i="4"/>
  <c r="AZ5" i="4"/>
  <c r="AZ15" i="4"/>
  <c r="AZ24" i="4"/>
  <c r="AZ25" i="4"/>
  <c r="AZ26" i="4"/>
  <c r="AZ31" i="4"/>
  <c r="AZ53" i="4"/>
  <c r="AZ63" i="4"/>
  <c r="AZ76" i="4"/>
  <c r="AZ78" i="4"/>
  <c r="AZ85" i="4"/>
  <c r="AV5" i="4"/>
  <c r="AV6" i="4"/>
  <c r="AV7" i="4"/>
  <c r="AV8" i="4"/>
  <c r="AV9" i="4"/>
  <c r="AV10" i="4"/>
  <c r="AV11" i="4"/>
  <c r="AV14" i="4"/>
  <c r="AV16" i="4"/>
  <c r="AV17" i="4"/>
  <c r="AV18" i="4"/>
  <c r="AV19" i="4"/>
  <c r="AV21" i="4"/>
  <c r="AV22" i="4"/>
  <c r="AV23" i="4"/>
  <c r="AV27" i="4"/>
  <c r="AV28" i="4"/>
  <c r="AV29" i="4"/>
  <c r="AV30" i="4"/>
  <c r="AV32" i="4"/>
  <c r="AV33" i="4"/>
  <c r="AV34" i="4"/>
  <c r="AV35" i="4"/>
  <c r="AV36" i="4"/>
  <c r="AV52" i="4"/>
  <c r="AV54" i="4"/>
  <c r="AV55" i="4"/>
  <c r="AV56" i="4"/>
  <c r="AV57" i="4"/>
  <c r="AV58" i="4"/>
  <c r="AV59" i="4"/>
  <c r="AV60" i="4"/>
  <c r="AV61" i="4"/>
  <c r="AV62" i="4"/>
  <c r="AV64" i="4"/>
  <c r="AV65" i="4"/>
  <c r="AV66" i="4"/>
  <c r="AV67" i="4"/>
  <c r="AV68" i="4"/>
  <c r="AV69" i="4"/>
  <c r="AV70" i="4"/>
  <c r="AV71" i="4"/>
  <c r="AV72" i="4"/>
  <c r="AV73" i="4"/>
  <c r="AV74" i="4"/>
  <c r="AV75" i="4"/>
  <c r="AV77" i="4"/>
  <c r="AV79" i="4"/>
  <c r="AV80" i="4"/>
  <c r="AV81" i="4"/>
  <c r="AV82" i="4"/>
  <c r="AV83" i="4"/>
  <c r="AV84" i="4"/>
  <c r="AV86" i="4"/>
  <c r="AV87" i="4"/>
  <c r="AR5" i="4"/>
  <c r="AR6" i="4"/>
  <c r="AR7" i="4"/>
  <c r="AR8" i="4"/>
  <c r="AR9" i="4"/>
  <c r="AR10" i="4"/>
  <c r="AR11" i="4"/>
  <c r="AR14" i="4"/>
  <c r="AR16" i="4"/>
  <c r="AR17" i="4"/>
  <c r="AR18" i="4"/>
  <c r="AR19" i="4"/>
  <c r="AR21" i="4"/>
  <c r="AR22" i="4"/>
  <c r="AR23" i="4"/>
  <c r="AR27" i="4"/>
  <c r="AR28" i="4"/>
  <c r="AR29" i="4"/>
  <c r="AR30" i="4"/>
  <c r="AR32" i="4"/>
  <c r="AR33" i="4"/>
  <c r="AR34" i="4"/>
  <c r="AR35" i="4"/>
  <c r="AR36" i="4"/>
  <c r="AR52" i="4"/>
  <c r="AR54" i="4"/>
  <c r="AR55" i="4"/>
  <c r="AR56" i="4"/>
  <c r="AR57" i="4"/>
  <c r="AR58" i="4"/>
  <c r="AR59" i="4"/>
  <c r="AR60" i="4"/>
  <c r="AR61" i="4"/>
  <c r="AR62" i="4"/>
  <c r="AR64" i="4"/>
  <c r="AR65" i="4"/>
  <c r="AR66" i="4"/>
  <c r="AR67" i="4"/>
  <c r="AR68" i="4"/>
  <c r="AR69" i="4"/>
  <c r="AR70" i="4"/>
  <c r="AR71" i="4"/>
  <c r="AR72" i="4"/>
  <c r="AR73" i="4"/>
  <c r="AR74" i="4"/>
  <c r="AR75" i="4"/>
  <c r="AR77" i="4"/>
  <c r="AR79" i="4"/>
  <c r="AR80" i="4"/>
  <c r="AR81" i="4"/>
  <c r="AR82" i="4"/>
  <c r="AR83" i="4"/>
  <c r="AR84" i="4"/>
  <c r="AR86" i="4"/>
  <c r="AR87" i="4"/>
  <c r="AP5" i="4"/>
  <c r="AP6" i="4"/>
  <c r="AP7" i="4"/>
  <c r="AP8" i="4"/>
  <c r="AP9" i="4"/>
  <c r="AP10" i="4"/>
  <c r="AP11" i="4"/>
  <c r="AP14" i="4"/>
  <c r="AP15" i="4"/>
  <c r="AP16" i="4"/>
  <c r="AP17" i="4"/>
  <c r="AP18" i="4"/>
  <c r="AP19" i="4"/>
  <c r="AP21" i="4"/>
  <c r="AP22" i="4"/>
  <c r="AP23" i="4"/>
  <c r="AP24" i="4"/>
  <c r="AP25" i="4"/>
  <c r="AP27" i="4"/>
  <c r="AP28" i="4"/>
  <c r="AP29" i="4"/>
  <c r="AP30" i="4"/>
  <c r="AP32" i="4"/>
  <c r="AP33" i="4"/>
  <c r="AP34" i="4"/>
  <c r="AP35" i="4"/>
  <c r="AP36" i="4"/>
  <c r="AP52" i="4"/>
  <c r="AP54" i="4"/>
  <c r="AP55" i="4"/>
  <c r="AP56" i="4"/>
  <c r="AP57" i="4"/>
  <c r="AP58" i="4"/>
  <c r="AP59" i="4"/>
  <c r="AP60" i="4"/>
  <c r="AP61" i="4"/>
  <c r="AP62" i="4"/>
  <c r="AP64" i="4"/>
  <c r="AP65" i="4"/>
  <c r="AP66" i="4"/>
  <c r="AP67" i="4"/>
  <c r="AP68" i="4"/>
  <c r="AP69" i="4"/>
  <c r="AP70" i="4"/>
  <c r="AP71" i="4"/>
  <c r="AP72" i="4"/>
  <c r="AP73" i="4"/>
  <c r="AP74" i="4"/>
  <c r="AP75" i="4"/>
  <c r="AP76" i="4"/>
  <c r="AP77" i="4"/>
  <c r="AP79" i="4"/>
  <c r="AP80" i="4"/>
  <c r="AP81" i="4"/>
  <c r="AP82" i="4"/>
  <c r="AP83" i="4"/>
  <c r="AP84" i="4"/>
  <c r="AP86" i="4"/>
  <c r="AP87" i="4"/>
  <c r="BW4" i="4"/>
  <c r="BR4" i="4"/>
  <c r="AZ4" i="4"/>
  <c r="AV4" i="4"/>
  <c r="AR4" i="4"/>
  <c r="AP4" i="4"/>
  <c r="AJ61" i="4"/>
  <c r="AJ62" i="4"/>
  <c r="AJ63" i="4"/>
  <c r="AJ64" i="4"/>
  <c r="AJ65" i="4"/>
  <c r="AJ66" i="4"/>
  <c r="AJ68" i="4"/>
  <c r="AJ69" i="4"/>
  <c r="AJ70" i="4"/>
  <c r="AJ72" i="4"/>
  <c r="AJ73" i="4"/>
  <c r="AJ75" i="4"/>
  <c r="AJ77" i="4"/>
  <c r="AJ78" i="4"/>
  <c r="AJ79" i="4"/>
  <c r="AJ80" i="4"/>
  <c r="AJ81" i="4"/>
  <c r="AJ82" i="4"/>
  <c r="AJ83" i="4"/>
  <c r="AJ84" i="4"/>
  <c r="AJ85" i="4"/>
  <c r="AJ87" i="4"/>
  <c r="AE72" i="4"/>
  <c r="AE77" i="4"/>
  <c r="AE78" i="4"/>
  <c r="AE79" i="4"/>
  <c r="AE80" i="4"/>
  <c r="AE81" i="4"/>
  <c r="AE82" i="4"/>
  <c r="AE83" i="4"/>
  <c r="AE84" i="4"/>
  <c r="AE87" i="4"/>
  <c r="M67" i="4"/>
  <c r="M71" i="4"/>
  <c r="M72" i="4"/>
  <c r="M74" i="4"/>
  <c r="M76" i="4"/>
  <c r="M77" i="4"/>
  <c r="M78" i="4"/>
  <c r="M79" i="4"/>
  <c r="M80" i="4"/>
  <c r="M81" i="4"/>
  <c r="M82" i="4"/>
  <c r="M83" i="4"/>
  <c r="M84" i="4"/>
  <c r="M86" i="4"/>
  <c r="M87" i="4"/>
  <c r="I61" i="4"/>
  <c r="I62" i="4"/>
  <c r="I63" i="4"/>
  <c r="I64" i="4"/>
  <c r="I65" i="4"/>
  <c r="I66" i="4"/>
  <c r="I68" i="4"/>
  <c r="I69" i="4"/>
  <c r="I70" i="4"/>
  <c r="I72" i="4"/>
  <c r="I73" i="4"/>
  <c r="I75" i="4"/>
  <c r="I77" i="4"/>
  <c r="I78" i="4"/>
  <c r="I79" i="4"/>
  <c r="I80" i="4"/>
  <c r="I81" i="4"/>
  <c r="I82" i="4"/>
  <c r="I83" i="4"/>
  <c r="I84" i="4"/>
  <c r="I85" i="4"/>
  <c r="I87" i="4"/>
  <c r="E61" i="4"/>
  <c r="E62" i="4"/>
  <c r="E63" i="4"/>
  <c r="E64" i="4"/>
  <c r="E65" i="4"/>
  <c r="E66" i="4"/>
  <c r="E68" i="4"/>
  <c r="E69" i="4"/>
  <c r="E70" i="4"/>
  <c r="E72" i="4"/>
  <c r="E73" i="4"/>
  <c r="E75" i="4"/>
  <c r="E77" i="4"/>
  <c r="E78" i="4"/>
  <c r="E79" i="4"/>
  <c r="E80" i="4"/>
  <c r="E81" i="4"/>
  <c r="E82" i="4"/>
  <c r="E83" i="4"/>
  <c r="E84" i="4"/>
  <c r="E85" i="4"/>
  <c r="E87" i="4"/>
  <c r="C61" i="4"/>
  <c r="C62" i="4"/>
  <c r="C63" i="4"/>
  <c r="C64" i="4"/>
  <c r="C65" i="4"/>
  <c r="C66" i="4"/>
  <c r="C67" i="4"/>
  <c r="C68" i="4"/>
  <c r="C69" i="4"/>
  <c r="C70" i="4"/>
  <c r="C71" i="4"/>
  <c r="C72" i="4"/>
  <c r="C73" i="4"/>
  <c r="C74" i="4"/>
  <c r="C75" i="4"/>
  <c r="C76" i="4"/>
  <c r="C77" i="4"/>
  <c r="C78" i="4"/>
  <c r="C79" i="4"/>
  <c r="C80" i="4"/>
  <c r="C81" i="4"/>
  <c r="C82" i="4"/>
  <c r="C83" i="4"/>
  <c r="C84" i="4"/>
  <c r="C85" i="4"/>
  <c r="C86" i="4"/>
  <c r="C87" i="4"/>
  <c r="H74" i="6"/>
  <c r="L8" i="6"/>
  <c r="L7" i="6"/>
  <c r="K4" i="6"/>
  <c r="F9" i="2"/>
  <c r="H102" i="1" l="1"/>
  <c r="H78" i="1"/>
  <c r="H75" i="1"/>
  <c r="H74" i="1"/>
  <c r="BR202" i="4"/>
  <c r="E418" i="1"/>
  <c r="AZ202" i="4" s="1"/>
  <c r="BR201" i="4"/>
  <c r="E417" i="1"/>
  <c r="AZ201" i="4" s="1"/>
  <c r="BR193" i="4"/>
  <c r="E409" i="1"/>
  <c r="AZ193" i="4" s="1"/>
  <c r="BR192" i="4"/>
  <c r="E408" i="1"/>
  <c r="AZ192" i="4" s="1"/>
  <c r="AE287" i="4"/>
  <c r="E398" i="1"/>
  <c r="M287" i="4" s="1"/>
  <c r="AE286" i="4"/>
  <c r="E397" i="1"/>
  <c r="M286" i="4" s="1"/>
  <c r="AE276" i="4"/>
  <c r="E387" i="1"/>
  <c r="M276" i="4" s="1"/>
  <c r="AE275" i="4"/>
  <c r="E386" i="1"/>
  <c r="M275" i="4" s="1"/>
  <c r="AE265" i="4"/>
  <c r="E376" i="1"/>
  <c r="M265" i="4" s="1"/>
  <c r="AE264" i="4"/>
  <c r="E375" i="1"/>
  <c r="M264" i="4" s="1"/>
  <c r="AE216" i="4"/>
  <c r="E330" i="1"/>
  <c r="M216" i="4" s="1"/>
  <c r="AE215" i="4"/>
  <c r="E329" i="1"/>
  <c r="M215" i="4" s="1"/>
  <c r="AE214" i="4"/>
  <c r="E328" i="1"/>
  <c r="M214" i="4" s="1"/>
  <c r="BR172" i="4"/>
  <c r="E303" i="1"/>
  <c r="AZ172" i="4" s="1"/>
  <c r="BR169" i="4"/>
  <c r="E300" i="1"/>
  <c r="AZ169" i="4" s="1"/>
  <c r="BR166" i="4"/>
  <c r="E297" i="1"/>
  <c r="AZ166" i="4" s="1"/>
  <c r="BR142" i="4"/>
  <c r="E273" i="1"/>
  <c r="AZ142" i="4" s="1"/>
  <c r="AE150" i="4"/>
  <c r="E213" i="1"/>
  <c r="M150" i="4" s="1"/>
  <c r="F125" i="1"/>
  <c r="BR30" i="4" s="1"/>
  <c r="E125" i="1"/>
  <c r="AZ30" i="4" s="1"/>
  <c r="BR29" i="4"/>
  <c r="E124" i="1"/>
  <c r="AZ29" i="4" s="1"/>
  <c r="BR28" i="4"/>
  <c r="E123" i="1"/>
  <c r="AZ28" i="4" s="1"/>
  <c r="F113" i="1"/>
  <c r="BR19" i="4" s="1"/>
  <c r="E113" i="1"/>
  <c r="AZ19" i="4" s="1"/>
  <c r="BR18" i="4"/>
  <c r="E112" i="1"/>
  <c r="AZ18" i="4" s="1"/>
  <c r="BR16" i="4"/>
  <c r="E110" i="1"/>
  <c r="AZ16" i="4" s="1"/>
  <c r="F108" i="1"/>
  <c r="BR14" i="4" s="1"/>
  <c r="E108" i="1"/>
  <c r="AZ14" i="4" s="1"/>
  <c r="BR11" i="4"/>
  <c r="E107" i="1"/>
  <c r="AZ11" i="4" s="1"/>
  <c r="BR9" i="4"/>
  <c r="E105" i="1"/>
  <c r="AZ9" i="4" s="1"/>
  <c r="BR8" i="4"/>
  <c r="E104" i="1"/>
  <c r="AZ8" i="4" s="1"/>
  <c r="BR7" i="4"/>
  <c r="E103" i="1"/>
  <c r="AZ7" i="4" s="1"/>
  <c r="BR6" i="4"/>
  <c r="E102" i="1"/>
  <c r="AZ6" i="4" s="1"/>
  <c r="AE85" i="4"/>
  <c r="E97" i="1"/>
  <c r="M85" i="4" s="1"/>
  <c r="AE70" i="4"/>
  <c r="E82" i="1"/>
  <c r="M70" i="4" s="1"/>
  <c r="AE69" i="4"/>
  <c r="E81" i="1"/>
  <c r="M69" i="4" s="1"/>
  <c r="AE66" i="4"/>
  <c r="E78" i="1"/>
  <c r="M66" i="4" s="1"/>
  <c r="AE65" i="4"/>
  <c r="E77" i="1"/>
  <c r="M65" i="4" s="1"/>
  <c r="AE64" i="4"/>
  <c r="E76" i="1"/>
  <c r="M64" i="4" s="1"/>
  <c r="AE63" i="4"/>
  <c r="E75" i="1"/>
  <c r="M63" i="4" s="1"/>
  <c r="AE62" i="4"/>
  <c r="E74" i="1"/>
  <c r="M62" i="4" s="1"/>
  <c r="AE61" i="4"/>
  <c r="E73" i="1"/>
  <c r="M61" i="4" s="1"/>
  <c r="E66" i="1"/>
  <c r="E65" i="1"/>
  <c r="BR206" i="4"/>
  <c r="E422" i="1"/>
  <c r="AZ206" i="4" s="1"/>
  <c r="BR200" i="4"/>
  <c r="E416" i="1"/>
  <c r="AZ200" i="4" s="1"/>
  <c r="BR197" i="4"/>
  <c r="E413" i="1"/>
  <c r="AZ197" i="4" s="1"/>
  <c r="BR191" i="4"/>
  <c r="E407" i="1"/>
  <c r="AZ191" i="4" s="1"/>
  <c r="AE294" i="4"/>
  <c r="E405" i="1"/>
  <c r="M294" i="4" s="1"/>
  <c r="AE291" i="4"/>
  <c r="E402" i="1"/>
  <c r="M291" i="4" s="1"/>
  <c r="AE285" i="4"/>
  <c r="E396" i="1"/>
  <c r="M285" i="4" s="1"/>
  <c r="AE283" i="4"/>
  <c r="E394" i="1"/>
  <c r="M283" i="4" s="1"/>
  <c r="AE280" i="4"/>
  <c r="E391" i="1"/>
  <c r="M280" i="4" s="1"/>
  <c r="AE274" i="4"/>
  <c r="E385" i="1"/>
  <c r="M274" i="4" s="1"/>
  <c r="AE272" i="4"/>
  <c r="E383" i="1"/>
  <c r="M272" i="4" s="1"/>
  <c r="AE269" i="4"/>
  <c r="E380" i="1"/>
  <c r="M269" i="4" s="1"/>
  <c r="AE263" i="4"/>
  <c r="E374" i="1"/>
  <c r="M263" i="4" s="1"/>
  <c r="AE261" i="4"/>
  <c r="E372" i="1"/>
  <c r="M261" i="4" s="1"/>
  <c r="AE221" i="4"/>
  <c r="E335" i="1"/>
  <c r="M221" i="4" s="1"/>
  <c r="AE220" i="4"/>
  <c r="E334" i="1"/>
  <c r="M220" i="4" s="1"/>
  <c r="AE219" i="4"/>
  <c r="E333" i="1"/>
  <c r="M219" i="4" s="1"/>
  <c r="AE218" i="4"/>
  <c r="E332" i="1"/>
  <c r="M218" i="4" s="1"/>
  <c r="AE217" i="4"/>
  <c r="E331" i="1"/>
  <c r="M217" i="4" s="1"/>
  <c r="AE213" i="4"/>
  <c r="E327" i="1"/>
  <c r="M213" i="4" s="1"/>
  <c r="AE212" i="4"/>
  <c r="E326" i="1"/>
  <c r="M212" i="4" s="1"/>
  <c r="AE211" i="4"/>
  <c r="E325" i="1"/>
  <c r="M211" i="4" s="1"/>
  <c r="AE210" i="4"/>
  <c r="E324" i="1"/>
  <c r="M210" i="4" s="1"/>
  <c r="AE209" i="4"/>
  <c r="E323" i="1"/>
  <c r="M209" i="4" s="1"/>
  <c r="AE208" i="4"/>
  <c r="E322" i="1"/>
  <c r="M208" i="4" s="1"/>
  <c r="AE207" i="4"/>
  <c r="E321" i="1"/>
  <c r="M207" i="4" s="1"/>
  <c r="AE206" i="4"/>
  <c r="E320" i="1"/>
  <c r="M206" i="4" s="1"/>
  <c r="AE205" i="4"/>
  <c r="E319" i="1"/>
  <c r="M205" i="4" s="1"/>
  <c r="AE204" i="4"/>
  <c r="E318" i="1"/>
  <c r="M204" i="4" s="1"/>
  <c r="AE203" i="4"/>
  <c r="E317" i="1"/>
  <c r="M203" i="4" s="1"/>
  <c r="AE202" i="4"/>
  <c r="E316" i="1"/>
  <c r="M202" i="4" s="1"/>
  <c r="AE201" i="4"/>
  <c r="E315" i="1"/>
  <c r="M201" i="4" s="1"/>
  <c r="AE200" i="4"/>
  <c r="E314" i="1"/>
  <c r="M200" i="4" s="1"/>
  <c r="AE199" i="4"/>
  <c r="E313" i="1"/>
  <c r="M199" i="4" s="1"/>
  <c r="AE198" i="4"/>
  <c r="E312" i="1"/>
  <c r="M198" i="4" s="1"/>
  <c r="AE197" i="4"/>
  <c r="E311" i="1"/>
  <c r="M197" i="4" s="1"/>
  <c r="AE196" i="4"/>
  <c r="E310" i="1"/>
  <c r="M196" i="4" s="1"/>
  <c r="AE195" i="4"/>
  <c r="E309" i="1"/>
  <c r="M195" i="4" s="1"/>
  <c r="AE193" i="4"/>
  <c r="E307" i="1"/>
  <c r="M193" i="4" s="1"/>
  <c r="AE192" i="4"/>
  <c r="E306" i="1"/>
  <c r="M192" i="4" s="1"/>
  <c r="AE190" i="4"/>
  <c r="E304" i="1"/>
  <c r="M190" i="4" s="1"/>
  <c r="BR171" i="4"/>
  <c r="E302" i="1"/>
  <c r="AZ171" i="4" s="1"/>
  <c r="BR170" i="4"/>
  <c r="E301" i="1"/>
  <c r="AZ170" i="4" s="1"/>
  <c r="BR168" i="4"/>
  <c r="E299" i="1"/>
  <c r="AZ168" i="4" s="1"/>
  <c r="BR167" i="4"/>
  <c r="E298" i="1"/>
  <c r="AZ167" i="4" s="1"/>
  <c r="BR165" i="4"/>
  <c r="E296" i="1"/>
  <c r="AZ165" i="4" s="1"/>
  <c r="BR162" i="4"/>
  <c r="E293" i="1"/>
  <c r="AZ162" i="4" s="1"/>
  <c r="BR161" i="4"/>
  <c r="E292" i="1"/>
  <c r="AZ161" i="4" s="1"/>
  <c r="BR160" i="4"/>
  <c r="E291" i="1"/>
  <c r="AZ160" i="4" s="1"/>
  <c r="BR159" i="4"/>
  <c r="E290" i="1"/>
  <c r="AZ159" i="4" s="1"/>
  <c r="BR157" i="4"/>
  <c r="E288" i="1"/>
  <c r="AZ157" i="4" s="1"/>
  <c r="BR156" i="4"/>
  <c r="E287" i="1"/>
  <c r="AZ156" i="4" s="1"/>
  <c r="BR155" i="4"/>
  <c r="E286" i="1"/>
  <c r="AZ155" i="4" s="1"/>
  <c r="BR154" i="4"/>
  <c r="E285" i="1"/>
  <c r="AZ154" i="4" s="1"/>
  <c r="BR152" i="4"/>
  <c r="E283" i="1"/>
  <c r="AZ152" i="4" s="1"/>
  <c r="BR151" i="4"/>
  <c r="E282" i="1"/>
  <c r="AZ151" i="4" s="1"/>
  <c r="BR150" i="4"/>
  <c r="E281" i="1"/>
  <c r="AZ150" i="4" s="1"/>
  <c r="BR149" i="4"/>
  <c r="E280" i="1"/>
  <c r="AZ149" i="4" s="1"/>
  <c r="BR148" i="4"/>
  <c r="E279" i="1"/>
  <c r="AZ148" i="4" s="1"/>
  <c r="BR147" i="4"/>
  <c r="E278" i="1"/>
  <c r="AZ147" i="4" s="1"/>
  <c r="BR146" i="4"/>
  <c r="E277" i="1"/>
  <c r="AZ146" i="4" s="1"/>
  <c r="BR145" i="4"/>
  <c r="E276" i="1"/>
  <c r="AZ145" i="4" s="1"/>
  <c r="BR144" i="4"/>
  <c r="E275" i="1"/>
  <c r="AZ144" i="4" s="1"/>
  <c r="BR141" i="4"/>
  <c r="E272" i="1"/>
  <c r="AZ141" i="4" s="1"/>
  <c r="BR140" i="4"/>
  <c r="E271" i="1"/>
  <c r="AZ140" i="4" s="1"/>
  <c r="BR139" i="4"/>
  <c r="E270" i="1"/>
  <c r="AZ139" i="4" s="1"/>
  <c r="BR138" i="4"/>
  <c r="E269" i="1"/>
  <c r="AZ138" i="4" s="1"/>
  <c r="BR137" i="4"/>
  <c r="E268" i="1"/>
  <c r="AZ137" i="4" s="1"/>
  <c r="BR136" i="4"/>
  <c r="E267" i="1"/>
  <c r="AZ136" i="4" s="1"/>
  <c r="BR135" i="4"/>
  <c r="E266" i="1"/>
  <c r="AZ135" i="4" s="1"/>
  <c r="BR134" i="4"/>
  <c r="E265" i="1"/>
  <c r="AZ134" i="4" s="1"/>
  <c r="BR133" i="4"/>
  <c r="E264" i="1"/>
  <c r="AZ133" i="4" s="1"/>
  <c r="BR132" i="4"/>
  <c r="E263" i="1"/>
  <c r="AZ132" i="4" s="1"/>
  <c r="BR131" i="4"/>
  <c r="E262" i="1"/>
  <c r="AZ131" i="4" s="1"/>
  <c r="BR130" i="4"/>
  <c r="E261" i="1"/>
  <c r="AZ130" i="4" s="1"/>
  <c r="BR129" i="4"/>
  <c r="E260" i="1"/>
  <c r="AZ129" i="4" s="1"/>
  <c r="BR128" i="4"/>
  <c r="E259" i="1"/>
  <c r="AZ128" i="4" s="1"/>
  <c r="BR127" i="4"/>
  <c r="E258" i="1"/>
  <c r="AZ127" i="4" s="1"/>
  <c r="BR126" i="4"/>
  <c r="E257" i="1"/>
  <c r="AZ126" i="4" s="1"/>
  <c r="BR123" i="4"/>
  <c r="E254" i="1"/>
  <c r="AZ123" i="4" s="1"/>
  <c r="BR122" i="4"/>
  <c r="E253" i="1"/>
  <c r="AZ122" i="4" s="1"/>
  <c r="BR121" i="4"/>
  <c r="E252" i="1"/>
  <c r="AZ121" i="4" s="1"/>
  <c r="BR120" i="4"/>
  <c r="E251" i="1"/>
  <c r="AZ120" i="4" s="1"/>
  <c r="BR119" i="4"/>
  <c r="E250" i="1"/>
  <c r="AZ119" i="4" s="1"/>
  <c r="BR118" i="4"/>
  <c r="E249" i="1"/>
  <c r="AZ118" i="4" s="1"/>
  <c r="BR117" i="4"/>
  <c r="E248" i="1"/>
  <c r="AZ117" i="4" s="1"/>
  <c r="BR116" i="4"/>
  <c r="E247" i="1"/>
  <c r="AZ116" i="4" s="1"/>
  <c r="BR115" i="4"/>
  <c r="E246" i="1"/>
  <c r="AZ115" i="4" s="1"/>
  <c r="BR114" i="4"/>
  <c r="E245" i="1"/>
  <c r="AZ114" i="4" s="1"/>
  <c r="BR113" i="4"/>
  <c r="E244" i="1"/>
  <c r="AZ113" i="4" s="1"/>
  <c r="BR111" i="4"/>
  <c r="E242" i="1"/>
  <c r="AZ111" i="4" s="1"/>
  <c r="BR110" i="4"/>
  <c r="E241" i="1"/>
  <c r="AZ110" i="4" s="1"/>
  <c r="BR109" i="4"/>
  <c r="E240" i="1"/>
  <c r="AZ109" i="4" s="1"/>
  <c r="BR108" i="4"/>
  <c r="E239" i="1"/>
  <c r="AZ108" i="4" s="1"/>
  <c r="BR105" i="4"/>
  <c r="E236" i="1"/>
  <c r="AZ105" i="4" s="1"/>
  <c r="AE172" i="4"/>
  <c r="E235" i="1"/>
  <c r="M172" i="4" s="1"/>
  <c r="AE171" i="4"/>
  <c r="E234" i="1"/>
  <c r="M171" i="4" s="1"/>
  <c r="F233" i="1"/>
  <c r="AE170" i="4" s="1"/>
  <c r="E233" i="1"/>
  <c r="M170" i="4" s="1"/>
  <c r="AE169" i="4"/>
  <c r="E232" i="1"/>
  <c r="M169" i="4" s="1"/>
  <c r="AE168" i="4"/>
  <c r="E231" i="1"/>
  <c r="M168" i="4" s="1"/>
  <c r="AE167" i="4"/>
  <c r="E230" i="1"/>
  <c r="M167" i="4" s="1"/>
  <c r="AE166" i="4"/>
  <c r="E229" i="1"/>
  <c r="M166" i="4" s="1"/>
  <c r="AE165" i="4"/>
  <c r="E228" i="1"/>
  <c r="M165" i="4" s="1"/>
  <c r="AE164" i="4"/>
  <c r="E227" i="1"/>
  <c r="M164" i="4" s="1"/>
  <c r="AE163" i="4"/>
  <c r="E226" i="1"/>
  <c r="M163" i="4" s="1"/>
  <c r="AE162" i="4"/>
  <c r="E225" i="1"/>
  <c r="M162" i="4" s="1"/>
  <c r="AE161" i="4"/>
  <c r="E224" i="1"/>
  <c r="M161" i="4" s="1"/>
  <c r="AE160" i="4"/>
  <c r="E223" i="1"/>
  <c r="M160" i="4" s="1"/>
  <c r="AE159" i="4"/>
  <c r="E222" i="1"/>
  <c r="M159" i="4" s="1"/>
  <c r="AE158" i="4"/>
  <c r="E221" i="1"/>
  <c r="M158" i="4" s="1"/>
  <c r="AE157" i="4"/>
  <c r="E220" i="1"/>
  <c r="M157" i="4" s="1"/>
  <c r="AE155" i="4"/>
  <c r="E218" i="1"/>
  <c r="M155" i="4" s="1"/>
  <c r="AE154" i="4"/>
  <c r="E217" i="1"/>
  <c r="M154" i="4" s="1"/>
  <c r="AE153" i="4"/>
  <c r="E216" i="1"/>
  <c r="M153" i="4" s="1"/>
  <c r="AE152" i="4"/>
  <c r="E215" i="1"/>
  <c r="M152" i="4" s="1"/>
  <c r="AE151" i="4"/>
  <c r="E214" i="1"/>
  <c r="M151" i="4" s="1"/>
  <c r="AE149" i="4"/>
  <c r="E212" i="1"/>
  <c r="M149" i="4" s="1"/>
  <c r="AE146" i="4"/>
  <c r="E209" i="1"/>
  <c r="M146" i="4" s="1"/>
  <c r="AE145" i="4"/>
  <c r="E208" i="1"/>
  <c r="M145" i="4" s="1"/>
  <c r="AE144" i="4"/>
  <c r="E207" i="1"/>
  <c r="M144" i="4" s="1"/>
  <c r="AE143" i="4"/>
  <c r="E206" i="1"/>
  <c r="M143" i="4" s="1"/>
  <c r="AE141" i="4"/>
  <c r="E204" i="1"/>
  <c r="M141" i="4" s="1"/>
  <c r="AE140" i="4"/>
  <c r="E203" i="1"/>
  <c r="M140" i="4" s="1"/>
  <c r="AE138" i="4"/>
  <c r="E201" i="1"/>
  <c r="M138" i="4" s="1"/>
  <c r="AE137" i="4"/>
  <c r="E200" i="1"/>
  <c r="M137" i="4" s="1"/>
  <c r="AE136" i="4"/>
  <c r="E199" i="1"/>
  <c r="M136" i="4" s="1"/>
  <c r="AE134" i="4"/>
  <c r="E197" i="1"/>
  <c r="M134" i="4" s="1"/>
  <c r="AE133" i="4"/>
  <c r="E196" i="1"/>
  <c r="M133" i="4" s="1"/>
  <c r="AE132" i="4"/>
  <c r="E195" i="1"/>
  <c r="M132" i="4" s="1"/>
  <c r="AE129" i="4"/>
  <c r="E192" i="1"/>
  <c r="M129" i="4" s="1"/>
  <c r="AE128" i="4"/>
  <c r="E191" i="1"/>
  <c r="M128" i="4" s="1"/>
  <c r="AE127" i="4"/>
  <c r="E190" i="1"/>
  <c r="M127" i="4" s="1"/>
  <c r="AE125" i="4"/>
  <c r="E188" i="1"/>
  <c r="M125" i="4" s="1"/>
  <c r="AE124" i="4"/>
  <c r="E187" i="1"/>
  <c r="M124" i="4" s="1"/>
  <c r="AE122" i="4"/>
  <c r="E185" i="1"/>
  <c r="M122" i="4" s="1"/>
  <c r="AE121" i="4"/>
  <c r="E184" i="1"/>
  <c r="M121" i="4" s="1"/>
  <c r="AE119" i="4"/>
  <c r="E182" i="1"/>
  <c r="M119" i="4" s="1"/>
  <c r="AE118" i="4"/>
  <c r="E181" i="1"/>
  <c r="M118" i="4" s="1"/>
  <c r="AE116" i="4"/>
  <c r="E179" i="1"/>
  <c r="M116" i="4" s="1"/>
  <c r="AE114" i="4"/>
  <c r="E177" i="1"/>
  <c r="M114" i="4" s="1"/>
  <c r="AE113" i="4"/>
  <c r="E176" i="1"/>
  <c r="M113" i="4" s="1"/>
  <c r="AE111" i="4"/>
  <c r="E174" i="1"/>
  <c r="M111" i="4" s="1"/>
  <c r="AE109" i="4"/>
  <c r="E172" i="1"/>
  <c r="M109" i="4" s="1"/>
  <c r="AE108" i="4"/>
  <c r="E171" i="1"/>
  <c r="M108" i="4" s="1"/>
  <c r="AE107" i="4"/>
  <c r="E170" i="1"/>
  <c r="M107" i="4" s="1"/>
  <c r="AE106" i="4"/>
  <c r="E169" i="1"/>
  <c r="M106" i="4" s="1"/>
  <c r="AE105" i="4"/>
  <c r="E168" i="1"/>
  <c r="M105" i="4" s="1"/>
  <c r="BR87" i="4"/>
  <c r="E167" i="1"/>
  <c r="AZ87" i="4" s="1"/>
  <c r="BR86" i="4"/>
  <c r="E166" i="1"/>
  <c r="AZ86" i="4" s="1"/>
  <c r="BR84" i="4"/>
  <c r="E164" i="1"/>
  <c r="AZ84" i="4" s="1"/>
  <c r="BR83" i="4"/>
  <c r="E163" i="1"/>
  <c r="AZ83" i="4" s="1"/>
  <c r="BR82" i="4"/>
  <c r="E162" i="1"/>
  <c r="AZ82" i="4" s="1"/>
  <c r="BR81" i="4"/>
  <c r="E161" i="1"/>
  <c r="AZ81" i="4" s="1"/>
  <c r="BR80" i="4"/>
  <c r="E160" i="1"/>
  <c r="AZ80" i="4" s="1"/>
  <c r="BR79" i="4"/>
  <c r="E159" i="1"/>
  <c r="AZ79" i="4" s="1"/>
  <c r="BR77" i="4"/>
  <c r="E157" i="1"/>
  <c r="AZ77" i="4" s="1"/>
  <c r="BR75" i="4"/>
  <c r="E155" i="1"/>
  <c r="AZ75" i="4" s="1"/>
  <c r="BR74" i="4"/>
  <c r="E154" i="1"/>
  <c r="AZ74" i="4" s="1"/>
  <c r="BR73" i="4"/>
  <c r="E153" i="1"/>
  <c r="AZ73" i="4" s="1"/>
  <c r="BR72" i="4"/>
  <c r="E152" i="1"/>
  <c r="AZ72" i="4" s="1"/>
  <c r="BR71" i="4"/>
  <c r="E151" i="1"/>
  <c r="AZ71" i="4" s="1"/>
  <c r="BR70" i="4"/>
  <c r="E150" i="1"/>
  <c r="AZ70" i="4" s="1"/>
  <c r="BR69" i="4"/>
  <c r="E149" i="1"/>
  <c r="AZ69" i="4" s="1"/>
  <c r="BR68" i="4"/>
  <c r="E148" i="1"/>
  <c r="AZ68" i="4" s="1"/>
  <c r="BR67" i="4"/>
  <c r="E147" i="1"/>
  <c r="AZ67" i="4" s="1"/>
  <c r="F146" i="1"/>
  <c r="BR66" i="4" s="1"/>
  <c r="E146" i="1"/>
  <c r="AZ66" i="4" s="1"/>
  <c r="BR65" i="4"/>
  <c r="E145" i="1"/>
  <c r="AZ65" i="4" s="1"/>
  <c r="BR64" i="4"/>
  <c r="E144" i="1"/>
  <c r="AZ64" i="4" s="1"/>
  <c r="BR62" i="4"/>
  <c r="E142" i="1"/>
  <c r="AZ62" i="4" s="1"/>
  <c r="BR61" i="4"/>
  <c r="E141" i="1"/>
  <c r="AZ61" i="4" s="1"/>
  <c r="BR60" i="4"/>
  <c r="E140" i="1"/>
  <c r="AZ60" i="4" s="1"/>
  <c r="BR59" i="4"/>
  <c r="E139" i="1"/>
  <c r="AZ59" i="4" s="1"/>
  <c r="BR58" i="4"/>
  <c r="E138" i="1"/>
  <c r="AZ58" i="4" s="1"/>
  <c r="F137" i="1"/>
  <c r="BR57" i="4" s="1"/>
  <c r="E137" i="1"/>
  <c r="AZ57" i="4" s="1"/>
  <c r="BR56" i="4"/>
  <c r="E136" i="1"/>
  <c r="AZ56" i="4" s="1"/>
  <c r="BR55" i="4"/>
  <c r="E135" i="1"/>
  <c r="AZ55" i="4" s="1"/>
  <c r="BR54" i="4"/>
  <c r="E134" i="1"/>
  <c r="AZ54" i="4" s="1"/>
  <c r="BR52" i="4"/>
  <c r="E132" i="1"/>
  <c r="AZ52" i="4" s="1"/>
  <c r="BR36" i="4"/>
  <c r="E131" i="1"/>
  <c r="AZ36" i="4" s="1"/>
  <c r="BR35" i="4"/>
  <c r="E130" i="1"/>
  <c r="AZ35" i="4" s="1"/>
  <c r="F129" i="1"/>
  <c r="BR34" i="4" s="1"/>
  <c r="E129" i="1"/>
  <c r="AZ34" i="4" s="1"/>
  <c r="BR33" i="4"/>
  <c r="E128" i="1"/>
  <c r="AZ33" i="4" s="1"/>
  <c r="BR32" i="4"/>
  <c r="E127" i="1"/>
  <c r="AZ32" i="4" s="1"/>
  <c r="F122" i="1"/>
  <c r="BR27" i="4" s="1"/>
  <c r="E122" i="1"/>
  <c r="AZ27" i="4" s="1"/>
  <c r="E121" i="1"/>
  <c r="E120" i="1"/>
  <c r="BR23" i="4"/>
  <c r="E116" i="1"/>
  <c r="AZ23" i="4" s="1"/>
  <c r="BR22" i="4"/>
  <c r="E115" i="1"/>
  <c r="AZ22" i="4" s="1"/>
  <c r="BR21" i="4"/>
  <c r="E114" i="1"/>
  <c r="AZ21" i="4" s="1"/>
  <c r="BR17" i="4"/>
  <c r="E111" i="1"/>
  <c r="AZ17" i="4" s="1"/>
  <c r="BR10" i="4"/>
  <c r="E106" i="1"/>
  <c r="AZ10" i="4" s="1"/>
  <c r="AE75" i="4"/>
  <c r="E87" i="1"/>
  <c r="M75" i="4" s="1"/>
  <c r="AE73" i="4"/>
  <c r="E85" i="1"/>
  <c r="M73" i="4" s="1"/>
  <c r="E80" i="1"/>
  <c r="E72" i="1"/>
  <c r="E67" i="1"/>
  <c r="AE35" i="4"/>
  <c r="E45" i="1"/>
  <c r="M35" i="4" s="1"/>
  <c r="AE34" i="4"/>
  <c r="E42" i="1"/>
  <c r="M34" i="4" s="1"/>
  <c r="AE33" i="4"/>
  <c r="E41" i="1"/>
  <c r="M33" i="4" s="1"/>
  <c r="F40" i="1"/>
  <c r="AE32" i="4" s="1"/>
  <c r="E40" i="1"/>
  <c r="M32" i="4" s="1"/>
  <c r="AE31" i="4"/>
  <c r="E39" i="1"/>
  <c r="M31" i="4" s="1"/>
  <c r="AE30" i="4"/>
  <c r="E38" i="1"/>
  <c r="M30" i="4" s="1"/>
  <c r="E37" i="1"/>
  <c r="F33" i="1"/>
  <c r="E33" i="1"/>
  <c r="AE26" i="4"/>
  <c r="E32" i="1"/>
  <c r="M26" i="4" s="1"/>
  <c r="F31" i="1"/>
  <c r="E31" i="1"/>
  <c r="E29" i="1"/>
  <c r="M22" i="4" s="1"/>
  <c r="E28" i="1"/>
  <c r="M21" i="4" s="1"/>
  <c r="E24" i="1"/>
  <c r="E22" i="1"/>
  <c r="E15" i="1"/>
  <c r="E14" i="1"/>
  <c r="F9" i="1"/>
  <c r="E9" i="1"/>
  <c r="E8" i="1"/>
  <c r="E7" i="1"/>
  <c r="E6" i="1"/>
  <c r="I422" i="1"/>
  <c r="BT206" i="4" s="1"/>
  <c r="I420" i="1"/>
  <c r="BT204" i="4" s="1"/>
  <c r="I417" i="1"/>
  <c r="BT201" i="4" s="1"/>
  <c r="I416" i="1"/>
  <c r="BT200" i="4" s="1"/>
  <c r="I413" i="1"/>
  <c r="BT197" i="4" s="1"/>
  <c r="I411" i="1"/>
  <c r="BT195" i="4" s="1"/>
  <c r="I408" i="1"/>
  <c r="BT192" i="4" s="1"/>
  <c r="I407" i="1"/>
  <c r="BT191" i="4" s="1"/>
  <c r="I405" i="1"/>
  <c r="AG294" i="4" s="1"/>
  <c r="I402" i="1"/>
  <c r="AG291" i="4" s="1"/>
  <c r="I400" i="1"/>
  <c r="AG289" i="4" s="1"/>
  <c r="I397" i="1"/>
  <c r="AG286" i="4" s="1"/>
  <c r="I396" i="1"/>
  <c r="AG285" i="4" s="1"/>
  <c r="I394" i="1"/>
  <c r="AG283" i="4" s="1"/>
  <c r="I391" i="1"/>
  <c r="AG280" i="4" s="1"/>
  <c r="I389" i="1"/>
  <c r="AG278" i="4" s="1"/>
  <c r="I386" i="1"/>
  <c r="AG275" i="4" s="1"/>
  <c r="I385" i="1"/>
  <c r="AG274" i="4" s="1"/>
  <c r="I383" i="1"/>
  <c r="AG272" i="4" s="1"/>
  <c r="I380" i="1"/>
  <c r="AG269" i="4" s="1"/>
  <c r="I378" i="1"/>
  <c r="AG267" i="4" s="1"/>
  <c r="I375" i="1"/>
  <c r="AG264" i="4" s="1"/>
  <c r="I374" i="1"/>
  <c r="AG263" i="4" s="1"/>
  <c r="I372" i="1"/>
  <c r="AG261" i="4" s="1"/>
  <c r="I75" i="1"/>
  <c r="AG63" i="4" s="1"/>
  <c r="I76" i="1"/>
  <c r="AG64" i="4" s="1"/>
  <c r="I77" i="1"/>
  <c r="AG65" i="4" s="1"/>
  <c r="I78" i="1"/>
  <c r="AG66" i="4" s="1"/>
  <c r="I74" i="1"/>
  <c r="AG62" i="4" s="1"/>
  <c r="H77" i="1"/>
  <c r="H76" i="1"/>
  <c r="I100" i="1"/>
  <c r="BT4" i="4" s="1"/>
  <c r="I101" i="1"/>
  <c r="BT5" i="4" s="1"/>
  <c r="H103" i="1"/>
  <c r="I99" i="1"/>
  <c r="AG87" i="4" s="1"/>
  <c r="I117" i="1"/>
  <c r="BT24" i="4" s="1"/>
  <c r="I114" i="1"/>
  <c r="BT21" i="4" s="1"/>
  <c r="I112" i="1"/>
  <c r="BT18" i="4" s="1"/>
  <c r="I111" i="1"/>
  <c r="BT17" i="4" s="1"/>
  <c r="I110" i="1"/>
  <c r="BT16" i="4" s="1"/>
  <c r="I109" i="1"/>
  <c r="BT15" i="4" s="1"/>
  <c r="M68" i="4" l="1"/>
  <c r="E64" i="1"/>
  <c r="AE68" i="4"/>
  <c r="M8" i="7" a="1"/>
  <c r="M8" i="7" s="1"/>
  <c r="K76" i="1"/>
  <c r="K75" i="1"/>
  <c r="K78" i="1"/>
  <c r="K77" i="1"/>
  <c r="K74" i="1"/>
  <c r="I103" i="1" l="1"/>
  <c r="I102" i="1"/>
  <c r="I105" i="1"/>
  <c r="BT9" i="4" s="1"/>
  <c r="K103" i="1" l="1"/>
  <c r="BT7" i="4"/>
  <c r="K102" i="1"/>
  <c r="BT6" i="4"/>
  <c r="I107" i="1"/>
  <c r="BT11" i="4" s="1"/>
  <c r="I106" i="1"/>
  <c r="BT10" i="4" s="1"/>
  <c r="I104" i="1" l="1"/>
  <c r="BT8" i="4" s="1"/>
  <c r="I89" i="1" l="1"/>
  <c r="AG77" i="4" s="1"/>
  <c r="I90" i="1"/>
  <c r="AG78" i="4" s="1"/>
  <c r="I91" i="1"/>
  <c r="AG79" i="4" s="1"/>
  <c r="I92" i="1"/>
  <c r="AG80" i="4" s="1"/>
  <c r="I93" i="1"/>
  <c r="AG81" i="4" s="1"/>
  <c r="I94" i="1"/>
  <c r="AG82" i="4" s="1"/>
  <c r="I95" i="1"/>
  <c r="AG83" i="4" s="1"/>
  <c r="I96" i="1"/>
  <c r="AG84" i="4" s="1"/>
  <c r="I97" i="1"/>
  <c r="AG85" i="4" s="1"/>
  <c r="I87" i="1"/>
  <c r="AG75" i="4" s="1"/>
  <c r="I85" i="1"/>
  <c r="AG73" i="4" s="1"/>
  <c r="I84" i="1"/>
  <c r="AG72" i="4" s="1"/>
  <c r="I81" i="1"/>
  <c r="AG69" i="4" s="1"/>
  <c r="I80" i="1"/>
  <c r="AG68" i="4" s="1"/>
  <c r="I73" i="1"/>
  <c r="AG61" i="4" s="1"/>
  <c r="I72" i="1"/>
  <c r="I209" i="1"/>
  <c r="AG146" i="4" s="1"/>
  <c r="I208" i="1"/>
  <c r="AG145" i="4" s="1"/>
  <c r="H209" i="1"/>
  <c r="H208" i="1"/>
  <c r="I207" i="1"/>
  <c r="AG144" i="4" s="1"/>
  <c r="H207" i="1"/>
  <c r="I164" i="1"/>
  <c r="BT84" i="4" s="1"/>
  <c r="I163" i="1"/>
  <c r="BT83" i="4" s="1"/>
  <c r="I162" i="1"/>
  <c r="BT82" i="4" s="1"/>
  <c r="H163" i="1"/>
  <c r="I171" i="1"/>
  <c r="AG108" i="4" s="1"/>
  <c r="H171" i="1"/>
  <c r="I169" i="1"/>
  <c r="AG106" i="4" s="1"/>
  <c r="A8" i="7" a="1"/>
  <c r="C8" i="7"/>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C104" i="7" s="1"/>
  <c r="C105" i="7" s="1"/>
  <c r="C106" i="7" s="1"/>
  <c r="C107" i="7" s="1"/>
  <c r="C108" i="7" s="1"/>
  <c r="C109" i="7" s="1"/>
  <c r="C110" i="7" s="1"/>
  <c r="C111" i="7" s="1"/>
  <c r="C112" i="7" s="1"/>
  <c r="C113" i="7" s="1"/>
  <c r="C114" i="7" s="1"/>
  <c r="C115" i="7" s="1"/>
  <c r="C116" i="7" s="1"/>
  <c r="C117" i="7" s="1"/>
  <c r="C118" i="7" s="1"/>
  <c r="C119" i="7" s="1"/>
  <c r="C120" i="7" s="1"/>
  <c r="C121" i="7" s="1"/>
  <c r="C122" i="7" s="1"/>
  <c r="C123" i="7" s="1"/>
  <c r="C124" i="7" s="1"/>
  <c r="C125" i="7" s="1"/>
  <c r="C126" i="7" s="1"/>
  <c r="C127" i="7" s="1"/>
  <c r="C128" i="7" s="1"/>
  <c r="C129" i="7" s="1"/>
  <c r="C130" i="7" s="1"/>
  <c r="C131" i="7" s="1"/>
  <c r="C132" i="7" s="1"/>
  <c r="C133" i="7" s="1"/>
  <c r="C134" i="7" s="1"/>
  <c r="C135" i="7" s="1"/>
  <c r="C136" i="7" s="1"/>
  <c r="C137" i="7" s="1"/>
  <c r="C138" i="7" s="1"/>
  <c r="C139" i="7" s="1"/>
  <c r="C140" i="7" s="1"/>
  <c r="C141" i="7" s="1"/>
  <c r="C142" i="7" s="1"/>
  <c r="C143" i="7" s="1"/>
  <c r="C144" i="7" s="1"/>
  <c r="C145" i="7" s="1"/>
  <c r="C146" i="7" s="1"/>
  <c r="C147" i="7" s="1"/>
  <c r="C148" i="7" s="1"/>
  <c r="C149" i="7" s="1"/>
  <c r="C150" i="7" s="1"/>
  <c r="C151" i="7" s="1"/>
  <c r="C152" i="7" s="1"/>
  <c r="C153" i="7" s="1"/>
  <c r="C154" i="7" s="1"/>
  <c r="C155" i="7" s="1"/>
  <c r="C156" i="7" s="1"/>
  <c r="C157" i="7" s="1"/>
  <c r="C158" i="7" s="1"/>
  <c r="C159" i="7" s="1"/>
  <c r="C160" i="7" s="1"/>
  <c r="C161" i="7" s="1"/>
  <c r="C162" i="7" s="1"/>
  <c r="C163" i="7" s="1"/>
  <c r="C164" i="7" s="1"/>
  <c r="C165" i="7" s="1"/>
  <c r="C166" i="7" s="1"/>
  <c r="C167" i="7" s="1"/>
  <c r="C168" i="7" s="1"/>
  <c r="C169" i="7" s="1"/>
  <c r="C170" i="7" s="1"/>
  <c r="C171" i="7" s="1"/>
  <c r="C172" i="7" s="1"/>
  <c r="C173" i="7" s="1"/>
  <c r="C174" i="7" s="1"/>
  <c r="C175" i="7" s="1"/>
  <c r="C176" i="7" s="1"/>
  <c r="C177" i="7" s="1"/>
  <c r="C178" i="7" s="1"/>
  <c r="C179" i="7" s="1"/>
  <c r="C180" i="7" s="1"/>
  <c r="C181" i="7" s="1"/>
  <c r="C182" i="7" s="1"/>
  <c r="C183" i="7" s="1"/>
  <c r="C184" i="7" s="1"/>
  <c r="C185" i="7" s="1"/>
  <c r="C186" i="7" s="1"/>
  <c r="C187" i="7" s="1"/>
  <c r="K208" i="1" l="1"/>
  <c r="K209" i="1"/>
  <c r="K207" i="1"/>
  <c r="K163" i="1"/>
  <c r="K171" i="1"/>
  <c r="A8" i="7"/>
  <c r="I65" i="1" l="1"/>
  <c r="I67" i="1" l="1"/>
  <c r="K67" i="1" s="1"/>
  <c r="G58" i="6" l="1"/>
  <c r="N58" i="6" s="1"/>
  <c r="D436" i="1"/>
  <c r="A438" i="1"/>
  <c r="A437" i="1"/>
  <c r="A436" i="1"/>
  <c r="A1" i="6"/>
  <c r="C92" i="6"/>
  <c r="A92" i="6"/>
  <c r="C91" i="6"/>
  <c r="A91" i="6"/>
  <c r="C90" i="6"/>
  <c r="A90" i="6"/>
  <c r="N82" i="6"/>
  <c r="N81" i="6"/>
  <c r="N80" i="6"/>
  <c r="N79" i="6"/>
  <c r="N78" i="6"/>
  <c r="N77" i="6"/>
  <c r="N76" i="6"/>
  <c r="N75" i="6"/>
  <c r="N74" i="6"/>
  <c r="N73" i="6"/>
  <c r="N72" i="6"/>
  <c r="N71" i="6"/>
  <c r="N69" i="6"/>
  <c r="N68" i="6"/>
  <c r="N67" i="6"/>
  <c r="N66" i="6"/>
  <c r="N65" i="6"/>
  <c r="N64" i="6"/>
  <c r="N63" i="6"/>
  <c r="N62" i="6"/>
  <c r="N61" i="6"/>
  <c r="N60" i="6"/>
  <c r="N59" i="6"/>
  <c r="N57" i="6"/>
  <c r="N56" i="6"/>
  <c r="N55" i="6"/>
  <c r="N54" i="6"/>
  <c r="N53" i="6"/>
  <c r="N52" i="6"/>
  <c r="N51" i="6"/>
  <c r="N50" i="6"/>
  <c r="N49" i="6"/>
  <c r="N48" i="6"/>
  <c r="N47" i="6"/>
  <c r="K47" i="6"/>
  <c r="K48" i="6" s="1"/>
  <c r="N46" i="6"/>
  <c r="N45" i="6"/>
  <c r="N44" i="6"/>
  <c r="N43" i="6"/>
  <c r="N42" i="6"/>
  <c r="N41" i="6"/>
  <c r="N40" i="6"/>
  <c r="N39" i="6"/>
  <c r="N38" i="6"/>
  <c r="N37" i="6"/>
  <c r="N36" i="6"/>
  <c r="N35" i="6"/>
  <c r="N33" i="6"/>
  <c r="L33" i="6"/>
  <c r="N32" i="6"/>
  <c r="L32" i="6"/>
  <c r="N31" i="6"/>
  <c r="L31" i="6"/>
  <c r="N30" i="6"/>
  <c r="L30" i="6"/>
  <c r="N29" i="6"/>
  <c r="L29" i="6"/>
  <c r="N28" i="6"/>
  <c r="L28" i="6"/>
  <c r="N27" i="6"/>
  <c r="L27" i="6"/>
  <c r="N26" i="6"/>
  <c r="L26" i="6"/>
  <c r="N25" i="6"/>
  <c r="L25" i="6"/>
  <c r="N24" i="6"/>
  <c r="L24" i="6"/>
  <c r="N23" i="6"/>
  <c r="L23" i="6"/>
  <c r="N22" i="6"/>
  <c r="M22" i="6"/>
  <c r="L22" i="6"/>
  <c r="N21" i="6"/>
  <c r="L21" i="6"/>
  <c r="N20" i="6"/>
  <c r="L20" i="6"/>
  <c r="N19" i="6"/>
  <c r="L19" i="6"/>
  <c r="N18" i="6"/>
  <c r="L18" i="6"/>
  <c r="N17" i="6"/>
  <c r="L17" i="6"/>
  <c r="N16" i="6"/>
  <c r="L16" i="6"/>
  <c r="N15" i="6"/>
  <c r="L15" i="6"/>
  <c r="N14" i="6"/>
  <c r="L14" i="6"/>
  <c r="N13" i="6"/>
  <c r="N12" i="6"/>
  <c r="L12" i="6"/>
  <c r="N11" i="6"/>
  <c r="L11" i="6"/>
  <c r="N10" i="6"/>
  <c r="L10" i="6"/>
  <c r="G9" i="6"/>
  <c r="N9" i="6" s="1"/>
  <c r="N8" i="6"/>
  <c r="N7" i="6"/>
  <c r="I4" i="4"/>
  <c r="C4" i="4"/>
  <c r="AJ6" i="4"/>
  <c r="AJ7" i="4"/>
  <c r="AJ8" i="4"/>
  <c r="AJ14" i="4"/>
  <c r="AJ15" i="4"/>
  <c r="AJ17" i="4"/>
  <c r="AJ23" i="4"/>
  <c r="AJ24" i="4"/>
  <c r="AJ27" i="4"/>
  <c r="AJ29" i="4"/>
  <c r="AJ52" i="4"/>
  <c r="AJ53" i="4"/>
  <c r="AJ54" i="4"/>
  <c r="AJ55" i="4"/>
  <c r="AJ56" i="4"/>
  <c r="AJ57" i="4"/>
  <c r="AJ58" i="4"/>
  <c r="AJ59" i="4"/>
  <c r="AJ60" i="4"/>
  <c r="AG14" i="4"/>
  <c r="AG27" i="4"/>
  <c r="AG52" i="4"/>
  <c r="AG57" i="4"/>
  <c r="AE6" i="4"/>
  <c r="AE7" i="4"/>
  <c r="AE8" i="4"/>
  <c r="AE9" i="4"/>
  <c r="AE10" i="4"/>
  <c r="AE11" i="4"/>
  <c r="AE14" i="4"/>
  <c r="AE15" i="4"/>
  <c r="AE17" i="4"/>
  <c r="AE23" i="4"/>
  <c r="AE24" i="4"/>
  <c r="AE25" i="4"/>
  <c r="AE27" i="4"/>
  <c r="AE29" i="4"/>
  <c r="AE52" i="4"/>
  <c r="AE53" i="4"/>
  <c r="AE56" i="4"/>
  <c r="AE57" i="4"/>
  <c r="M6" i="4"/>
  <c r="M7" i="4"/>
  <c r="M8" i="4"/>
  <c r="M9" i="4"/>
  <c r="M10" i="4"/>
  <c r="M11" i="4"/>
  <c r="M14" i="4"/>
  <c r="M15" i="4"/>
  <c r="M17" i="4"/>
  <c r="M23" i="4"/>
  <c r="M24" i="4"/>
  <c r="M25" i="4"/>
  <c r="M27" i="4"/>
  <c r="M29" i="4"/>
  <c r="M52" i="4"/>
  <c r="M53" i="4"/>
  <c r="M56" i="4"/>
  <c r="M57" i="4"/>
  <c r="M59" i="4"/>
  <c r="I6" i="4"/>
  <c r="I7" i="4"/>
  <c r="I8" i="4"/>
  <c r="I9" i="4"/>
  <c r="I10" i="4"/>
  <c r="I11" i="4"/>
  <c r="I14" i="4"/>
  <c r="I15" i="4"/>
  <c r="I17" i="4"/>
  <c r="I23" i="4"/>
  <c r="I24" i="4"/>
  <c r="I25" i="4"/>
  <c r="I27" i="4"/>
  <c r="I29" i="4"/>
  <c r="I52" i="4"/>
  <c r="I53" i="4"/>
  <c r="I54" i="4"/>
  <c r="I55" i="4"/>
  <c r="I56" i="4"/>
  <c r="I57" i="4"/>
  <c r="I60" i="4"/>
  <c r="E6" i="4"/>
  <c r="E7" i="4"/>
  <c r="E8" i="4"/>
  <c r="E9" i="4"/>
  <c r="E10" i="4"/>
  <c r="E11" i="4"/>
  <c r="E14" i="4"/>
  <c r="E15" i="4"/>
  <c r="E17" i="4"/>
  <c r="E27" i="4"/>
  <c r="E29" i="4"/>
  <c r="E52" i="4"/>
  <c r="E53" i="4"/>
  <c r="E54" i="4"/>
  <c r="E55" i="4"/>
  <c r="E56" i="4"/>
  <c r="E57" i="4"/>
  <c r="E60" i="4"/>
  <c r="C58" i="4"/>
  <c r="C59" i="4"/>
  <c r="C60" i="4"/>
  <c r="C27" i="4"/>
  <c r="C28" i="4"/>
  <c r="C29" i="4"/>
  <c r="C52" i="4"/>
  <c r="C53" i="4"/>
  <c r="C54" i="4"/>
  <c r="C55" i="4"/>
  <c r="C56" i="4"/>
  <c r="C57" i="4"/>
  <c r="C6" i="4"/>
  <c r="C7" i="4"/>
  <c r="C8" i="4"/>
  <c r="C9" i="4"/>
  <c r="C10" i="4"/>
  <c r="C11" i="4"/>
  <c r="C14" i="4"/>
  <c r="C15" i="4"/>
  <c r="C16" i="4"/>
  <c r="C17" i="4"/>
  <c r="AJ5" i="4"/>
  <c r="AE5" i="4"/>
  <c r="M5" i="4"/>
  <c r="I5" i="4"/>
  <c r="E5" i="4"/>
  <c r="C5" i="4"/>
  <c r="AG56" i="4"/>
  <c r="AG54" i="4"/>
  <c r="AG53" i="4"/>
  <c r="F37" i="6" l="1"/>
  <c r="I37" i="6" s="1"/>
  <c r="F38" i="6"/>
  <c r="I38" i="6" s="1"/>
  <c r="F39" i="6"/>
  <c r="I39" i="6" s="1"/>
  <c r="F64" i="6"/>
  <c r="I64" i="6" s="1"/>
  <c r="L9" i="6"/>
  <c r="L34" i="6" s="1"/>
  <c r="M34" i="6" s="1"/>
  <c r="F48" i="6"/>
  <c r="I48" i="6" s="1"/>
  <c r="K54" i="6"/>
  <c r="F54" i="6" s="1"/>
  <c r="I54" i="6" s="1"/>
  <c r="F24" i="6"/>
  <c r="I24" i="6" s="1"/>
  <c r="F7" i="6"/>
  <c r="I7" i="6" s="1"/>
  <c r="F21" i="6"/>
  <c r="I21" i="6" s="1"/>
  <c r="F49" i="6"/>
  <c r="I49" i="6" s="1"/>
  <c r="F56" i="6"/>
  <c r="I56" i="6" s="1"/>
  <c r="F10" i="6"/>
  <c r="I10" i="6" s="1"/>
  <c r="F28" i="6"/>
  <c r="I28" i="6" s="1"/>
  <c r="F42" i="6"/>
  <c r="I42" i="6" s="1"/>
  <c r="F46" i="6"/>
  <c r="I46" i="6" s="1"/>
  <c r="F60" i="6"/>
  <c r="I60" i="6" s="1"/>
  <c r="F69" i="6"/>
  <c r="I69" i="6" s="1"/>
  <c r="F74" i="6"/>
  <c r="I74" i="6" s="1"/>
  <c r="F14" i="6"/>
  <c r="I14" i="6" s="1"/>
  <c r="F18" i="6"/>
  <c r="I18" i="6" s="1"/>
  <c r="F53" i="6"/>
  <c r="I53" i="6" s="1"/>
  <c r="F65" i="6"/>
  <c r="I65" i="6" s="1"/>
  <c r="F31" i="6"/>
  <c r="I31" i="6" s="1"/>
  <c r="F57" i="6"/>
  <c r="I57" i="6" s="1"/>
  <c r="F33" i="6"/>
  <c r="I33" i="6" s="1"/>
  <c r="F8" i="6"/>
  <c r="I8" i="6" s="1"/>
  <c r="F22" i="6"/>
  <c r="I22" i="6" s="1"/>
  <c r="F43" i="6"/>
  <c r="I43" i="6" s="1"/>
  <c r="F47" i="6"/>
  <c r="I47" i="6" s="1"/>
  <c r="F79" i="6"/>
  <c r="F30" i="6"/>
  <c r="I30" i="6" s="1"/>
  <c r="F11" i="6"/>
  <c r="I11" i="6" s="1"/>
  <c r="F26" i="6"/>
  <c r="I26" i="6" s="1"/>
  <c r="K50" i="6"/>
  <c r="F50" i="6" s="1"/>
  <c r="I50" i="6" s="1"/>
  <c r="F62" i="6"/>
  <c r="I62" i="6" s="1"/>
  <c r="F19" i="6"/>
  <c r="I19" i="6" s="1"/>
  <c r="F58" i="6"/>
  <c r="I58" i="6" s="1"/>
  <c r="F32" i="6"/>
  <c r="I32" i="6" s="1"/>
  <c r="F44" i="6"/>
  <c r="I44" i="6" s="1"/>
  <c r="F51" i="6"/>
  <c r="I51" i="6" s="1"/>
  <c r="F67" i="6"/>
  <c r="I67" i="6" s="1"/>
  <c r="F9" i="6"/>
  <c r="I9" i="6" s="1"/>
  <c r="F16" i="6"/>
  <c r="I16" i="6" s="1"/>
  <c r="F63" i="6"/>
  <c r="I63" i="6" s="1"/>
  <c r="F12" i="6"/>
  <c r="I12" i="6" s="1"/>
  <c r="F27" i="6"/>
  <c r="I27" i="6" s="1"/>
  <c r="F55" i="6"/>
  <c r="I55" i="6" s="1"/>
  <c r="F41" i="6"/>
  <c r="I41" i="6" s="1"/>
  <c r="F45" i="6"/>
  <c r="I45" i="6" s="1"/>
  <c r="F52" i="6"/>
  <c r="I52" i="6" s="1"/>
  <c r="F59" i="6"/>
  <c r="I59" i="6" s="1"/>
  <c r="F68" i="6"/>
  <c r="I68" i="6" s="1"/>
  <c r="F73" i="6"/>
  <c r="F77" i="6"/>
  <c r="G101" i="1"/>
  <c r="H101" i="1" s="1"/>
  <c r="G100" i="1"/>
  <c r="H100" i="1" s="1"/>
  <c r="G99" i="1"/>
  <c r="H99" i="1" s="1"/>
  <c r="G96" i="1"/>
  <c r="G92" i="1"/>
  <c r="G91" i="1"/>
  <c r="G90" i="1"/>
  <c r="G89" i="1"/>
  <c r="G34" i="6" l="1"/>
  <c r="G70" i="6"/>
  <c r="G94" i="1"/>
  <c r="G95" i="1"/>
  <c r="G93" i="1"/>
  <c r="G90" i="6" l="1"/>
  <c r="N34" i="6"/>
  <c r="N70" i="6"/>
  <c r="G91" i="6"/>
  <c r="H104" i="1"/>
  <c r="M55" i="4"/>
  <c r="AE55" i="4"/>
  <c r="H65" i="1"/>
  <c r="AE54" i="4"/>
  <c r="M54" i="4"/>
  <c r="AE60" i="4"/>
  <c r="M60" i="4"/>
  <c r="I66" i="1"/>
  <c r="AG55" i="4" s="1"/>
  <c r="K66" i="1" l="1"/>
  <c r="K65" i="1"/>
  <c r="I310" i="1"/>
  <c r="AG196" i="4" s="1"/>
  <c r="I311" i="1"/>
  <c r="AG197" i="4" s="1"/>
  <c r="I312" i="1"/>
  <c r="AG198" i="4" s="1"/>
  <c r="I313" i="1"/>
  <c r="AG199" i="4" s="1"/>
  <c r="I314" i="1"/>
  <c r="AG200" i="4" s="1"/>
  <c r="I315" i="1"/>
  <c r="AG201" i="4" s="1"/>
  <c r="I316" i="1"/>
  <c r="AG202" i="4" s="1"/>
  <c r="I317" i="1"/>
  <c r="AG203" i="4" s="1"/>
  <c r="I318" i="1"/>
  <c r="AG204" i="4" s="1"/>
  <c r="I319" i="1"/>
  <c r="AG205" i="4" s="1"/>
  <c r="I320" i="1"/>
  <c r="AG206" i="4" s="1"/>
  <c r="I321" i="1"/>
  <c r="AG207" i="4" s="1"/>
  <c r="I322" i="1"/>
  <c r="AG208" i="4" s="1"/>
  <c r="I323" i="1"/>
  <c r="AG209" i="4" s="1"/>
  <c r="I324" i="1"/>
  <c r="AG210" i="4" s="1"/>
  <c r="I325" i="1"/>
  <c r="AG211" i="4" s="1"/>
  <c r="I326" i="1"/>
  <c r="AG212" i="4" s="1"/>
  <c r="I327" i="1"/>
  <c r="AG213" i="4" s="1"/>
  <c r="I328" i="1"/>
  <c r="AG214" i="4" s="1"/>
  <c r="I329" i="1"/>
  <c r="AG215" i="4" s="1"/>
  <c r="I330" i="1"/>
  <c r="AG216" i="4" s="1"/>
  <c r="I331" i="1"/>
  <c r="AG217" i="4" s="1"/>
  <c r="I332" i="1"/>
  <c r="AG218" i="4" s="1"/>
  <c r="I333" i="1"/>
  <c r="AG219" i="4" s="1"/>
  <c r="I334" i="1"/>
  <c r="AG220" i="4" s="1"/>
  <c r="I335" i="1"/>
  <c r="AG221" i="4" s="1"/>
  <c r="I309" i="1"/>
  <c r="AG195" i="4" s="1"/>
  <c r="I307" i="1"/>
  <c r="AG193" i="4" s="1"/>
  <c r="I306" i="1"/>
  <c r="AG192" i="4" s="1"/>
  <c r="I299" i="1"/>
  <c r="BT168" i="4" s="1"/>
  <c r="I300" i="1"/>
  <c r="BT169" i="4" s="1"/>
  <c r="I301" i="1"/>
  <c r="BT170" i="4" s="1"/>
  <c r="I302" i="1"/>
  <c r="BT171" i="4" s="1"/>
  <c r="I303" i="1"/>
  <c r="BT172" i="4" s="1"/>
  <c r="I304" i="1"/>
  <c r="AG190" i="4" s="1"/>
  <c r="I298" i="1"/>
  <c r="BT167" i="4" s="1"/>
  <c r="I297" i="1"/>
  <c r="BT166" i="4" s="1"/>
  <c r="I296" i="1"/>
  <c r="BT165" i="4" s="1"/>
  <c r="I291" i="1"/>
  <c r="BT160" i="4" s="1"/>
  <c r="I292" i="1"/>
  <c r="BT161" i="4" s="1"/>
  <c r="I293" i="1"/>
  <c r="BT162" i="4" s="1"/>
  <c r="I290" i="1"/>
  <c r="BT159" i="4" s="1"/>
  <c r="I287" i="1"/>
  <c r="BT156" i="4" s="1"/>
  <c r="I288" i="1"/>
  <c r="BT157" i="4" s="1"/>
  <c r="I286" i="1"/>
  <c r="BT155" i="4" s="1"/>
  <c r="I285" i="1"/>
  <c r="BT154" i="4" s="1"/>
  <c r="I283" i="1"/>
  <c r="BT152" i="4" s="1"/>
  <c r="I279" i="1"/>
  <c r="BT148" i="4" s="1"/>
  <c r="I280" i="1"/>
  <c r="BT149" i="4" s="1"/>
  <c r="I281" i="1"/>
  <c r="BT150" i="4" s="1"/>
  <c r="I282" i="1"/>
  <c r="BT151" i="4" s="1"/>
  <c r="I278" i="1"/>
  <c r="BT147" i="4" s="1"/>
  <c r="I277" i="1"/>
  <c r="BT146" i="4" s="1"/>
  <c r="I276" i="1"/>
  <c r="BT145" i="4" s="1"/>
  <c r="I275" i="1"/>
  <c r="BT144" i="4" s="1"/>
  <c r="I273" i="1"/>
  <c r="BT142" i="4" s="1"/>
  <c r="I263" i="1"/>
  <c r="BT132" i="4" s="1"/>
  <c r="I264" i="1"/>
  <c r="BT133" i="4" s="1"/>
  <c r="I265" i="1"/>
  <c r="BT134" i="4" s="1"/>
  <c r="I266" i="1"/>
  <c r="BT135" i="4" s="1"/>
  <c r="I267" i="1"/>
  <c r="BT136" i="4" s="1"/>
  <c r="I268" i="1"/>
  <c r="BT137" i="4" s="1"/>
  <c r="I269" i="1"/>
  <c r="BT138" i="4" s="1"/>
  <c r="I270" i="1"/>
  <c r="BT139" i="4" s="1"/>
  <c r="I271" i="1"/>
  <c r="BT140" i="4" s="1"/>
  <c r="I272" i="1"/>
  <c r="BT141" i="4" s="1"/>
  <c r="I262" i="1"/>
  <c r="BT131" i="4" s="1"/>
  <c r="I260" i="1"/>
  <c r="BT129" i="4" s="1"/>
  <c r="I261" i="1"/>
  <c r="BT130" i="4" s="1"/>
  <c r="I259" i="1"/>
  <c r="BT128" i="4" s="1"/>
  <c r="I257" i="1"/>
  <c r="BT126" i="4" s="1"/>
  <c r="I254" i="1"/>
  <c r="BT123" i="4" s="1"/>
  <c r="I246" i="1"/>
  <c r="BT115" i="4" s="1"/>
  <c r="I247" i="1"/>
  <c r="BT116" i="4" s="1"/>
  <c r="I248" i="1"/>
  <c r="BT117" i="4" s="1"/>
  <c r="I249" i="1"/>
  <c r="BT118" i="4" s="1"/>
  <c r="I250" i="1"/>
  <c r="BT119" i="4" s="1"/>
  <c r="I251" i="1"/>
  <c r="BT120" i="4" s="1"/>
  <c r="I252" i="1"/>
  <c r="BT121" i="4" s="1"/>
  <c r="I253" i="1"/>
  <c r="BT122" i="4" s="1"/>
  <c r="I245" i="1"/>
  <c r="BT114" i="4" s="1"/>
  <c r="I244" i="1"/>
  <c r="BT113" i="4" s="1"/>
  <c r="I240" i="1"/>
  <c r="BT109" i="4" s="1"/>
  <c r="I241" i="1"/>
  <c r="BT110" i="4" s="1"/>
  <c r="I242" i="1"/>
  <c r="BT111" i="4" s="1"/>
  <c r="I239" i="1"/>
  <c r="BT108" i="4" s="1"/>
  <c r="I236" i="1"/>
  <c r="BT105" i="4" s="1"/>
  <c r="I235" i="1"/>
  <c r="AG172" i="4" s="1"/>
  <c r="I231" i="1"/>
  <c r="AG168" i="4" s="1"/>
  <c r="I232" i="1"/>
  <c r="AG169" i="4" s="1"/>
  <c r="I233" i="1"/>
  <c r="AG170" i="4" s="1"/>
  <c r="I234" i="1"/>
  <c r="AG171" i="4" s="1"/>
  <c r="I230" i="1"/>
  <c r="AG167" i="4" s="1"/>
  <c r="I229" i="1"/>
  <c r="AG166" i="4" s="1"/>
  <c r="I228" i="1"/>
  <c r="AG165" i="4" s="1"/>
  <c r="I227" i="1"/>
  <c r="AG164" i="4" s="1"/>
  <c r="I226" i="1"/>
  <c r="AG163" i="4" s="1"/>
  <c r="I221" i="1"/>
  <c r="AG158" i="4" s="1"/>
  <c r="I222" i="1"/>
  <c r="AG159" i="4" s="1"/>
  <c r="I223" i="1"/>
  <c r="AG160" i="4" s="1"/>
  <c r="I224" i="1"/>
  <c r="AG161" i="4" s="1"/>
  <c r="I225" i="1"/>
  <c r="AG162" i="4" s="1"/>
  <c r="I220" i="1"/>
  <c r="AG157" i="4" s="1"/>
  <c r="I218" i="1"/>
  <c r="AG155" i="4" s="1"/>
  <c r="I216" i="1"/>
  <c r="AG153" i="4" s="1"/>
  <c r="I217" i="1"/>
  <c r="AG154" i="4" s="1"/>
  <c r="I215" i="1"/>
  <c r="AG152" i="4" s="1"/>
  <c r="I214" i="1"/>
  <c r="AG151" i="4" s="1"/>
  <c r="I213" i="1"/>
  <c r="AG150" i="4" s="1"/>
  <c r="I212" i="1"/>
  <c r="AG149" i="4" s="1"/>
  <c r="I174" i="1"/>
  <c r="AG111" i="4" s="1"/>
  <c r="H170" i="1"/>
  <c r="H155" i="1"/>
  <c r="H154" i="1"/>
  <c r="H153" i="1"/>
  <c r="H152" i="1"/>
  <c r="H142" i="1"/>
  <c r="I130" i="1"/>
  <c r="BT35" i="4" s="1"/>
  <c r="H420" i="1"/>
  <c r="H411" i="1"/>
  <c r="H400" i="1"/>
  <c r="H389" i="1"/>
  <c r="H378" i="1"/>
  <c r="D433" i="1"/>
  <c r="A433" i="1"/>
  <c r="H90" i="1"/>
  <c r="H91" i="1"/>
  <c r="H92" i="1"/>
  <c r="H93" i="1"/>
  <c r="H94" i="1"/>
  <c r="H95" i="1"/>
  <c r="H96" i="1"/>
  <c r="H89" i="1"/>
  <c r="H84" i="1"/>
  <c r="H233" i="1"/>
  <c r="H242" i="1"/>
  <c r="H418" i="1"/>
  <c r="H417" i="1"/>
  <c r="H409" i="1"/>
  <c r="H408" i="1"/>
  <c r="H398" i="1"/>
  <c r="H397" i="1"/>
  <c r="H387" i="1"/>
  <c r="H386" i="1"/>
  <c r="H376" i="1"/>
  <c r="H375" i="1"/>
  <c r="H330" i="1"/>
  <c r="H329" i="1"/>
  <c r="H328" i="1"/>
  <c r="H303" i="1"/>
  <c r="H300" i="1"/>
  <c r="H297" i="1"/>
  <c r="H273" i="1"/>
  <c r="H213" i="1"/>
  <c r="H125" i="1"/>
  <c r="H124" i="1"/>
  <c r="H123" i="1"/>
  <c r="H113" i="1"/>
  <c r="H112" i="1"/>
  <c r="H110" i="1"/>
  <c r="H108" i="1"/>
  <c r="H107" i="1"/>
  <c r="H105" i="1"/>
  <c r="H97" i="1"/>
  <c r="H82" i="1"/>
  <c r="H81" i="1"/>
  <c r="H422" i="1"/>
  <c r="H416" i="1"/>
  <c r="H413" i="1"/>
  <c r="H407" i="1"/>
  <c r="H405" i="1"/>
  <c r="H402" i="1"/>
  <c r="H396" i="1"/>
  <c r="H394" i="1"/>
  <c r="H391" i="1"/>
  <c r="H385" i="1"/>
  <c r="H383" i="1"/>
  <c r="H380" i="1"/>
  <c r="H374" i="1"/>
  <c r="H372" i="1"/>
  <c r="H335" i="1"/>
  <c r="H334" i="1"/>
  <c r="H333" i="1"/>
  <c r="H332" i="1"/>
  <c r="K332" i="1" s="1"/>
  <c r="H331" i="1"/>
  <c r="H327" i="1"/>
  <c r="H326" i="1"/>
  <c r="H325" i="1"/>
  <c r="H324" i="1"/>
  <c r="K324" i="1" s="1"/>
  <c r="H323" i="1"/>
  <c r="H322" i="1"/>
  <c r="H321" i="1"/>
  <c r="H320" i="1"/>
  <c r="H319" i="1"/>
  <c r="H318" i="1"/>
  <c r="H317" i="1"/>
  <c r="H316" i="1"/>
  <c r="K316" i="1" s="1"/>
  <c r="H315" i="1"/>
  <c r="H314" i="1"/>
  <c r="H313" i="1"/>
  <c r="H312" i="1"/>
  <c r="H311" i="1"/>
  <c r="H310" i="1"/>
  <c r="H309" i="1"/>
  <c r="H307" i="1"/>
  <c r="H306" i="1"/>
  <c r="H304" i="1"/>
  <c r="H302" i="1"/>
  <c r="H301" i="1"/>
  <c r="H299" i="1"/>
  <c r="H298" i="1"/>
  <c r="H296" i="1"/>
  <c r="H293" i="1"/>
  <c r="H292" i="1"/>
  <c r="H291" i="1"/>
  <c r="H290" i="1"/>
  <c r="H288" i="1"/>
  <c r="H287" i="1"/>
  <c r="H286" i="1"/>
  <c r="H285" i="1"/>
  <c r="H283" i="1"/>
  <c r="H282" i="1"/>
  <c r="H281" i="1"/>
  <c r="H280" i="1"/>
  <c r="H279" i="1"/>
  <c r="H278" i="1"/>
  <c r="H277" i="1"/>
  <c r="H276" i="1"/>
  <c r="H275" i="1"/>
  <c r="H272" i="1"/>
  <c r="H271" i="1"/>
  <c r="H270" i="1"/>
  <c r="H269" i="1"/>
  <c r="H268" i="1"/>
  <c r="H267" i="1"/>
  <c r="H266" i="1"/>
  <c r="H265" i="1"/>
  <c r="H264" i="1"/>
  <c r="H263" i="1"/>
  <c r="H262" i="1"/>
  <c r="H261" i="1"/>
  <c r="H260" i="1"/>
  <c r="H259" i="1"/>
  <c r="H258" i="1"/>
  <c r="H257" i="1"/>
  <c r="H254" i="1"/>
  <c r="H253" i="1"/>
  <c r="H252" i="1"/>
  <c r="H251" i="1"/>
  <c r="H250" i="1"/>
  <c r="H249" i="1"/>
  <c r="H248" i="1"/>
  <c r="H247" i="1"/>
  <c r="H246" i="1"/>
  <c r="H245" i="1"/>
  <c r="H244" i="1"/>
  <c r="H241" i="1"/>
  <c r="H240" i="1"/>
  <c r="H239" i="1"/>
  <c r="H236" i="1"/>
  <c r="H235" i="1"/>
  <c r="H234" i="1"/>
  <c r="H232" i="1"/>
  <c r="H231" i="1"/>
  <c r="H230" i="1"/>
  <c r="H229" i="1"/>
  <c r="H228" i="1"/>
  <c r="H227" i="1"/>
  <c r="H226" i="1"/>
  <c r="H225" i="1"/>
  <c r="H224" i="1"/>
  <c r="H223" i="1"/>
  <c r="H222" i="1"/>
  <c r="H221" i="1"/>
  <c r="H220" i="1"/>
  <c r="H218" i="1"/>
  <c r="H217" i="1"/>
  <c r="H216" i="1"/>
  <c r="H215" i="1"/>
  <c r="H214" i="1"/>
  <c r="H212" i="1"/>
  <c r="H206" i="1"/>
  <c r="H204" i="1"/>
  <c r="H203" i="1"/>
  <c r="H201" i="1"/>
  <c r="H200" i="1"/>
  <c r="H199" i="1"/>
  <c r="H197" i="1"/>
  <c r="H196" i="1"/>
  <c r="H195" i="1"/>
  <c r="H192" i="1"/>
  <c r="H191" i="1"/>
  <c r="H190" i="1"/>
  <c r="H188" i="1"/>
  <c r="H187" i="1"/>
  <c r="H185" i="1"/>
  <c r="H184" i="1"/>
  <c r="H182" i="1"/>
  <c r="H181" i="1"/>
  <c r="H179" i="1"/>
  <c r="H177" i="1"/>
  <c r="H176" i="1"/>
  <c r="H174" i="1"/>
  <c r="H168" i="1"/>
  <c r="H167" i="1"/>
  <c r="H172" i="1"/>
  <c r="H169" i="1"/>
  <c r="H166" i="1"/>
  <c r="H161" i="1"/>
  <c r="H160" i="1"/>
  <c r="H164" i="1"/>
  <c r="H162" i="1"/>
  <c r="H159" i="1"/>
  <c r="H157" i="1"/>
  <c r="H151" i="1"/>
  <c r="H150" i="1"/>
  <c r="H149" i="1"/>
  <c r="H148" i="1"/>
  <c r="H147" i="1"/>
  <c r="H146" i="1"/>
  <c r="H145" i="1"/>
  <c r="H144" i="1"/>
  <c r="H137" i="1"/>
  <c r="H136" i="1"/>
  <c r="H135" i="1"/>
  <c r="H141" i="1"/>
  <c r="H140" i="1"/>
  <c r="H139" i="1"/>
  <c r="H138" i="1"/>
  <c r="H134" i="1"/>
  <c r="H132" i="1"/>
  <c r="H131" i="1"/>
  <c r="H130" i="1"/>
  <c r="H129" i="1"/>
  <c r="H128" i="1"/>
  <c r="H127" i="1"/>
  <c r="H122" i="1"/>
  <c r="H121" i="1"/>
  <c r="H120" i="1"/>
  <c r="H116" i="1"/>
  <c r="H115" i="1"/>
  <c r="H114" i="1"/>
  <c r="H111" i="1"/>
  <c r="H106" i="1"/>
  <c r="H87" i="1"/>
  <c r="H85" i="1"/>
  <c r="H80" i="1"/>
  <c r="H64" i="1" s="1"/>
  <c r="H73" i="1"/>
  <c r="AG24" i="4"/>
  <c r="AG23" i="4"/>
  <c r="AG17" i="4"/>
  <c r="AG15" i="4"/>
  <c r="K230" i="1" l="1"/>
  <c r="K269" i="1"/>
  <c r="K251" i="1"/>
  <c r="K247" i="1"/>
  <c r="K229" i="1"/>
  <c r="K250" i="1"/>
  <c r="K224" i="1"/>
  <c r="K322" i="1"/>
  <c r="K267" i="1"/>
  <c r="K330" i="1"/>
  <c r="K174" i="1"/>
  <c r="K245" i="1"/>
  <c r="K263" i="1"/>
  <c r="K271" i="1"/>
  <c r="K334" i="1"/>
  <c r="K310" i="1"/>
  <c r="K318" i="1"/>
  <c r="K231" i="1"/>
  <c r="K302" i="1"/>
  <c r="K218" i="1"/>
  <c r="K314" i="1"/>
  <c r="K326" i="1"/>
  <c r="K374" i="1"/>
  <c r="K293" i="1"/>
  <c r="K244" i="1"/>
  <c r="K290" i="1"/>
  <c r="K221" i="1"/>
  <c r="K311" i="1"/>
  <c r="K319" i="1"/>
  <c r="K327" i="1"/>
  <c r="I376" i="1"/>
  <c r="AG265" i="4" s="1"/>
  <c r="K214" i="1"/>
  <c r="I398" i="1"/>
  <c r="AG287" i="4" s="1"/>
  <c r="I418" i="1"/>
  <c r="BT202" i="4" s="1"/>
  <c r="K400" i="1"/>
  <c r="K95" i="1"/>
  <c r="K99" i="1"/>
  <c r="I82" i="1"/>
  <c r="AG70" i="4" s="1"/>
  <c r="K93" i="1"/>
  <c r="K101" i="1"/>
  <c r="K100" i="1"/>
  <c r="K90" i="1"/>
  <c r="I258" i="1"/>
  <c r="BT127" i="4" s="1"/>
  <c r="K96" i="1"/>
  <c r="K232" i="1"/>
  <c r="K281" i="1"/>
  <c r="K304" i="1"/>
  <c r="K264" i="1"/>
  <c r="K272" i="1"/>
  <c r="K92" i="1"/>
  <c r="K94" i="1"/>
  <c r="K91" i="1"/>
  <c r="K242" i="1"/>
  <c r="K225" i="1"/>
  <c r="K315" i="1"/>
  <c r="K323" i="1"/>
  <c r="K331" i="1"/>
  <c r="K239" i="1"/>
  <c r="K259" i="1"/>
  <c r="K285" i="1"/>
  <c r="K296" i="1"/>
  <c r="K130" i="1"/>
  <c r="K265" i="1"/>
  <c r="K307" i="1"/>
  <c r="K223" i="1"/>
  <c r="K313" i="1"/>
  <c r="K321" i="1"/>
  <c r="K329" i="1"/>
  <c r="K240" i="1"/>
  <c r="K260" i="1"/>
  <c r="K278" i="1"/>
  <c r="K287" i="1"/>
  <c r="K215" i="1"/>
  <c r="K417" i="1"/>
  <c r="K248" i="1"/>
  <c r="K266" i="1"/>
  <c r="K222" i="1"/>
  <c r="K241" i="1"/>
  <c r="K288" i="1"/>
  <c r="K312" i="1"/>
  <c r="K320" i="1"/>
  <c r="K328" i="1"/>
  <c r="K233" i="1"/>
  <c r="K234" i="1"/>
  <c r="K282" i="1"/>
  <c r="K300" i="1"/>
  <c r="K275" i="1"/>
  <c r="K291" i="1"/>
  <c r="K254" i="1"/>
  <c r="K292" i="1"/>
  <c r="K228" i="1"/>
  <c r="K252" i="1"/>
  <c r="K270" i="1"/>
  <c r="K257" i="1"/>
  <c r="K273" i="1"/>
  <c r="K236" i="1"/>
  <c r="K212" i="1"/>
  <c r="K279" i="1"/>
  <c r="K301" i="1"/>
  <c r="K335" i="1"/>
  <c r="K317" i="1"/>
  <c r="K333" i="1"/>
  <c r="K325" i="1"/>
  <c r="K309" i="1"/>
  <c r="K306" i="1"/>
  <c r="K299" i="1"/>
  <c r="K303" i="1"/>
  <c r="K298" i="1"/>
  <c r="K297" i="1"/>
  <c r="K286" i="1"/>
  <c r="K283" i="1"/>
  <c r="K280" i="1"/>
  <c r="K277" i="1"/>
  <c r="K276" i="1"/>
  <c r="K268" i="1"/>
  <c r="K262" i="1"/>
  <c r="K261" i="1"/>
  <c r="K246" i="1"/>
  <c r="K249" i="1"/>
  <c r="K253" i="1"/>
  <c r="K235" i="1"/>
  <c r="K227" i="1"/>
  <c r="K226" i="1"/>
  <c r="K220" i="1"/>
  <c r="K216" i="1"/>
  <c r="K217" i="1"/>
  <c r="K213" i="1"/>
  <c r="K105" i="1"/>
  <c r="K89" i="1"/>
  <c r="K389" i="1"/>
  <c r="K378" i="1"/>
  <c r="K408" i="1"/>
  <c r="I409" i="1"/>
  <c r="BT193" i="4" s="1"/>
  <c r="K397" i="1"/>
  <c r="K84" i="1"/>
  <c r="K386" i="1"/>
  <c r="I387" i="1"/>
  <c r="AG276" i="4" s="1"/>
  <c r="K420" i="1"/>
  <c r="K411" i="1"/>
  <c r="K97" i="1"/>
  <c r="K383" i="1"/>
  <c r="K81" i="1"/>
  <c r="K385" i="1"/>
  <c r="K396" i="1"/>
  <c r="K372" i="1"/>
  <c r="K416" i="1"/>
  <c r="K405" i="1"/>
  <c r="K407" i="1"/>
  <c r="K394" i="1"/>
  <c r="K375" i="1"/>
  <c r="I17" i="3"/>
  <c r="J17" i="3" s="1"/>
  <c r="K17" i="3" s="1"/>
  <c r="H73" i="6" s="1"/>
  <c r="I73" i="6" s="1"/>
  <c r="J16" i="3"/>
  <c r="K16" i="3" s="1"/>
  <c r="J15" i="3"/>
  <c r="K15" i="3" s="1"/>
  <c r="J14" i="3"/>
  <c r="K14" i="3" s="1"/>
  <c r="J13" i="3"/>
  <c r="K13" i="3" s="1"/>
  <c r="R12" i="3"/>
  <c r="J12" i="3"/>
  <c r="K12" i="3" s="1"/>
  <c r="J27" i="1" s="1"/>
  <c r="R9" i="3"/>
  <c r="J9" i="3"/>
  <c r="K9" i="3" s="1"/>
  <c r="R5" i="3"/>
  <c r="S6" i="3" s="1"/>
  <c r="B44" i="2"/>
  <c r="J32" i="2"/>
  <c r="K32" i="2" s="1"/>
  <c r="B30" i="2"/>
  <c r="F30" i="2"/>
  <c r="B22" i="2"/>
  <c r="F16" i="2"/>
  <c r="I7" i="1" s="1"/>
  <c r="B16" i="2"/>
  <c r="B10" i="2"/>
  <c r="E8" i="2"/>
  <c r="D8" i="2"/>
  <c r="C8" i="2"/>
  <c r="E7" i="2"/>
  <c r="D7" i="2"/>
  <c r="C7" i="2"/>
  <c r="D432" i="1"/>
  <c r="A432" i="1"/>
  <c r="D431" i="1"/>
  <c r="A431" i="1"/>
  <c r="D430" i="1"/>
  <c r="A430" i="1"/>
  <c r="D429" i="1"/>
  <c r="A429" i="1"/>
  <c r="G45" i="1"/>
  <c r="G42" i="1"/>
  <c r="G41" i="1"/>
  <c r="G40" i="1"/>
  <c r="G39" i="1"/>
  <c r="G38" i="1"/>
  <c r="AG29" i="4"/>
  <c r="G37" i="1"/>
  <c r="G33" i="1"/>
  <c r="I33" i="1"/>
  <c r="G32" i="1"/>
  <c r="G31" i="1"/>
  <c r="K24" i="1"/>
  <c r="K22" i="1"/>
  <c r="I27" i="1" l="1"/>
  <c r="AJ20" i="4"/>
  <c r="J31" i="1"/>
  <c r="I31" i="1" s="1"/>
  <c r="J18" i="1"/>
  <c r="J113" i="1"/>
  <c r="J125" i="1"/>
  <c r="J108" i="1"/>
  <c r="H86" i="6"/>
  <c r="I86" i="6" s="1"/>
  <c r="H85" i="6"/>
  <c r="I85" i="6" s="1"/>
  <c r="H84" i="6"/>
  <c r="I84" i="6" s="1"/>
  <c r="H83" i="6"/>
  <c r="I83" i="6" s="1"/>
  <c r="AG6" i="4"/>
  <c r="I14" i="1"/>
  <c r="K14" i="1" s="1"/>
  <c r="S9" i="3"/>
  <c r="S12" i="3"/>
  <c r="H82" i="6"/>
  <c r="I82" i="6" s="1"/>
  <c r="H81" i="6"/>
  <c r="I81" i="6" s="1"/>
  <c r="H80" i="6"/>
  <c r="I80" i="6" s="1"/>
  <c r="H79" i="6"/>
  <c r="I79" i="6" s="1"/>
  <c r="H78" i="6"/>
  <c r="I78" i="6" s="1"/>
  <c r="H77" i="6"/>
  <c r="I77" i="6" s="1"/>
  <c r="H76" i="6"/>
  <c r="I76" i="6" s="1"/>
  <c r="H75" i="6"/>
  <c r="I75" i="6" s="1"/>
  <c r="H72" i="6"/>
  <c r="I72" i="6" s="1"/>
  <c r="F7" i="2"/>
  <c r="K418" i="1"/>
  <c r="K398" i="1"/>
  <c r="K82" i="1"/>
  <c r="K376" i="1"/>
  <c r="K409" i="1"/>
  <c r="BW30" i="4"/>
  <c r="AJ25" i="4"/>
  <c r="K387" i="1"/>
  <c r="K258" i="1"/>
  <c r="BW19" i="4"/>
  <c r="BW14" i="4"/>
  <c r="K11" i="1"/>
  <c r="K32" i="1"/>
  <c r="K37" i="1"/>
  <c r="K41" i="1"/>
  <c r="K42" i="1"/>
  <c r="K7" i="1"/>
  <c r="K38" i="1"/>
  <c r="K45" i="1"/>
  <c r="K64" i="1"/>
  <c r="I68" i="1" s="1"/>
  <c r="K33" i="1"/>
  <c r="I15" i="1"/>
  <c r="F8" i="2"/>
  <c r="G87" i="6" l="1"/>
  <c r="G92" i="6" s="1"/>
  <c r="K92" i="6" s="1" a="1"/>
  <c r="K27" i="1"/>
  <c r="AG20" i="4"/>
  <c r="AG10" i="4"/>
  <c r="AG9" i="4"/>
  <c r="F10" i="2"/>
  <c r="I6" i="1" s="1"/>
  <c r="I113" i="1"/>
  <c r="BT19" i="4" s="1"/>
  <c r="K31" i="1"/>
  <c r="AG25" i="4"/>
  <c r="K39" i="1"/>
  <c r="K15" i="1"/>
  <c r="AG11" i="4"/>
  <c r="I40" i="1"/>
  <c r="AG32" i="4" s="1"/>
  <c r="I34" i="1" l="1"/>
  <c r="I430" i="1" s="1"/>
  <c r="N87" i="6"/>
  <c r="K6" i="1"/>
  <c r="I8" i="1"/>
  <c r="K13" i="1"/>
  <c r="K12" i="1"/>
  <c r="G93" i="6"/>
  <c r="F92" i="6" s="1"/>
  <c r="M92" i="6"/>
  <c r="L92" i="6"/>
  <c r="K92" i="6"/>
  <c r="C21" i="2"/>
  <c r="F21" i="2" s="1"/>
  <c r="F22" i="2" s="1"/>
  <c r="B8" i="7"/>
  <c r="AG5" i="4"/>
  <c r="I432" i="1"/>
  <c r="K40" i="1"/>
  <c r="I62" i="1" s="1"/>
  <c r="F91" i="6" l="1"/>
  <c r="F90" i="6"/>
  <c r="M35" i="1"/>
  <c r="K8" i="1"/>
  <c r="AG7" i="4"/>
  <c r="I431" i="1"/>
  <c r="I9" i="1"/>
  <c r="K9" i="1" l="1"/>
  <c r="AG8" i="4"/>
  <c r="I115" i="1" l="1"/>
  <c r="BT22" i="4" s="1"/>
  <c r="K391" i="1" l="1"/>
  <c r="K402" i="1"/>
  <c r="K413" i="1"/>
  <c r="K380" i="1"/>
  <c r="K85" i="1"/>
  <c r="K104" i="1"/>
  <c r="K114" i="1"/>
  <c r="K106" i="1"/>
  <c r="K115" i="1"/>
  <c r="K110" i="1"/>
  <c r="K87" i="1"/>
  <c r="K111" i="1"/>
  <c r="K107" i="1"/>
  <c r="I108" i="1"/>
  <c r="BT14" i="4" s="1"/>
  <c r="K112" i="1"/>
  <c r="K108" i="1" l="1"/>
  <c r="K113" i="1"/>
  <c r="K72" i="1" l="1"/>
  <c r="AG60" i="4"/>
  <c r="K80" i="1"/>
  <c r="K73" i="1"/>
  <c r="I116" i="1"/>
  <c r="BT23" i="4" s="1"/>
  <c r="K422" i="1" l="1"/>
  <c r="K116" i="1"/>
  <c r="I157" i="1" l="1"/>
  <c r="BT77" i="4" s="1"/>
  <c r="K157" i="1" l="1"/>
  <c r="I206" i="1"/>
  <c r="AG143" i="4" s="1"/>
  <c r="I197" i="1"/>
  <c r="I196" i="1"/>
  <c r="AG133" i="4" s="1"/>
  <c r="I195" i="1"/>
  <c r="AG132" i="4" s="1"/>
  <c r="I200" i="1"/>
  <c r="AG137" i="4" s="1"/>
  <c r="I199" i="1"/>
  <c r="AG136" i="4" s="1"/>
  <c r="AG134" i="4" l="1"/>
  <c r="K197" i="1"/>
  <c r="K195" i="1"/>
  <c r="K196" i="1"/>
  <c r="K199" i="1"/>
  <c r="K200" i="1"/>
  <c r="I201" i="1"/>
  <c r="AG138" i="4" s="1"/>
  <c r="K206" i="1"/>
  <c r="I192" i="1"/>
  <c r="AG129" i="4" s="1"/>
  <c r="I188" i="1"/>
  <c r="AG125" i="4" s="1"/>
  <c r="I181" i="1"/>
  <c r="AG118" i="4" s="1"/>
  <c r="I187" i="1"/>
  <c r="AG124" i="4" s="1"/>
  <c r="I190" i="1"/>
  <c r="AG127" i="4" s="1"/>
  <c r="K187" i="1" l="1"/>
  <c r="K188" i="1"/>
  <c r="K192" i="1"/>
  <c r="K201" i="1"/>
  <c r="K190" i="1"/>
  <c r="I191" i="1"/>
  <c r="AG128" i="4" s="1"/>
  <c r="I182" i="1"/>
  <c r="AG119" i="4" s="1"/>
  <c r="K181" i="1"/>
  <c r="K191" i="1" l="1"/>
  <c r="I179" i="1"/>
  <c r="AG116" i="4" s="1"/>
  <c r="I184" i="1"/>
  <c r="AG121" i="4" s="1"/>
  <c r="K182" i="1"/>
  <c r="I155" i="1"/>
  <c r="BT75" i="4" s="1"/>
  <c r="I154" i="1"/>
  <c r="BT74" i="4" s="1"/>
  <c r="I185" i="1" l="1"/>
  <c r="K184" i="1"/>
  <c r="K179" i="1"/>
  <c r="I172" i="1"/>
  <c r="AG109" i="4" s="1"/>
  <c r="K154" i="1"/>
  <c r="K155" i="1"/>
  <c r="I177" i="1"/>
  <c r="AG114" i="4" s="1"/>
  <c r="I176" i="1"/>
  <c r="AG113" i="4" s="1"/>
  <c r="I127" i="1"/>
  <c r="BT32" i="4" s="1"/>
  <c r="I170" i="1"/>
  <c r="AG107" i="4" s="1"/>
  <c r="I153" i="1"/>
  <c r="BT73" i="4" s="1"/>
  <c r="I131" i="1"/>
  <c r="BT36" i="4" s="1"/>
  <c r="I132" i="1"/>
  <c r="BT52" i="4" s="1"/>
  <c r="I203" i="1" l="1"/>
  <c r="AG140" i="4" s="1"/>
  <c r="AG122" i="4"/>
  <c r="K172" i="1"/>
  <c r="K185" i="1"/>
  <c r="K162" i="1"/>
  <c r="K176" i="1"/>
  <c r="K177" i="1"/>
  <c r="K132" i="1"/>
  <c r="K127" i="1"/>
  <c r="I128" i="1"/>
  <c r="BT33" i="4" s="1"/>
  <c r="K170" i="1"/>
  <c r="K131" i="1"/>
  <c r="K153" i="1"/>
  <c r="I152" i="1"/>
  <c r="BT72" i="4" s="1"/>
  <c r="I142" i="1"/>
  <c r="BT62" i="4" s="1"/>
  <c r="I138" i="1"/>
  <c r="BT58" i="4" s="1"/>
  <c r="K203" i="1" l="1"/>
  <c r="I204" i="1"/>
  <c r="AG141" i="4" s="1"/>
  <c r="I160" i="1"/>
  <c r="BT80" i="4" s="1"/>
  <c r="I166" i="1"/>
  <c r="BT86" i="4" s="1"/>
  <c r="K164" i="1"/>
  <c r="I134" i="1"/>
  <c r="BT54" i="4" s="1"/>
  <c r="K128" i="1"/>
  <c r="I129" i="1"/>
  <c r="BT34" i="4" s="1"/>
  <c r="K169" i="1"/>
  <c r="K138" i="1"/>
  <c r="K152" i="1"/>
  <c r="K142" i="1"/>
  <c r="I147" i="1"/>
  <c r="BT67" i="4" s="1"/>
  <c r="I150" i="1"/>
  <c r="BT70" i="4" s="1"/>
  <c r="I159" i="1"/>
  <c r="BT79" i="4" s="1"/>
  <c r="I141" i="1"/>
  <c r="BT61" i="4" s="1"/>
  <c r="I167" i="1"/>
  <c r="BT87" i="4" s="1"/>
  <c r="I123" i="1"/>
  <c r="BT28" i="4" s="1"/>
  <c r="I120" i="1"/>
  <c r="I121" i="1" l="1"/>
  <c r="K204" i="1"/>
  <c r="K166" i="1"/>
  <c r="K141" i="1"/>
  <c r="K129" i="1"/>
  <c r="K134" i="1"/>
  <c r="I144" i="1"/>
  <c r="BT64" i="4" s="1"/>
  <c r="I148" i="1"/>
  <c r="BT68" i="4" s="1"/>
  <c r="K159" i="1"/>
  <c r="K167" i="1"/>
  <c r="I168" i="1"/>
  <c r="AG105" i="4" s="1"/>
  <c r="K147" i="1"/>
  <c r="I151" i="1"/>
  <c r="BT71" i="4" s="1"/>
  <c r="K123" i="1"/>
  <c r="I161" i="1"/>
  <c r="BT81" i="4" s="1"/>
  <c r="K160" i="1"/>
  <c r="K150" i="1"/>
  <c r="K120" i="1"/>
  <c r="I135" i="1"/>
  <c r="I139" i="1"/>
  <c r="BT59" i="4" s="1"/>
  <c r="I124" i="1"/>
  <c r="BT29" i="4" s="1"/>
  <c r="I136" i="1" l="1"/>
  <c r="BT56" i="4" s="1"/>
  <c r="BT55" i="4"/>
  <c r="K144" i="1"/>
  <c r="I145" i="1"/>
  <c r="BT65" i="4" s="1"/>
  <c r="K151" i="1"/>
  <c r="K168" i="1"/>
  <c r="I122" i="1"/>
  <c r="BT27" i="4" s="1"/>
  <c r="K121" i="1"/>
  <c r="K124" i="1"/>
  <c r="I125" i="1"/>
  <c r="BT30" i="4" s="1"/>
  <c r="I140" i="1"/>
  <c r="BT60" i="4" s="1"/>
  <c r="K139" i="1"/>
  <c r="K161" i="1"/>
  <c r="K135" i="1"/>
  <c r="K148" i="1"/>
  <c r="I149" i="1"/>
  <c r="BT69" i="4" s="1"/>
  <c r="I137" i="1" l="1"/>
  <c r="BT57" i="4" s="1"/>
  <c r="K136" i="1"/>
  <c r="K145" i="1"/>
  <c r="I146" i="1"/>
  <c r="BT66" i="4" s="1"/>
  <c r="K122" i="1"/>
  <c r="K149" i="1"/>
  <c r="K140" i="1"/>
  <c r="K125" i="1"/>
  <c r="K137" i="1" l="1"/>
  <c r="K146" i="1"/>
  <c r="I426" i="1" s="1"/>
  <c r="I433" i="1" l="1"/>
  <c r="B243" i="7" s="1"/>
  <c r="B242" i="7" s="1"/>
  <c r="B241" i="7" s="1"/>
  <c r="B240" i="7" s="1"/>
  <c r="B239" i="7" s="1"/>
  <c r="B238" i="7" s="1"/>
  <c r="B237" i="7" s="1"/>
  <c r="B236" i="7" s="1"/>
  <c r="B235" i="7" s="1"/>
  <c r="B234" i="7" s="1"/>
  <c r="B233" i="7" s="1"/>
  <c r="B232" i="7" s="1"/>
  <c r="B231" i="7" s="1"/>
  <c r="B230" i="7" s="1"/>
  <c r="B229" i="7" s="1"/>
  <c r="B228" i="7" s="1"/>
  <c r="B227" i="7" s="1"/>
  <c r="B226" i="7" s="1"/>
  <c r="B225" i="7" s="1"/>
  <c r="B224" i="7" s="1"/>
  <c r="B223" i="7" s="1"/>
  <c r="B222" i="7" s="1"/>
  <c r="B221" i="7" s="1"/>
  <c r="B220" i="7" s="1"/>
  <c r="B219" i="7" s="1"/>
  <c r="B218" i="7" s="1"/>
  <c r="B217" i="7" s="1"/>
  <c r="B216" i="7" s="1"/>
  <c r="B215" i="7" s="1"/>
  <c r="B214" i="7" s="1"/>
  <c r="B213" i="7" s="1"/>
  <c r="B212" i="7" s="1"/>
  <c r="B211" i="7" s="1"/>
  <c r="B210" i="7" s="1"/>
  <c r="B209" i="7" s="1"/>
  <c r="B208" i="7" s="1"/>
  <c r="B207" i="7" s="1"/>
  <c r="B206" i="7" s="1"/>
  <c r="B205" i="7" s="1"/>
  <c r="B204" i="7" s="1"/>
  <c r="B203" i="7" s="1"/>
  <c r="B202" i="7" s="1"/>
  <c r="B201" i="7" s="1"/>
  <c r="B200" i="7" s="1"/>
  <c r="B199" i="7" s="1"/>
  <c r="B198" i="7" s="1"/>
  <c r="B197" i="7" s="1"/>
  <c r="B196" i="7" s="1"/>
  <c r="B195" i="7" s="1"/>
  <c r="B194" i="7" s="1"/>
  <c r="B193" i="7" s="1"/>
  <c r="B192" i="7" s="1"/>
  <c r="B191" i="7" s="1"/>
  <c r="B190" i="7" s="1"/>
  <c r="B189" i="7" s="1"/>
  <c r="B188" i="7" s="1"/>
  <c r="B187" i="7" s="1"/>
  <c r="B186" i="7" s="1"/>
  <c r="B185" i="7" s="1"/>
  <c r="B184" i="7" s="1"/>
  <c r="B183" i="7" s="1"/>
  <c r="B182" i="7" s="1"/>
  <c r="B181" i="7" s="1"/>
  <c r="B180" i="7" s="1"/>
  <c r="B179" i="7" s="1"/>
  <c r="B178" i="7" s="1"/>
  <c r="B177" i="7" s="1"/>
  <c r="B176" i="7" s="1"/>
  <c r="B175" i="7" s="1"/>
  <c r="B174" i="7" s="1"/>
  <c r="B173" i="7" s="1"/>
  <c r="B172" i="7" s="1"/>
  <c r="B171" i="7" s="1"/>
  <c r="B170" i="7" s="1"/>
  <c r="B169" i="7" s="1"/>
  <c r="B168" i="7" s="1"/>
  <c r="B167" i="7" s="1"/>
  <c r="B166" i="7" s="1"/>
  <c r="B165" i="7" s="1"/>
  <c r="B164" i="7" s="1"/>
  <c r="B163" i="7" s="1"/>
  <c r="B162" i="7" s="1"/>
  <c r="B161" i="7" s="1"/>
  <c r="B160" i="7" s="1"/>
  <c r="B159" i="7" s="1"/>
  <c r="B158" i="7" s="1"/>
  <c r="B157" i="7" s="1"/>
  <c r="B156" i="7" s="1"/>
  <c r="B155" i="7" s="1"/>
  <c r="B154" i="7" s="1"/>
  <c r="B153" i="7" s="1"/>
  <c r="B152" i="7" s="1"/>
  <c r="B151" i="7" s="1"/>
  <c r="B150" i="7" s="1"/>
  <c r="B149" i="7" s="1"/>
  <c r="B148" i="7" s="1"/>
  <c r="B147" i="7" s="1"/>
  <c r="B146" i="7" s="1"/>
  <c r="B145" i="7" s="1"/>
  <c r="B144" i="7" s="1"/>
  <c r="B143" i="7" s="1"/>
  <c r="B142" i="7" s="1"/>
  <c r="B141" i="7" s="1"/>
  <c r="B140" i="7" s="1"/>
  <c r="B139" i="7" s="1"/>
  <c r="B138" i="7" s="1"/>
  <c r="B137" i="7" s="1"/>
  <c r="B136" i="7" s="1"/>
  <c r="B135" i="7" s="1"/>
  <c r="B134" i="7" s="1"/>
  <c r="B133" i="7" s="1"/>
  <c r="B132" i="7" s="1"/>
  <c r="B131" i="7" s="1"/>
  <c r="B130" i="7" s="1"/>
  <c r="B129" i="7" s="1"/>
  <c r="B128" i="7" s="1"/>
  <c r="B127" i="7" s="1"/>
  <c r="B126" i="7" s="1"/>
  <c r="B125" i="7" s="1"/>
  <c r="B124" i="7" s="1"/>
  <c r="B123" i="7" s="1"/>
  <c r="B122" i="7" s="1"/>
  <c r="B121" i="7" s="1"/>
  <c r="B120" i="7" s="1"/>
  <c r="B119" i="7" s="1"/>
  <c r="B118" i="7" s="1"/>
  <c r="B117" i="7" s="1"/>
  <c r="B116" i="7" s="1"/>
  <c r="B115" i="7" s="1"/>
  <c r="B114" i="7" s="1"/>
  <c r="B113" i="7" s="1"/>
  <c r="B112" i="7" s="1"/>
  <c r="B111" i="7" s="1"/>
  <c r="B110" i="7" s="1"/>
  <c r="B109" i="7" s="1"/>
  <c r="B108" i="7" s="1"/>
  <c r="B107" i="7" s="1"/>
  <c r="B106" i="7" s="1"/>
  <c r="B105" i="7" s="1"/>
  <c r="B104" i="7" s="1"/>
  <c r="B103" i="7" s="1"/>
  <c r="B102" i="7" s="1"/>
  <c r="B101" i="7" s="1"/>
  <c r="B100" i="7" s="1"/>
  <c r="B99" i="7" s="1"/>
  <c r="B98" i="7" s="1"/>
  <c r="B97" i="7" s="1"/>
  <c r="B96" i="7" s="1"/>
  <c r="B95" i="7" s="1"/>
  <c r="B94" i="7" s="1"/>
  <c r="B93" i="7" s="1"/>
  <c r="B92" i="7" s="1"/>
  <c r="B91" i="7" s="1"/>
  <c r="B90" i="7" s="1"/>
  <c r="B89" i="7" s="1"/>
  <c r="B88" i="7" s="1"/>
  <c r="B87" i="7" s="1"/>
  <c r="B86" i="7" s="1"/>
  <c r="B85" i="7" s="1"/>
  <c r="B84" i="7" s="1"/>
  <c r="B83" i="7" s="1"/>
  <c r="B82" i="7" s="1"/>
  <c r="B81" i="7" s="1"/>
  <c r="B80" i="7" s="1"/>
  <c r="B79" i="7" s="1"/>
  <c r="B78" i="7" s="1"/>
  <c r="B77" i="7" s="1"/>
  <c r="B76" i="7" s="1"/>
  <c r="B75" i="7" s="1"/>
  <c r="B74" i="7" s="1"/>
  <c r="B73" i="7" s="1"/>
  <c r="B72" i="7" s="1"/>
  <c r="B71" i="7" s="1"/>
  <c r="B70" i="7" s="1"/>
  <c r="B69" i="7" s="1"/>
  <c r="B68" i="7" s="1"/>
  <c r="B67" i="7" s="1"/>
  <c r="B66" i="7" s="1"/>
  <c r="B65" i="7" s="1"/>
  <c r="B64" i="7" s="1"/>
  <c r="B63" i="7" s="1"/>
  <c r="B62" i="7" s="1"/>
  <c r="B61" i="7" s="1"/>
  <c r="B60" i="7" s="1"/>
  <c r="B59" i="7" s="1"/>
  <c r="B58" i="7" s="1"/>
  <c r="K19" i="1" l="1"/>
  <c r="I18" i="1"/>
  <c r="K18" i="1" s="1"/>
  <c r="I20" i="1" l="1"/>
  <c r="I429" i="1" s="1"/>
  <c r="I434" i="1" s="1"/>
  <c r="I441" i="1" l="1"/>
  <c r="H433" i="1" l="1"/>
  <c r="H438" i="1"/>
  <c r="H436" i="1"/>
  <c r="H430" i="1"/>
  <c r="H432" i="1"/>
  <c r="H429" i="1"/>
  <c r="H431" i="1"/>
  <c r="H437" i="1"/>
  <c r="B57" i="7" s="1"/>
  <c r="B56" i="7" l="1"/>
  <c r="B55" i="7" s="1"/>
  <c r="B54" i="7" s="1"/>
  <c r="B53" i="7" s="1"/>
  <c r="B52" i="7" s="1"/>
  <c r="B51" i="7" s="1"/>
  <c r="B50" i="7" s="1"/>
  <c r="B49" i="7" s="1"/>
  <c r="B48" i="7" s="1"/>
  <c r="B47" i="7" s="1"/>
  <c r="B46" i="7" s="1"/>
  <c r="B45" i="7" s="1"/>
  <c r="B44" i="7" s="1"/>
  <c r="B43" i="7" s="1"/>
  <c r="B42" i="7" s="1"/>
  <c r="B41" i="7" s="1"/>
  <c r="B40" i="7" s="1"/>
  <c r="B39" i="7" s="1"/>
  <c r="B38" i="7" s="1"/>
  <c r="B37" i="7" s="1"/>
  <c r="B36" i="7" s="1"/>
  <c r="B35" i="7" s="1"/>
  <c r="B34" i="7" s="1"/>
  <c r="B33" i="7" s="1"/>
  <c r="B32" i="7" s="1"/>
  <c r="B31" i="7" s="1"/>
  <c r="B30" i="7" s="1"/>
  <c r="B29" i="7" s="1"/>
  <c r="B28" i="7" s="1"/>
  <c r="B27" i="7" s="1"/>
  <c r="B26" i="7" s="1"/>
  <c r="B25" i="7" s="1"/>
  <c r="B24" i="7" s="1"/>
  <c r="B23" i="7" s="1"/>
  <c r="B22" i="7" s="1"/>
  <c r="B21" i="7" s="1"/>
  <c r="B20" i="7" s="1"/>
  <c r="B19" i="7" s="1"/>
  <c r="B18" i="7" s="1"/>
  <c r="B17" i="7" s="1"/>
  <c r="B16" i="7" s="1"/>
  <c r="B15" i="7" s="1"/>
  <c r="B14" i="7" s="1"/>
  <c r="B13" i="7" s="1"/>
  <c r="B12" i="7" s="1"/>
  <c r="B11" i="7" s="1"/>
  <c r="B10" i="7" s="1"/>
  <c r="B9" i="7" s="1"/>
  <c r="E149" i="7" l="1"/>
  <c r="E146" i="7"/>
  <c r="E87" i="7"/>
  <c r="E129" i="7"/>
  <c r="H116" i="7"/>
  <c r="H50" i="7"/>
  <c r="E34" i="7"/>
  <c r="E174" i="7"/>
  <c r="H110" i="7"/>
  <c r="E165" i="7"/>
  <c r="E163" i="7"/>
  <c r="E106" i="7"/>
  <c r="H23" i="7"/>
  <c r="E78" i="7"/>
  <c r="E33" i="7"/>
  <c r="E108" i="7"/>
  <c r="H18" i="7"/>
  <c r="E8" i="7"/>
  <c r="H123" i="7"/>
  <c r="E111" i="7"/>
  <c r="H76" i="7"/>
  <c r="H133" i="7"/>
  <c r="E187" i="7"/>
  <c r="H43" i="7"/>
  <c r="H88" i="7"/>
  <c r="E153" i="7"/>
  <c r="E83" i="7"/>
  <c r="H174" i="7"/>
  <c r="E186" i="7"/>
  <c r="E185" i="7"/>
  <c r="E170" i="7"/>
  <c r="H52" i="7"/>
  <c r="H128" i="7"/>
  <c r="E118" i="7"/>
  <c r="E123" i="7"/>
  <c r="E145" i="7"/>
  <c r="E66" i="7"/>
  <c r="H121" i="7"/>
  <c r="E36" i="7"/>
  <c r="E180" i="7"/>
  <c r="H33" i="7"/>
  <c r="E110" i="7"/>
  <c r="E53" i="7"/>
  <c r="H164" i="7"/>
  <c r="E10" i="7"/>
  <c r="H134" i="7"/>
  <c r="H45" i="7"/>
  <c r="E133" i="7"/>
  <c r="H69" i="7"/>
  <c r="H37" i="7"/>
  <c r="E39" i="7"/>
  <c r="E44" i="7"/>
  <c r="H25" i="7"/>
  <c r="E109" i="7"/>
  <c r="E162" i="7"/>
  <c r="H159" i="7"/>
  <c r="E52" i="7"/>
  <c r="H73" i="7"/>
  <c r="H187" i="7"/>
  <c r="E121" i="7"/>
  <c r="E86" i="7"/>
  <c r="H108" i="7"/>
  <c r="H142" i="7"/>
  <c r="E183" i="7"/>
  <c r="E25" i="7"/>
  <c r="H91" i="7"/>
  <c r="E81" i="7"/>
  <c r="E16" i="7"/>
  <c r="E143" i="7"/>
  <c r="H82" i="7"/>
  <c r="E63" i="7"/>
  <c r="H19" i="7"/>
  <c r="H129" i="7"/>
  <c r="E166" i="7"/>
  <c r="H127" i="7"/>
  <c r="H67" i="7"/>
  <c r="H41" i="7"/>
  <c r="H147" i="7"/>
  <c r="H51" i="7"/>
  <c r="H103" i="7"/>
  <c r="H168" i="7"/>
  <c r="H124" i="7"/>
  <c r="E114" i="7"/>
  <c r="H113" i="7"/>
  <c r="H102" i="7"/>
  <c r="E150" i="7"/>
  <c r="E65" i="7"/>
  <c r="H156" i="7"/>
  <c r="E100" i="7"/>
  <c r="H146" i="7"/>
  <c r="E56" i="7"/>
  <c r="H77" i="7"/>
  <c r="H167" i="7"/>
  <c r="H96" i="7"/>
  <c r="E93" i="7"/>
  <c r="E96" i="7"/>
  <c r="E20" i="7"/>
  <c r="H47" i="7"/>
  <c r="E67" i="7"/>
  <c r="E101" i="7"/>
  <c r="H144" i="7"/>
  <c r="E82" i="7"/>
  <c r="H172" i="7"/>
  <c r="E119" i="7"/>
  <c r="E138" i="7"/>
  <c r="H161" i="7"/>
  <c r="H97" i="7"/>
  <c r="E116" i="7"/>
  <c r="H180" i="7"/>
  <c r="E23" i="7"/>
  <c r="E69" i="7"/>
  <c r="E80" i="7"/>
  <c r="E173" i="7"/>
  <c r="H39" i="7"/>
  <c r="H89" i="7"/>
  <c r="E19" i="7"/>
  <c r="E103" i="7"/>
  <c r="E77" i="7"/>
  <c r="E152" i="7"/>
  <c r="H101" i="7"/>
  <c r="E37" i="7"/>
  <c r="E50" i="7"/>
  <c r="H93" i="7"/>
  <c r="H72" i="7"/>
  <c r="E182" i="7"/>
  <c r="E57" i="7"/>
  <c r="E127" i="7"/>
  <c r="E91" i="7"/>
  <c r="E135" i="7"/>
  <c r="E144" i="7"/>
  <c r="H114" i="7"/>
  <c r="E9" i="7"/>
  <c r="E141" i="7"/>
  <c r="E29" i="7"/>
  <c r="E28" i="7"/>
  <c r="E55" i="7"/>
  <c r="E11" i="7"/>
  <c r="E94" i="7"/>
  <c r="H107" i="7"/>
  <c r="H125" i="7"/>
  <c r="H137" i="7"/>
  <c r="H139" i="7"/>
  <c r="H155" i="7"/>
  <c r="E140" i="7"/>
  <c r="E51" i="7"/>
  <c r="E71" i="7"/>
  <c r="E171" i="7"/>
  <c r="H38" i="7"/>
  <c r="E45" i="7"/>
  <c r="H11" i="7"/>
  <c r="E74" i="7"/>
  <c r="H94" i="7"/>
  <c r="H20" i="7"/>
  <c r="H8" i="7"/>
  <c r="E156" i="7"/>
  <c r="H184" i="7"/>
  <c r="E14" i="7"/>
  <c r="E137" i="7"/>
  <c r="H150" i="7"/>
  <c r="H169" i="7"/>
  <c r="H149" i="7"/>
  <c r="E40" i="7"/>
  <c r="E102" i="7"/>
  <c r="H162" i="7"/>
  <c r="H56" i="7"/>
  <c r="H78" i="7"/>
  <c r="H80" i="7"/>
  <c r="H70" i="7"/>
  <c r="H32" i="7"/>
  <c r="E88" i="7"/>
  <c r="E122" i="7"/>
  <c r="E73" i="7"/>
  <c r="E98" i="7"/>
  <c r="E125" i="7"/>
  <c r="H34" i="7"/>
  <c r="H100" i="7"/>
  <c r="H35" i="7"/>
  <c r="E134" i="7"/>
  <c r="E168" i="7"/>
  <c r="E179" i="7"/>
  <c r="H131" i="7"/>
  <c r="E95" i="7"/>
  <c r="H154" i="7"/>
  <c r="E90" i="7"/>
  <c r="E54" i="7"/>
  <c r="E120" i="7"/>
  <c r="H112" i="7"/>
  <c r="H186" i="7"/>
  <c r="H28" i="7"/>
  <c r="E30" i="7"/>
  <c r="H170" i="7"/>
  <c r="H75" i="7"/>
  <c r="H87" i="7"/>
  <c r="H148" i="7"/>
  <c r="H15" i="7"/>
  <c r="E124" i="7"/>
  <c r="E42" i="7"/>
  <c r="H160" i="7"/>
  <c r="H122" i="7"/>
  <c r="H106" i="7"/>
  <c r="E132" i="7"/>
  <c r="H177" i="7"/>
  <c r="H182" i="7"/>
  <c r="H27" i="7"/>
  <c r="E48" i="7"/>
  <c r="E61" i="7"/>
  <c r="H30" i="7"/>
  <c r="E107" i="7"/>
  <c r="H12" i="7"/>
  <c r="E99" i="7"/>
  <c r="H173" i="7"/>
  <c r="E15" i="7"/>
  <c r="H179" i="7"/>
  <c r="H183" i="7"/>
  <c r="E58" i="7"/>
  <c r="E158" i="7"/>
  <c r="H119" i="7"/>
  <c r="H42" i="7"/>
  <c r="H58" i="7"/>
  <c r="E136" i="7"/>
  <c r="E85" i="7"/>
  <c r="H48" i="7"/>
  <c r="E97" i="7"/>
  <c r="E139" i="7"/>
  <c r="E155" i="7"/>
  <c r="H163" i="7"/>
  <c r="H181" i="7"/>
  <c r="H16" i="7"/>
  <c r="E49" i="7"/>
  <c r="H53" i="7"/>
  <c r="E142" i="7"/>
  <c r="H104" i="7"/>
  <c r="E178" i="7"/>
  <c r="E161" i="7"/>
  <c r="H29" i="7"/>
  <c r="H21" i="7"/>
  <c r="E84" i="7"/>
  <c r="H85" i="7"/>
  <c r="H153" i="7"/>
  <c r="E115" i="7"/>
  <c r="H54" i="7"/>
  <c r="H130" i="7"/>
  <c r="H95" i="7"/>
  <c r="H60" i="7"/>
  <c r="E117" i="7"/>
  <c r="E72" i="7"/>
  <c r="E167" i="7"/>
  <c r="E32" i="7"/>
  <c r="E154" i="7"/>
  <c r="H83" i="7"/>
  <c r="E184" i="7"/>
  <c r="E21" i="7"/>
  <c r="E12" i="7"/>
  <c r="E104" i="7"/>
  <c r="E22" i="7"/>
  <c r="E112" i="7"/>
  <c r="E26" i="7"/>
  <c r="H157" i="7"/>
  <c r="E59" i="7"/>
  <c r="E157" i="7"/>
  <c r="H165" i="7"/>
  <c r="E17" i="7"/>
  <c r="H13" i="7"/>
  <c r="H63" i="7"/>
  <c r="H17" i="7"/>
  <c r="H26" i="7"/>
  <c r="E31" i="7"/>
  <c r="H64" i="7"/>
  <c r="E128" i="7"/>
  <c r="H79" i="7"/>
  <c r="E41" i="7"/>
  <c r="H111" i="7"/>
  <c r="H49" i="7"/>
  <c r="H57" i="7"/>
  <c r="H10" i="7"/>
  <c r="H98" i="7"/>
  <c r="E130" i="7"/>
  <c r="H176" i="7"/>
  <c r="E151" i="7"/>
  <c r="H171" i="7"/>
  <c r="H132" i="7"/>
  <c r="E27" i="7"/>
  <c r="E43" i="7"/>
  <c r="H81" i="7"/>
  <c r="H62" i="7"/>
  <c r="H135" i="7"/>
  <c r="H143" i="7"/>
  <c r="H36" i="7"/>
  <c r="H92" i="7"/>
  <c r="H66" i="7"/>
  <c r="H65" i="7"/>
  <c r="H22" i="7"/>
  <c r="H145" i="7"/>
  <c r="H24" i="7"/>
  <c r="E18" i="7"/>
  <c r="E159" i="7"/>
  <c r="E62" i="7"/>
  <c r="H151" i="7"/>
  <c r="E75" i="7"/>
  <c r="E70" i="7"/>
  <c r="H118" i="7"/>
  <c r="E172" i="7"/>
  <c r="H166" i="7"/>
  <c r="H61" i="7"/>
  <c r="E35" i="7"/>
  <c r="E148" i="7"/>
  <c r="E46" i="7"/>
  <c r="E79" i="7"/>
  <c r="H109" i="7"/>
  <c r="E175" i="7"/>
  <c r="H175" i="7"/>
  <c r="E13" i="7"/>
  <c r="E160" i="7"/>
  <c r="H90" i="7"/>
  <c r="E131" i="7"/>
  <c r="H46" i="7"/>
  <c r="H14" i="7"/>
  <c r="H99" i="7"/>
  <c r="E24" i="7"/>
  <c r="H31" i="7"/>
  <c r="H138" i="7"/>
  <c r="H55" i="7"/>
  <c r="H86" i="7"/>
  <c r="H141" i="7"/>
  <c r="H71" i="7"/>
  <c r="E105" i="7"/>
  <c r="E47" i="7"/>
  <c r="E92" i="7"/>
  <c r="E177" i="7"/>
  <c r="H120" i="7"/>
  <c r="H126" i="7"/>
  <c r="E126" i="7"/>
  <c r="E38" i="7"/>
  <c r="E76" i="7"/>
  <c r="E60" i="7"/>
  <c r="H117" i="7"/>
  <c r="E64" i="7"/>
  <c r="H40" i="7"/>
  <c r="H84" i="7"/>
  <c r="H59" i="7"/>
  <c r="E89" i="7"/>
  <c r="H158" i="7"/>
  <c r="H178" i="7"/>
  <c r="H68" i="7"/>
  <c r="E113" i="7"/>
  <c r="H105" i="7"/>
  <c r="E68" i="7"/>
  <c r="H140" i="7"/>
  <c r="H152" i="7"/>
  <c r="H115" i="7"/>
  <c r="E176" i="7"/>
  <c r="E169" i="7"/>
  <c r="E181" i="7"/>
  <c r="H74" i="7"/>
  <c r="H9" i="7"/>
  <c r="E147" i="7"/>
  <c r="E164" i="7"/>
  <c r="H44" i="7"/>
  <c r="H185" i="7"/>
  <c r="H136" i="7"/>
  <c r="D164" i="7" l="1"/>
  <c r="G164" i="7" s="1"/>
  <c r="F164" i="7"/>
  <c r="F147" i="7"/>
  <c r="D147" i="7"/>
  <c r="G147" i="7" s="1"/>
  <c r="D181" i="7"/>
  <c r="G181" i="7" s="1"/>
  <c r="F181" i="7"/>
  <c r="F169" i="7"/>
  <c r="D169" i="7"/>
  <c r="G169" i="7" s="1"/>
  <c r="F176" i="7"/>
  <c r="D176" i="7"/>
  <c r="G176" i="7" s="1"/>
  <c r="D68" i="7"/>
  <c r="G68" i="7" s="1"/>
  <c r="F68" i="7"/>
  <c r="F113" i="7"/>
  <c r="D113" i="7"/>
  <c r="G113" i="7" s="1"/>
  <c r="F89" i="7"/>
  <c r="D89" i="7"/>
  <c r="G89" i="7" s="1"/>
  <c r="F64" i="7"/>
  <c r="D64" i="7"/>
  <c r="G64" i="7" s="1"/>
  <c r="D60" i="7"/>
  <c r="G60" i="7" s="1"/>
  <c r="F60" i="7"/>
  <c r="F76" i="7"/>
  <c r="D76" i="7"/>
  <c r="G76" i="7" s="1"/>
  <c r="F38" i="7"/>
  <c r="D38" i="7"/>
  <c r="G38" i="7" s="1"/>
  <c r="D126" i="7"/>
  <c r="G126" i="7" s="1"/>
  <c r="F126" i="7"/>
  <c r="F177" i="7"/>
  <c r="D177" i="7"/>
  <c r="G177" i="7" s="1"/>
  <c r="D92" i="7"/>
  <c r="G92" i="7" s="1"/>
  <c r="F92" i="7"/>
  <c r="D47" i="7"/>
  <c r="G47" i="7" s="1"/>
  <c r="F47" i="7"/>
  <c r="F105" i="7"/>
  <c r="D105" i="7"/>
  <c r="G105" i="7" s="1"/>
  <c r="F24" i="7"/>
  <c r="D24" i="7"/>
  <c r="G24" i="7" s="1"/>
  <c r="D131" i="7"/>
  <c r="G131" i="7" s="1"/>
  <c r="F131" i="7"/>
  <c r="F160" i="7"/>
  <c r="D160" i="7"/>
  <c r="G160" i="7" s="1"/>
  <c r="F13" i="7"/>
  <c r="D13" i="7"/>
  <c r="G13" i="7" s="1"/>
  <c r="D175" i="7"/>
  <c r="G175" i="7" s="1"/>
  <c r="F175" i="7"/>
  <c r="F79" i="7"/>
  <c r="D79" i="7"/>
  <c r="G79" i="7" s="1"/>
  <c r="D46" i="7"/>
  <c r="G46" i="7" s="1"/>
  <c r="F46" i="7"/>
  <c r="F148" i="7"/>
  <c r="D148" i="7"/>
  <c r="G148" i="7" s="1"/>
  <c r="D35" i="7"/>
  <c r="G35" i="7" s="1"/>
  <c r="F35" i="7"/>
  <c r="D172" i="7"/>
  <c r="G172" i="7" s="1"/>
  <c r="F172" i="7"/>
  <c r="F70" i="7"/>
  <c r="D70" i="7"/>
  <c r="G70" i="7" s="1"/>
  <c r="F75" i="7"/>
  <c r="D75" i="7"/>
  <c r="G75" i="7" s="1"/>
  <c r="F62" i="7"/>
  <c r="D62" i="7"/>
  <c r="G62" i="7" s="1"/>
  <c r="D159" i="7"/>
  <c r="G159" i="7" s="1"/>
  <c r="F159" i="7"/>
  <c r="F18" i="7"/>
  <c r="D18" i="7"/>
  <c r="G18" i="7" s="1"/>
  <c r="D43" i="7"/>
  <c r="G43" i="7" s="1"/>
  <c r="F43" i="7"/>
  <c r="D27" i="7"/>
  <c r="G27" i="7" s="1"/>
  <c r="F27" i="7"/>
  <c r="D151" i="7"/>
  <c r="G151" i="7" s="1"/>
  <c r="F151" i="7"/>
  <c r="F130" i="7"/>
  <c r="D130" i="7"/>
  <c r="G130" i="7" s="1"/>
  <c r="D41" i="7"/>
  <c r="G41" i="7" s="1"/>
  <c r="F41" i="7"/>
  <c r="D128" i="7"/>
  <c r="G128" i="7" s="1"/>
  <c r="F128" i="7"/>
  <c r="D31" i="7"/>
  <c r="G31" i="7" s="1"/>
  <c r="F31" i="7"/>
  <c r="F17" i="7"/>
  <c r="D17" i="7"/>
  <c r="G17" i="7" s="1"/>
  <c r="D157" i="7"/>
  <c r="G157" i="7" s="1"/>
  <c r="F157" i="7"/>
  <c r="F59" i="7"/>
  <c r="D59" i="7"/>
  <c r="G59" i="7" s="1"/>
  <c r="D26" i="7"/>
  <c r="G26" i="7" s="1"/>
  <c r="F26" i="7"/>
  <c r="F112" i="7"/>
  <c r="D112" i="7"/>
  <c r="G112" i="7" s="1"/>
  <c r="D22" i="7"/>
  <c r="G22" i="7" s="1"/>
  <c r="F22" i="7"/>
  <c r="F104" i="7"/>
  <c r="D104" i="7"/>
  <c r="G104" i="7" s="1"/>
  <c r="D12" i="7"/>
  <c r="G12" i="7" s="1"/>
  <c r="F12" i="7"/>
  <c r="F21" i="7"/>
  <c r="D21" i="7"/>
  <c r="G21" i="7" s="1"/>
  <c r="F184" i="7"/>
  <c r="D184" i="7"/>
  <c r="G184" i="7" s="1"/>
  <c r="D154" i="7"/>
  <c r="G154" i="7" s="1"/>
  <c r="F154" i="7"/>
  <c r="F32" i="7"/>
  <c r="D32" i="7"/>
  <c r="G32" i="7" s="1"/>
  <c r="F167" i="7"/>
  <c r="D167" i="7"/>
  <c r="G167" i="7" s="1"/>
  <c r="F72" i="7"/>
  <c r="D72" i="7"/>
  <c r="G72" i="7" s="1"/>
  <c r="D117" i="7"/>
  <c r="G117" i="7" s="1"/>
  <c r="F117" i="7"/>
  <c r="F115" i="7"/>
  <c r="D115" i="7"/>
  <c r="G115" i="7" s="1"/>
  <c r="D84" i="7"/>
  <c r="G84" i="7" s="1"/>
  <c r="F84" i="7"/>
  <c r="D161" i="7"/>
  <c r="G161" i="7" s="1"/>
  <c r="F161" i="7"/>
  <c r="F178" i="7"/>
  <c r="D178" i="7"/>
  <c r="G178" i="7" s="1"/>
  <c r="F142" i="7"/>
  <c r="D142" i="7"/>
  <c r="G142" i="7" s="1"/>
  <c r="D49" i="7"/>
  <c r="G49" i="7" s="1"/>
  <c r="F49" i="7"/>
  <c r="D155" i="7"/>
  <c r="G155" i="7" s="1"/>
  <c r="F155" i="7"/>
  <c r="D139" i="7"/>
  <c r="G139" i="7" s="1"/>
  <c r="F139" i="7"/>
  <c r="D97" i="7"/>
  <c r="G97" i="7" s="1"/>
  <c r="F97" i="7"/>
  <c r="D85" i="7"/>
  <c r="G85" i="7" s="1"/>
  <c r="F85" i="7"/>
  <c r="F136" i="7"/>
  <c r="D136" i="7"/>
  <c r="G136" i="7" s="1"/>
  <c r="F158" i="7"/>
  <c r="D158" i="7"/>
  <c r="G158" i="7" s="1"/>
  <c r="F58" i="7"/>
  <c r="D58" i="7"/>
  <c r="G58" i="7" s="1"/>
  <c r="F15" i="7"/>
  <c r="D15" i="7"/>
  <c r="G15" i="7" s="1"/>
  <c r="F99" i="7"/>
  <c r="D99" i="7"/>
  <c r="G99" i="7" s="1"/>
  <c r="F107" i="7"/>
  <c r="D107" i="7"/>
  <c r="G107" i="7" s="1"/>
  <c r="D61" i="7"/>
  <c r="G61" i="7" s="1"/>
  <c r="F61" i="7"/>
  <c r="F48" i="7"/>
  <c r="D48" i="7"/>
  <c r="G48" i="7" s="1"/>
  <c r="F132" i="7"/>
  <c r="D132" i="7"/>
  <c r="G132" i="7" s="1"/>
  <c r="F42" i="7"/>
  <c r="D42" i="7"/>
  <c r="G42" i="7" s="1"/>
  <c r="F124" i="7"/>
  <c r="D124" i="7"/>
  <c r="G124" i="7" s="1"/>
  <c r="D30" i="7"/>
  <c r="G30" i="7" s="1"/>
  <c r="F30" i="7"/>
  <c r="F120" i="7"/>
  <c r="D120" i="7"/>
  <c r="G120" i="7" s="1"/>
  <c r="D54" i="7"/>
  <c r="G54" i="7" s="1"/>
  <c r="F54" i="7"/>
  <c r="F90" i="7"/>
  <c r="D90" i="7"/>
  <c r="G90" i="7" s="1"/>
  <c r="D95" i="7"/>
  <c r="G95" i="7" s="1"/>
  <c r="F95" i="7"/>
  <c r="D179" i="7"/>
  <c r="G179" i="7" s="1"/>
  <c r="F179" i="7"/>
  <c r="F168" i="7"/>
  <c r="D168" i="7"/>
  <c r="G168" i="7" s="1"/>
  <c r="F134" i="7"/>
  <c r="D134" i="7"/>
  <c r="G134" i="7" s="1"/>
  <c r="D125" i="7"/>
  <c r="G125" i="7" s="1"/>
  <c r="F125" i="7"/>
  <c r="D98" i="7"/>
  <c r="G98" i="7" s="1"/>
  <c r="F98" i="7"/>
  <c r="F73" i="7"/>
  <c r="D73" i="7"/>
  <c r="G73" i="7" s="1"/>
  <c r="F122" i="7"/>
  <c r="D122" i="7"/>
  <c r="G122" i="7" s="1"/>
  <c r="F88" i="7"/>
  <c r="D88" i="7"/>
  <c r="G88" i="7" s="1"/>
  <c r="F102" i="7"/>
  <c r="D102" i="7"/>
  <c r="G102" i="7" s="1"/>
  <c r="F40" i="7"/>
  <c r="D40" i="7"/>
  <c r="G40" i="7" s="1"/>
  <c r="D137" i="7"/>
  <c r="G137" i="7" s="1"/>
  <c r="F137" i="7"/>
  <c r="F14" i="7"/>
  <c r="D14" i="7"/>
  <c r="G14" i="7" s="1"/>
  <c r="D156" i="7"/>
  <c r="G156" i="7" s="1"/>
  <c r="F156" i="7"/>
  <c r="K5" i="7"/>
  <c r="I101" i="7" s="1"/>
  <c r="F74" i="7"/>
  <c r="D74" i="7"/>
  <c r="G74" i="7" s="1"/>
  <c r="D45" i="7"/>
  <c r="G45" i="7" s="1"/>
  <c r="F45" i="7"/>
  <c r="D171" i="7"/>
  <c r="G171" i="7" s="1"/>
  <c r="F171" i="7"/>
  <c r="F71" i="7"/>
  <c r="D71" i="7"/>
  <c r="G71" i="7" s="1"/>
  <c r="D51" i="7"/>
  <c r="G51" i="7" s="1"/>
  <c r="F51" i="7"/>
  <c r="D140" i="7"/>
  <c r="G140" i="7" s="1"/>
  <c r="F140" i="7"/>
  <c r="I137" i="7"/>
  <c r="D94" i="7"/>
  <c r="G94" i="7" s="1"/>
  <c r="F94" i="7"/>
  <c r="D11" i="7"/>
  <c r="G11" i="7" s="1"/>
  <c r="F11" i="7"/>
  <c r="D55" i="7"/>
  <c r="G55" i="7" s="1"/>
  <c r="F55" i="7"/>
  <c r="F28" i="7"/>
  <c r="D28" i="7"/>
  <c r="G28" i="7" s="1"/>
  <c r="D29" i="7"/>
  <c r="G29" i="7" s="1"/>
  <c r="F29" i="7"/>
  <c r="F141" i="7"/>
  <c r="D141" i="7"/>
  <c r="G141" i="7" s="1"/>
  <c r="D9" i="7"/>
  <c r="G9" i="7" s="1"/>
  <c r="F9" i="7"/>
  <c r="I114" i="7"/>
  <c r="D144" i="7"/>
  <c r="G144" i="7" s="1"/>
  <c r="F144" i="7"/>
  <c r="D135" i="7"/>
  <c r="G135" i="7" s="1"/>
  <c r="F135" i="7"/>
  <c r="F91" i="7"/>
  <c r="D91" i="7"/>
  <c r="G91" i="7" s="1"/>
  <c r="F127" i="7"/>
  <c r="D127" i="7"/>
  <c r="G127" i="7" s="1"/>
  <c r="F57" i="7"/>
  <c r="D57" i="7"/>
  <c r="G57" i="7" s="1"/>
  <c r="D182" i="7"/>
  <c r="G182" i="7" s="1"/>
  <c r="F182" i="7"/>
  <c r="F50" i="7"/>
  <c r="D50" i="7"/>
  <c r="G50" i="7" s="1"/>
  <c r="F37" i="7"/>
  <c r="D37" i="7"/>
  <c r="G37" i="7" s="1"/>
  <c r="D152" i="7"/>
  <c r="G152" i="7" s="1"/>
  <c r="F152" i="7"/>
  <c r="F77" i="7"/>
  <c r="D77" i="7"/>
  <c r="G77" i="7" s="1"/>
  <c r="D103" i="7"/>
  <c r="G103" i="7" s="1"/>
  <c r="F103" i="7"/>
  <c r="D19" i="7"/>
  <c r="G19" i="7" s="1"/>
  <c r="F19" i="7"/>
  <c r="I89" i="7"/>
  <c r="F173" i="7"/>
  <c r="D173" i="7"/>
  <c r="G173" i="7" s="1"/>
  <c r="F80" i="7"/>
  <c r="D80" i="7"/>
  <c r="G80" i="7" s="1"/>
  <c r="D69" i="7"/>
  <c r="G69" i="7" s="1"/>
  <c r="F69" i="7"/>
  <c r="D23" i="7"/>
  <c r="G23" i="7" s="1"/>
  <c r="F23" i="7"/>
  <c r="D116" i="7"/>
  <c r="G116" i="7" s="1"/>
  <c r="F116" i="7"/>
  <c r="I97" i="7"/>
  <c r="I161" i="7"/>
  <c r="D138" i="7"/>
  <c r="G138" i="7" s="1"/>
  <c r="F138" i="7"/>
  <c r="D119" i="7"/>
  <c r="G119" i="7" s="1"/>
  <c r="F119" i="7"/>
  <c r="D82" i="7"/>
  <c r="G82" i="7" s="1"/>
  <c r="F82" i="7"/>
  <c r="I144" i="7"/>
  <c r="D101" i="7"/>
  <c r="G101" i="7" s="1"/>
  <c r="F101" i="7"/>
  <c r="F67" i="7"/>
  <c r="D67" i="7"/>
  <c r="G67" i="7" s="1"/>
  <c r="F20" i="7"/>
  <c r="D20" i="7"/>
  <c r="G20" i="7" s="1"/>
  <c r="F96" i="7"/>
  <c r="D96" i="7"/>
  <c r="G96" i="7" s="1"/>
  <c r="F93" i="7"/>
  <c r="D93" i="7"/>
  <c r="G93" i="7" s="1"/>
  <c r="I77" i="7"/>
  <c r="D56" i="7"/>
  <c r="G56" i="7" s="1"/>
  <c r="F56" i="7"/>
  <c r="I146" i="7"/>
  <c r="F100" i="7"/>
  <c r="D100" i="7"/>
  <c r="G100" i="7" s="1"/>
  <c r="D65" i="7"/>
  <c r="G65" i="7" s="1"/>
  <c r="F65" i="7"/>
  <c r="F150" i="7"/>
  <c r="D150" i="7"/>
  <c r="G150" i="7" s="1"/>
  <c r="I102" i="7"/>
  <c r="I113" i="7"/>
  <c r="D114" i="7"/>
  <c r="G114" i="7" s="1"/>
  <c r="F114" i="7"/>
  <c r="I168" i="7"/>
  <c r="I103" i="7"/>
  <c r="I51" i="7"/>
  <c r="I147" i="7"/>
  <c r="I41" i="7"/>
  <c r="I67" i="7"/>
  <c r="D166" i="7"/>
  <c r="G166" i="7" s="1"/>
  <c r="F166" i="7"/>
  <c r="I129" i="7"/>
  <c r="I19" i="7"/>
  <c r="D63" i="7"/>
  <c r="G63" i="7" s="1"/>
  <c r="F63" i="7"/>
  <c r="I82" i="7"/>
  <c r="D143" i="7"/>
  <c r="G143" i="7" s="1"/>
  <c r="F143" i="7"/>
  <c r="F16" i="7"/>
  <c r="D16" i="7"/>
  <c r="G16" i="7" s="1"/>
  <c r="D81" i="7"/>
  <c r="G81" i="7" s="1"/>
  <c r="F81" i="7"/>
  <c r="I91" i="7"/>
  <c r="D25" i="7"/>
  <c r="G25" i="7" s="1"/>
  <c r="F25" i="7"/>
  <c r="D183" i="7"/>
  <c r="G183" i="7" s="1"/>
  <c r="F183" i="7"/>
  <c r="I142" i="7"/>
  <c r="I108" i="7"/>
  <c r="D86" i="7"/>
  <c r="G86" i="7" s="1"/>
  <c r="F86" i="7"/>
  <c r="F121" i="7"/>
  <c r="D121" i="7"/>
  <c r="G121" i="7" s="1"/>
  <c r="D52" i="7"/>
  <c r="G52" i="7" s="1"/>
  <c r="F52" i="7"/>
  <c r="I159" i="7"/>
  <c r="F162" i="7"/>
  <c r="D162" i="7"/>
  <c r="G162" i="7" s="1"/>
  <c r="D109" i="7"/>
  <c r="G109" i="7" s="1"/>
  <c r="F109" i="7"/>
  <c r="F44" i="7"/>
  <c r="D44" i="7"/>
  <c r="G44" i="7" s="1"/>
  <c r="F39" i="7"/>
  <c r="D39" i="7"/>
  <c r="G39" i="7" s="1"/>
  <c r="I37" i="7"/>
  <c r="I69" i="7"/>
  <c r="D133" i="7"/>
  <c r="G133" i="7" s="1"/>
  <c r="F133" i="7"/>
  <c r="I45" i="7"/>
  <c r="D10" i="7"/>
  <c r="G10" i="7" s="1"/>
  <c r="F10" i="7"/>
  <c r="I164" i="7"/>
  <c r="F53" i="7"/>
  <c r="D53" i="7"/>
  <c r="G53" i="7" s="1"/>
  <c r="F110" i="7"/>
  <c r="D110" i="7"/>
  <c r="G110" i="7" s="1"/>
  <c r="D180" i="7"/>
  <c r="G180" i="7" s="1"/>
  <c r="F180" i="7"/>
  <c r="F36" i="7"/>
  <c r="D36" i="7"/>
  <c r="G36" i="7" s="1"/>
  <c r="F66" i="7"/>
  <c r="D66" i="7"/>
  <c r="G66" i="7" s="1"/>
  <c r="D145" i="7"/>
  <c r="G145" i="7" s="1"/>
  <c r="F145" i="7"/>
  <c r="D123" i="7"/>
  <c r="G123" i="7" s="1"/>
  <c r="F123" i="7"/>
  <c r="F118" i="7"/>
  <c r="D118" i="7"/>
  <c r="G118" i="7" s="1"/>
  <c r="I128" i="7"/>
  <c r="F170" i="7"/>
  <c r="D170" i="7"/>
  <c r="G170" i="7" s="1"/>
  <c r="F185" i="7"/>
  <c r="D185" i="7"/>
  <c r="G185" i="7" s="1"/>
  <c r="D186" i="7"/>
  <c r="G186" i="7" s="1"/>
  <c r="F186" i="7"/>
  <c r="I174" i="7"/>
  <c r="D83" i="7"/>
  <c r="G83" i="7" s="1"/>
  <c r="F83" i="7"/>
  <c r="D153" i="7"/>
  <c r="G153" i="7" s="1"/>
  <c r="F153" i="7"/>
  <c r="I88" i="7"/>
  <c r="I43" i="7"/>
  <c r="F187" i="7"/>
  <c r="D187" i="7"/>
  <c r="G187" i="7" s="1"/>
  <c r="I76" i="7"/>
  <c r="F111" i="7"/>
  <c r="D111" i="7"/>
  <c r="G111" i="7" s="1"/>
  <c r="D8" i="7"/>
  <c r="G8" i="7" s="1"/>
  <c r="F8" i="7"/>
  <c r="I18" i="7"/>
  <c r="D108" i="7"/>
  <c r="G108" i="7" s="1"/>
  <c r="F108" i="7"/>
  <c r="D33" i="7"/>
  <c r="G33" i="7" s="1"/>
  <c r="F33" i="7"/>
  <c r="D78" i="7"/>
  <c r="G78" i="7" s="1"/>
  <c r="F78" i="7"/>
  <c r="I23" i="7"/>
  <c r="D106" i="7"/>
  <c r="G106" i="7" s="1"/>
  <c r="F106" i="7"/>
  <c r="F163" i="7"/>
  <c r="D163" i="7"/>
  <c r="G163" i="7" s="1"/>
  <c r="F165" i="7"/>
  <c r="D165" i="7"/>
  <c r="G165" i="7" s="1"/>
  <c r="I110" i="7"/>
  <c r="D174" i="7"/>
  <c r="G174" i="7" s="1"/>
  <c r="F174" i="7"/>
  <c r="D34" i="7"/>
  <c r="G34" i="7" s="1"/>
  <c r="F34" i="7"/>
  <c r="I50" i="7"/>
  <c r="I116" i="7"/>
  <c r="D129" i="7"/>
  <c r="G129" i="7" s="1"/>
  <c r="F129" i="7"/>
  <c r="F87" i="7"/>
  <c r="D87" i="7"/>
  <c r="G87" i="7" s="1"/>
  <c r="F146" i="7"/>
  <c r="D146" i="7"/>
  <c r="G146" i="7" s="1"/>
  <c r="D149" i="7"/>
  <c r="G149" i="7" s="1"/>
  <c r="F149" i="7"/>
  <c r="I123" i="7" l="1"/>
  <c r="I33" i="7"/>
  <c r="I134" i="7"/>
  <c r="I133" i="7"/>
  <c r="I52" i="7"/>
  <c r="I25" i="7"/>
  <c r="I73" i="7"/>
  <c r="I39" i="7"/>
  <c r="I107" i="7"/>
  <c r="I125" i="7"/>
  <c r="I94" i="7"/>
  <c r="I121" i="7"/>
  <c r="I187" i="7"/>
  <c r="I124" i="7"/>
  <c r="I167" i="7"/>
  <c r="I47" i="7"/>
  <c r="I172" i="7"/>
  <c r="I93" i="7"/>
  <c r="I139" i="7"/>
  <c r="I127" i="7"/>
  <c r="I156" i="7"/>
  <c r="I96" i="7"/>
  <c r="I180" i="7"/>
  <c r="I72" i="7"/>
  <c r="I38" i="7"/>
  <c r="I11" i="7"/>
  <c r="I155" i="7"/>
  <c r="I8" i="7"/>
  <c r="J8" i="7" s="1"/>
  <c r="K8" i="7" s="1"/>
  <c r="I20" i="7"/>
  <c r="I136" i="7"/>
  <c r="I185" i="7"/>
  <c r="I44" i="7"/>
  <c r="I9" i="7"/>
  <c r="I74" i="7"/>
  <c r="I115" i="7"/>
  <c r="I152" i="7"/>
  <c r="I140" i="7"/>
  <c r="I105" i="7"/>
  <c r="I68" i="7"/>
  <c r="I178" i="7"/>
  <c r="I158" i="7"/>
  <c r="I59" i="7"/>
  <c r="I84" i="7"/>
  <c r="I40" i="7"/>
  <c r="I117" i="7"/>
  <c r="I126" i="7"/>
  <c r="I120" i="7"/>
  <c r="I71" i="7"/>
  <c r="I141" i="7"/>
  <c r="I86" i="7"/>
  <c r="I55" i="7"/>
  <c r="I138" i="7"/>
  <c r="I31" i="7"/>
  <c r="I99" i="7"/>
  <c r="I14" i="7"/>
  <c r="I46" i="7"/>
  <c r="I90" i="7"/>
  <c r="I175" i="7"/>
  <c r="I109" i="7"/>
  <c r="I61" i="7"/>
  <c r="I166" i="7"/>
  <c r="I118" i="7"/>
  <c r="I151" i="7"/>
  <c r="I24" i="7"/>
  <c r="I145" i="7"/>
  <c r="I22" i="7"/>
  <c r="I65" i="7"/>
  <c r="I66" i="7"/>
  <c r="I92" i="7"/>
  <c r="I36" i="7"/>
  <c r="I143" i="7"/>
  <c r="I135" i="7"/>
  <c r="I62" i="7"/>
  <c r="I81" i="7"/>
  <c r="I132" i="7"/>
  <c r="I171" i="7"/>
  <c r="I176" i="7"/>
  <c r="I98" i="7"/>
  <c r="I10" i="7"/>
  <c r="I57" i="7"/>
  <c r="I49" i="7"/>
  <c r="I111" i="7"/>
  <c r="I79" i="7"/>
  <c r="I64" i="7"/>
  <c r="I26" i="7"/>
  <c r="I17" i="7"/>
  <c r="I63" i="7"/>
  <c r="I13" i="7"/>
  <c r="I165" i="7"/>
  <c r="I157" i="7"/>
  <c r="I83" i="7"/>
  <c r="I60" i="7"/>
  <c r="I95" i="7"/>
  <c r="I130" i="7"/>
  <c r="I54" i="7"/>
  <c r="I153" i="7"/>
  <c r="I85" i="7"/>
  <c r="I21" i="7"/>
  <c r="I29" i="7"/>
  <c r="I104" i="7"/>
  <c r="I53" i="7"/>
  <c r="I16" i="7"/>
  <c r="I181" i="7"/>
  <c r="I163" i="7"/>
  <c r="I48" i="7"/>
  <c r="I58" i="7"/>
  <c r="I42" i="7"/>
  <c r="I119" i="7"/>
  <c r="I183" i="7"/>
  <c r="I179" i="7"/>
  <c r="I173" i="7"/>
  <c r="I12" i="7"/>
  <c r="I30" i="7"/>
  <c r="I27" i="7"/>
  <c r="I182" i="7"/>
  <c r="I177" i="7"/>
  <c r="I106" i="7"/>
  <c r="I122" i="7"/>
  <c r="I160" i="7"/>
  <c r="I15" i="7"/>
  <c r="I148" i="7"/>
  <c r="I87" i="7"/>
  <c r="I75" i="7"/>
  <c r="I170" i="7"/>
  <c r="I28" i="7"/>
  <c r="I186" i="7"/>
  <c r="I112" i="7"/>
  <c r="I154" i="7"/>
  <c r="I131" i="7"/>
  <c r="I35" i="7"/>
  <c r="I100" i="7"/>
  <c r="I34" i="7"/>
  <c r="I32" i="7"/>
  <c r="I70" i="7"/>
  <c r="I80" i="7"/>
  <c r="I78" i="7"/>
  <c r="I56" i="7"/>
  <c r="I162" i="7"/>
  <c r="I149" i="7"/>
  <c r="I169" i="7"/>
  <c r="I150" i="7"/>
  <c r="I184" i="7"/>
  <c r="J9" i="7" l="1"/>
  <c r="K9" i="7" s="1"/>
  <c r="J10" i="7" l="1"/>
  <c r="J11" i="7" s="1"/>
  <c r="J12" i="7" s="1"/>
  <c r="K11" i="7" l="1"/>
  <c r="K10" i="7"/>
  <c r="J13" i="7"/>
  <c r="K12" i="7"/>
  <c r="K13" i="7" l="1"/>
  <c r="J14" i="7"/>
  <c r="K14" i="7" l="1"/>
  <c r="J15" i="7"/>
  <c r="K15" i="7" l="1"/>
  <c r="J16" i="7"/>
  <c r="K16" i="7" l="1"/>
  <c r="J17" i="7"/>
  <c r="K17" i="7" l="1"/>
  <c r="J18" i="7"/>
  <c r="K18" i="7" l="1"/>
  <c r="J19" i="7"/>
  <c r="K19" i="7" l="1"/>
  <c r="J20" i="7"/>
  <c r="K20" i="7" l="1"/>
  <c r="J21" i="7"/>
  <c r="K21" i="7" l="1"/>
  <c r="J22" i="7"/>
  <c r="K22" i="7" l="1"/>
  <c r="J23" i="7"/>
  <c r="K23" i="7" l="1"/>
  <c r="J24" i="7"/>
  <c r="K24" i="7" l="1"/>
  <c r="J25" i="7"/>
  <c r="K25" i="7" l="1"/>
  <c r="J26" i="7"/>
  <c r="K26" i="7" l="1"/>
  <c r="J27" i="7"/>
  <c r="K27" i="7" l="1"/>
  <c r="J28" i="7"/>
  <c r="K28" i="7" l="1"/>
  <c r="J29" i="7"/>
  <c r="K29" i="7" l="1"/>
  <c r="J30" i="7"/>
  <c r="K30" i="7" l="1"/>
  <c r="J31" i="7"/>
  <c r="K31" i="7" l="1"/>
  <c r="J32" i="7"/>
  <c r="K32" i="7" l="1"/>
  <c r="J33" i="7"/>
  <c r="K33" i="7" l="1"/>
  <c r="J34" i="7"/>
  <c r="K34" i="7" l="1"/>
  <c r="J35" i="7"/>
  <c r="K35" i="7" l="1"/>
  <c r="J36" i="7"/>
  <c r="K36" i="7" l="1"/>
  <c r="J37" i="7"/>
  <c r="K37" i="7" l="1"/>
  <c r="J38" i="7"/>
  <c r="K38" i="7" l="1"/>
  <c r="J39" i="7"/>
  <c r="K39" i="7" l="1"/>
  <c r="J40" i="7"/>
  <c r="K40" i="7" l="1"/>
  <c r="J41" i="7"/>
  <c r="K41" i="7" l="1"/>
  <c r="J42" i="7"/>
  <c r="K42" i="7" l="1"/>
  <c r="J43" i="7"/>
  <c r="K43" i="7" l="1"/>
  <c r="J44" i="7"/>
  <c r="K44" i="7" l="1"/>
  <c r="J45" i="7"/>
  <c r="K45" i="7" l="1"/>
  <c r="J46" i="7"/>
  <c r="K46" i="7" l="1"/>
  <c r="J47" i="7"/>
  <c r="K47" i="7" l="1"/>
  <c r="J48" i="7"/>
  <c r="K48" i="7" l="1"/>
  <c r="J49" i="7"/>
  <c r="K49" i="7" l="1"/>
  <c r="J50" i="7"/>
  <c r="K50" i="7" l="1"/>
  <c r="J51" i="7"/>
  <c r="K51" i="7" l="1"/>
  <c r="J52" i="7"/>
  <c r="K52" i="7" l="1"/>
  <c r="J53" i="7"/>
  <c r="K53" i="7" l="1"/>
  <c r="J54" i="7"/>
  <c r="K54" i="7" l="1"/>
  <c r="J55" i="7"/>
  <c r="K55" i="7" l="1"/>
  <c r="J56" i="7"/>
  <c r="K56" i="7" l="1"/>
  <c r="J57" i="7"/>
  <c r="K57" i="7" l="1"/>
  <c r="J58" i="7"/>
  <c r="K58" i="7" l="1"/>
  <c r="J59" i="7"/>
  <c r="K59" i="7" l="1"/>
  <c r="J60" i="7"/>
  <c r="K60" i="7" l="1"/>
  <c r="J61" i="7"/>
  <c r="K61" i="7" l="1"/>
  <c r="J62" i="7"/>
  <c r="K62" i="7" l="1"/>
  <c r="J63" i="7"/>
  <c r="K63" i="7" l="1"/>
  <c r="J64" i="7"/>
  <c r="K64" i="7" l="1"/>
  <c r="J65" i="7"/>
  <c r="K65" i="7" l="1"/>
  <c r="J66" i="7"/>
  <c r="K66" i="7" l="1"/>
  <c r="J67" i="7"/>
  <c r="K67" i="7" l="1"/>
  <c r="J68" i="7"/>
  <c r="K68" i="7" l="1"/>
  <c r="J69" i="7"/>
  <c r="K69" i="7" l="1"/>
  <c r="J70" i="7"/>
  <c r="K70" i="7" l="1"/>
  <c r="J71" i="7"/>
  <c r="K71" i="7" l="1"/>
  <c r="J72" i="7"/>
  <c r="K72" i="7" l="1"/>
  <c r="J73" i="7"/>
  <c r="K73" i="7" l="1"/>
  <c r="J74" i="7"/>
  <c r="K74" i="7" l="1"/>
  <c r="J75" i="7"/>
  <c r="K75" i="7" l="1"/>
  <c r="J76" i="7"/>
  <c r="K76" i="7" l="1"/>
  <c r="J77" i="7"/>
  <c r="K77" i="7" l="1"/>
  <c r="J78" i="7"/>
  <c r="K78" i="7" l="1"/>
  <c r="J79" i="7"/>
  <c r="K79" i="7" l="1"/>
  <c r="J80" i="7"/>
  <c r="K80" i="7" l="1"/>
  <c r="J81" i="7"/>
  <c r="K81" i="7" l="1"/>
  <c r="J82" i="7"/>
  <c r="K82" i="7" l="1"/>
  <c r="J83" i="7"/>
  <c r="K83" i="7" l="1"/>
  <c r="J84" i="7"/>
  <c r="K84" i="7" l="1"/>
  <c r="J85" i="7"/>
  <c r="K85" i="7" l="1"/>
  <c r="J86" i="7"/>
  <c r="K86" i="7" l="1"/>
  <c r="J87" i="7"/>
  <c r="K87" i="7" l="1"/>
  <c r="J88" i="7"/>
  <c r="K88" i="7" l="1"/>
  <c r="J89" i="7"/>
  <c r="K89" i="7" l="1"/>
  <c r="J90" i="7"/>
  <c r="K90" i="7" l="1"/>
  <c r="J91" i="7"/>
  <c r="K91" i="7" l="1"/>
  <c r="J92" i="7"/>
  <c r="K92" i="7" l="1"/>
  <c r="J93" i="7"/>
  <c r="K93" i="7" l="1"/>
  <c r="J94" i="7"/>
  <c r="K94" i="7" l="1"/>
  <c r="J95" i="7"/>
  <c r="K95" i="7" l="1"/>
  <c r="J96" i="7"/>
  <c r="K96" i="7" l="1"/>
  <c r="J97" i="7"/>
  <c r="K97" i="7" l="1"/>
  <c r="J98" i="7"/>
  <c r="K98" i="7" l="1"/>
  <c r="J99" i="7"/>
  <c r="K99" i="7" l="1"/>
  <c r="J100" i="7"/>
  <c r="K100" i="7" l="1"/>
  <c r="J101" i="7"/>
  <c r="K101" i="7" l="1"/>
  <c r="J102" i="7"/>
  <c r="K102" i="7" l="1"/>
  <c r="J103" i="7"/>
  <c r="K103" i="7" l="1"/>
  <c r="J104" i="7"/>
  <c r="K104" i="7" l="1"/>
  <c r="J105" i="7"/>
  <c r="K105" i="7" l="1"/>
  <c r="J106" i="7"/>
  <c r="K106" i="7" l="1"/>
  <c r="J107" i="7"/>
  <c r="K107" i="7" l="1"/>
  <c r="J108" i="7"/>
  <c r="K108" i="7" l="1"/>
  <c r="J109" i="7"/>
  <c r="K109" i="7" l="1"/>
  <c r="J110" i="7"/>
  <c r="K110" i="7" l="1"/>
  <c r="J111" i="7"/>
  <c r="K111" i="7" l="1"/>
  <c r="J112" i="7"/>
  <c r="K112" i="7" l="1"/>
  <c r="J113" i="7"/>
  <c r="K113" i="7" l="1"/>
  <c r="J114" i="7"/>
  <c r="K114" i="7" l="1"/>
  <c r="J115" i="7"/>
  <c r="K115" i="7" l="1"/>
  <c r="J116" i="7"/>
  <c r="K116" i="7" l="1"/>
  <c r="J117" i="7"/>
  <c r="K117" i="7" l="1"/>
  <c r="J118" i="7"/>
  <c r="K118" i="7" l="1"/>
  <c r="J119" i="7"/>
  <c r="K119" i="7" l="1"/>
  <c r="J120" i="7"/>
  <c r="K120" i="7" l="1"/>
  <c r="J121" i="7"/>
  <c r="K121" i="7" l="1"/>
  <c r="J122" i="7"/>
  <c r="K122" i="7" l="1"/>
  <c r="J123" i="7"/>
  <c r="K123" i="7" l="1"/>
  <c r="J124" i="7"/>
  <c r="K124" i="7" l="1"/>
  <c r="J125" i="7"/>
  <c r="K125" i="7" l="1"/>
  <c r="J126" i="7"/>
  <c r="K126" i="7" l="1"/>
  <c r="J127" i="7"/>
  <c r="K127" i="7" l="1"/>
  <c r="J128" i="7"/>
  <c r="K128" i="7" l="1"/>
  <c r="J129" i="7"/>
  <c r="K129" i="7" l="1"/>
  <c r="J130" i="7"/>
  <c r="K130" i="7" l="1"/>
  <c r="J131" i="7"/>
  <c r="K131" i="7" l="1"/>
  <c r="J132" i="7"/>
  <c r="K132" i="7" l="1"/>
  <c r="J133" i="7"/>
  <c r="K133" i="7" l="1"/>
  <c r="J134" i="7"/>
  <c r="K134" i="7" l="1"/>
  <c r="J135" i="7"/>
  <c r="K135" i="7" l="1"/>
  <c r="J136" i="7"/>
  <c r="K136" i="7" l="1"/>
  <c r="J137" i="7"/>
  <c r="K137" i="7" l="1"/>
  <c r="J138" i="7"/>
  <c r="K138" i="7" l="1"/>
  <c r="J139" i="7"/>
  <c r="K139" i="7" l="1"/>
  <c r="J140" i="7"/>
  <c r="K140" i="7" l="1"/>
  <c r="J141" i="7"/>
  <c r="K141" i="7" l="1"/>
  <c r="J142" i="7"/>
  <c r="K142" i="7" l="1"/>
  <c r="J143" i="7"/>
  <c r="K143" i="7" l="1"/>
  <c r="J144" i="7"/>
  <c r="K144" i="7" l="1"/>
  <c r="J145" i="7"/>
  <c r="K145" i="7" l="1"/>
  <c r="J146" i="7"/>
  <c r="K146" i="7" l="1"/>
  <c r="J147" i="7"/>
  <c r="K147" i="7" l="1"/>
  <c r="J148" i="7"/>
  <c r="K148" i="7" l="1"/>
  <c r="J149" i="7"/>
  <c r="K149" i="7" l="1"/>
  <c r="J150" i="7"/>
  <c r="K150" i="7" l="1"/>
  <c r="J151" i="7"/>
  <c r="K151" i="7" l="1"/>
  <c r="J152" i="7"/>
  <c r="K152" i="7" l="1"/>
  <c r="J153" i="7"/>
  <c r="K153" i="7" l="1"/>
  <c r="J154" i="7"/>
  <c r="K154" i="7" l="1"/>
  <c r="J155" i="7"/>
  <c r="K155" i="7" l="1"/>
  <c r="J156" i="7"/>
  <c r="K156" i="7" l="1"/>
  <c r="J157" i="7"/>
  <c r="K157" i="7" l="1"/>
  <c r="J158" i="7"/>
  <c r="K158" i="7" l="1"/>
  <c r="J159" i="7"/>
  <c r="K159" i="7" l="1"/>
  <c r="J160" i="7"/>
  <c r="K160" i="7" l="1"/>
  <c r="J161" i="7"/>
  <c r="K161" i="7" l="1"/>
  <c r="J162" i="7"/>
  <c r="K162" i="7" l="1"/>
  <c r="J163" i="7"/>
  <c r="K163" i="7" l="1"/>
  <c r="J164" i="7"/>
  <c r="K164" i="7" l="1"/>
  <c r="J165" i="7"/>
  <c r="K165" i="7" l="1"/>
  <c r="J166" i="7"/>
  <c r="K166" i="7" l="1"/>
  <c r="J167" i="7"/>
  <c r="K167" i="7" l="1"/>
  <c r="J168" i="7"/>
  <c r="K168" i="7" l="1"/>
  <c r="J169" i="7"/>
  <c r="K169" i="7" l="1"/>
  <c r="J170" i="7"/>
  <c r="K170" i="7" l="1"/>
  <c r="J171" i="7"/>
  <c r="K171" i="7" l="1"/>
  <c r="J172" i="7"/>
  <c r="K172" i="7" l="1"/>
  <c r="J173" i="7"/>
  <c r="K173" i="7" l="1"/>
  <c r="J174" i="7"/>
  <c r="K174" i="7" l="1"/>
  <c r="J175" i="7"/>
  <c r="K175" i="7" l="1"/>
  <c r="J176" i="7"/>
  <c r="K176" i="7" l="1"/>
  <c r="J177" i="7"/>
  <c r="K177" i="7" l="1"/>
  <c r="J178" i="7"/>
  <c r="K178" i="7" l="1"/>
  <c r="J179" i="7"/>
  <c r="K179" i="7" l="1"/>
  <c r="J180" i="7"/>
  <c r="K180" i="7" l="1"/>
  <c r="J181" i="7"/>
  <c r="K181" i="7" l="1"/>
  <c r="J182" i="7"/>
  <c r="K182" i="7" l="1"/>
  <c r="J183" i="7"/>
  <c r="K183" i="7" l="1"/>
  <c r="J184" i="7"/>
  <c r="K184" i="7" l="1"/>
  <c r="J185" i="7"/>
  <c r="K185" i="7" l="1"/>
  <c r="J186" i="7"/>
  <c r="K186" i="7" l="1"/>
  <c r="J187" i="7"/>
  <c r="K187" i="7"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<sst xmlns="http://schemas.openxmlformats.org/spreadsheetml/2006/main" count="3162" uniqueCount="1095">
  <si>
    <t>Quantitativos / Orçamento</t>
  </si>
  <si>
    <t>Item</t>
  </si>
  <si>
    <t>Código</t>
  </si>
  <si>
    <t>Referência</t>
  </si>
  <si>
    <t>Especificação de Serviço</t>
  </si>
  <si>
    <t>Descrição</t>
  </si>
  <si>
    <t>unid.</t>
  </si>
  <si>
    <t>Quant.</t>
  </si>
  <si>
    <t>DT</t>
  </si>
  <si>
    <t>Pç. Total</t>
  </si>
  <si>
    <t>TERRAPLENAGEM</t>
  </si>
  <si>
    <t>1.1</t>
  </si>
  <si>
    <t>GOINFRA</t>
  </si>
  <si>
    <t>ES-T 001/2019</t>
  </si>
  <si>
    <t>DESMATAMENTO, DESTOCAMENTO E LIMPEZA - ÁRVORES COM DIÂMETROS MENORES DE 15 CM</t>
  </si>
  <si>
    <t>m²</t>
  </si>
  <si>
    <t>1.2</t>
  </si>
  <si>
    <t>DESMATAMENTO, DESTOCAMENTO E LIMPEZA - ÁRVORES COM DIÂMETROS MAIORES DE 15 CM</t>
  </si>
  <si>
    <t>1.3</t>
  </si>
  <si>
    <t>CARGA DE ENTULHOS</t>
  </si>
  <si>
    <t>m³</t>
  </si>
  <si>
    <t>1.4</t>
  </si>
  <si>
    <t>TRANSPORTE DE ENTULHOS</t>
  </si>
  <si>
    <t>m³km</t>
  </si>
  <si>
    <t>ES-T 003/2019</t>
  </si>
  <si>
    <t xml:space="preserve">ESCAV., CARGA E TRANSPORTE DE MAT. 1ª CATEG. - C/ ESCAVADEIRA - (DT: 401 A 600M) </t>
  </si>
  <si>
    <t>ES-T 005/2019</t>
  </si>
  <si>
    <t>COMPACTAÇÃO A 100% DO PROCTOR NORMAL</t>
  </si>
  <si>
    <t>ACABAMENTO E RECOMPOSIÇÃO DE EMPRÉSTIMOS</t>
  </si>
  <si>
    <t>Total - Terraplenagem</t>
  </si>
  <si>
    <t>PAVIMENTAÇÃO</t>
  </si>
  <si>
    <t xml:space="preserve"> ES-PAV 001/2019</t>
  </si>
  <si>
    <t>REGULARIZAÇÃO E COMPACTAÇÃO DO SUB-LEITO</t>
  </si>
  <si>
    <t>REVESTIMENTO</t>
  </si>
  <si>
    <t>ES-PAV 007/2019</t>
  </si>
  <si>
    <t>IMPRIMAÇÃO</t>
  </si>
  <si>
    <t>ES- PAV 008/2019</t>
  </si>
  <si>
    <t>TRATAMENTO SUPERFICIAL DUPLO</t>
  </si>
  <si>
    <t>LAMA ASFÁLTICA GROSSA</t>
  </si>
  <si>
    <t>TRANSPORTE COMERCIAL DE MATERIAL BETUMINOSO</t>
  </si>
  <si>
    <t>T</t>
  </si>
  <si>
    <t>FORNECIMENTO DE EIA</t>
  </si>
  <si>
    <t>FORNECIMENTO DE EMULSÃO RR-2C</t>
  </si>
  <si>
    <t>ES-PAV 012/2020</t>
  </si>
  <si>
    <t>FORNECIMENTO DE EMULSÃO RL-1C</t>
  </si>
  <si>
    <t>ES-PAV 009/2019</t>
  </si>
  <si>
    <t>TRANSPORTE COMERCIAL DE AGREGADOS</t>
  </si>
  <si>
    <t>m³Km</t>
  </si>
  <si>
    <t>TRANSPORTE LOCAL DE CIMENTO / CAL / FILLER</t>
  </si>
  <si>
    <t>Tkm</t>
  </si>
  <si>
    <t>REMOÇÃO E CARGA DE PAV. ASFÁLTICA ( EXCETO TRANSPORTE)</t>
  </si>
  <si>
    <t>TRANSPORTE DE PAVIMENTO REMOVIDO</t>
  </si>
  <si>
    <t>m³.Km</t>
  </si>
  <si>
    <t>Total - Pavimentação</t>
  </si>
  <si>
    <t>DRENAGEM</t>
  </si>
  <si>
    <t>ESCAVAÇÃO MEC. DE VALAS DE MAT. 1ª CAT. (INCL. TRANSPORTE)</t>
  </si>
  <si>
    <t xml:space="preserve">ESCAVAÇÃO MANUAL </t>
  </si>
  <si>
    <t>REATERRO APILOADO DE VALAS</t>
  </si>
  <si>
    <t>Empolamento</t>
  </si>
  <si>
    <t>CORPO DE BSTC D=0,60M (AC/BC)</t>
  </si>
  <si>
    <t>m</t>
  </si>
  <si>
    <t>BOCA DE BSTC D=0,60M (AC/BC)</t>
  </si>
  <si>
    <t xml:space="preserve">un </t>
  </si>
  <si>
    <t>DISSIPADOR DE ENERGIA - DEB 03   (AC/BC)</t>
  </si>
  <si>
    <t>Total - Drenagem</t>
  </si>
  <si>
    <t>SINALIZAÇÃO E OBRAS COMPLEMENTARES</t>
  </si>
  <si>
    <t>4.1</t>
  </si>
  <si>
    <t>REVESTIMENTO VEGETAL EM PLACAS (GRAMA)</t>
  </si>
  <si>
    <t>4.2</t>
  </si>
  <si>
    <t>ES – SIN 001/19</t>
  </si>
  <si>
    <t>SINALIZAÇÃO HORIZONTAL COM RESINA ACRÍLICA</t>
  </si>
  <si>
    <t>Total - Sinalização e Obras Complementares</t>
  </si>
  <si>
    <t>RESUMO DO ORÇAMENTO</t>
  </si>
  <si>
    <t>%</t>
  </si>
  <si>
    <t>Valor Total</t>
  </si>
  <si>
    <t>SUBTOTAL CONSTRUÇÃO</t>
  </si>
  <si>
    <t>OK</t>
  </si>
  <si>
    <t>Limpeza de camada vegetal (árvores com D &lt; 15cm)</t>
  </si>
  <si>
    <t>Estaca inicial</t>
  </si>
  <si>
    <t>Estaca final</t>
  </si>
  <si>
    <t>L média LE (m)</t>
  </si>
  <si>
    <t>L média LD (m)</t>
  </si>
  <si>
    <t>Extensão (m)</t>
  </si>
  <si>
    <t>Área (m²)</t>
  </si>
  <si>
    <t>Total</t>
  </si>
  <si>
    <t>Limpeza de camada vegetal (árvores com D &gt; 15cm)</t>
  </si>
  <si>
    <t>Observações</t>
  </si>
  <si>
    <t>Carga, transporte e espalhamento de material de limpeza</t>
  </si>
  <si>
    <t>A espessura de corte para limpeza é de 20 cm. O empolamento deste material é de 30%</t>
  </si>
  <si>
    <t>Espessura (m)</t>
  </si>
  <si>
    <t>Volume (m³)</t>
  </si>
  <si>
    <t>Compactação de aterro</t>
  </si>
  <si>
    <t>Compactação a 100% do PN</t>
  </si>
  <si>
    <t>Corpo de aterro</t>
  </si>
  <si>
    <t>Material de 1ª Categoria (Empréstimo)</t>
  </si>
  <si>
    <t>DT (m)</t>
  </si>
  <si>
    <t>Quadro Resumo das Distâncias de Transporte</t>
  </si>
  <si>
    <t>Ei</t>
  </si>
  <si>
    <t>Ef</t>
  </si>
  <si>
    <t>Serviço</t>
  </si>
  <si>
    <t>Material</t>
  </si>
  <si>
    <t>Percurso</t>
  </si>
  <si>
    <t>Transporte Local (DMT)</t>
  </si>
  <si>
    <t>Transporte Comercial (DMT)</t>
  </si>
  <si>
    <t>DMT total</t>
  </si>
  <si>
    <t>Origem</t>
  </si>
  <si>
    <t>Destino</t>
  </si>
  <si>
    <t>Fixo</t>
  </si>
  <si>
    <t>Variável</t>
  </si>
  <si>
    <t>Aterro</t>
  </si>
  <si>
    <t>Argila</t>
  </si>
  <si>
    <t>Pista</t>
  </si>
  <si>
    <t>Imprimação</t>
  </si>
  <si>
    <t>EIA</t>
  </si>
  <si>
    <t>Distribuidora (Goiânia)</t>
  </si>
  <si>
    <t>Canteiro de Obras/Pista</t>
  </si>
  <si>
    <t>Brita/Pedrisco</t>
  </si>
  <si>
    <t>Pedreira Melhor Brita</t>
  </si>
  <si>
    <t>Cimento</t>
  </si>
  <si>
    <t>Cimenteira (Cezarina)</t>
  </si>
  <si>
    <t>Diversos</t>
  </si>
  <si>
    <t>Canteiro de Obras</t>
  </si>
  <si>
    <t>Madeira</t>
  </si>
  <si>
    <t>Comércio Local</t>
  </si>
  <si>
    <t>Aço</t>
  </si>
  <si>
    <t xml:space="preserve">  </t>
  </si>
  <si>
    <t>Data</t>
  </si>
  <si>
    <t>PREFEITURA MUNICIPAL DE CATALÃO</t>
  </si>
  <si>
    <t>Emissão Inicial</t>
  </si>
  <si>
    <t>n°</t>
  </si>
  <si>
    <t>TÍTULO: Quadro de Quantidades</t>
  </si>
  <si>
    <t>ESCALA: Sem Escala</t>
  </si>
  <si>
    <t>CONTROLE DE REVISÕES</t>
  </si>
  <si>
    <t>URBANISMO E PAISAGISMO</t>
  </si>
  <si>
    <t>ESTAR DE CONVIVÊNCIA TIPO "A"</t>
  </si>
  <si>
    <t>5.1</t>
  </si>
  <si>
    <t>5.1.1</t>
  </si>
  <si>
    <t>5.1.1.1</t>
  </si>
  <si>
    <t>5.1.1.2</t>
  </si>
  <si>
    <t>GOINFRA (O.C.)</t>
  </si>
  <si>
    <t>Custo Unit.</t>
  </si>
  <si>
    <t>Preço Unit.</t>
  </si>
  <si>
    <t>SINAPI</t>
  </si>
  <si>
    <t>LIXEIRA EM MADEIRA COM ESTRUTURA TUBULAR EM AÇO</t>
  </si>
  <si>
    <t>COTAÇÃO</t>
  </si>
  <si>
    <t>un</t>
  </si>
  <si>
    <t>PISOS</t>
  </si>
  <si>
    <t>PAISAGISMO</t>
  </si>
  <si>
    <t>MOBILIÁRIO</t>
  </si>
  <si>
    <t>BANCO TIPO 01</t>
  </si>
  <si>
    <t>ACADEMIA AO AR LIVRE</t>
  </si>
  <si>
    <t>PLAYGROUND</t>
  </si>
  <si>
    <t>QUADRA DE AREIA</t>
  </si>
  <si>
    <t>UN</t>
  </si>
  <si>
    <t>QUIOSQUE</t>
  </si>
  <si>
    <t>Fundações</t>
  </si>
  <si>
    <t>Estacas de material granular</t>
  </si>
  <si>
    <t>Estaca de apoio</t>
  </si>
  <si>
    <t>Sapatas</t>
  </si>
  <si>
    <t>Vigas Baldrames</t>
  </si>
  <si>
    <t>Estrutura de concreto armado</t>
  </si>
  <si>
    <t>Pilares</t>
  </si>
  <si>
    <t>Vigas de cobertura</t>
  </si>
  <si>
    <t>Laje de cobertura</t>
  </si>
  <si>
    <t>Estrutura metálica (Pergolado)</t>
  </si>
  <si>
    <t>Alvenaria e vedações</t>
  </si>
  <si>
    <t>Cobertura</t>
  </si>
  <si>
    <t>Revestimento de parede</t>
  </si>
  <si>
    <t>Forro</t>
  </si>
  <si>
    <t>Pisos e revestimentos de piso</t>
  </si>
  <si>
    <t>Esquadrias</t>
  </si>
  <si>
    <t>Portas</t>
  </si>
  <si>
    <t>Janelas</t>
  </si>
  <si>
    <t>Complementos</t>
  </si>
  <si>
    <t>Instalações de água fria - Térreo</t>
  </si>
  <si>
    <t>Alimentação</t>
  </si>
  <si>
    <t>Água fria</t>
  </si>
  <si>
    <t>Instalações de água fria - Cobertura</t>
  </si>
  <si>
    <t>Instalações de esgoto sanitário - Térreo</t>
  </si>
  <si>
    <t>Esgoto</t>
  </si>
  <si>
    <t>Esgoto (Gordura)</t>
  </si>
  <si>
    <t>Pluvial</t>
  </si>
  <si>
    <t>Ventilação</t>
  </si>
  <si>
    <t>Instalações de esgoto sanitário - Cobertura</t>
  </si>
  <si>
    <t>Instalações elétricas</t>
  </si>
  <si>
    <t>ESTAR DE CONVIVÊNCIA TIPO "B"</t>
  </si>
  <si>
    <t>ESTAR DE CONVIVÊNCIA TIPO "C"</t>
  </si>
  <si>
    <t>ESTAR DE CONVIVÊNCIA TIPO "D"</t>
  </si>
  <si>
    <t>ESTAR DE CONVIVÊNCIA TIPO "E"</t>
  </si>
  <si>
    <t>ÁREA EXTERNA</t>
  </si>
  <si>
    <t>BANCO TIPO 02</t>
  </si>
  <si>
    <t>5.1.2</t>
  </si>
  <si>
    <t>5.1.2.1</t>
  </si>
  <si>
    <t>5.1.2.2</t>
  </si>
  <si>
    <t>5.1.2.3</t>
  </si>
  <si>
    <t>5.1.3</t>
  </si>
  <si>
    <t>5.1.3.1</t>
  </si>
  <si>
    <t>5.1.3.2</t>
  </si>
  <si>
    <t>5.1.4</t>
  </si>
  <si>
    <t>5.1.4.1</t>
  </si>
  <si>
    <t>5.1.5</t>
  </si>
  <si>
    <t>5.1.5.1</t>
  </si>
  <si>
    <t>5.1.5.2</t>
  </si>
  <si>
    <t>5.1.5.3</t>
  </si>
  <si>
    <t>5.1.5.4</t>
  </si>
  <si>
    <t>5.1.5.5</t>
  </si>
  <si>
    <t>5.1.5.6</t>
  </si>
  <si>
    <t>5.1.5.7</t>
  </si>
  <si>
    <t>5.1.5.8</t>
  </si>
  <si>
    <t>5.1.5.9</t>
  </si>
  <si>
    <t>5.1.6</t>
  </si>
  <si>
    <t>5.1.6.1</t>
  </si>
  <si>
    <t>5.1.6.2</t>
  </si>
  <si>
    <t>5.1.6.3</t>
  </si>
  <si>
    <t>5.1.6.4</t>
  </si>
  <si>
    <t>5.1.6.5</t>
  </si>
  <si>
    <t>5.1.6.6</t>
  </si>
  <si>
    <t>5.1.6.7</t>
  </si>
  <si>
    <t>5.1.6.8</t>
  </si>
  <si>
    <t>5.1.7</t>
  </si>
  <si>
    <t>5.1.7.1</t>
  </si>
  <si>
    <t>5.1.7.2</t>
  </si>
  <si>
    <t>5.1.7.3</t>
  </si>
  <si>
    <t>5.1.7.4</t>
  </si>
  <si>
    <t>5.1.7.5</t>
  </si>
  <si>
    <t>5.1.7.6</t>
  </si>
  <si>
    <t>5.1.7.7</t>
  </si>
  <si>
    <t>5.1.8</t>
  </si>
  <si>
    <t>5.1.8.1</t>
  </si>
  <si>
    <t>5.1.8.1.1</t>
  </si>
  <si>
    <t>5.1.8.1.2</t>
  </si>
  <si>
    <t>5.1.8.1.3</t>
  </si>
  <si>
    <t>5.1.8.1.4</t>
  </si>
  <si>
    <t>5.1.8.1.5</t>
  </si>
  <si>
    <t>5.1.8.1.6</t>
  </si>
  <si>
    <t>5.1.8.1.7</t>
  </si>
  <si>
    <t>5.1.8.1.8</t>
  </si>
  <si>
    <t>5.1.8.1.9</t>
  </si>
  <si>
    <t>5.1.8.1.10</t>
  </si>
  <si>
    <t>5.1.8.1.11</t>
  </si>
  <si>
    <t>5.1.8.1.12</t>
  </si>
  <si>
    <t>5.1.8.1.13</t>
  </si>
  <si>
    <t>5.1.8.1.14</t>
  </si>
  <si>
    <t>5.1.8.1.15</t>
  </si>
  <si>
    <t>5.1.8.1.16</t>
  </si>
  <si>
    <t>5.1.8.1.17</t>
  </si>
  <si>
    <t>5.1.8.1.18</t>
  </si>
  <si>
    <t>5.1.8.1.19</t>
  </si>
  <si>
    <t>5.1.8.1.20</t>
  </si>
  <si>
    <t>5.1.8.1.21</t>
  </si>
  <si>
    <t>5.1.8.1.22</t>
  </si>
  <si>
    <t>5.1.8.1.23</t>
  </si>
  <si>
    <t>5.1.8.1.24</t>
  </si>
  <si>
    <t>5.1.8.1.25</t>
  </si>
  <si>
    <t>5.1.8.1.26</t>
  </si>
  <si>
    <t>5.1.8.1.27</t>
  </si>
  <si>
    <t>5.1.8.1.28</t>
  </si>
  <si>
    <t>5.1.8.2</t>
  </si>
  <si>
    <t>5.1.8.2.1</t>
  </si>
  <si>
    <t>5.1.8.2.2</t>
  </si>
  <si>
    <t>5.1.8.2.3</t>
  </si>
  <si>
    <t>5.1.8.2.4</t>
  </si>
  <si>
    <t>5.1.8.2.5</t>
  </si>
  <si>
    <t>5.1.8.2.6</t>
  </si>
  <si>
    <t>5.1.8.2.7</t>
  </si>
  <si>
    <t>5.1.8.2.8</t>
  </si>
  <si>
    <t>5.1.8.2.9</t>
  </si>
  <si>
    <t>5.1.8.2.10</t>
  </si>
  <si>
    <t>5.1.8.2.11</t>
  </si>
  <si>
    <t>5.1.8.2.12</t>
  </si>
  <si>
    <t>5.1.8.3</t>
  </si>
  <si>
    <t>5.1.8.3.1</t>
  </si>
  <si>
    <t>5.1.8.3.2</t>
  </si>
  <si>
    <t>5.1.8.4</t>
  </si>
  <si>
    <t>5.1.8.4.1</t>
  </si>
  <si>
    <t>5.1.8.5</t>
  </si>
  <si>
    <t>5.1.8.5.1</t>
  </si>
  <si>
    <t>5.1.8.5.2</t>
  </si>
  <si>
    <t>5.1.8.6</t>
  </si>
  <si>
    <t>5.1.8.6.1</t>
  </si>
  <si>
    <t>5.1.8.6.2</t>
  </si>
  <si>
    <t>5.1.8.7</t>
  </si>
  <si>
    <t>5.1.8.7.1</t>
  </si>
  <si>
    <t>5.1.8.7.2</t>
  </si>
  <si>
    <t>5.1.8.8</t>
  </si>
  <si>
    <t>5.1.8.8.1</t>
  </si>
  <si>
    <t>5.1.8.8.2</t>
  </si>
  <si>
    <t>5.1.8.8.3</t>
  </si>
  <si>
    <t>5.1.8.9</t>
  </si>
  <si>
    <t>5.1.8.9.1</t>
  </si>
  <si>
    <t>5.1.8.9.2</t>
  </si>
  <si>
    <t>5.1.8.9.3</t>
  </si>
  <si>
    <t>5.1.8.9.4</t>
  </si>
  <si>
    <t>5.1.8.9.5</t>
  </si>
  <si>
    <t>5.1.8.9.6</t>
  </si>
  <si>
    <t>5.1.8.10</t>
  </si>
  <si>
    <t>5.1.8.10.1</t>
  </si>
  <si>
    <t>5.1.8.10.2</t>
  </si>
  <si>
    <t>5.1.8.11</t>
  </si>
  <si>
    <t>5.1.8.11.1</t>
  </si>
  <si>
    <t>5.1.8.12</t>
  </si>
  <si>
    <t>5.1.8.12.1</t>
  </si>
  <si>
    <t>5.1.8.12.2</t>
  </si>
  <si>
    <t>5.1.8.12.3</t>
  </si>
  <si>
    <t>5.1.8.12.4</t>
  </si>
  <si>
    <t>5.1.8.12.5</t>
  </si>
  <si>
    <t>5.1.8.12.6</t>
  </si>
  <si>
    <t>5.1.8.12.7</t>
  </si>
  <si>
    <t>5.1.8.12.8</t>
  </si>
  <si>
    <t>5.1.8.12.9</t>
  </si>
  <si>
    <t>5.1.8.12.10</t>
  </si>
  <si>
    <t>5.1.8.12.11</t>
  </si>
  <si>
    <t>5.1.8.12.12</t>
  </si>
  <si>
    <t>5.1.8.12.13</t>
  </si>
  <si>
    <t>5.1.8.12.14</t>
  </si>
  <si>
    <t>5.1.8.12.15</t>
  </si>
  <si>
    <t>5.1.8.12.16</t>
  </si>
  <si>
    <t>5.1.8.12.17</t>
  </si>
  <si>
    <t>5.1.8.12.18</t>
  </si>
  <si>
    <t>5.1.8.12.19</t>
  </si>
  <si>
    <t>5.1.8.12.20</t>
  </si>
  <si>
    <t>5.1.8.12.21</t>
  </si>
  <si>
    <t>5.1.8.12.22</t>
  </si>
  <si>
    <t>5.1.8.12.23</t>
  </si>
  <si>
    <t>5.1.8.12.24</t>
  </si>
  <si>
    <t>5.1.8.13</t>
  </si>
  <si>
    <t>5.1.8.13.1</t>
  </si>
  <si>
    <t>5.1.8.13.2</t>
  </si>
  <si>
    <t>5.1.8.13.3</t>
  </si>
  <si>
    <t>5.1.8.13.4</t>
  </si>
  <si>
    <t>5.1.8.13.5</t>
  </si>
  <si>
    <t>5.1.8.13.6</t>
  </si>
  <si>
    <t>5.1.8.13.7</t>
  </si>
  <si>
    <t>5.1.8.13.8</t>
  </si>
  <si>
    <t>5.1.8.13.9</t>
  </si>
  <si>
    <t>5.1.8.13.10</t>
  </si>
  <si>
    <t>5.1.8.13.11</t>
  </si>
  <si>
    <t>5.1.8.13.12</t>
  </si>
  <si>
    <t>5.1.8.13.13</t>
  </si>
  <si>
    <t>5.1.8.13.14</t>
  </si>
  <si>
    <t>5.1.8.13.15</t>
  </si>
  <si>
    <t>5.1.8.14</t>
  </si>
  <si>
    <t>5.1.8.14.1</t>
  </si>
  <si>
    <t>5.1.8.14.2</t>
  </si>
  <si>
    <t>5.1.8.14.3</t>
  </si>
  <si>
    <t>5.1.8.14.4</t>
  </si>
  <si>
    <t>5.1.8.14.5</t>
  </si>
  <si>
    <t>5.1.8.14.6</t>
  </si>
  <si>
    <t>5.1.8.14.7</t>
  </si>
  <si>
    <t>5.1.8.14.8</t>
  </si>
  <si>
    <t>5.1.8.14.9</t>
  </si>
  <si>
    <t>5.1.8.14.10</t>
  </si>
  <si>
    <t>5.1.8.14.11</t>
  </si>
  <si>
    <t>5.1.8.14.12</t>
  </si>
  <si>
    <t>5.1.8.14.13</t>
  </si>
  <si>
    <t>5.1.8.14.14</t>
  </si>
  <si>
    <t>5.1.8.14.15</t>
  </si>
  <si>
    <t>5.1.8.14.16</t>
  </si>
  <si>
    <t>5.1.8.14.17</t>
  </si>
  <si>
    <t>5.1.8.14.18</t>
  </si>
  <si>
    <t>5.1.8.14.19</t>
  </si>
  <si>
    <t>5.1.8.14.20</t>
  </si>
  <si>
    <t>5.1.8.14.21</t>
  </si>
  <si>
    <t>5.1.8.14.22</t>
  </si>
  <si>
    <t>5.1.8.14.23</t>
  </si>
  <si>
    <t>5.1.8.14.24</t>
  </si>
  <si>
    <t>5.1.8.14.25</t>
  </si>
  <si>
    <t>5.1.8.14.26</t>
  </si>
  <si>
    <t>5.1.8.14.27</t>
  </si>
  <si>
    <t>5.1.8.14.28</t>
  </si>
  <si>
    <t>5.1.8.14.29</t>
  </si>
  <si>
    <t>5.1.8.14.30</t>
  </si>
  <si>
    <t>5.1.8.14.31</t>
  </si>
  <si>
    <t>5.1.8.14.32</t>
  </si>
  <si>
    <t>5.1.8.14.33</t>
  </si>
  <si>
    <t>5.1.8.14.34</t>
  </si>
  <si>
    <t>5.1.8.15</t>
  </si>
  <si>
    <t>5.1.8.15.1</t>
  </si>
  <si>
    <t>5.1.8.15.8</t>
  </si>
  <si>
    <t>5.1.8.15.7</t>
  </si>
  <si>
    <t>5.1.8.15.2</t>
  </si>
  <si>
    <t>5.1.8.15.3</t>
  </si>
  <si>
    <t>5.1.8.15.4</t>
  </si>
  <si>
    <t>5.1.8.15.5</t>
  </si>
  <si>
    <t>5.1.8.15.6</t>
  </si>
  <si>
    <t>5.1.8.15.9</t>
  </si>
  <si>
    <t>5.1.8.15.10</t>
  </si>
  <si>
    <t>5.1.8.15.11</t>
  </si>
  <si>
    <t>5.1.8.16</t>
  </si>
  <si>
    <t>5.1.8.16.1</t>
  </si>
  <si>
    <t>5.1.8.16.2</t>
  </si>
  <si>
    <t>5.1.8.16.3</t>
  </si>
  <si>
    <t>5.1.8.16.4</t>
  </si>
  <si>
    <t>5.1.8.16.5</t>
  </si>
  <si>
    <t>5.1.8.16.6</t>
  </si>
  <si>
    <t>5.1.8.16.7</t>
  </si>
  <si>
    <t>5.1.8.16.8</t>
  </si>
  <si>
    <t>5.1.8.16.9</t>
  </si>
  <si>
    <t>5.1.8.16.10</t>
  </si>
  <si>
    <t>5.1.8.16.11</t>
  </si>
  <si>
    <t>5.1.8.16.12</t>
  </si>
  <si>
    <t>5.1.8.16.13</t>
  </si>
  <si>
    <t>5.1.8.16.14</t>
  </si>
  <si>
    <t>5.1.8.16.15</t>
  </si>
  <si>
    <t>5.1.8.16.16</t>
  </si>
  <si>
    <t>5.1.8.16.17</t>
  </si>
  <si>
    <t>5.1.8.16.18</t>
  </si>
  <si>
    <t>5.1.8.16.19</t>
  </si>
  <si>
    <t>5.1.8.16.20</t>
  </si>
  <si>
    <t>5.1.8.16.21</t>
  </si>
  <si>
    <t>5.1.8.16.22</t>
  </si>
  <si>
    <t>5.1.8.16.23</t>
  </si>
  <si>
    <t>5.1.8.16.24</t>
  </si>
  <si>
    <t>5.1.8.16.25</t>
  </si>
  <si>
    <t>5.1.8.16.26</t>
  </si>
  <si>
    <t>5.1.8.16.27</t>
  </si>
  <si>
    <t>5.2</t>
  </si>
  <si>
    <t>5.2.1</t>
  </si>
  <si>
    <t>5.2.1.1</t>
  </si>
  <si>
    <t>5.2.2</t>
  </si>
  <si>
    <t>5.2.2.1</t>
  </si>
  <si>
    <t>5.2.2.2</t>
  </si>
  <si>
    <t>5.2.2.3</t>
  </si>
  <si>
    <t>5.2.3</t>
  </si>
  <si>
    <t>5.2.3.1</t>
  </si>
  <si>
    <t>5.2.4</t>
  </si>
  <si>
    <t>5.2.4.1</t>
  </si>
  <si>
    <t>5.3.1</t>
  </si>
  <si>
    <t>5.3.1.1</t>
  </si>
  <si>
    <t>5.3.2</t>
  </si>
  <si>
    <t>5.3.2.1</t>
  </si>
  <si>
    <t>5.3.2.2</t>
  </si>
  <si>
    <t>5.3.2.3</t>
  </si>
  <si>
    <t>5.3.3</t>
  </si>
  <si>
    <t>5.3.3.1</t>
  </si>
  <si>
    <t>5.3.4</t>
  </si>
  <si>
    <t>5.3.4.1</t>
  </si>
  <si>
    <t>5.3</t>
  </si>
  <si>
    <t>5.4</t>
  </si>
  <si>
    <t>5.4.1</t>
  </si>
  <si>
    <t>5.4.1.1</t>
  </si>
  <si>
    <t>5.4.2</t>
  </si>
  <si>
    <t>5.4.2.1</t>
  </si>
  <si>
    <t>5.4.2.2</t>
  </si>
  <si>
    <t>5.4.2.3</t>
  </si>
  <si>
    <t>5.4.3</t>
  </si>
  <si>
    <t>5.4.3.1</t>
  </si>
  <si>
    <t>5.4.4</t>
  </si>
  <si>
    <t>5.4.4.1</t>
  </si>
  <si>
    <t>5.5</t>
  </si>
  <si>
    <t>5.5.1</t>
  </si>
  <si>
    <t>5.5.1.1</t>
  </si>
  <si>
    <t>5.5.2</t>
  </si>
  <si>
    <t>5.5.2.1</t>
  </si>
  <si>
    <t>5.5.2.2</t>
  </si>
  <si>
    <t>5.5.2.3</t>
  </si>
  <si>
    <t>5.5.3</t>
  </si>
  <si>
    <t>5.5.3.1</t>
  </si>
  <si>
    <t>5.5.4</t>
  </si>
  <si>
    <t>5.5.4.1</t>
  </si>
  <si>
    <t>5.6</t>
  </si>
  <si>
    <t>5.6.1</t>
  </si>
  <si>
    <t>5.6.1.1</t>
  </si>
  <si>
    <t>5.6.1.2</t>
  </si>
  <si>
    <t>5.6.1.3</t>
  </si>
  <si>
    <t>5.6.2</t>
  </si>
  <si>
    <t>5.6.2.1</t>
  </si>
  <si>
    <t>5.6.3</t>
  </si>
  <si>
    <t>5.6.3.1</t>
  </si>
  <si>
    <t>5.1.8.1.29</t>
  </si>
  <si>
    <t>5.1.8.1.30</t>
  </si>
  <si>
    <t>5.1.8.1.31</t>
  </si>
  <si>
    <t>5.1.8.1.32</t>
  </si>
  <si>
    <t>5.1.8.1.33</t>
  </si>
  <si>
    <t>BARRA ASSIMÉTRICA</t>
  </si>
  <si>
    <t>ESPALDAR</t>
  </si>
  <si>
    <t>RODA PARA OMBROS/GIRO DIAGONAL TRIPLO</t>
  </si>
  <si>
    <t>BARRA PARALELA TRADICIONAL</t>
  </si>
  <si>
    <t>ABDOMINAL DUPLO</t>
  </si>
  <si>
    <t>ARTICULAÇÃO DAS PERNAS DUPLO</t>
  </si>
  <si>
    <t>SIMULADOR DE ESQUI</t>
  </si>
  <si>
    <t>ARTICULAÇÃO DOS QUADRIS/ TWIST</t>
  </si>
  <si>
    <t>BALANÇO DOIS LUGARES EUCALIPTO - ESTAÇÃO ALEGRIA (OU SIMILAR)</t>
  </si>
  <si>
    <t>GIRA-GIRA TRADICIONAL - ESTAÇÃO ALEGRIA (OU SIMILAR)</t>
  </si>
  <si>
    <t>GANGORRA JOGO COM 4 - ESTAÇÃO ALEGRIA (OU SIMILAR)</t>
  </si>
  <si>
    <t>MAPA DE COTAÇÕES</t>
  </si>
  <si>
    <t>ITEM</t>
  </si>
  <si>
    <t>SERVIÇOS / MATERIAIS</t>
  </si>
  <si>
    <t>Unidade</t>
  </si>
  <si>
    <t>Data da Proposta</t>
  </si>
  <si>
    <t>Valor Unitário</t>
  </si>
  <si>
    <t>Contato</t>
  </si>
  <si>
    <t>Telefone</t>
  </si>
  <si>
    <t>E-mail</t>
  </si>
  <si>
    <t>Valor Utilizado</t>
  </si>
  <si>
    <t>CT-01</t>
  </si>
  <si>
    <t>EMPRESA</t>
  </si>
  <si>
    <t>CT-02</t>
  </si>
  <si>
    <t>CT-03</t>
  </si>
  <si>
    <t>CT-04</t>
  </si>
  <si>
    <t>Barra paralela</t>
  </si>
  <si>
    <t>Ginast</t>
  </si>
  <si>
    <t>atendimento@ginast.com.br</t>
  </si>
  <si>
    <t>CT-05</t>
  </si>
  <si>
    <t>Barra assimétrica</t>
  </si>
  <si>
    <t>CT-06</t>
  </si>
  <si>
    <t>CT-07</t>
  </si>
  <si>
    <t>Equipamento para articulação do quadril</t>
  </si>
  <si>
    <t>CT-08</t>
  </si>
  <si>
    <t>Equipamento para articulação das pernas</t>
  </si>
  <si>
    <t>CT-09</t>
  </si>
  <si>
    <t>Espaldar</t>
  </si>
  <si>
    <t>CT-10</t>
  </si>
  <si>
    <t>Abdominal duplo</t>
  </si>
  <si>
    <t>CT-11</t>
  </si>
  <si>
    <t>Simulador de esqui</t>
  </si>
  <si>
    <t>Equipamento com rodas para ombros e cotovelos</t>
  </si>
  <si>
    <t>Fibras e Metais</t>
  </si>
  <si>
    <t>Filipe</t>
  </si>
  <si>
    <t>(62) 3229-0500</t>
  </si>
  <si>
    <t>sac@fibrasemetais.com.br</t>
  </si>
  <si>
    <t>Gira-gira</t>
  </si>
  <si>
    <t>Balanço</t>
  </si>
  <si>
    <t>Gangorra</t>
  </si>
  <si>
    <t>CONTEÚDO: Quantitativos</t>
  </si>
  <si>
    <t>PR-265_QUANT_01 R00</t>
  </si>
  <si>
    <t>4.3</t>
  </si>
  <si>
    <t>4.4</t>
  </si>
  <si>
    <t>PROJETO EXECUTIVO DE ENGENHARIA PARA IMPLANTAÇÃO DE PARQUE URBANO NA VÁRZEA DO CÓRREGO DAS MADRES</t>
  </si>
  <si>
    <t>PR-265_QUANT_02 R00</t>
  </si>
  <si>
    <t>PR-265_QUANT_03 R00</t>
  </si>
  <si>
    <t>Projeto Executivo de Engenharia para Implantação de Parque Urbano na Várzea do Córrego das Madres</t>
  </si>
  <si>
    <t>unidid.</t>
  </si>
  <si>
    <t>Pç. Unit.</t>
  </si>
  <si>
    <t>BDI</t>
  </si>
  <si>
    <t>ADMINISTRAÇÃO LOCAL</t>
  </si>
  <si>
    <t>7.1</t>
  </si>
  <si>
    <t>DIVISÃO ENGENHARIA</t>
  </si>
  <si>
    <t>valor sem BDI</t>
  </si>
  <si>
    <t>ENGENHEIRO DE PRODUÇÃO</t>
  </si>
  <si>
    <t>mês</t>
  </si>
  <si>
    <t>TOPÓGRAFO</t>
  </si>
  <si>
    <t>AUXILIAR DE TOPOGRAFIA</t>
  </si>
  <si>
    <t>LABORATORISTA DE SOLOS</t>
  </si>
  <si>
    <t>LABORATORISTA DE BETUMES E CONCRETOS</t>
  </si>
  <si>
    <t>AUXILIAR DE LABORATORISTA</t>
  </si>
  <si>
    <t>7.2</t>
  </si>
  <si>
    <t>DIVISÃO DE SEGURANÇA E MEDICINA DO TRABALHO</t>
  </si>
  <si>
    <t>TÉCNICO DE SEGURANÇA DO TRABALHO</t>
  </si>
  <si>
    <t>7.3</t>
  </si>
  <si>
    <t>DIVISÃO DE PRODUÇÃO</t>
  </si>
  <si>
    <t>ENCARREGADO GERAL</t>
  </si>
  <si>
    <t>DIVISÃO ADMINISTRATIVA</t>
  </si>
  <si>
    <t>ENCARREGADO ADMINISTRATIVO</t>
  </si>
  <si>
    <t>VIGIA</t>
  </si>
  <si>
    <t>MANUTENÇÃO DO CANTEIRO</t>
  </si>
  <si>
    <t>MATERIAL DE EXPEDIENTE / CÓPIAS / IMPRESSÕES</t>
  </si>
  <si>
    <t>MEDICAMENTOS</t>
  </si>
  <si>
    <t>7.6</t>
  </si>
  <si>
    <t>VEÍCULOS DA ADMINISTRAÇÃO</t>
  </si>
  <si>
    <t>VEÍCULOS LEVES (INCLUSO COMBUSTÍVEL)</t>
  </si>
  <si>
    <t>EQUIPAMENTOS INDIRETOS</t>
  </si>
  <si>
    <t>EQUIPAMENTOS DE LABORATÓRIO DE SOLOS</t>
  </si>
  <si>
    <t>EQUIPAMENTOS DE LABORATÓRIO DE CONCRETO</t>
  </si>
  <si>
    <t>INSTRUMENTAL DE TOPOGRAFIA</t>
  </si>
  <si>
    <t>SERVIÇOS TÉCNICOS</t>
  </si>
  <si>
    <t>PCMSO (NR-7)</t>
  </si>
  <si>
    <t>unid</t>
  </si>
  <si>
    <t>EXAMES ADMISSIONAIS/DEMISSIONAIS</t>
  </si>
  <si>
    <t>ANOTAÇÃO DE RESPONSABILIDADE TÉCNICA</t>
  </si>
  <si>
    <t>TOTAL - ADMINISTRAÇÃO LOCAL</t>
  </si>
  <si>
    <t>INSTALAÇÃO DE CANTEIRO DE OBRAS</t>
  </si>
  <si>
    <t>TERRAPLENAGEM E PREPARAÇÃO DO TERRENO</t>
  </si>
  <si>
    <t>ESCAV., CARGA E TRANSPORTE DE MAT. 1ª CATEG. - C/ ESCAVADEIRA - (DT: 201 A 400M)</t>
  </si>
  <si>
    <t>COMPACTAÇÃO A 95% DO PROCTOR NORMAL</t>
  </si>
  <si>
    <t>INSTALAÇÕES PROVISÓRIAS</t>
  </si>
  <si>
    <t>ESCRITÓRIO URBANO</t>
  </si>
  <si>
    <t>ALOJAMENTO (ENGENHEIROS)</t>
  </si>
  <si>
    <t>MOBILIÁRIO   DE   ESCRITÓRIO   (INCLUSIVE   EQUIPAMENTOS   DE INFORMÁTICA)</t>
  </si>
  <si>
    <t>MOBILIÁRIO DE ALOJAMENTO (ENGENHEIROS)</t>
  </si>
  <si>
    <t>GALPÕES PARA CARPINTARIA E ARMAÇÃO (COBERTURA) / LABORATÓRIO (ESPAÇO FÍSICO)</t>
  </si>
  <si>
    <t>FISCALIZAÇÃO</t>
  </si>
  <si>
    <t>VESTIÁRIOS</t>
  </si>
  <si>
    <t>SANITÁRIOS</t>
  </si>
  <si>
    <t>BANHEIROS QUÍMICOS (COM LAVATÓRIO)</t>
  </si>
  <si>
    <t>REFEITÓRIO (PARA OS ADMINISTRATIVOS)</t>
  </si>
  <si>
    <t>TENDA 6X6 M (REFEITÓRIO)</t>
  </si>
  <si>
    <t>MESA COM 4 CADEIRAS (REFEITÓRIO – TENDAS)</t>
  </si>
  <si>
    <t>cj</t>
  </si>
  <si>
    <t>CERCAS</t>
  </si>
  <si>
    <t>GUARITAS</t>
  </si>
  <si>
    <t>PLACA DE OBRA</t>
  </si>
  <si>
    <t>INSTALAÇÕES PROVISÓRIAS DE ÁGUA/ESGOTO</t>
  </si>
  <si>
    <t>INSTALAÇÕES PROVISÓRIAS DE ENERGIA ELÉTRICA</t>
  </si>
  <si>
    <t>CONSUMO DE ENERGIA (CANTEIRO/ ALOJAMENTO)</t>
  </si>
  <si>
    <t>KWH/mês</t>
  </si>
  <si>
    <t>CONSUMO DE TELEFONE/INTERNET (CANTEIRO)</t>
  </si>
  <si>
    <t>MATERIAIS  DE  LIMPEZA  (ALOJAMENTO  ENGENHEIRO/ESCRITORIO URBANO)</t>
  </si>
  <si>
    <t>SISTEMA VIÁRIO INTERNO E CAMINHOS DE SERVIÇO</t>
  </si>
  <si>
    <t>ESCAVAÇÃO,   CARGA   E   TRANSPORTE   DE   MATERIAL   DE   1ª CATEGORIA ATÉ 50M - C/ TRATOR DE ESTEIRAS</t>
  </si>
  <si>
    <t>SINALIZAÇÃO - PLACAS DA OBRA (CAMINHOS DE SERVIÇO)</t>
  </si>
  <si>
    <t>CAMINHÃO PIPA (DESVIO / CAMINHO DE SERVIÇO)</t>
  </si>
  <si>
    <t>h</t>
  </si>
  <si>
    <t>LICENÇAS AMBIENTAIS</t>
  </si>
  <si>
    <t>LICENÇA DE INSTALAÇÃO DE CANTEIRO (FIXO)</t>
  </si>
  <si>
    <t>LICENÇA DE INSTALAÇÃO DE CANTEIRO (ÁREA)</t>
  </si>
  <si>
    <t>LICENÇA DE OUTORGA DE USO DE ÁGUA</t>
  </si>
  <si>
    <t>TOTAL - INSTALAÇÃO DE CANTEIRO DE OBRAS</t>
  </si>
  <si>
    <t>MOBILIZAÇÃO / DESMOBILIZAÇÃO DE EQUIPAMENTOS</t>
  </si>
  <si>
    <t>CARREGADEIRA DE PNEUS CAT - 924 G OU EQUIVALENTE</t>
  </si>
  <si>
    <t>ESCAVADEIRA HIDRÁULICA - 320DL  OU EQUIVALENTE</t>
  </si>
  <si>
    <t>MOTONIVELADORA - CAT 120K OU EQUIVALENTE</t>
  </si>
  <si>
    <t>ROLO PÉ DE CARNEIRO AUTOPROP. CA-25 OU EQUIVALENTE</t>
  </si>
  <si>
    <t>CAMINHÃO BASCULANTE 10 M3 - 15 T</t>
  </si>
  <si>
    <t>CAMINHÃO BASCULANTE 6 M3 - 10,5 T</t>
  </si>
  <si>
    <t>CAMINHÃO CARROCERIA MADEIRA - 15 T</t>
  </si>
  <si>
    <t>TOTAL - MOBILIZAÇÃO / DESMOBILIZAÇÃO DE EQUIPAMENTOS</t>
  </si>
  <si>
    <t>TOTAL</t>
  </si>
  <si>
    <t>SUBTOTAL ADMINISTRAÇÃO</t>
  </si>
  <si>
    <t>TOTAL GERAL DO ORÇAMENTO</t>
  </si>
  <si>
    <t>6.1</t>
  </si>
  <si>
    <t>6.2</t>
  </si>
  <si>
    <t>6.3</t>
  </si>
  <si>
    <t>6.4</t>
  </si>
  <si>
    <t>6.5</t>
  </si>
  <si>
    <t>Curva ABC</t>
  </si>
  <si>
    <t>CÓDIGO</t>
  </si>
  <si>
    <t>DESCRIÇÃO</t>
  </si>
  <si>
    <t>UNID.</t>
  </si>
  <si>
    <t>QUANT.</t>
  </si>
  <si>
    <t>VALOR TOTAL</t>
  </si>
  <si>
    <t>% ACUMULADO</t>
  </si>
  <si>
    <t>CURVA ABC</t>
  </si>
  <si>
    <t>Serviços</t>
  </si>
  <si>
    <t>ALAMBRADO EM TUBO INDUSTRIAL 2"#2,28 E TELA MALHA 4" FIO 12 (QUADRA ESPORTE EXISTENTE) SEM PINTURA</t>
  </si>
  <si>
    <t xml:space="preserve">m2    </t>
  </si>
  <si>
    <t>A</t>
  </si>
  <si>
    <t>PISO EM CONCRETO DESEMPENADO ESPESSURA = 7 CM  1:2,5:3,5</t>
  </si>
  <si>
    <t>ESTRUTURA METÁLICA CONVENCIONAL EM AÇO DO TIPO MR-250 / ASTM A36 COM FUNDO ANTICORROSIVO</t>
  </si>
  <si>
    <t xml:space="preserve">Kg    </t>
  </si>
  <si>
    <t>PLANTIO GRAMA ESMERALDA PLACA C/ M.O. IRRIG., ADUBO,TERRA VEGETAL (O.C.) A&lt;11.000,00M2</t>
  </si>
  <si>
    <t>PLANTIO DE PALMEIRA COM ALTURA DE MUDA MENOR OU IGUAL A 2,00 M. AF_05/2018</t>
  </si>
  <si>
    <t>EXECUÇÃO DE PÁTIO/ESTACIONAMENTO EM PISO INTERTRAVADO, COM BLOCO RETANGULAR COLORIDO DE 20 X 10 CM, ESPESSURA 6 CM. AF_12/2015</t>
  </si>
  <si>
    <t>m2</t>
  </si>
  <si>
    <t xml:space="preserve">BANCO DE CONCRETO POLIDO BASE EM ALVENARIA REBOCADA E PINTADA - PADRÃO GOINFRA </t>
  </si>
  <si>
    <t xml:space="preserve">m     </t>
  </si>
  <si>
    <t xml:space="preserve">GUARDA CORPO COM CORRIMÃO/TUBO INDUSTRIAL  GC-1 </t>
  </si>
  <si>
    <t>ENCHIMENTO DE AREIA PARA DRENO, LANÇAMENTO MECANIZADO. AF_07/2021</t>
  </si>
  <si>
    <t>m3</t>
  </si>
  <si>
    <t>LASTRO DE BRITA (OBRAS CIVIS)</t>
  </si>
  <si>
    <t xml:space="preserve">m3    </t>
  </si>
  <si>
    <t>DRENO ESPINHA DE PEIXE (SEÇÃO (0,40 X 0,40 M), COM TUBO DE PEAD CORRUGADO PERFURADO, DN 100 MM, ENCHIMENTO COM AREIA, INCLUSIVE CONEXÕES. AF_07/2021</t>
  </si>
  <si>
    <t>PLANTIO DE ÁRVORE ORNAMENTAL COM ALTURA DE MUDA MENOR OU IGUAL A 2,00 M. AF_05/2018</t>
  </si>
  <si>
    <t>B</t>
  </si>
  <si>
    <t>ALVENARIA DE TIJOLO FURADO 1/2 VEZ 14X29X9 - 6 FUROS -  ARG. (1CALH:4ARML+100KG DE CI/M3)</t>
  </si>
  <si>
    <t>CONJUNTO PARA VOLEIBOL EM FERRO GALVANIZADO COM PINTURA (2 SUPORTES)</t>
  </si>
  <si>
    <t xml:space="preserve">CJ    </t>
  </si>
  <si>
    <t>APLICAÇÃO DE ADUBO EM SOLO. AF_05/2018</t>
  </si>
  <si>
    <t>TRANSPORTE COM CAMINHÃO BASCULANTE DE 6 M³, EM VIA URBANA PAVIMENTADA, DMT ATÉ 30 KM (UNIDADE: M3XKM). AF_07/2020</t>
  </si>
  <si>
    <t>m3xkm</t>
  </si>
  <si>
    <t>ACO CA-50A - 12,5 MM (1/2") - (OBRAS CIVIS)</t>
  </si>
  <si>
    <t>FORMA CH.COMPENSADA 12MM-VIGA/PILAR U=3V - (OBRAS CIVIS</t>
  </si>
  <si>
    <t>PORTA DE ENROLAR C/FERRAGENS</t>
  </si>
  <si>
    <t>REBOCO (1 CALH:4 ARFC+100kgCI/M3)</t>
  </si>
  <si>
    <t>INSTALAÇÃO DE PLACA ORIENTATIVA SOBRE EXERCÍCIOS, 2,00M X 1,00M, EM TUBO DE AÇO CARBONO - PARA ACADEMIA AO AR LIVRE / ACADEMIA DA TERCEIRA IDADE - ATI, INSTALADO SOBRE SOLO. AF_10/2021</t>
  </si>
  <si>
    <t>FORRO EM LAJE PRE-MOLDADA INC.CAPEAMENTO/FERR.DISTRIB./ESCORAMENTO E FORMA/DESFORMA</t>
  </si>
  <si>
    <t>CONCRETO USINADO BOMBEÁVEL FCK=20 MPA (O.C.)</t>
  </si>
  <si>
    <t>EMASSAMENTO ACRILICO 2 DEMAOS</t>
  </si>
  <si>
    <t>PINTURA LATEX ACRILICO 2 DEMAOS</t>
  </si>
  <si>
    <t>PORTA ABRIR/VENEZIANA (2) FOLHAS PF-5 C/FERRAGENS</t>
  </si>
  <si>
    <t>GEOTÊXTIL NÃO TECIDO 100% POLIÉSTER, RESISTÊNCIA A TRAÇÃO DE 14 KN/M (RT - 14), INSTALADO EM DRENO - FORNECIMENTO E INSTALAÇÃO. AF_07/2021</t>
  </si>
  <si>
    <t>JUNTA PLASTICA DE DILATACAO PARA PISOS, COR CINZA, 10 X 4,5 MM (ALTURA X ESPESSURA)</t>
  </si>
  <si>
    <t>ESTRUT.-TELHA DE FIBROCIMENTO (C/TESOURA) C/FERRAGENS</t>
  </si>
  <si>
    <t>PORTAO DE TELA E CANO GALVANIZ. PT 9 C/FERRAGENS</t>
  </si>
  <si>
    <t>FORMA TABUA PINHO P/FUNDACOES U=3V - (OBRAS CIVIS)</t>
  </si>
  <si>
    <t>BANCADA DE GRANITO C/ESPELHO</t>
  </si>
  <si>
    <t>PORTA ABRIR/VENEZIANA PF-4 C/FERRAGENS</t>
  </si>
  <si>
    <t>C</t>
  </si>
  <si>
    <t>ESCAVAÇAO MANUAL DE VALAS PROF.1 A 2 M</t>
  </si>
  <si>
    <t>CARGA MECANIZADA</t>
  </si>
  <si>
    <t>PINTURA ESMALTE ALQUIDICO ESTR.METALICA 2 DEMAOS</t>
  </si>
  <si>
    <t>TRANSPORTE DE MATERIAL ESCAVADO M3.KM</t>
  </si>
  <si>
    <t>PREPARO DE FUNDO DE VALA COM LARGURA MAIOR OU IGUAL A 1,5 M E MENOR QUE 2,5 M, COM CAMADA DE AREIA, LANÇAMENTO MANUAL. AF_08/2020</t>
  </si>
  <si>
    <t>COBERTURA COM TELHA CHAPA GALVANIZADA  TRAPEZOIDAL 0,5 MM COM ACESSÓRIOS</t>
  </si>
  <si>
    <t>PREPARO DE FUNDO DE VALA COM LARGURA MAIOR OU IGUAL A 1,5 M E MENOR QUE 2,5 M, COM CAMADA DE BRITA, LANÇAMENTO MANUAL. AF_08/2020</t>
  </si>
  <si>
    <t>ESTACA A TRADO DIAM.25 CM SEM FERRO</t>
  </si>
  <si>
    <t>ACO CA-60 - 5,0 MM - (OBRAS CIVIS)</t>
  </si>
  <si>
    <t xml:space="preserve">REVESTIMENTO COM CERÂMICA </t>
  </si>
  <si>
    <t>ACO CA 50-A - 8,0 MM (5/16") - (OBRAS CIVIS)</t>
  </si>
  <si>
    <t>CHAPISCO COMUM</t>
  </si>
  <si>
    <t>ESCAVACAO MANUAL DE VALAS (SAPATAS/BLOCOS)</t>
  </si>
  <si>
    <t>VÁLVULA DE RETENÇÃO HORIZONTAL, DE BRONZE, ROSCÁVEL, 4" - FORNECIMENTO E INSTALAÇÃO. AF_08/2021</t>
  </si>
  <si>
    <t>REATERRO C/APILOAMENTO MECÂNICO (BLOCOS/SAPATAS)</t>
  </si>
  <si>
    <t>CABO ISOLADO PVC 750 V. No. 2,5 MM2</t>
  </si>
  <si>
    <t>LANÇAMENTO/APLICAÇÃO/ADENSAMENTO DE CONCRETO EM FUNDAÇÃO- (O.C.)</t>
  </si>
  <si>
    <t>VASO SANITÁRIO COM CAIXA ACOPLADA COM DUPLO ACIONAMENTO - COMPLETO EXCLUSO O ASSENTO</t>
  </si>
  <si>
    <t xml:space="preserve">Un    </t>
  </si>
  <si>
    <t>PREPARO COM BETONEIRA E TRANSPORTE MANUAL DE CONCRETO PARA LASTRO  - (O.C.)</t>
  </si>
  <si>
    <t>IMPERMEABILIZACAO VIGAS BALDRAMES E=2,0 CM</t>
  </si>
  <si>
    <t>ACO CA-50A - 6,3 MM (1/4") - (OBRAS CIVIS)</t>
  </si>
  <si>
    <t>SIFAO P/PIA 1.1/2" X 2" METAL</t>
  </si>
  <si>
    <t>ACO CA-50A - 10,0 MM (3/8") - (OBRAS CIVIS)</t>
  </si>
  <si>
    <t>ACO CA - 60 - 5,0 MM - (OBRAS CIVIS)</t>
  </si>
  <si>
    <t>ANDAIME METALICO FACHADEIRO (ALUGUEL/MES)</t>
  </si>
  <si>
    <t>PISO CONCRETO DESEMPENADO ESPESSURA = 5 CM  1:2,5:3,5</t>
  </si>
  <si>
    <t>FORRO DE GESSO COMUM</t>
  </si>
  <si>
    <t>TABICA PARA FORRO DE GESSO COMUM</t>
  </si>
  <si>
    <t>CAIXA DE PASSAGEM 60 X 60 CM SEM TAMPA</t>
  </si>
  <si>
    <t>CAIXA DE AREIA 60X60CM FUNDO DE BRITA SEM TAMPA</t>
  </si>
  <si>
    <t>JOELHO 90 GRAUS, PVC, SERIE R, ÁGUA PLUVIAL, DN 150 MM, JUNTA ELÁSTICA, FORNECIDO E INSTALADO EM CONDUTORES VERTICAIS DE ÁGUAS PLUVIAIS. AF_06/2022</t>
  </si>
  <si>
    <t>LUMINÁRIA DE EMBUTIR COM REFLETOR DE ALUMÍNIO E ALETAS 2X14W - INCLUSO CORTE NO FORRO</t>
  </si>
  <si>
    <t xml:space="preserve">un    </t>
  </si>
  <si>
    <t>CAIXA DE GORDURA E INSPEÇÃO EM PVC/ABS 19 LITROS COM TAMPA E PORTA TAMPA E CESTO DE LIMPEZA REMOVÍVEL</t>
  </si>
  <si>
    <t>LUMINÁRIA TIPO ARANDELA DE USO EXTERNO BLINDADA COM GRADE ( PEQUENA ) - BASE E-27</t>
  </si>
  <si>
    <t>ELETRODUTO PVC FLEXÍVEL - MANGUEIRA CORRUGADA LEVE - DIAM. 20MM</t>
  </si>
  <si>
    <t xml:space="preserve">M     </t>
  </si>
  <si>
    <t>TUBO SOLDAVEL P/ESGOTO DIAM. 100 MM</t>
  </si>
  <si>
    <t>CABO PVC (70ºC) 1 KV No. 10 MM2</t>
  </si>
  <si>
    <t>RODAPÉ DE CERÂMICA  COM ARGAMASSA COLANTE</t>
  </si>
  <si>
    <t>TORNEIRA DE MESA PARA PIA DIÂMETRO DE 1/2" - BICA MÓVEL</t>
  </si>
  <si>
    <t>CAIXA D'AGUA POLIETILENO 500 LTS. COM TAMPA</t>
  </si>
  <si>
    <t>CALHA DE CHAPA GALVANIZADA</t>
  </si>
  <si>
    <t>ESQUADRIA BASCULANTE EM CHAPA  J17, J18 e J19 C/FERRAGENS</t>
  </si>
  <si>
    <t>TUBO SOLD. P/ESGOTO DIAM. 50 MM</t>
  </si>
  <si>
    <t>VIDRO LISO 4 MM - COLOCADO</t>
  </si>
  <si>
    <t>SIFAO P/LAVATORIO METALICO DIAM.1"X1.1/2"</t>
  </si>
  <si>
    <t>REGISTRO DE ESFERA DIAMETRO 3/4"</t>
  </si>
  <si>
    <t>REDUÇÃO EXCÊNTRICA, PVC, SERIE R, ÁGUA PLUVIAL, DN 150 X 100 MM, JUNTA ELÁSTICA, FORNECIDO E INSTALADO EM CONDUTORES VERTICAIS DE ÁGUAS PLUVIAIS. AF_06/2022</t>
  </si>
  <si>
    <t>COLAR TOMADA PVC, COM TRAVAS, SAIDA COM ROSCA, DE 32 MM X 1/2" OU 32 MM X 3/4", PARA LIGACAO PREDIAL DE AGUA</t>
  </si>
  <si>
    <t>JOELHO 90 GRAUS SOLD. C/BUCHA LATAO 25 X 3/4"</t>
  </si>
  <si>
    <t>QUADRO DE DISTRIBUIÇÃO DE EMBUTIR EM PVC CB 12E - 80A</t>
  </si>
  <si>
    <t>ADAPTADOR SOLDÁVEL CURTO C/ BOLSA E ROSCA PARA REGISTRO 25X3/4"</t>
  </si>
  <si>
    <t>CAIXA RETANGULAR 4" X 2" MÉDIA (1,30 M DO PISO), PVC, INSTALADA EM PAREDE - FORNECIMENTO E INSTALAÇÃO. AF_12/2015</t>
  </si>
  <si>
    <t>JOELHO 90 GRAUS SOLDAVEL DIAMETRO 25 MM</t>
  </si>
  <si>
    <t>LUVA SOLDAVEL DIAMETRO 25 mm</t>
  </si>
  <si>
    <t>REGISTRO DE GAVETA C/CANOPLA DIAMETRO 3/4"</t>
  </si>
  <si>
    <t>TUBO SOLDAVEL PVC MARROM DIAMETRO 25 mm</t>
  </si>
  <si>
    <t>VALVULA P/LAVATORIO OU BEBEDOURO METALICO DIAMETRO 1"</t>
  </si>
  <si>
    <t xml:space="preserve">TORNEIRA DE PAREDE PARA PIA OU BEBEDOURO DIÂMETRO DE 1/2" E 3/4" </t>
  </si>
  <si>
    <t>TORNEIRA DE JARDIM COM BICO PARA MANGUEIRA DIÂMETRO DE 1/2" E 3/4"</t>
  </si>
  <si>
    <t>TORNEIRA DE MESA PARA LAVATÓRIO DIÂMETRO DE 1/2"</t>
  </si>
  <si>
    <t>LIGAÇÃO FLEXÍVEL METÁLICA DIAM.1/2"(ENGATE)</t>
  </si>
  <si>
    <t>TERMINAL DE PRESSAO 2,5 MM2</t>
  </si>
  <si>
    <t>LIGAÇÃO FLEXÍVEL PVC DIAM.1/2" (ENGATE)</t>
  </si>
  <si>
    <t>JOELHO REDUCAO 90 GRAUS SOLD./ROSCA 25 X 1/2"</t>
  </si>
  <si>
    <t>TE 90 GRAUS SOLDAVEL DIAMETRO 25 mm</t>
  </si>
  <si>
    <t>DISPOSITIVO DE PROTEÇÃO CONTRA SURTOS (D.P.S.) 275V DE 8 A 40KA</t>
  </si>
  <si>
    <t>JOELHO RED.90 GRAUS SOLD.C/BUCHA LATAO 25X1/2"</t>
  </si>
  <si>
    <t>DISJUNTOR MONOPOLAR DE 10 A 32-A</t>
  </si>
  <si>
    <t>ADAPTADADOR PVC SOLDÁVEL LONGO C/ FLANGES LIVRES P/ CAIXA D'ÁGUA 25X3/4"</t>
  </si>
  <si>
    <t>LUVA SIMPLES DIAM. 100 MM</t>
  </si>
  <si>
    <t>TORNEIRA BOIA DIAMETRO (3/4") 20 MM</t>
  </si>
  <si>
    <t>REGISTRO DE GAVETA BRUTO DIAMETRO 1.1/2"</t>
  </si>
  <si>
    <t>TE SANITARIO DIAMETRO 50 X 50 MM</t>
  </si>
  <si>
    <t>ADAPTADOR PVC SOLDÁVEL LONGO C/ FLANGES LIVRES PARA CAIXA D'ÁGUA 50X1.1/2</t>
  </si>
  <si>
    <t>ELETRODUTO PVC FLEXÍVEL - MANGUEIRA CORRUGADA LEVE - DIAM. 25MM</t>
  </si>
  <si>
    <t>ADAPTAD.SOLD.CURTO C/BOLSA/ROSCA P/REG.50X11/2"</t>
  </si>
  <si>
    <t>JOELHO 90 GRAUS DIAMETRO 50 MM</t>
  </si>
  <si>
    <t>BUCHA DE REDUCAO SOLDAVEL LONGA 50 X 25 mm</t>
  </si>
  <si>
    <t>JOELHO 45 GRAUS SOLDAVEL 25 mm</t>
  </si>
  <si>
    <t>CORPO CX. SIFONADA DIAM. 150 X 150 X 50</t>
  </si>
  <si>
    <t>JOELHO 90 GRAUS SOLDAVEL 50 mm (MARROM)</t>
  </si>
  <si>
    <t>TERMINAL DE PRESSAO 10 MM2</t>
  </si>
  <si>
    <t>TUBO SOLDAVEL PVC MARROM DIAM. 50 mm</t>
  </si>
  <si>
    <t>LUVA SIMPLES DIAMETRO 50 MM</t>
  </si>
  <si>
    <t>TE 90 GRAUS SOLDAVEL DIAMETRO 50 mm</t>
  </si>
  <si>
    <t>CURVA 90 GRAUS CURTA DIAM. 100 MM</t>
  </si>
  <si>
    <t>TAMPA EM CONCRETO ARMADO 25 MPA E=5CM PARA A CAIXA DE PASSAGEM 60X60CM</t>
  </si>
  <si>
    <t>JUNCAO SIMPLES DIAM. 100 X 50 MM</t>
  </si>
  <si>
    <t>CURVA 90 GRAUS CURTA DIAM. 40 MM</t>
  </si>
  <si>
    <t>JOELHO 45 GRAUS DIAMETRO 40 MM</t>
  </si>
  <si>
    <t>JOELHO 45 GRAUS DIAMETRO 50 MM</t>
  </si>
  <si>
    <t>JOELHO 90 GRAUS DIAMETRO 100 MM</t>
  </si>
  <si>
    <t xml:space="preserve">JOELHO 90 GRAUS C/ANEL 40 mm </t>
  </si>
  <si>
    <t xml:space="preserve">m3km  </t>
  </si>
  <si>
    <t>TOMADA HEXAGONAL DUPLA 2P + T - 10A - 250V</t>
  </si>
  <si>
    <t>TOMADA HEXAGONAL 2P + T - 10A - 250V</t>
  </si>
  <si>
    <t>TUBO SOLD.P/ESGOTO DIAM. 40 MM</t>
  </si>
  <si>
    <t>INTERRUPTOR SIMPLES (2 SECOES)</t>
  </si>
  <si>
    <t>JUNCAO SIMPLES DIAM. 100 X 100 MM</t>
  </si>
  <si>
    <t>RALO FOFO SEMIESFERICO, 100 MM, PARA LAJES/ CALHAS</t>
  </si>
  <si>
    <t>JOELHO 45 GRAUS SOLDAVEL 50 mm</t>
  </si>
  <si>
    <t>DISJUNTOR MONOPOLAR DE 35 A 50-A</t>
  </si>
  <si>
    <t>JUNCAO SIMPLES DIAMETRO 50 X 50 MM</t>
  </si>
  <si>
    <t>JOELHO 45 GRAUS DIAMETRO 100 MM</t>
  </si>
  <si>
    <t>TERMINAL DE VENTILACAO DIAMETRO 50 MM</t>
  </si>
  <si>
    <t>INTERRUPTOR SIMPLES (1 SECAO)</t>
  </si>
  <si>
    <t>ABRACADEIRA EM ACO PARA AMARRACAO DE ELETRODUTOS, TIPO U SIMPLES, COM 3/4"</t>
  </si>
  <si>
    <t>ABRACADEIRA EM ACO PARA AMARRACAO DE ELETRODUTOS, TIPO U SIMPLES, COM 1"</t>
  </si>
  <si>
    <t>5.1.8.2.13</t>
  </si>
  <si>
    <t>5.1.8.2.14</t>
  </si>
  <si>
    <t>5.1.8.2.15</t>
  </si>
  <si>
    <t>Pintura (Paredes e Forros de Gesso)</t>
  </si>
  <si>
    <t>5.1.8.11.2</t>
  </si>
  <si>
    <t>5.1.8.11.3</t>
  </si>
  <si>
    <t>5.1.8.11.4</t>
  </si>
  <si>
    <t>5.1.6.9</t>
  </si>
  <si>
    <t>5.1.6.10</t>
  </si>
  <si>
    <t>5.1.1.3</t>
  </si>
  <si>
    <t>5.1.1.4</t>
  </si>
  <si>
    <t>5.1.1.5</t>
  </si>
  <si>
    <t>5.1.1.6</t>
  </si>
  <si>
    <t>5.1.1.7</t>
  </si>
  <si>
    <t>Estar A</t>
  </si>
  <si>
    <t>-</t>
  </si>
  <si>
    <t>PGR (NR-18)</t>
  </si>
  <si>
    <t>COMPACTAÇÃO MECÂNICA SEM CONTROLE DE LABORATÓRIO</t>
  </si>
  <si>
    <t>RETRO ESCAVADEIRA DE PNEUS - CATERPILLAR 416E OU EQUIVALENTE</t>
  </si>
  <si>
    <t>ROLO COMPACTADOR DE PNEUS AUTOPROPELIDO - 27 T</t>
  </si>
  <si>
    <t>TRATOR DE PNEUS AGRÍCOLA - MF 4292 OU EQUIVALENTE</t>
  </si>
  <si>
    <t>CAMINHÃO PARA HIDROSEMEADURA</t>
  </si>
  <si>
    <t>1.5</t>
  </si>
  <si>
    <t>1.6</t>
  </si>
  <si>
    <t>1.7</t>
  </si>
  <si>
    <t>2.1</t>
  </si>
  <si>
    <t>2.2</t>
  </si>
  <si>
    <t>2.2.1</t>
  </si>
  <si>
    <t>2.2.2</t>
  </si>
  <si>
    <t>2.2.3</t>
  </si>
  <si>
    <t>2.2.4</t>
  </si>
  <si>
    <t>2.2.5</t>
  </si>
  <si>
    <t>2.2.6</t>
  </si>
  <si>
    <t>2.2.7</t>
  </si>
  <si>
    <t>2.2.8</t>
  </si>
  <si>
    <t>2.2.9</t>
  </si>
  <si>
    <t>2.2.10</t>
  </si>
  <si>
    <t>3.1</t>
  </si>
  <si>
    <t>3.1.1</t>
  </si>
  <si>
    <t>3.1.2</t>
  </si>
  <si>
    <t>3.1.3</t>
  </si>
  <si>
    <t>3.1.4</t>
  </si>
  <si>
    <t>3.1.5</t>
  </si>
  <si>
    <t>3.1.6</t>
  </si>
  <si>
    <t>3.1.7</t>
  </si>
  <si>
    <t>3.1.8</t>
  </si>
  <si>
    <t>Serviços
Dir + Ind</t>
  </si>
  <si>
    <t>Serviços
Indiretos</t>
  </si>
  <si>
    <r>
      <t xml:space="preserve">GOInfra - Canteiro </t>
    </r>
    <r>
      <rPr>
        <vertAlign val="superscript"/>
        <sz val="9"/>
        <rFont val="Calibri"/>
        <family val="2"/>
        <scheme val="minor"/>
      </rPr>
      <t>(05/2023)</t>
    </r>
  </si>
  <si>
    <r>
      <t xml:space="preserve">GOInfra - Mob. </t>
    </r>
    <r>
      <rPr>
        <vertAlign val="superscript"/>
        <sz val="9"/>
        <rFont val="Calibri"/>
        <family val="2"/>
        <scheme val="minor"/>
      </rPr>
      <t>(05/2023)</t>
    </r>
  </si>
  <si>
    <t>PINTURA DE LIGAÇÃO (PAV. URB.)</t>
  </si>
  <si>
    <t>FORNECIMENTO DE CAP - 50/70</t>
  </si>
  <si>
    <t xml:space="preserve">EGP </t>
  </si>
  <si>
    <t>USINAGEM</t>
  </si>
  <si>
    <t>CONCRETO BETUMINOSO USINADO À QUENTE</t>
  </si>
  <si>
    <t>DATA BASE: AGETOP: OUTURBO/2023 (T229 - com desoneração - IMPLANTAÇÃO) - BDI 26,37%</t>
  </si>
  <si>
    <r>
      <t xml:space="preserve">Goinfra - ADM </t>
    </r>
    <r>
      <rPr>
        <vertAlign val="superscript"/>
        <sz val="9"/>
        <rFont val="Calibri"/>
        <family val="2"/>
        <scheme val="minor"/>
      </rPr>
      <t>(10/2023)</t>
    </r>
  </si>
  <si>
    <t>CIMENTO ASFÁLTICO CAP 50/70</t>
  </si>
  <si>
    <t>EMULSÕES ASFÁLTICA RR2C</t>
  </si>
  <si>
    <t>EMULSÃO ASFÁLTICA PARA SERVIÇO DE IMPRIMAÇÃO</t>
  </si>
  <si>
    <t>VALOR MÉDIO (R$/TONELADA)</t>
  </si>
  <si>
    <t>VALOR DO PRODUTO (R$)</t>
  </si>
  <si>
    <t>VALOR DO FRETE (R$)</t>
  </si>
  <si>
    <t>PRODUTO</t>
  </si>
  <si>
    <t>VALOR FINAL DOS PRODUTOS BETUMINOSOS</t>
  </si>
  <si>
    <t>ICMS x (1 + Alíquota)</t>
  </si>
  <si>
    <t>MEMORIAL DE CÁLCULO</t>
  </si>
  <si>
    <t>ALÍQUOTA</t>
  </si>
  <si>
    <t>CÁLCULO DO BDI DIFERENCIADO</t>
  </si>
  <si>
    <t>(Valor médio Produto Betuminoso x 1000) / (1 - Alíquota)</t>
  </si>
  <si>
    <t>CÁLCULO DO ICMS</t>
  </si>
  <si>
    <t>Valor do Frete</t>
  </si>
  <si>
    <t>DT ( Km )</t>
  </si>
  <si>
    <t>Indice mês IPAV</t>
  </si>
  <si>
    <t>Indice base IPAV</t>
  </si>
  <si>
    <t>FRETE (R$)</t>
  </si>
  <si>
    <t>DISTÂNCIA DE TRANSPORTE (Km)</t>
  </si>
  <si>
    <t>IPAV = ( IND. IPAV MES / IND. IPAV BASE)</t>
  </si>
  <si>
    <t>FRETE ROD PAVIMENTADA = ( 26,939 + 0,253 X DT ) * ( IPAV )</t>
  </si>
  <si>
    <t>CÁLCULO DO FRETE - PORTARIA DNIT N° 1078 11/08/2015</t>
  </si>
  <si>
    <t>Kg</t>
  </si>
  <si>
    <t>VALOR MÉDIO (R$)</t>
  </si>
  <si>
    <t>UNIDADE</t>
  </si>
  <si>
    <t>DATA BASE</t>
  </si>
  <si>
    <t>VALOR BASE NA MÉDIA PONDERADA MENSAL DE PRODUTOS BETUMINOSOS (TABELAS ANP)</t>
  </si>
  <si>
    <t>PRODUTOS BETUMINOSOS</t>
  </si>
  <si>
    <r>
      <t xml:space="preserve">Goinfra - Canteiro </t>
    </r>
    <r>
      <rPr>
        <vertAlign val="superscript"/>
        <sz val="9"/>
        <rFont val="Calibri"/>
        <family val="2"/>
        <scheme val="minor"/>
      </rPr>
      <t>(10/2023)</t>
    </r>
  </si>
  <si>
    <r>
      <t xml:space="preserve">Goinfra - Mob. </t>
    </r>
    <r>
      <rPr>
        <vertAlign val="superscript"/>
        <sz val="9"/>
        <rFont val="Calibri"/>
        <family val="2"/>
        <scheme val="minor"/>
      </rPr>
      <t>(10/2023)</t>
    </r>
  </si>
  <si>
    <t>3.1.9</t>
  </si>
  <si>
    <t>3.1.10</t>
  </si>
  <si>
    <t>3.1.11</t>
  </si>
  <si>
    <t>FORNECIMENTO, TRANSPORTE E ASSENTAMENTO DE TUBO D=0,80M (AC)</t>
  </si>
  <si>
    <t>LASTRO DE BRITA (GAP) (BC)</t>
  </si>
  <si>
    <t>LASTRO DE PEDRA MARROADA (GAP)</t>
  </si>
  <si>
    <t>ESCAVAÇÃO E CARGA E MAT. DE 1ª CAT (PAV. URB.)</t>
  </si>
  <si>
    <t>1.8</t>
  </si>
  <si>
    <t>1.9</t>
  </si>
  <si>
    <t>ARGILA OU BARRO PARA ATERRO/REATERRO (RETIRADO NA JAZIDA, SEM TRANSPORTE)</t>
  </si>
  <si>
    <t>TRANSPORTE DE MAT. DE 1º CAT.-À CAMINHÃO (PAV.URB.)</t>
  </si>
  <si>
    <t>3,9 &lt; DT &lt; 4,3 km</t>
  </si>
  <si>
    <t>1.10</t>
  </si>
  <si>
    <t>0,41 &lt; DT &lt; 0,6 km</t>
  </si>
  <si>
    <t>Corte - UBR 1</t>
  </si>
  <si>
    <t>Corte - UBR 2</t>
  </si>
  <si>
    <t>Jazida</t>
  </si>
  <si>
    <t>Limpeza</t>
  </si>
  <si>
    <t>Entulho</t>
  </si>
  <si>
    <t>Aterro Sanitário</t>
  </si>
  <si>
    <t>3.1.12</t>
  </si>
  <si>
    <t>3.1.13</t>
  </si>
  <si>
    <t>3.1.14</t>
  </si>
  <si>
    <t>3.1.15</t>
  </si>
  <si>
    <t>CORPO DE BTTC D=1,00M (EXCETO ESCAVAÇÃO)</t>
  </si>
  <si>
    <t>ESCAVAÇÃO, CARGA E TRANSPORTE DE SOLO MOLE - C/ ESCAVADEIRA - (DT: 401 A 600M</t>
  </si>
  <si>
    <t>CONCRETO FCK = 15MPA</t>
  </si>
  <si>
    <t>3.1.16</t>
  </si>
  <si>
    <t>3.1.17</t>
  </si>
  <si>
    <t>3.1.18</t>
  </si>
  <si>
    <t>Cortes no Platô e calçadas - 1ª Categoria</t>
  </si>
  <si>
    <t>Platô - Cota 851,00</t>
  </si>
  <si>
    <t>Platô - Cota 850,00</t>
  </si>
  <si>
    <t>Urb1 - Calçada</t>
  </si>
  <si>
    <t>Urb2 - Calçada</t>
  </si>
  <si>
    <t>Calçada - Rua 16 a Rua 18</t>
  </si>
  <si>
    <t>Calçada - Rua 19 a Rua 2010</t>
  </si>
  <si>
    <t>Calçada - Rua 2010 a Rua 2012</t>
  </si>
  <si>
    <t>Extensão da rede D=0,8</t>
  </si>
  <si>
    <t>DISPOSITIVOS DE DRENAGEM</t>
  </si>
  <si>
    <t>1.11</t>
  </si>
  <si>
    <t>1.12</t>
  </si>
  <si>
    <t>3.1.19</t>
  </si>
  <si>
    <t>3.1.20</t>
  </si>
  <si>
    <t>3.1.21</t>
  </si>
  <si>
    <t>BOCA DE BTTC D = 1,00M (AC/BC)</t>
  </si>
  <si>
    <t>3.1.22</t>
  </si>
  <si>
    <t>3.1.23</t>
  </si>
  <si>
    <t>Pintura de ligação</t>
  </si>
  <si>
    <t>CAP - 50/70</t>
  </si>
  <si>
    <t>5.7</t>
  </si>
  <si>
    <t>CALÇADA NA RUA 2021 - ENTRE A RUA 2010 A RUA 2012</t>
  </si>
  <si>
    <t>5.7.1</t>
  </si>
  <si>
    <t>5.7.1.1</t>
  </si>
  <si>
    <t>VIBROACABADORA DE ASFALTO SOBRE ESTEIRAS</t>
  </si>
  <si>
    <t>ROLO LISO TANDEN - 6/8 T - CA - 150 OU EQUIVALENTE</t>
  </si>
  <si>
    <t>Calçada da Avenida Anhanguera</t>
  </si>
  <si>
    <t>1.13</t>
  </si>
  <si>
    <t>1.14</t>
  </si>
  <si>
    <t>PEDRA MARROADA COM LANÇAMENTO</t>
  </si>
  <si>
    <t>Área do Talude</t>
  </si>
  <si>
    <t>Área do Talude (m2)</t>
  </si>
  <si>
    <t>Areia e Pedra de mão</t>
  </si>
  <si>
    <t>ESCAVACAO MANUAL DE VALAS &lt; 1 MTS. (OBRAS CIVIS)</t>
  </si>
  <si>
    <t>TRANSPORTE DE ENTULHO EM CAMINHÃO INCLUSO A CARGA MANUAL</t>
  </si>
  <si>
    <t>REATERRO COM APILOAMENTO</t>
  </si>
  <si>
    <t>QUADRO DE DISTRIBUIÇÃO 40X40 CM</t>
  </si>
  <si>
    <t>POSTE CONCRETO DT 10/300DAN (SEM FUNDAÇÃO)</t>
  </si>
  <si>
    <t>ASSENTAMENTO DE POSTE DE CONCRETO COM COMPRIMENTO NOMINAL DE 10 M, CARGA NOMINAL DE 300 DAN, ENGASTAMENTO BASE CONCRETADA COM 1 M DE CONCRET O E 0,6 M DE SOLO (NÃO INCLUI FORNECIMENTO)</t>
  </si>
  <si>
    <t>POSTE METÁLICO GALVANIZADO TELECÔNICO RETO DE ENGASTAR, 12 METROS TOTAIS, COM 4 PETALAS DE LUMINÁRIA LED 200W E SERVICOS DE INSTALAÇÃO</t>
  </si>
  <si>
    <t>CONJUNTO DE ILUMINAÇÃO COMPOSTO POR POSTE METÁLICO GALVANIZADO TELECÔNICO RETO DE ENGASTAR, 7 METROS TOTAIS, COM 01 CONJUNTO DE 02 BRAÇOS ORNAMENTAIS GALVANIZADOS E PINTADOS DO TIPO BORBOLETA, COM 04 METROS DE COMPRIMENTO E 02 LUMINÁRIAS LED DE 200W, INCLUINDO CONECTORES ISOLADOS PERFURANTES, ELETRODUTOS, PARAFUSOS, ATERRAMENTO, CABOS ELÉTRICOS</t>
  </si>
  <si>
    <t>CONJUNTO DE ILUMINAÇÃO COMPOSTO POR POSTE METÁLICO GALVANIZADO TELECÔNICO RETO DE ENGASTAR, 12 METROS TOTAIS, COM 01 CONJUNTO DE 02 BRAÇOS ORNAMENTAIS GALVANIZADOS E PINTADOS DO TIPO BORBOLETA, COM 1,5 METROS DE COMPRIMENTO E 02 LUMINÁRIAS LED DE 200W, INCLUINDO CONECTORES ISOLADOS PERFURANTES, ELETRODUTOS, PARAFUSOS, ATERRAMENTO, CABOS ELÉTRICOS</t>
  </si>
  <si>
    <t>REFLETOR LED 200W</t>
  </si>
  <si>
    <t>CABO PP 3X2,5 MM</t>
  </si>
  <si>
    <t>GRAMPO PARALELO METALICO PARA REDES AREAS DE DISTRIBUIÇÕA DE ENERGIA</t>
  </si>
  <si>
    <t>FITA ISOLANTE 19MMX20M</t>
  </si>
  <si>
    <t>ELETRODUTO EM AÇO GALVANIZADO A FOGO DIÂMETRO 3" - PESADO</t>
  </si>
  <si>
    <t>LUVA EM AÇO GALVANIZADO DIÂMETRO 3"</t>
  </si>
  <si>
    <t>CABEÇOTE DE LIGA DE ALUMÍNIO DIAM. 3"</t>
  </si>
  <si>
    <t xml:space="preserve">ARAME GALVANIZADO 12 BWG </t>
  </si>
  <si>
    <t>HASTE VER. COBRE (COPPERWELD) 5/8"X 3,00 M C/ CONECTOR</t>
  </si>
  <si>
    <t>GRAMPO HASTE REFORCADO 5/8 10-50MM</t>
  </si>
  <si>
    <t>CABO DE COBRE NÚ 50 MM²</t>
  </si>
  <si>
    <t>TERMINAL DE COMPRESSÃO OLHAL 50 MM²</t>
  </si>
  <si>
    <t xml:space="preserve">CABO EPR/XLPE (90°C) 1KV - 16MM² PRETO </t>
  </si>
  <si>
    <t xml:space="preserve">CABO EPR/XLPE (90°C) 1KV - 16MM² VERMELHO </t>
  </si>
  <si>
    <t xml:space="preserve">CABO EPR/XLPE (90°C) 1KV - 16MM² AMARELO </t>
  </si>
  <si>
    <t>CABO EPR/XLPE (90°C) 1KV - 25MM² -  Azul</t>
  </si>
  <si>
    <t>PARAFUSO GALVANIZADO 16X250 C/ 2 ARRUELAS QUADRADAS</t>
  </si>
  <si>
    <t>ARRUELA QUADRADA</t>
  </si>
  <si>
    <t>DISJUNTOR TRIFÁSICO DIM 50 A</t>
  </si>
  <si>
    <t>CONTATOR TRIFÁSICO 50A</t>
  </si>
  <si>
    <t>FITA ISOLANTE AUTOFUSÃO 19MMX10M</t>
  </si>
  <si>
    <t>TRILHO DIN 50 cm</t>
  </si>
  <si>
    <t>ELETRODUTO PVC FLEXÍVEL (PEAD)- MANGUEIRA CORRUGADA REFORÇADA - DIAM. 50MM - ROLO 50 M</t>
  </si>
  <si>
    <t xml:space="preserve">CAIXA DE PASSAGEM 40X40CM SEM TAMPA </t>
  </si>
  <si>
    <t>TAMPA EM CONCRETO ARMADO 40X40CM 25 MPA E=5CM</t>
  </si>
  <si>
    <t>COMP01</t>
  </si>
  <si>
    <t>COMP02</t>
  </si>
  <si>
    <t>COMP03</t>
  </si>
  <si>
    <t>COMP04</t>
  </si>
  <si>
    <t>M³</t>
  </si>
  <si>
    <t>UND</t>
  </si>
  <si>
    <t>M</t>
  </si>
  <si>
    <t>KG</t>
  </si>
  <si>
    <t>TOTAL MATERIAL</t>
  </si>
  <si>
    <t>0,0690</t>
  </si>
  <si>
    <t>M3</t>
  </si>
  <si>
    <t>AREIA GROSSA</t>
  </si>
  <si>
    <t>2804</t>
  </si>
  <si>
    <t>19,8320</t>
  </si>
  <si>
    <t>CIMENTO PORTLAND C.P. 32</t>
  </si>
  <si>
    <t>1215</t>
  </si>
  <si>
    <t>0,0464</t>
  </si>
  <si>
    <t>BRITA No.02</t>
  </si>
  <si>
    <t>2497</t>
  </si>
  <si>
    <t>0,0155</t>
  </si>
  <si>
    <t>BRITA No.01</t>
  </si>
  <si>
    <t>2386</t>
  </si>
  <si>
    <t>RELE FOTO ELETRICO COM BASE</t>
  </si>
  <si>
    <t>PARAFUSO CABEÇA ABAULADA (FRANCES) M16 X 150 MM</t>
  </si>
  <si>
    <t xml:space="preserve">LUMINÁRIA LED PARA ILUMINAÇÃO PÚBLICA 240W A 280W </t>
  </si>
  <si>
    <t>BRAÇO, CONFECCIONADOS EM TUBO DE AÇO CARBONO SAE 1010/1020, COM DIÂMETRO 2" COM ESPESSURA DE 3MM APRESENTANDO COMPRIMENTO TOTAL DE PROJEÇÃO HORIZONTAL DE 4 METROS, TENDO EM UMA DAS EXTREMIDADES CURVA DE 115º E NA OUTRA EXTREMIDADE LEVE INCLINAÇÃO DE 5º PARA MELHOR POSICIONAMENTO DO APARELHO DE ILUMINAÇÃO, GALVANIZADA A FOGO E PINTURA ELETROSTÁTICA.</t>
  </si>
  <si>
    <t>SUPORTE PARA 4 PÉTALAS PARA LUMINÁRIA DE ILUMINAÇÃO
PÚBLICA</t>
  </si>
  <si>
    <t>POSTE METÁLICO DE FERRO GALVANIZADO A FOGO, RETO TELECÔNICO, 04 ESTÁGIOS, ESPESSURA DE 3,0MM, DIÂMETRO DA BASE DE 5,1/2", DIÂMETRO DO TOPO DE 4", COMPRIMENTO TOTAL 12 METROS, PARA ENGASTAR</t>
  </si>
  <si>
    <t>POSTE/TRAFO - CAMINHÃO MUNCK 12 TON. (MÍNIMO 4H/DIA)</t>
  </si>
  <si>
    <t>TOTAL MAO DE OBRA</t>
  </si>
  <si>
    <t>PEDREIRO</t>
  </si>
  <si>
    <t>SERVENTE</t>
  </si>
  <si>
    <t>ELETRICISTA</t>
  </si>
  <si>
    <t>AJUDANTE</t>
  </si>
  <si>
    <t>PREÇO TOTAL</t>
  </si>
  <si>
    <t>PREÇO UNITÁRIO</t>
  </si>
  <si>
    <t>DESCRIÇÃO DOS SERVIÇOS</t>
  </si>
  <si>
    <t>TABELA</t>
  </si>
  <si>
    <t>POSTE ACO CONICO CONTÍNUO Hútil=12,0m 4 PETALAS, COM 4 LUMINARIA DE 200W E SERVIÇOS DE INSTALAÇÃO.</t>
  </si>
  <si>
    <t>FONTE</t>
  </si>
  <si>
    <t>LUMINÁRIA LED TIPO PROJETOR RETANGULAR DE 80W A 100W</t>
  </si>
  <si>
    <t>BRAÇO, CONFECCIONADOS EM TUBO DE AÇO CARBONO SAE 1010/1020, COM DIÂMETRO 2" COM ESPESSURA DE 3MM APRESENTANDO COMPRIMENTO TOTAL DE PROJEÇÃO HORIZONTAL DE 1,5 METROS, TENDO EM UMA DAS EXTREMIDADES CURVA DE 115graus E NA OUTRA EXTREMIDADE LEVE INCLINAÇÃO DE 5graus PARA MELHOR POSICIONAMENTO DO APARELHO DE ILUMINAÇÃO, GALVANIZADA A FOGO E PINTURA ELETROSTÁTICA.</t>
  </si>
  <si>
    <t>SUPORTE PARA 2 PÉTALAS PARA LUMINÁRIA DE 
PÚBLICA</t>
  </si>
  <si>
    <t>POSTE SIMPLES CÔNICO CONTÍNUO, CIRCULAR, RETO, COM DIÂMETRO NOMINAL DE 60MM NA EXTREMIDADE, GALVANIZADO A FOGO, Hútil= 7 M - ENGASTADO EM CONCRETO COM FCK = 13,5 MPA</t>
  </si>
  <si>
    <t>CONJUNTO DE ILUMINAÇÃO COMPOSTO POR POSTE METÁLICO GALVANIZADO TELECÔNICO RETO DE ENGASTAR, 7 METROS TOTAIS, COM 01 CONJUNTO DE 02 BRAÇOS ORNAMENTAIS GALVANIZADOS E PINTADOS DO TIPO BORBOLETA, COM 1,5 METROS DE COMPRIMENTO E 02 LUMINÁRIAS LED DE 100W, INCLUINDO SERVIÇOS ELETRICOS</t>
  </si>
  <si>
    <t>CONJUNTO DE ILUMINAÇÃO COMPOSTO POR POSTE METÁLICO GALVANIZADO TELECÔNICO RETO DE ENGASTAR, 12 METROS TOTAIS, COM 01 CONJUNTO DE 02 BRAÇOS ORNAMENTAIS GALVANIZADOS E PINTADOS DO TIPO BORBOLETA, COM 4 METROS DE COMPRIMENTO E 02 LUMINÁRIAS LED DE 200W, INCLUINDO SERVICO ELETRICO</t>
  </si>
  <si>
    <t xml:space="preserve">COMPOSIÇÃO DE REFERÊNCIA: 71371/GOINFRA </t>
  </si>
  <si>
    <t>GRAMPO METALICO TIPO OLHAL PARA HASTE DE ATERRAMENTO DE 5/8'', CONDUTOR DE *10* A 50 MM2</t>
  </si>
  <si>
    <t xml:space="preserve"> SINAPI - I 425</t>
  </si>
  <si>
    <t>GRAMPO METALICO PARA HASTE DE ATERRAMENTO DE 5/8", CONDUTOR DE 10  50 MM²</t>
  </si>
  <si>
    <t>CT-12</t>
  </si>
  <si>
    <t>BRAÇO, CONFECCIONADOS EM TUBO DE AÇO CARBONO, COMPRIMENTO TOTAL DE PROJEÇÃO HORIZONTAL DE 4 METROS</t>
  </si>
  <si>
    <t>Solar led materiais eletricos</t>
  </si>
  <si>
    <t>Julia</t>
  </si>
  <si>
    <t>(45)99906-6414</t>
  </si>
  <si>
    <t>comercial@solarledgo.com.br</t>
  </si>
  <si>
    <t>Olivo AS IND Produtos Iluminação</t>
  </si>
  <si>
    <t>Micaela</t>
  </si>
  <si>
    <t>(48) 99832-0015</t>
  </si>
  <si>
    <t>comercial09@olivosa.com.br</t>
  </si>
  <si>
    <t xml:space="preserve">B&amp;B Iluminação </t>
  </si>
  <si>
    <t>Fernanda</t>
  </si>
  <si>
    <t>(62) 3576-1988</t>
  </si>
  <si>
    <t>contato@bebilumicao.com</t>
  </si>
  <si>
    <t>CT-13</t>
  </si>
  <si>
    <t>BRAÇO, CONFECCIONADOS EM TUBO DE AÇO CARBONO, COMPRIMENTO TOTAL DE PROJEÇÃO HORIZONTAL DE 1,5 METROS</t>
  </si>
  <si>
    <r>
      <t xml:space="preserve">SEDOP </t>
    </r>
    <r>
      <rPr>
        <vertAlign val="superscript"/>
        <sz val="11"/>
        <rFont val="Arial"/>
        <family val="2"/>
      </rPr>
      <t>(10/2023)</t>
    </r>
  </si>
  <si>
    <t>M²</t>
  </si>
  <si>
    <t>CJ</t>
  </si>
  <si>
    <t>5.1.8.16.28</t>
  </si>
  <si>
    <t>5.1.8.16.29</t>
  </si>
  <si>
    <t>5.1.8.16.30</t>
  </si>
  <si>
    <t>5.1.8.16.31</t>
  </si>
  <si>
    <t>5.1.8.16.32</t>
  </si>
  <si>
    <t>5.1.8.16.33</t>
  </si>
  <si>
    <t>5.1.8.16.34</t>
  </si>
  <si>
    <t>5.1.8.16.35</t>
  </si>
  <si>
    <t>5.1.8.16.36</t>
  </si>
  <si>
    <t>5.1.8.16.37</t>
  </si>
  <si>
    <t>5.1.8.16.38</t>
  </si>
  <si>
    <t>5.1.8.16.39</t>
  </si>
  <si>
    <t>5.1.8.16.40</t>
  </si>
  <si>
    <t>5.1.8.16.41</t>
  </si>
  <si>
    <t>5.1.8.16.42</t>
  </si>
  <si>
    <t>5.1.8.16.43</t>
  </si>
  <si>
    <t>5.1.8.16.44</t>
  </si>
  <si>
    <t>5.1.8.16.45</t>
  </si>
  <si>
    <t>5.1.8.16.46</t>
  </si>
  <si>
    <t>5.1.8.16.47</t>
  </si>
  <si>
    <t>5.1.8.16.48</t>
  </si>
  <si>
    <t>5.1.8.16.49</t>
  </si>
  <si>
    <t>5.1.8.16.50</t>
  </si>
  <si>
    <t>5.1.8.16.51</t>
  </si>
  <si>
    <t>5.1.8.16.52</t>
  </si>
  <si>
    <t>5.1.8.16.53</t>
  </si>
  <si>
    <t>5.1.8.16.54</t>
  </si>
  <si>
    <t>5.1.8.16.55</t>
  </si>
  <si>
    <t>5.1.8.16.56</t>
  </si>
  <si>
    <t>5.1.8.16.57</t>
  </si>
  <si>
    <t>5.1.8.16.58</t>
  </si>
  <si>
    <t>5.1.8.16.59</t>
  </si>
  <si>
    <t>5.1.8.16.60</t>
  </si>
  <si>
    <t>5.1.8.16.61</t>
  </si>
  <si>
    <t>COTAÇÃO13</t>
  </si>
  <si>
    <t>COTAÇÃO12</t>
  </si>
  <si>
    <t>Life Equipamentos Esportivos</t>
  </si>
  <si>
    <t>Alenisa Silva</t>
  </si>
  <si>
    <t>(11) 9.4009-6162</t>
  </si>
  <si>
    <t>vendas@lifeequipamentos.com.br</t>
  </si>
  <si>
    <t>Rafael</t>
  </si>
  <si>
    <t>(19) 98975-7486</t>
  </si>
  <si>
    <t>3.1.24</t>
  </si>
  <si>
    <t>3.1.25</t>
  </si>
  <si>
    <t>POÇO DE VISITA PARA REDE D=1,20M, PARTE FIXA C/ 1,00 M DE ALTURA (AC/BC)</t>
  </si>
  <si>
    <t>ACRÉSCIMO NA ALTURA DO PV.  PARA REDE D= 1,20 M (AC)</t>
  </si>
  <si>
    <t>BDI: Goinfra - O.C. (JAN/2024)</t>
  </si>
  <si>
    <t>Aos itens orçados com as tabelas do SINAPI foi acrescido o BDI de 17,69 % ao seu custo para compor o seu preço. E aos itens cotados foi acrescido o BDI de 13,62% ao seu custo para compor o seu preço.</t>
  </si>
  <si>
    <t>BDI: Goinfra - Infra (JAN/2024)</t>
  </si>
  <si>
    <t>DATA BASE: GOINFRA: OUTUBRO/2023 (com desoneração) | GOINFRA Obras Civis: OUTUBRO/2023 (com desoneração) | SINAPI: DEZEMBRO/2023 (com desoneração)  | MAT. BETUMINOSO: NOV/2023 | SEDOP: OUT/2023 -                                                                                                                                                                                                                                                                                                                                          BDI: GOINFRA INFRA( JAN/2024): 26,37% | BDI: GOINFRA OBRA CIVIL (JAN/2024): 24/08% | BDI DIFERENCIADO: 17,69%</t>
  </si>
  <si>
    <t>Composições</t>
  </si>
  <si>
    <t>QUANT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</si>
</sst>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_(* #,##0.00_);_(* \(#,##0.00\);_(* &quot;-&quot;??_);_(@_)"/>
    <numFmt numFmtId="165" formatCode="0_)"/>
    <numFmt numFmtId="166" formatCode="General_)"/>
    <numFmt numFmtId="167" formatCode="&quot;R$ &quot;#,##0.00"/>
    <numFmt numFmtId="168" formatCode="_(* #,##0.000_);_(* \(#,##0.000\);_(* &quot;-&quot;??_);_(@_)"/>
    <numFmt numFmtId="169" formatCode="00"/>
    <numFmt numFmtId="170" formatCode="&quot;R$&quot;\ #,##0.00"/>
    <numFmt numFmtId="171" formatCode="_(&quot;R$&quot;* #,##0.00_);_(&quot;R$&quot;* \(#,##0.00\);_(&quot;R$&quot;* &quot;-&quot;??_);_(@_)"/>
    <numFmt numFmtId="172" formatCode="0.000"/>
    <numFmt numFmtId="173" formatCode="&quot;R$&quot;\ #,##0.0000"/>
    <numFmt numFmtId="174" formatCode="0.00000"/>
  </numFmts>
  <fonts count="53">
    <font>
      <sz val="11"/>
      <color theme="1"/>
      <name val="Calibri"/>
      <family val="2"/>
      <scheme val="minor"/>
    </font>
    <font>
      <sz val="10"/>
      <name val="Arial"/>
      <family val="2"/>
    </font>
    <font>
      <b/>
      <sz val="10"/>
      <name val="Calibri"/>
      <family val="2"/>
      <scheme val="minor"/>
    </font>
    <font>
      <sz val="10"/>
      <name val="Calibri"/>
      <family val="2"/>
      <scheme val="minor"/>
    </font>
    <font>
      <i/>
      <sz val="10"/>
      <name val="Calibri"/>
      <family val="2"/>
      <scheme val="minor"/>
    </font>
    <font>
      <sz val="10"/>
      <color theme="1"/>
      <name val="Calibri"/>
      <family val="2"/>
      <scheme val="minor"/>
    </font>
    <font>
      <b/>
      <i/>
      <sz val="10"/>
      <name val="Calibri"/>
      <family val="2"/>
      <scheme val="minor"/>
    </font>
    <font>
      <sz val="9"/>
      <name val="Arial"/>
      <family val="2"/>
    </font>
    <font>
      <sz val="8"/>
      <name val="Arial"/>
      <family val="2"/>
    </font>
    <font>
      <b/>
      <sz val="10"/>
      <name val="Arial"/>
      <family val="2"/>
    </font>
    <font>
      <b/>
      <sz val="9"/>
      <name val="Arial"/>
      <family val="2"/>
    </font>
    <font>
      <b/>
      <sz val="9"/>
      <name val="AvantGarde Bk BT"/>
      <family val="2"/>
    </font>
    <font>
      <b/>
      <sz val="8"/>
      <name val="Arial"/>
      <family val="2"/>
    </font>
    <font>
      <i/>
      <u val="singleAccounting"/>
      <sz val="8"/>
      <name val="Arial"/>
      <family val="2"/>
    </font>
    <font>
      <sz val="7"/>
      <name val="Arial"/>
      <family val="2"/>
    </font>
    <font>
      <b/>
      <sz val="10"/>
      <name val="Lucida Sans"/>
      <family val="2"/>
    </font>
    <font>
      <b/>
      <sz val="10"/>
      <color indexed="12"/>
      <name val="Arial"/>
      <family val="2"/>
    </font>
    <font>
      <sz val="10"/>
      <color indexed="12"/>
      <name val="Arial"/>
      <family val="2"/>
    </font>
    <font>
      <b/>
      <sz val="10"/>
      <color indexed="63"/>
      <name val="AvantGarde Bk BT"/>
      <family val="2"/>
    </font>
    <font>
      <sz val="8"/>
      <name val="Calibri"/>
      <family val="2"/>
      <scheme val="minor"/>
    </font>
    <font>
      <sz val="11"/>
      <color theme="1"/>
      <name val="Calibri"/>
      <family val="2"/>
      <scheme val="minor"/>
    </font>
    <font>
      <sz val="9"/>
      <name val="Calibri"/>
      <family val="2"/>
      <scheme val="minor"/>
    </font>
    <font>
      <b/>
      <sz val="9"/>
      <color theme="1"/>
      <name val="Arial"/>
      <family val="2"/>
    </font>
    <font>
      <u/>
      <sz val="10"/>
      <color theme="10"/>
      <name val="Arial"/>
      <family val="2"/>
    </font>
    <font>
      <u/>
      <sz val="9"/>
      <color theme="10"/>
      <name val="Arial"/>
      <family val="2"/>
    </font>
    <font>
      <sz val="10"/>
      <color indexed="8"/>
      <name val="MS Sans Serif"/>
      <family val="2"/>
    </font>
    <font>
      <b/>
      <sz val="8"/>
      <name val="Calibri"/>
      <family val="2"/>
      <scheme val="minor"/>
    </font>
    <font>
      <sz val="10"/>
      <name val="Arial"/>
      <family val="2"/>
    </font>
    <font>
      <b/>
      <sz val="14"/>
      <name val="Calibri"/>
      <family val="2"/>
      <scheme val="minor"/>
    </font>
    <font>
      <b/>
      <i/>
      <sz val="14"/>
      <name val="Calibri"/>
      <family val="2"/>
      <scheme val="minor"/>
    </font>
    <font>
      <b/>
      <sz val="11"/>
      <name val="Calibri"/>
      <family val="2"/>
      <scheme val="minor"/>
    </font>
    <font>
      <b/>
      <sz val="10"/>
      <color rgb="FF0033CC"/>
      <name val="Calibri"/>
      <family val="2"/>
      <scheme val="minor"/>
    </font>
    <font>
      <b/>
      <sz val="9"/>
      <name val="Calibri"/>
      <family val="2"/>
      <scheme val="minor"/>
    </font>
    <font>
      <b/>
      <sz val="9"/>
      <color rgb="FF0033CC"/>
      <name val="Calibri"/>
      <family val="2"/>
      <scheme val="minor"/>
    </font>
    <font>
      <vertAlign val="superscript"/>
      <sz val="9"/>
      <name val="Calibri"/>
      <family val="2"/>
      <scheme val="minor"/>
    </font>
    <font>
      <b/>
      <sz val="11"/>
      <color theme="1"/>
      <name val="Calibri"/>
      <family val="2"/>
      <scheme val="minor"/>
    </font>
    <font>
      <sz val="12"/>
      <color theme="1"/>
      <name val="Calibri"/>
      <family val="2"/>
      <scheme val="minor"/>
    </font>
    <font>
      <b/>
      <sz val="9"/>
      <color theme="1"/>
      <name val="Calibri"/>
      <family val="2"/>
      <scheme val="minor"/>
    </font>
    <font>
      <sz val="9"/>
      <color theme="1"/>
      <name val="Calibri"/>
      <family val="2"/>
      <scheme val="minor"/>
    </font>
    <font>
      <b/>
      <sz val="9"/>
      <color theme="1"/>
      <name val="Times New Roman"/>
      <family val="1"/>
    </font>
    <font>
      <b/>
      <sz val="9"/>
      <color theme="1"/>
      <name val="Calibri "/>
    </font>
    <font>
      <sz val="9"/>
      <color theme="1"/>
      <name val="Calibri "/>
    </font>
    <font>
      <sz val="11"/>
      <color theme="1"/>
      <name val="Calibri "/>
    </font>
    <font>
      <b/>
      <sz val="12"/>
      <color theme="1"/>
      <name val="Calibri"/>
      <family val="2"/>
      <scheme val="minor"/>
    </font>
    <font>
      <sz val="11"/>
      <color rgb="FFFF0000"/>
      <name val="Calibri"/>
      <family val="2"/>
      <scheme val="minor"/>
    </font>
    <font>
      <sz val="10"/>
      <color theme="1"/>
      <name val="Arial"/>
      <family val="2"/>
    </font>
    <font>
      <b/>
      <sz val="12"/>
      <name val="Calibri"/>
      <family val="2"/>
      <scheme val="minor"/>
    </font>
    <font>
      <b/>
      <sz val="10"/>
      <color theme="1"/>
      <name val="Calibri"/>
      <family val="2"/>
      <scheme val="minor"/>
    </font>
    <font>
      <sz val="11"/>
      <color theme="1"/>
      <name val="Arial"/>
      <family val="2"/>
    </font>
    <font>
      <b/>
      <sz val="11"/>
      <name val="Arial"/>
      <family val="2"/>
    </font>
    <font>
      <sz val="11"/>
      <name val="Arial"/>
      <family val="2"/>
    </font>
    <font>
      <b/>
      <i/>
      <sz val="11"/>
      <name val="Arial"/>
      <family val="2"/>
    </font>
    <font>
      <vertAlign val="superscript"/>
      <sz val="11"/>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theme="3" tint="0.39997558519241921"/>
        <bgColor indexed="64"/>
      </patternFill>
    </fill>
    <fill>
      <patternFill patternType="solid">
        <fgColor theme="9"/>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0" tint="-0.34998626667073579"/>
        <bgColor indexed="64"/>
      </patternFill>
    </fill>
  </fills>
  <borders count="7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right style="thin">
        <color theme="1"/>
      </right>
      <top style="thin">
        <color theme="1"/>
      </top>
      <bottom/>
      <diagonal/>
    </border>
    <border>
      <left style="thin">
        <color theme="1"/>
      </left>
      <right/>
      <top style="thin">
        <color theme="1"/>
      </top>
      <bottom/>
      <diagonal/>
    </border>
    <border>
      <left/>
      <right style="thin">
        <color theme="1"/>
      </right>
      <top/>
      <bottom style="thin">
        <color indexed="64"/>
      </bottom>
      <diagonal/>
    </border>
    <border>
      <left style="thin">
        <color theme="1"/>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s>
  <cellStyleXfs count="18">
    <xf numFmtId="0" fontId="0"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0" fillId="0" borderId="0"/>
    <xf numFmtId="0" fontId="23" fillId="0" borderId="0" applyNumberFormat="0" applyFill="0" applyBorder="0" applyAlignment="0" applyProtection="0"/>
    <xf numFmtId="0" fontId="25" fillId="0" borderId="0"/>
    <xf numFmtId="164" fontId="1" fillId="0" borderId="0" applyFont="0" applyFill="0" applyBorder="0" applyAlignment="0" applyProtection="0"/>
    <xf numFmtId="0" fontId="27" fillId="0" borderId="0"/>
    <xf numFmtId="171" fontId="1" fillId="0" borderId="0" applyFont="0" applyFill="0" applyBorder="0" applyAlignment="0" applyProtection="0"/>
    <xf numFmtId="0" fontId="20" fillId="0" borderId="0"/>
    <xf numFmtId="44" fontId="20"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9" fontId="20" fillId="0" borderId="0" applyFont="0" applyFill="0" applyBorder="0" applyAlignment="0" applyProtection="0"/>
  </cellStyleXfs>
  <cellXfs count="726">
    <xf numFmtId="0" fontId="0" fillId="0" borderId="0" xfId="0"/>
    <xf numFmtId="0" fontId="3" fillId="0" borderId="0" xfId="1" applyFont="1"/>
    <xf numFmtId="0" fontId="3" fillId="0" borderId="0" xfId="1" applyFont="1" applyAlignment="1">
      <alignment vertical="center"/>
    </xf>
    <xf numFmtId="0" fontId="7" fillId="0" borderId="7" xfId="1" applyFont="1" applyBorder="1" applyAlignment="1">
      <alignment horizontal="center" vertical="center" wrapText="1"/>
    </xf>
    <xf numFmtId="4" fontId="3" fillId="0" borderId="7" xfId="1" applyNumberFormat="1" applyFont="1" applyBorder="1" applyAlignment="1">
      <alignment horizontal="center" vertical="center"/>
    </xf>
    <xf numFmtId="4" fontId="3" fillId="0" borderId="8" xfId="1" applyNumberFormat="1" applyFont="1" applyBorder="1" applyAlignment="1">
      <alignment horizontal="center" vertical="center"/>
    </xf>
    <xf numFmtId="165" fontId="3" fillId="0" borderId="12" xfId="1" applyNumberFormat="1" applyFont="1" applyBorder="1" applyAlignment="1" applyProtection="1">
      <alignment horizontal="center" vertical="center"/>
      <protection locked="0"/>
    </xf>
    <xf numFmtId="0" fontId="3" fillId="0" borderId="0" xfId="1" applyFont="1" applyAlignment="1">
      <alignment horizontal="center"/>
    </xf>
    <xf numFmtId="0" fontId="0" fillId="0" borderId="0" xfId="1" applyFont="1" applyAlignment="1">
      <alignment horizontal="center"/>
    </xf>
    <xf numFmtId="0" fontId="1" fillId="0" borderId="0" xfId="1" applyAlignment="1">
      <alignment horizontal="center"/>
    </xf>
    <xf numFmtId="0" fontId="8" fillId="0" borderId="0" xfId="1" applyFont="1"/>
    <xf numFmtId="0" fontId="1" fillId="0" borderId="0" xfId="1"/>
    <xf numFmtId="0" fontId="8" fillId="0" borderId="0" xfId="1" applyFont="1" applyAlignment="1">
      <alignment vertical="center"/>
    </xf>
    <xf numFmtId="0" fontId="8" fillId="5" borderId="6" xfId="1" applyFont="1" applyFill="1" applyBorder="1" applyAlignment="1" applyProtection="1">
      <alignment horizontal="center" vertical="center"/>
      <protection locked="0"/>
    </xf>
    <xf numFmtId="0" fontId="8" fillId="5" borderId="7" xfId="1" applyFont="1" applyFill="1" applyBorder="1" applyAlignment="1" applyProtection="1">
      <alignment horizontal="center" vertical="center"/>
      <protection locked="0"/>
    </xf>
    <xf numFmtId="168" fontId="8" fillId="5" borderId="7" xfId="4" applyNumberFormat="1" applyFont="1" applyFill="1" applyBorder="1" applyAlignment="1" applyProtection="1">
      <alignment horizontal="center" vertical="center"/>
      <protection locked="0"/>
    </xf>
    <xf numFmtId="164" fontId="8" fillId="5" borderId="8" xfId="4" applyFont="1" applyFill="1" applyBorder="1" applyAlignment="1" applyProtection="1">
      <alignment horizontal="right" vertical="center"/>
      <protection locked="0"/>
    </xf>
    <xf numFmtId="1" fontId="8" fillId="5" borderId="6" xfId="1" applyNumberFormat="1" applyFont="1" applyFill="1" applyBorder="1" applyAlignment="1" applyProtection="1">
      <alignment horizontal="center" vertical="center"/>
      <protection locked="0"/>
    </xf>
    <xf numFmtId="1" fontId="8" fillId="5" borderId="7" xfId="1" applyNumberFormat="1" applyFont="1" applyFill="1" applyBorder="1" applyAlignment="1" applyProtection="1">
      <alignment horizontal="center" vertical="center"/>
      <protection locked="0"/>
    </xf>
    <xf numFmtId="2" fontId="8" fillId="5" borderId="7" xfId="4" applyNumberFormat="1" applyFont="1" applyFill="1" applyBorder="1" applyAlignment="1" applyProtection="1">
      <alignment horizontal="center" vertical="center"/>
      <protection locked="0"/>
    </xf>
    <xf numFmtId="4" fontId="8" fillId="5" borderId="7" xfId="4" applyNumberFormat="1" applyFont="1" applyFill="1" applyBorder="1" applyAlignment="1" applyProtection="1">
      <alignment horizontal="center" vertical="center"/>
      <protection locked="0"/>
    </xf>
    <xf numFmtId="164" fontId="13" fillId="5" borderId="8" xfId="4" applyFont="1" applyFill="1" applyBorder="1" applyAlignment="1" applyProtection="1">
      <alignment horizontal="right" vertical="center"/>
      <protection locked="0"/>
    </xf>
    <xf numFmtId="43" fontId="8" fillId="0" borderId="0" xfId="1" applyNumberFormat="1" applyFont="1" applyAlignment="1">
      <alignment vertical="center"/>
    </xf>
    <xf numFmtId="0" fontId="8" fillId="5" borderId="22" xfId="1" applyFont="1" applyFill="1" applyBorder="1" applyAlignment="1" applyProtection="1">
      <alignment vertical="center"/>
      <protection locked="0"/>
    </xf>
    <xf numFmtId="164" fontId="8" fillId="5" borderId="26" xfId="1" applyNumberFormat="1" applyFont="1" applyFill="1" applyBorder="1" applyAlignment="1" applyProtection="1">
      <alignment horizontal="left" vertical="center"/>
      <protection locked="0"/>
    </xf>
    <xf numFmtId="164" fontId="8" fillId="0" borderId="0" xfId="1" applyNumberFormat="1" applyFont="1" applyAlignment="1">
      <alignment vertical="center"/>
    </xf>
    <xf numFmtId="0" fontId="8" fillId="0" borderId="27" xfId="1" applyFont="1" applyBorder="1"/>
    <xf numFmtId="0" fontId="8" fillId="0" borderId="28" xfId="1" applyFont="1" applyBorder="1"/>
    <xf numFmtId="0" fontId="8" fillId="0" borderId="29" xfId="1" applyFont="1" applyBorder="1"/>
    <xf numFmtId="1" fontId="8" fillId="0" borderId="0" xfId="1" applyNumberFormat="1" applyFont="1" applyAlignment="1">
      <alignment vertical="center"/>
    </xf>
    <xf numFmtId="0" fontId="8" fillId="5" borderId="15" xfId="1" applyFont="1" applyFill="1" applyBorder="1" applyAlignment="1" applyProtection="1">
      <alignment horizontal="center" vertical="center"/>
      <protection locked="0"/>
    </xf>
    <xf numFmtId="0" fontId="8" fillId="5" borderId="13" xfId="1" applyFont="1" applyFill="1" applyBorder="1" applyAlignment="1" applyProtection="1">
      <alignment horizontal="center" vertical="center"/>
      <protection locked="0"/>
    </xf>
    <xf numFmtId="2" fontId="8" fillId="5" borderId="13" xfId="4" applyNumberFormat="1" applyFont="1" applyFill="1" applyBorder="1" applyAlignment="1" applyProtection="1">
      <alignment horizontal="center" vertical="center"/>
      <protection locked="0"/>
    </xf>
    <xf numFmtId="4" fontId="8" fillId="5" borderId="13" xfId="4" applyNumberFormat="1" applyFont="1" applyFill="1" applyBorder="1" applyAlignment="1" applyProtection="1">
      <alignment horizontal="center" vertical="center"/>
      <protection locked="0"/>
    </xf>
    <xf numFmtId="2" fontId="8" fillId="5" borderId="13" xfId="1" applyNumberFormat="1" applyFont="1" applyFill="1" applyBorder="1" applyAlignment="1" applyProtection="1">
      <alignment horizontal="center" vertical="center"/>
      <protection locked="0"/>
    </xf>
    <xf numFmtId="164" fontId="13" fillId="5" borderId="14" xfId="4" applyFont="1" applyFill="1" applyBorder="1" applyAlignment="1" applyProtection="1">
      <alignment horizontal="right" vertical="center"/>
      <protection locked="0"/>
    </xf>
    <xf numFmtId="164" fontId="8" fillId="5" borderId="7" xfId="4" applyFont="1" applyFill="1" applyBorder="1" applyAlignment="1" applyProtection="1">
      <alignment horizontal="center" vertical="center"/>
      <protection locked="0"/>
    </xf>
    <xf numFmtId="164" fontId="8" fillId="5" borderId="8" xfId="4" applyFont="1" applyFill="1" applyBorder="1" applyAlignment="1" applyProtection="1">
      <alignment horizontal="center" vertical="center"/>
      <protection locked="0"/>
    </xf>
    <xf numFmtId="9" fontId="8" fillId="5" borderId="6" xfId="5" applyFont="1" applyFill="1" applyBorder="1" applyAlignment="1" applyProtection="1">
      <alignment horizontal="center" vertical="center"/>
      <protection locked="0"/>
    </xf>
    <xf numFmtId="2" fontId="8" fillId="5" borderId="7" xfId="1" applyNumberFormat="1" applyFont="1" applyFill="1" applyBorder="1" applyAlignment="1" applyProtection="1">
      <alignment horizontal="center" vertical="center"/>
      <protection locked="0"/>
    </xf>
    <xf numFmtId="164" fontId="8" fillId="5" borderId="8" xfId="1" applyNumberFormat="1" applyFont="1" applyFill="1" applyBorder="1" applyAlignment="1" applyProtection="1">
      <alignment horizontal="left" vertical="center"/>
      <protection locked="0"/>
    </xf>
    <xf numFmtId="164" fontId="8" fillId="0" borderId="0" xfId="1" applyNumberFormat="1" applyFont="1"/>
    <xf numFmtId="43" fontId="8" fillId="0" borderId="0" xfId="1" applyNumberFormat="1" applyFont="1"/>
    <xf numFmtId="164" fontId="8" fillId="5" borderId="10" xfId="1" applyNumberFormat="1" applyFont="1" applyFill="1" applyBorder="1" applyAlignment="1" applyProtection="1">
      <alignment horizontal="left" vertical="center"/>
      <protection locked="0"/>
    </xf>
    <xf numFmtId="0" fontId="8" fillId="0" borderId="0" xfId="1" applyFont="1" applyAlignment="1">
      <alignment horizontal="center" vertical="center"/>
    </xf>
    <xf numFmtId="0" fontId="8" fillId="5" borderId="7" xfId="1" applyFont="1" applyFill="1" applyBorder="1" applyAlignment="1" applyProtection="1">
      <alignment horizontal="left" vertical="center"/>
      <protection locked="0"/>
    </xf>
    <xf numFmtId="164" fontId="13" fillId="5" borderId="8" xfId="4" applyFont="1" applyFill="1" applyBorder="1" applyAlignment="1" applyProtection="1">
      <alignment horizontal="center" vertical="center"/>
      <protection locked="0"/>
    </xf>
    <xf numFmtId="0" fontId="8" fillId="5" borderId="16" xfId="1" applyFont="1" applyFill="1" applyBorder="1" applyAlignment="1" applyProtection="1">
      <alignment vertical="center"/>
      <protection locked="0"/>
    </xf>
    <xf numFmtId="164" fontId="8" fillId="5" borderId="18" xfId="1" applyNumberFormat="1" applyFont="1" applyFill="1" applyBorder="1" applyAlignment="1" applyProtection="1">
      <alignment horizontal="left" vertical="center"/>
      <protection locked="0"/>
    </xf>
    <xf numFmtId="2" fontId="8" fillId="0" borderId="0" xfId="1" applyNumberFormat="1" applyFont="1"/>
    <xf numFmtId="0" fontId="8" fillId="5" borderId="11" xfId="1" applyFont="1" applyFill="1" applyBorder="1" applyAlignment="1" applyProtection="1">
      <alignment horizontal="center" vertical="center"/>
      <protection locked="0"/>
    </xf>
    <xf numFmtId="164" fontId="8" fillId="5" borderId="13" xfId="4" applyFont="1" applyFill="1" applyBorder="1" applyAlignment="1" applyProtection="1">
      <alignment horizontal="center" vertical="center"/>
      <protection locked="0"/>
    </xf>
    <xf numFmtId="168" fontId="8" fillId="5" borderId="13" xfId="4" applyNumberFormat="1" applyFont="1" applyFill="1" applyBorder="1" applyAlignment="1" applyProtection="1">
      <alignment horizontal="center" vertical="center"/>
      <protection locked="0"/>
    </xf>
    <xf numFmtId="0" fontId="8" fillId="5" borderId="12" xfId="1" applyFont="1" applyFill="1" applyBorder="1" applyAlignment="1" applyProtection="1">
      <alignment horizontal="center" vertical="center"/>
      <protection locked="0"/>
    </xf>
    <xf numFmtId="164" fontId="8" fillId="5" borderId="14" xfId="4" applyFont="1" applyFill="1" applyBorder="1" applyAlignment="1" applyProtection="1">
      <alignment horizontal="center" vertical="center"/>
      <protection locked="0"/>
    </xf>
    <xf numFmtId="9" fontId="8" fillId="5" borderId="12" xfId="5" applyFont="1" applyFill="1" applyBorder="1" applyAlignment="1" applyProtection="1">
      <alignment horizontal="center" vertical="center"/>
      <protection locked="0"/>
    </xf>
    <xf numFmtId="164" fontId="13" fillId="5" borderId="14" xfId="4" applyFont="1" applyFill="1" applyBorder="1" applyAlignment="1" applyProtection="1">
      <alignment horizontal="center" vertical="center"/>
      <protection locked="0"/>
    </xf>
    <xf numFmtId="0" fontId="1" fillId="0" borderId="0" xfId="1" applyAlignment="1">
      <alignment horizontal="center" vertical="center"/>
    </xf>
    <xf numFmtId="0" fontId="1" fillId="0" borderId="0" xfId="1" applyAlignment="1">
      <alignment vertical="center"/>
    </xf>
    <xf numFmtId="2" fontId="1" fillId="0" borderId="0" xfId="1" applyNumberFormat="1" applyAlignment="1">
      <alignment vertical="center"/>
    </xf>
    <xf numFmtId="0" fontId="10" fillId="0" borderId="17" xfId="1" applyFont="1" applyBorder="1" applyAlignment="1">
      <alignment horizontal="center" vertical="center"/>
    </xf>
    <xf numFmtId="0" fontId="7" fillId="0" borderId="42" xfId="1" applyFont="1" applyBorder="1" applyAlignment="1">
      <alignment horizontal="center" vertical="center" wrapText="1"/>
    </xf>
    <xf numFmtId="0" fontId="7" fillId="0" borderId="43" xfId="1" applyFont="1" applyBorder="1" applyAlignment="1">
      <alignment horizontal="center" vertical="center"/>
    </xf>
    <xf numFmtId="2" fontId="7" fillId="0" borderId="43" xfId="1" applyNumberFormat="1" applyFont="1" applyBorder="1" applyAlignment="1">
      <alignment horizontal="center" vertical="center"/>
    </xf>
    <xf numFmtId="2" fontId="7" fillId="0" borderId="44" xfId="1" applyNumberFormat="1" applyFont="1" applyBorder="1" applyAlignment="1">
      <alignment horizontal="center" vertical="center"/>
    </xf>
    <xf numFmtId="0" fontId="7" fillId="0" borderId="43" xfId="1" applyFont="1" applyBorder="1" applyAlignment="1">
      <alignment horizontal="center" vertical="center" wrapText="1"/>
    </xf>
    <xf numFmtId="0" fontId="7" fillId="0" borderId="40" xfId="1" applyFont="1" applyBorder="1" applyAlignment="1">
      <alignment horizontal="center" vertical="center"/>
    </xf>
    <xf numFmtId="0" fontId="7" fillId="0" borderId="40" xfId="1" applyFont="1" applyBorder="1" applyAlignment="1">
      <alignment horizontal="center" vertical="center" wrapText="1"/>
    </xf>
    <xf numFmtId="2" fontId="7" fillId="0" borderId="40" xfId="1" applyNumberFormat="1" applyFont="1" applyBorder="1" applyAlignment="1">
      <alignment horizontal="center" vertical="center"/>
    </xf>
    <xf numFmtId="2" fontId="7" fillId="0" borderId="41" xfId="1" applyNumberFormat="1" applyFont="1" applyBorder="1" applyAlignment="1">
      <alignment horizontal="center" vertical="center"/>
    </xf>
    <xf numFmtId="0" fontId="7" fillId="0" borderId="17" xfId="1" applyFont="1" applyBorder="1" applyAlignment="1">
      <alignment horizontal="center" vertical="center"/>
    </xf>
    <xf numFmtId="2" fontId="7" fillId="0" borderId="17" xfId="1" applyNumberFormat="1" applyFont="1" applyBorder="1" applyAlignment="1">
      <alignment horizontal="center" vertical="center"/>
    </xf>
    <xf numFmtId="2" fontId="7" fillId="0" borderId="18" xfId="1" applyNumberFormat="1" applyFont="1" applyBorder="1" applyAlignment="1">
      <alignment horizontal="center" vertical="center"/>
    </xf>
    <xf numFmtId="0" fontId="7" fillId="0" borderId="7" xfId="1" applyFont="1" applyBorder="1" applyAlignment="1">
      <alignment horizontal="center" vertical="center"/>
    </xf>
    <xf numFmtId="2" fontId="7" fillId="0" borderId="7" xfId="1" applyNumberFormat="1" applyFont="1" applyBorder="1" applyAlignment="1">
      <alignment horizontal="center" vertical="center"/>
    </xf>
    <xf numFmtId="2" fontId="7" fillId="0" borderId="8" xfId="1" applyNumberFormat="1" applyFont="1" applyBorder="1" applyAlignment="1">
      <alignment horizontal="center" vertical="center"/>
    </xf>
    <xf numFmtId="0" fontId="7" fillId="0" borderId="17" xfId="1" applyFont="1" applyBorder="1" applyAlignment="1">
      <alignment horizontal="center" vertical="center" wrapText="1"/>
    </xf>
    <xf numFmtId="0" fontId="8" fillId="0" borderId="23" xfId="1" applyFont="1" applyBorder="1" applyAlignment="1">
      <alignment vertical="center"/>
    </xf>
    <xf numFmtId="0" fontId="8" fillId="0" borderId="24" xfId="1" applyFont="1" applyBorder="1" applyAlignment="1">
      <alignment vertical="center"/>
    </xf>
    <xf numFmtId="0" fontId="8" fillId="0" borderId="24" xfId="1" applyFont="1" applyBorder="1" applyAlignment="1">
      <alignment horizontal="center" vertical="center"/>
    </xf>
    <xf numFmtId="0" fontId="8" fillId="0" borderId="25" xfId="1" applyFont="1" applyBorder="1" applyAlignment="1">
      <alignment horizontal="right" vertical="center"/>
    </xf>
    <xf numFmtId="0" fontId="16" fillId="0" borderId="45" xfId="1" applyFont="1" applyBorder="1" applyAlignment="1">
      <alignment vertical="center"/>
    </xf>
    <xf numFmtId="0" fontId="16" fillId="0" borderId="0" xfId="1" applyFont="1" applyAlignment="1">
      <alignment vertical="center"/>
    </xf>
    <xf numFmtId="0" fontId="16" fillId="0" borderId="48" xfId="1" applyFont="1" applyBorder="1" applyAlignment="1">
      <alignment vertical="center"/>
    </xf>
    <xf numFmtId="0" fontId="8" fillId="0" borderId="45" xfId="1" applyFont="1" applyBorder="1" applyAlignment="1">
      <alignment vertical="center"/>
    </xf>
    <xf numFmtId="0" fontId="8" fillId="0" borderId="48" xfId="1" applyFont="1" applyBorder="1" applyAlignment="1">
      <alignment horizontal="right" vertical="center"/>
    </xf>
    <xf numFmtId="0" fontId="12" fillId="0" borderId="45" xfId="1" applyFont="1" applyBorder="1" applyAlignment="1">
      <alignment vertical="center"/>
    </xf>
    <xf numFmtId="0" fontId="12" fillId="0" borderId="0" xfId="1" applyFont="1" applyAlignment="1">
      <alignment vertical="center"/>
    </xf>
    <xf numFmtId="0" fontId="12" fillId="0" borderId="48" xfId="1" applyFont="1" applyBorder="1" applyAlignment="1">
      <alignment vertical="center" wrapText="1"/>
    </xf>
    <xf numFmtId="0" fontId="12" fillId="0" borderId="48" xfId="1" applyFont="1" applyBorder="1" applyAlignment="1">
      <alignment horizontal="center" vertical="center"/>
    </xf>
    <xf numFmtId="0" fontId="1" fillId="0" borderId="45" xfId="1" applyBorder="1"/>
    <xf numFmtId="0" fontId="1" fillId="0" borderId="48" xfId="1" applyBorder="1"/>
    <xf numFmtId="0" fontId="19" fillId="0" borderId="0" xfId="1" applyFont="1" applyAlignment="1">
      <alignment horizontal="center" vertical="center"/>
    </xf>
    <xf numFmtId="0" fontId="19" fillId="0" borderId="0" xfId="1" applyFont="1" applyAlignment="1">
      <alignment horizontal="left" vertical="center"/>
    </xf>
    <xf numFmtId="4" fontId="19" fillId="0" borderId="0" xfId="1" applyNumberFormat="1" applyFont="1" applyAlignment="1">
      <alignment horizontal="center" vertical="center"/>
    </xf>
    <xf numFmtId="2" fontId="8" fillId="0" borderId="0" xfId="1" applyNumberFormat="1" applyFont="1" applyAlignment="1">
      <alignment vertical="center"/>
    </xf>
    <xf numFmtId="4" fontId="8" fillId="0" borderId="0" xfId="1" applyNumberFormat="1" applyFont="1" applyAlignment="1">
      <alignment vertical="center"/>
    </xf>
    <xf numFmtId="0" fontId="8" fillId="0" borderId="31" xfId="1" applyFont="1" applyBorder="1" applyAlignment="1">
      <alignment horizontal="center" vertical="center"/>
    </xf>
    <xf numFmtId="0" fontId="8" fillId="0" borderId="49" xfId="1" applyFont="1" applyBorder="1" applyAlignment="1">
      <alignment vertical="center"/>
    </xf>
    <xf numFmtId="0" fontId="8" fillId="0" borderId="31" xfId="1" applyFont="1" applyBorder="1" applyAlignment="1">
      <alignment vertical="center"/>
    </xf>
    <xf numFmtId="0" fontId="8" fillId="0" borderId="50" xfId="1" applyFont="1" applyBorder="1" applyAlignment="1">
      <alignment horizontal="right" vertical="center"/>
    </xf>
    <xf numFmtId="0" fontId="3" fillId="0" borderId="0" xfId="1" applyFont="1" applyAlignment="1">
      <alignment horizontal="center" vertical="center"/>
    </xf>
    <xf numFmtId="4" fontId="3" fillId="0" borderId="13" xfId="1" applyNumberFormat="1" applyFont="1" applyBorder="1" applyAlignment="1">
      <alignment horizontal="center" vertical="center"/>
    </xf>
    <xf numFmtId="4" fontId="3" fillId="0" borderId="14" xfId="1" applyNumberFormat="1" applyFont="1" applyBorder="1" applyAlignment="1">
      <alignment horizontal="center" vertical="center"/>
    </xf>
    <xf numFmtId="0" fontId="4" fillId="0" borderId="0" xfId="1" applyFont="1" applyAlignment="1">
      <alignment vertical="center"/>
    </xf>
    <xf numFmtId="10" fontId="3" fillId="0" borderId="0" xfId="1" applyNumberFormat="1" applyFont="1" applyAlignment="1">
      <alignment vertical="center"/>
    </xf>
    <xf numFmtId="0" fontId="3" fillId="0" borderId="7" xfId="1" applyFont="1" applyBorder="1" applyAlignment="1" applyProtection="1">
      <alignment horizontal="center" vertical="center"/>
      <protection locked="0"/>
    </xf>
    <xf numFmtId="0" fontId="3" fillId="0" borderId="0" xfId="1" applyFont="1" applyAlignment="1">
      <alignment vertical="center" wrapText="1"/>
    </xf>
    <xf numFmtId="0" fontId="3" fillId="0" borderId="0" xfId="1" applyFont="1" applyAlignment="1">
      <alignment wrapText="1"/>
    </xf>
    <xf numFmtId="0" fontId="19" fillId="0" borderId="13" xfId="1" applyFont="1" applyBorder="1" applyAlignment="1">
      <alignment horizontal="center" vertical="center"/>
    </xf>
    <xf numFmtId="0" fontId="7" fillId="0" borderId="0" xfId="1" applyFont="1" applyAlignment="1">
      <alignment wrapText="1"/>
    </xf>
    <xf numFmtId="0" fontId="10" fillId="2" borderId="49" xfId="1" applyFont="1" applyFill="1" applyBorder="1" applyAlignment="1">
      <alignment horizontal="center" vertical="center" wrapText="1"/>
    </xf>
    <xf numFmtId="0" fontId="10" fillId="2" borderId="61" xfId="1" applyFont="1" applyFill="1" applyBorder="1" applyAlignment="1">
      <alignment horizontal="center" vertical="center" wrapText="1"/>
    </xf>
    <xf numFmtId="0" fontId="10" fillId="2" borderId="62" xfId="1" applyFont="1" applyFill="1" applyBorder="1" applyAlignment="1">
      <alignment horizontal="center" vertical="center" wrapText="1"/>
    </xf>
    <xf numFmtId="0" fontId="7" fillId="0" borderId="0" xfId="1" applyFont="1"/>
    <xf numFmtId="0" fontId="24" fillId="0" borderId="7" xfId="7" applyFont="1" applyBorder="1" applyAlignment="1">
      <alignment horizontal="center" vertical="center"/>
    </xf>
    <xf numFmtId="0" fontId="7" fillId="0" borderId="0" xfId="1" applyFont="1" applyAlignment="1">
      <alignment horizontal="center" vertical="center"/>
    </xf>
    <xf numFmtId="0" fontId="7" fillId="0" borderId="0" xfId="1" applyFont="1" applyAlignment="1">
      <alignment horizontal="center" vertical="center" wrapText="1"/>
    </xf>
    <xf numFmtId="0" fontId="22" fillId="0" borderId="0" xfId="1" applyFont="1"/>
    <xf numFmtId="165" fontId="3" fillId="0" borderId="6" xfId="1" applyNumberFormat="1" applyFont="1" applyBorder="1" applyAlignment="1" applyProtection="1">
      <alignment horizontal="center" vertical="center"/>
      <protection locked="0"/>
    </xf>
    <xf numFmtId="166" fontId="3" fillId="0" borderId="7" xfId="1" applyNumberFormat="1" applyFont="1" applyBorder="1" applyAlignment="1" applyProtection="1">
      <alignment horizontal="center" vertical="center"/>
      <protection locked="0"/>
    </xf>
    <xf numFmtId="0" fontId="3" fillId="0" borderId="13" xfId="1" applyFont="1" applyBorder="1" applyAlignment="1" applyProtection="1">
      <alignment horizontal="center" vertical="center"/>
      <protection locked="0"/>
    </xf>
    <xf numFmtId="0" fontId="14" fillId="0" borderId="7" xfId="0" applyFont="1" applyBorder="1" applyAlignment="1">
      <alignment horizontal="center"/>
    </xf>
    <xf numFmtId="0" fontId="14" fillId="0" borderId="11" xfId="0" applyFont="1" applyBorder="1" applyAlignment="1">
      <alignment horizontal="center"/>
    </xf>
    <xf numFmtId="0" fontId="14" fillId="0" borderId="13" xfId="0" applyFont="1" applyBorder="1" applyAlignment="1">
      <alignment horizontal="center"/>
    </xf>
    <xf numFmtId="0" fontId="14" fillId="0" borderId="12" xfId="0" applyFont="1" applyBorder="1" applyAlignment="1">
      <alignment horizontal="center"/>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31" xfId="0" applyFont="1" applyBorder="1" applyAlignment="1">
      <alignment horizontal="center" vertical="center"/>
    </xf>
    <xf numFmtId="0" fontId="8" fillId="0" borderId="45" xfId="0" applyFont="1" applyBorder="1" applyAlignment="1">
      <alignment vertical="center"/>
    </xf>
    <xf numFmtId="0" fontId="8" fillId="0" borderId="0" xfId="0" applyFont="1" applyAlignment="1">
      <alignment vertical="center"/>
    </xf>
    <xf numFmtId="0" fontId="8" fillId="0" borderId="48" xfId="0" applyFont="1" applyBorder="1" applyAlignment="1">
      <alignment vertical="center"/>
    </xf>
    <xf numFmtId="169" fontId="14" fillId="0" borderId="7" xfId="0" applyNumberFormat="1" applyFont="1" applyBorder="1" applyAlignment="1">
      <alignment horizontal="center"/>
    </xf>
    <xf numFmtId="0" fontId="14" fillId="0" borderId="11" xfId="0" applyFont="1" applyBorder="1" applyAlignment="1">
      <alignment horizontal="left"/>
    </xf>
    <xf numFmtId="0" fontId="14" fillId="0" borderId="13" xfId="0" applyFont="1" applyBorder="1" applyAlignment="1">
      <alignment horizontal="left"/>
    </xf>
    <xf numFmtId="0" fontId="14" fillId="0" borderId="12" xfId="0" applyFont="1" applyBorder="1" applyAlignment="1">
      <alignment horizontal="left"/>
    </xf>
    <xf numFmtId="0" fontId="8" fillId="0" borderId="54" xfId="0" applyFont="1" applyBorder="1" applyAlignment="1">
      <alignment horizontal="left" vertical="center"/>
    </xf>
    <xf numFmtId="0" fontId="8" fillId="0" borderId="55" xfId="0" applyFont="1" applyBorder="1" applyAlignment="1">
      <alignment horizontal="left" vertical="center"/>
    </xf>
    <xf numFmtId="0" fontId="8" fillId="0" borderId="56" xfId="0" applyFont="1" applyBorder="1" applyAlignment="1">
      <alignment horizontal="left" vertical="center"/>
    </xf>
    <xf numFmtId="0" fontId="8" fillId="0" borderId="51" xfId="0" applyFont="1" applyBorder="1" applyAlignment="1">
      <alignment horizontal="left" vertical="center"/>
    </xf>
    <xf numFmtId="0" fontId="8" fillId="0" borderId="52" xfId="0" applyFont="1" applyBorder="1" applyAlignment="1">
      <alignment horizontal="left" vertical="center"/>
    </xf>
    <xf numFmtId="0" fontId="8" fillId="0" borderId="53" xfId="0" applyFont="1" applyBorder="1" applyAlignment="1">
      <alignment horizontal="left" vertical="center"/>
    </xf>
    <xf numFmtId="0" fontId="8" fillId="0" borderId="49" xfId="0" applyFont="1" applyBorder="1" applyAlignment="1">
      <alignment vertical="center"/>
    </xf>
    <xf numFmtId="0" fontId="8" fillId="0" borderId="31" xfId="0" applyFont="1" applyBorder="1" applyAlignment="1">
      <alignment vertical="center"/>
    </xf>
    <xf numFmtId="0" fontId="8" fillId="0" borderId="50" xfId="0" applyFont="1" applyBorder="1" applyAlignment="1">
      <alignment vertical="center"/>
    </xf>
    <xf numFmtId="0" fontId="3" fillId="0" borderId="6" xfId="1" applyFont="1" applyBorder="1" applyAlignment="1">
      <alignment horizontal="center" vertical="center"/>
    </xf>
    <xf numFmtId="0" fontId="2" fillId="2" borderId="42" xfId="1" applyFont="1" applyFill="1" applyBorder="1" applyAlignment="1">
      <alignment horizontal="center" vertical="center"/>
    </xf>
    <xf numFmtId="0" fontId="2" fillId="2" borderId="65" xfId="1" applyFont="1" applyFill="1" applyBorder="1" applyAlignment="1">
      <alignment horizontal="center" vertical="center"/>
    </xf>
    <xf numFmtId="0" fontId="2" fillId="2" borderId="65" xfId="1" applyFont="1" applyFill="1" applyBorder="1" applyAlignment="1">
      <alignment horizontal="center" vertical="center" wrapText="1"/>
    </xf>
    <xf numFmtId="0" fontId="2" fillId="2" borderId="43" xfId="1" applyFont="1" applyFill="1" applyBorder="1" applyAlignment="1">
      <alignment horizontal="center" vertical="center"/>
    </xf>
    <xf numFmtId="4" fontId="2" fillId="2" borderId="43" xfId="9" applyNumberFormat="1" applyFont="1" applyFill="1" applyBorder="1" applyAlignment="1">
      <alignment horizontal="center" vertical="center"/>
    </xf>
    <xf numFmtId="0" fontId="2" fillId="2" borderId="44" xfId="1" applyFont="1" applyFill="1" applyBorder="1" applyAlignment="1">
      <alignment horizontal="center" vertical="center"/>
    </xf>
    <xf numFmtId="0" fontId="2" fillId="2" borderId="66" xfId="1" applyFont="1" applyFill="1" applyBorder="1" applyAlignment="1" applyProtection="1">
      <alignment horizontal="center" vertical="center"/>
      <protection locked="0"/>
    </xf>
    <xf numFmtId="165" fontId="3" fillId="0" borderId="15" xfId="10" applyNumberFormat="1" applyFont="1" applyBorder="1" applyAlignment="1" applyProtection="1">
      <alignment horizontal="center" vertical="center"/>
      <protection locked="0"/>
    </xf>
    <xf numFmtId="165" fontId="3" fillId="0" borderId="13" xfId="10" applyNumberFormat="1" applyFont="1" applyBorder="1" applyAlignment="1" applyProtection="1">
      <alignment horizontal="center" vertical="center"/>
      <protection locked="0"/>
    </xf>
    <xf numFmtId="166" fontId="6" fillId="0" borderId="13" xfId="1" applyNumberFormat="1" applyFont="1" applyBorder="1" applyAlignment="1" applyProtection="1">
      <alignment horizontal="left" vertical="center"/>
      <protection locked="0"/>
    </xf>
    <xf numFmtId="164" fontId="3" fillId="0" borderId="13" xfId="9" applyFont="1" applyFill="1" applyBorder="1" applyAlignment="1">
      <alignment horizontal="center" vertical="center"/>
    </xf>
    <xf numFmtId="165" fontId="3" fillId="0" borderId="66" xfId="10" applyNumberFormat="1" applyFont="1" applyBorder="1" applyAlignment="1" applyProtection="1">
      <alignment horizontal="center" vertical="center"/>
      <protection locked="0"/>
    </xf>
    <xf numFmtId="166" fontId="3" fillId="0" borderId="61" xfId="1" applyNumberFormat="1" applyFont="1" applyBorder="1" applyAlignment="1" applyProtection="1">
      <alignment horizontal="left" vertical="center"/>
      <protection locked="0"/>
    </xf>
    <xf numFmtId="164" fontId="3" fillId="0" borderId="61" xfId="9" applyFont="1" applyFill="1" applyBorder="1" applyAlignment="1" applyProtection="1">
      <alignment horizontal="center" vertical="center"/>
      <protection locked="0"/>
    </xf>
    <xf numFmtId="4" fontId="3" fillId="0" borderId="61" xfId="1" applyNumberFormat="1" applyFont="1" applyBorder="1" applyAlignment="1">
      <alignment horizontal="center" vertical="center"/>
    </xf>
    <xf numFmtId="4" fontId="3" fillId="0" borderId="68" xfId="1" applyNumberFormat="1" applyFont="1" applyBorder="1" applyAlignment="1">
      <alignment horizontal="center" vertical="center"/>
    </xf>
    <xf numFmtId="4" fontId="3" fillId="0" borderId="0" xfId="1" applyNumberFormat="1" applyFont="1" applyAlignment="1">
      <alignment vertical="center"/>
    </xf>
    <xf numFmtId="164" fontId="3" fillId="0" borderId="7" xfId="9" applyFont="1" applyFill="1" applyBorder="1" applyAlignment="1" applyProtection="1">
      <alignment horizontal="center" vertical="center"/>
      <protection locked="0"/>
    </xf>
    <xf numFmtId="43" fontId="3" fillId="0" borderId="0" xfId="1" applyNumberFormat="1" applyFont="1" applyAlignment="1">
      <alignment vertical="center"/>
    </xf>
    <xf numFmtId="165" fontId="3" fillId="0" borderId="6" xfId="10" applyNumberFormat="1" applyFont="1" applyBorder="1" applyAlignment="1" applyProtection="1">
      <alignment horizontal="center" vertical="center"/>
      <protection locked="0"/>
    </xf>
    <xf numFmtId="165" fontId="3" fillId="0" borderId="12" xfId="10" applyNumberFormat="1" applyFont="1" applyBorder="1" applyAlignment="1" applyProtection="1">
      <alignment horizontal="center" vertical="center"/>
      <protection locked="0"/>
    </xf>
    <xf numFmtId="166" fontId="3" fillId="0" borderId="7" xfId="1" applyNumberFormat="1" applyFont="1" applyBorder="1" applyAlignment="1" applyProtection="1">
      <alignment horizontal="left" vertical="center"/>
      <protection locked="0"/>
    </xf>
    <xf numFmtId="0" fontId="5" fillId="0" borderId="6" xfId="10" applyFont="1" applyBorder="1" applyAlignment="1">
      <alignment horizontal="center" vertical="center" wrapText="1"/>
    </xf>
    <xf numFmtId="166" fontId="3" fillId="0" borderId="7" xfId="10" applyNumberFormat="1" applyFont="1" applyBorder="1" applyAlignment="1" applyProtection="1">
      <alignment horizontal="left" vertical="center"/>
      <protection locked="0"/>
    </xf>
    <xf numFmtId="0" fontId="3" fillId="0" borderId="7" xfId="10" applyFont="1" applyBorder="1" applyAlignment="1">
      <alignment horizontal="center" vertical="center"/>
    </xf>
    <xf numFmtId="164" fontId="2" fillId="0" borderId="12" xfId="9" applyFont="1" applyFill="1" applyBorder="1" applyAlignment="1">
      <alignment horizontal="center" vertical="center"/>
    </xf>
    <xf numFmtId="171" fontId="3" fillId="0" borderId="0" xfId="11" applyFont="1" applyBorder="1" applyAlignment="1">
      <alignment vertical="center"/>
    </xf>
    <xf numFmtId="0" fontId="3" fillId="3" borderId="12" xfId="1" applyFont="1" applyFill="1" applyBorder="1" applyAlignment="1">
      <alignment horizontal="center" vertical="center"/>
    </xf>
    <xf numFmtId="0" fontId="3" fillId="0" borderId="7" xfId="10" applyFont="1" applyBorder="1" applyAlignment="1" applyProtection="1">
      <alignment horizontal="center" vertical="center"/>
      <protection locked="0"/>
    </xf>
    <xf numFmtId="4" fontId="3" fillId="0" borderId="7" xfId="10" applyNumberFormat="1" applyFont="1" applyBorder="1" applyAlignment="1">
      <alignment horizontal="center" vertical="center"/>
    </xf>
    <xf numFmtId="165" fontId="3" fillId="0" borderId="33" xfId="10" applyNumberFormat="1" applyFont="1" applyBorder="1" applyAlignment="1" applyProtection="1">
      <alignment horizontal="center" vertical="center"/>
      <protection locked="0"/>
    </xf>
    <xf numFmtId="165" fontId="3" fillId="0" borderId="34" xfId="10" applyNumberFormat="1" applyFont="1" applyBorder="1" applyAlignment="1" applyProtection="1">
      <alignment horizontal="center" vertical="center"/>
      <protection locked="0"/>
    </xf>
    <xf numFmtId="166" fontId="6" fillId="0" borderId="34" xfId="1" applyNumberFormat="1" applyFont="1" applyBorder="1" applyAlignment="1" applyProtection="1">
      <alignment horizontal="left" vertical="center"/>
      <protection locked="0"/>
    </xf>
    <xf numFmtId="0" fontId="3" fillId="0" borderId="34" xfId="1" applyFont="1" applyBorder="1" applyAlignment="1" applyProtection="1">
      <alignment horizontal="center" vertical="center"/>
      <protection locked="0"/>
    </xf>
    <xf numFmtId="164" fontId="3" fillId="0" borderId="34" xfId="9" applyFont="1" applyFill="1" applyBorder="1" applyAlignment="1">
      <alignment horizontal="center" vertical="center"/>
    </xf>
    <xf numFmtId="4" fontId="3" fillId="0" borderId="34" xfId="1" applyNumberFormat="1" applyFont="1" applyBorder="1" applyAlignment="1">
      <alignment horizontal="center" vertical="center"/>
    </xf>
    <xf numFmtId="4" fontId="3" fillId="0" borderId="35" xfId="1" applyNumberFormat="1" applyFont="1" applyBorder="1" applyAlignment="1">
      <alignment horizontal="center" vertical="center"/>
    </xf>
    <xf numFmtId="0" fontId="3" fillId="0" borderId="7" xfId="1" applyFont="1" applyBorder="1" applyAlignment="1">
      <alignment vertical="center"/>
    </xf>
    <xf numFmtId="0" fontId="3" fillId="0" borderId="7" xfId="10" applyFont="1" applyBorder="1" applyAlignment="1">
      <alignment horizontal="left" vertical="center"/>
    </xf>
    <xf numFmtId="43" fontId="5" fillId="3" borderId="7" xfId="10" applyNumberFormat="1" applyFont="1" applyFill="1" applyBorder="1" applyAlignment="1">
      <alignment vertical="center"/>
    </xf>
    <xf numFmtId="44" fontId="3" fillId="0" borderId="0" xfId="1" applyNumberFormat="1" applyFont="1" applyAlignment="1">
      <alignment vertical="center"/>
    </xf>
    <xf numFmtId="0" fontId="2" fillId="0" borderId="50" xfId="1" applyFont="1" applyBorder="1" applyAlignment="1">
      <alignment vertical="center"/>
    </xf>
    <xf numFmtId="4" fontId="2" fillId="0" borderId="61" xfId="1" applyNumberFormat="1" applyFont="1" applyBorder="1" applyAlignment="1">
      <alignment horizontal="center" vertical="center"/>
    </xf>
    <xf numFmtId="0" fontId="3" fillId="2" borderId="12" xfId="1" applyFont="1" applyFill="1" applyBorder="1" applyAlignment="1">
      <alignment vertical="center"/>
    </xf>
    <xf numFmtId="10" fontId="3" fillId="2" borderId="7" xfId="5" applyNumberFormat="1" applyFont="1" applyFill="1" applyBorder="1" applyAlignment="1">
      <alignment horizontal="center" vertical="center"/>
    </xf>
    <xf numFmtId="0" fontId="3" fillId="0" borderId="12" xfId="1" applyFont="1" applyBorder="1" applyAlignment="1">
      <alignment vertical="center"/>
    </xf>
    <xf numFmtId="10" fontId="3" fillId="0" borderId="7" xfId="5" applyNumberFormat="1" applyFont="1" applyFill="1" applyBorder="1" applyAlignment="1">
      <alignment horizontal="center" vertical="center"/>
    </xf>
    <xf numFmtId="164" fontId="3" fillId="0" borderId="0" xfId="9" applyFont="1" applyBorder="1" applyAlignment="1">
      <alignment horizontal="center" vertical="center"/>
    </xf>
    <xf numFmtId="167" fontId="3" fillId="0" borderId="0" xfId="1" applyNumberFormat="1" applyFont="1" applyAlignment="1">
      <alignment vertical="center"/>
    </xf>
    <xf numFmtId="0" fontId="3" fillId="0" borderId="0" xfId="14" applyFont="1"/>
    <xf numFmtId="0" fontId="28" fillId="0" borderId="1" xfId="14" applyFont="1" applyBorder="1" applyAlignment="1">
      <alignment horizontal="center" vertical="center" wrapText="1"/>
    </xf>
    <xf numFmtId="0" fontId="28" fillId="0" borderId="2" xfId="14" applyFont="1" applyBorder="1" applyAlignment="1">
      <alignment horizontal="center" vertical="center" wrapText="1"/>
    </xf>
    <xf numFmtId="0" fontId="21" fillId="0" borderId="4" xfId="14" applyFont="1" applyBorder="1" applyAlignment="1">
      <alignment horizontal="center" wrapText="1"/>
    </xf>
    <xf numFmtId="0" fontId="2" fillId="0" borderId="0" xfId="14" applyFont="1" applyAlignment="1">
      <alignment horizontal="center" vertical="center" wrapText="1"/>
    </xf>
    <xf numFmtId="0" fontId="3" fillId="0" borderId="0" xfId="14" applyFont="1" applyAlignment="1">
      <alignment vertical="center" wrapText="1"/>
    </xf>
    <xf numFmtId="0" fontId="3" fillId="0" borderId="5" xfId="14" applyFont="1" applyBorder="1" applyAlignment="1">
      <alignment vertical="center" wrapText="1"/>
    </xf>
    <xf numFmtId="0" fontId="21" fillId="3" borderId="19" xfId="14" applyFont="1" applyFill="1" applyBorder="1" applyAlignment="1">
      <alignment horizontal="center" wrapText="1"/>
    </xf>
    <xf numFmtId="0" fontId="19" fillId="3" borderId="20" xfId="14" applyFont="1" applyFill="1" applyBorder="1" applyAlignment="1">
      <alignment vertical="center" wrapText="1"/>
    </xf>
    <xf numFmtId="4" fontId="31" fillId="3" borderId="21" xfId="14" applyNumberFormat="1" applyFont="1" applyFill="1" applyBorder="1" applyAlignment="1">
      <alignment vertical="center" wrapText="1"/>
    </xf>
    <xf numFmtId="164" fontId="32" fillId="6" borderId="70" xfId="9" applyFont="1" applyFill="1" applyBorder="1" applyAlignment="1">
      <alignment horizontal="center" vertical="center" wrapText="1"/>
    </xf>
    <xf numFmtId="44" fontId="3" fillId="0" borderId="0" xfId="13" applyFont="1"/>
    <xf numFmtId="165" fontId="21" fillId="0" borderId="6" xfId="14" applyNumberFormat="1" applyFont="1" applyBorder="1" applyAlignment="1" applyProtection="1">
      <alignment horizontal="center" vertical="center"/>
      <protection locked="0"/>
    </xf>
    <xf numFmtId="165" fontId="21" fillId="0" borderId="7" xfId="14" applyNumberFormat="1" applyFont="1" applyBorder="1" applyAlignment="1" applyProtection="1">
      <alignment horizontal="center" vertical="center"/>
      <protection locked="0"/>
    </xf>
    <xf numFmtId="166" fontId="21" fillId="0" borderId="7" xfId="14" applyNumberFormat="1" applyFont="1" applyBorder="1" applyAlignment="1" applyProtection="1">
      <alignment horizontal="left" vertical="center" wrapText="1"/>
      <protection locked="0"/>
    </xf>
    <xf numFmtId="166" fontId="21" fillId="0" borderId="7" xfId="14" applyNumberFormat="1" applyFont="1" applyBorder="1" applyAlignment="1" applyProtection="1">
      <alignment horizontal="center" vertical="center" wrapText="1"/>
      <protection locked="0"/>
    </xf>
    <xf numFmtId="0" fontId="21" fillId="0" borderId="7" xfId="14" applyFont="1" applyBorder="1" applyAlignment="1" applyProtection="1">
      <alignment horizontal="center" vertical="center"/>
      <protection locked="0"/>
    </xf>
    <xf numFmtId="4" fontId="21" fillId="0" borderId="7" xfId="14" applyNumberFormat="1" applyFont="1" applyBorder="1" applyAlignment="1" applyProtection="1">
      <alignment horizontal="center" vertical="center"/>
      <protection locked="0"/>
    </xf>
    <xf numFmtId="9" fontId="21" fillId="0" borderId="7" xfId="5" applyFont="1" applyBorder="1" applyAlignment="1">
      <alignment horizontal="center" vertical="center"/>
    </xf>
    <xf numFmtId="9" fontId="21" fillId="0" borderId="7" xfId="5" applyFont="1" applyFill="1" applyBorder="1" applyAlignment="1" applyProtection="1">
      <alignment horizontal="center" vertical="center"/>
      <protection locked="0"/>
    </xf>
    <xf numFmtId="10" fontId="33" fillId="0" borderId="8" xfId="15" applyNumberFormat="1" applyFont="1" applyFill="1" applyBorder="1" applyAlignment="1">
      <alignment horizontal="center" vertical="center"/>
    </xf>
    <xf numFmtId="0" fontId="32" fillId="2" borderId="66" xfId="14" applyFont="1" applyFill="1" applyBorder="1" applyAlignment="1">
      <alignment horizontal="center" vertical="center"/>
    </xf>
    <xf numFmtId="0" fontId="32" fillId="2" borderId="61" xfId="14" applyFont="1" applyFill="1" applyBorder="1" applyAlignment="1">
      <alignment horizontal="center" vertical="center"/>
    </xf>
    <xf numFmtId="4" fontId="32" fillId="2" borderId="61" xfId="14" applyNumberFormat="1" applyFont="1" applyFill="1" applyBorder="1" applyAlignment="1">
      <alignment horizontal="center" vertical="center" wrapText="1"/>
    </xf>
    <xf numFmtId="164" fontId="32" fillId="2" borderId="68" xfId="9" applyFont="1" applyFill="1" applyBorder="1" applyAlignment="1">
      <alignment horizontal="center" vertical="center" wrapText="1"/>
    </xf>
    <xf numFmtId="0" fontId="32" fillId="2" borderId="15" xfId="14" applyFont="1" applyFill="1" applyBorder="1" applyAlignment="1" applyProtection="1">
      <alignment horizontal="center" vertical="center" wrapText="1"/>
      <protection locked="0"/>
    </xf>
    <xf numFmtId="0" fontId="32" fillId="2" borderId="13" xfId="14" applyFont="1" applyFill="1" applyBorder="1" applyAlignment="1" applyProtection="1">
      <alignment horizontal="centerContinuous" vertical="center"/>
      <protection locked="0"/>
    </xf>
    <xf numFmtId="167" fontId="32" fillId="2" borderId="13" xfId="14" applyNumberFormat="1" applyFont="1" applyFill="1" applyBorder="1" applyAlignment="1">
      <alignment horizontal="centerContinuous" vertical="center"/>
    </xf>
    <xf numFmtId="4" fontId="32" fillId="2" borderId="13" xfId="14" applyNumberFormat="1" applyFont="1" applyFill="1" applyBorder="1" applyAlignment="1" applyProtection="1">
      <alignment horizontal="centerContinuous" vertical="center"/>
      <protection locked="0"/>
    </xf>
    <xf numFmtId="0" fontId="32" fillId="2" borderId="14" xfId="14" applyFont="1" applyFill="1" applyBorder="1" applyAlignment="1" applyProtection="1">
      <alignment horizontal="centerContinuous" vertical="center"/>
      <protection locked="0"/>
    </xf>
    <xf numFmtId="165" fontId="21" fillId="0" borderId="7" xfId="16" applyNumberFormat="1" applyFont="1" applyBorder="1" applyAlignment="1" applyProtection="1">
      <alignment horizontal="center" vertical="center" wrapText="1"/>
      <protection locked="0"/>
    </xf>
    <xf numFmtId="166" fontId="3" fillId="0" borderId="7" xfId="1" applyNumberFormat="1" applyFont="1" applyBorder="1" applyAlignment="1" applyProtection="1">
      <alignment horizontal="left" vertical="center" wrapText="1"/>
      <protection locked="0"/>
    </xf>
    <xf numFmtId="4" fontId="19" fillId="0" borderId="11" xfId="1" applyNumberFormat="1" applyFont="1" applyBorder="1" applyAlignment="1">
      <alignment horizontal="center" vertical="center"/>
    </xf>
    <xf numFmtId="4" fontId="19" fillId="0" borderId="13" xfId="1" applyNumberFormat="1" applyFont="1" applyBorder="1" applyAlignment="1">
      <alignment horizontal="center" vertical="center"/>
    </xf>
    <xf numFmtId="4" fontId="19" fillId="0" borderId="14" xfId="1" applyNumberFormat="1" applyFont="1" applyBorder="1" applyAlignment="1">
      <alignment horizontal="center" vertical="center"/>
    </xf>
    <xf numFmtId="0" fontId="19" fillId="0" borderId="15" xfId="1" applyFont="1" applyBorder="1" applyAlignment="1">
      <alignment horizontal="center" vertical="center"/>
    </xf>
    <xf numFmtId="0" fontId="19" fillId="0" borderId="12" xfId="1" applyFont="1" applyBorder="1" applyAlignment="1">
      <alignment horizontal="center" vertical="center"/>
    </xf>
    <xf numFmtId="0" fontId="19" fillId="0" borderId="11" xfId="1" applyFont="1" applyBorder="1" applyAlignment="1">
      <alignment horizontal="center" vertical="center"/>
    </xf>
    <xf numFmtId="0" fontId="19" fillId="0" borderId="11" xfId="1" applyFont="1" applyBorder="1" applyAlignment="1">
      <alignment horizontal="left" vertical="center"/>
    </xf>
    <xf numFmtId="0" fontId="19" fillId="0" borderId="13" xfId="1" applyFont="1" applyBorder="1" applyAlignment="1">
      <alignment horizontal="left" vertical="center"/>
    </xf>
    <xf numFmtId="0" fontId="19" fillId="0" borderId="12" xfId="1" applyFont="1" applyBorder="1" applyAlignment="1">
      <alignment horizontal="left" vertical="center"/>
    </xf>
    <xf numFmtId="4" fontId="19" fillId="0" borderId="12" xfId="1" applyNumberFormat="1" applyFont="1" applyBorder="1" applyAlignment="1">
      <alignment horizontal="center" vertical="center"/>
    </xf>
    <xf numFmtId="4" fontId="3" fillId="7" borderId="7" xfId="2" applyNumberFormat="1" applyFont="1" applyFill="1" applyBorder="1" applyAlignment="1">
      <alignment horizontal="center" vertical="center"/>
    </xf>
    <xf numFmtId="4" fontId="3" fillId="8" borderId="7" xfId="2" applyNumberFormat="1" applyFont="1" applyFill="1" applyBorder="1" applyAlignment="1">
      <alignment horizontal="center" vertical="center"/>
    </xf>
    <xf numFmtId="164" fontId="3" fillId="7" borderId="7" xfId="9" applyFont="1" applyFill="1" applyBorder="1" applyAlignment="1" applyProtection="1">
      <alignment horizontal="center" vertical="center"/>
      <protection locked="0"/>
    </xf>
    <xf numFmtId="164" fontId="3" fillId="7" borderId="7" xfId="9" applyFont="1" applyFill="1" applyBorder="1" applyAlignment="1">
      <alignment horizontal="center" vertical="center"/>
    </xf>
    <xf numFmtId="0" fontId="3" fillId="7" borderId="0" xfId="1" applyFont="1" applyFill="1" applyAlignment="1">
      <alignment vertical="center"/>
    </xf>
    <xf numFmtId="0" fontId="36" fillId="0" borderId="0" xfId="0" applyFont="1"/>
    <xf numFmtId="0" fontId="36" fillId="0" borderId="0" xfId="0" applyFont="1" applyAlignment="1">
      <alignment vertical="center"/>
    </xf>
    <xf numFmtId="0" fontId="0" fillId="0" borderId="0" xfId="0" applyAlignment="1">
      <alignment vertical="center"/>
    </xf>
    <xf numFmtId="0" fontId="0" fillId="0" borderId="0" xfId="0" applyAlignment="1">
      <alignment horizontal="center" vertical="center" wrapText="1"/>
    </xf>
    <xf numFmtId="2" fontId="0" fillId="0" borderId="0" xfId="0" applyNumberFormat="1" applyAlignment="1">
      <alignment horizontal="center" vertical="center" wrapText="1"/>
    </xf>
    <xf numFmtId="0" fontId="8" fillId="5" borderId="13" xfId="1" applyFont="1" applyFill="1" applyBorder="1" applyAlignment="1" applyProtection="1">
      <alignment horizontal="left" vertical="center"/>
      <protection locked="0"/>
    </xf>
    <xf numFmtId="168" fontId="13" fillId="5" borderId="14" xfId="4" applyNumberFormat="1" applyFont="1" applyFill="1" applyBorder="1" applyAlignment="1" applyProtection="1">
      <alignment horizontal="center" vertical="center"/>
      <protection locked="0"/>
    </xf>
    <xf numFmtId="164" fontId="3" fillId="3" borderId="61" xfId="9" applyFont="1" applyFill="1" applyBorder="1" applyAlignment="1" applyProtection="1">
      <alignment horizontal="center" vertical="center"/>
      <protection locked="0"/>
    </xf>
    <xf numFmtId="0" fontId="8" fillId="5" borderId="23" xfId="1" applyFont="1" applyFill="1" applyBorder="1" applyAlignment="1" applyProtection="1">
      <alignment horizontal="left" vertical="center"/>
      <protection locked="0"/>
    </xf>
    <xf numFmtId="0" fontId="8" fillId="5" borderId="24" xfId="1" applyFont="1" applyFill="1" applyBorder="1" applyAlignment="1" applyProtection="1">
      <alignment horizontal="left" vertical="center"/>
      <protection locked="0"/>
    </xf>
    <xf numFmtId="0" fontId="8" fillId="5" borderId="25" xfId="1" applyFont="1" applyFill="1" applyBorder="1" applyAlignment="1" applyProtection="1">
      <alignment horizontal="left" vertical="center"/>
      <protection locked="0"/>
    </xf>
    <xf numFmtId="165" fontId="3" fillId="3" borderId="6" xfId="10" applyNumberFormat="1" applyFont="1" applyFill="1" applyBorder="1" applyAlignment="1" applyProtection="1">
      <alignment horizontal="center" vertical="center"/>
      <protection locked="0"/>
    </xf>
    <xf numFmtId="165" fontId="3" fillId="3" borderId="12" xfId="10" applyNumberFormat="1" applyFont="1" applyFill="1" applyBorder="1" applyAlignment="1" applyProtection="1">
      <alignment horizontal="center" vertical="center"/>
      <protection locked="0"/>
    </xf>
    <xf numFmtId="166" fontId="3" fillId="3" borderId="7" xfId="10" applyNumberFormat="1" applyFont="1" applyFill="1" applyBorder="1" applyAlignment="1" applyProtection="1">
      <alignment horizontal="left" vertical="center" wrapText="1"/>
      <protection locked="0"/>
    </xf>
    <xf numFmtId="43" fontId="5" fillId="3" borderId="0" xfId="10" applyNumberFormat="1" applyFont="1" applyFill="1" applyAlignment="1">
      <alignment vertical="center"/>
    </xf>
    <xf numFmtId="0" fontId="3" fillId="0" borderId="7" xfId="10" applyFont="1" applyBorder="1" applyAlignment="1">
      <alignment horizontal="left" vertical="center" wrapText="1"/>
    </xf>
    <xf numFmtId="4" fontId="8" fillId="5" borderId="6" xfId="5" applyNumberFormat="1" applyFont="1" applyFill="1" applyBorder="1" applyAlignment="1" applyProtection="1">
      <alignment horizontal="center" vertical="center"/>
      <protection locked="0"/>
    </xf>
    <xf numFmtId="0" fontId="8" fillId="5" borderId="7" xfId="1" applyFont="1" applyFill="1" applyBorder="1" applyAlignment="1" applyProtection="1">
      <alignment vertical="center"/>
      <protection locked="0"/>
    </xf>
    <xf numFmtId="0" fontId="0" fillId="0" borderId="7" xfId="0" applyBorder="1" applyAlignment="1">
      <alignment horizontal="center" vertical="center"/>
    </xf>
    <xf numFmtId="0" fontId="44" fillId="0" borderId="0" xfId="0" applyFont="1"/>
    <xf numFmtId="0" fontId="22" fillId="0" borderId="7" xfId="14" applyFont="1" applyBorder="1" applyAlignment="1">
      <alignment horizontal="center" vertical="center"/>
    </xf>
    <xf numFmtId="0" fontId="10" fillId="0" borderId="11" xfId="14" applyFont="1" applyBorder="1" applyAlignment="1">
      <alignment horizontal="left" vertical="center"/>
    </xf>
    <xf numFmtId="0" fontId="10" fillId="0" borderId="13" xfId="14" applyFont="1" applyBorder="1" applyAlignment="1">
      <alignment vertical="center"/>
    </xf>
    <xf numFmtId="0" fontId="10" fillId="0" borderId="13" xfId="14" applyFont="1" applyBorder="1" applyAlignment="1">
      <alignment vertical="center" wrapText="1"/>
    </xf>
    <xf numFmtId="0" fontId="7" fillId="0" borderId="0" xfId="14" applyFont="1"/>
    <xf numFmtId="0" fontId="7" fillId="0" borderId="7" xfId="14" applyFont="1" applyBorder="1" applyAlignment="1">
      <alignment horizontal="left" vertical="center" wrapText="1"/>
    </xf>
    <xf numFmtId="14" fontId="7" fillId="0" borderId="7" xfId="14" applyNumberFormat="1" applyFont="1" applyBorder="1" applyAlignment="1">
      <alignment horizontal="center" vertical="center"/>
    </xf>
    <xf numFmtId="170" fontId="7" fillId="0" borderId="11" xfId="14" applyNumberFormat="1" applyFont="1" applyBorder="1" applyAlignment="1">
      <alignment vertical="center"/>
    </xf>
    <xf numFmtId="0" fontId="7" fillId="0" borderId="7" xfId="14" applyFont="1" applyBorder="1" applyAlignment="1">
      <alignment horizontal="center" vertical="center"/>
    </xf>
    <xf numFmtId="0" fontId="7" fillId="0" borderId="7" xfId="14" applyFont="1" applyBorder="1" applyAlignment="1">
      <alignment horizontal="center" vertical="center" wrapText="1"/>
    </xf>
    <xf numFmtId="0" fontId="7" fillId="0" borderId="7" xfId="14" applyFont="1" applyBorder="1" applyAlignment="1">
      <alignment horizontal="left" vertical="center"/>
    </xf>
    <xf numFmtId="0" fontId="5" fillId="0" borderId="0" xfId="0" applyFont="1"/>
    <xf numFmtId="0" fontId="48" fillId="0" borderId="0" xfId="12" applyFont="1"/>
    <xf numFmtId="0" fontId="48" fillId="0" borderId="61" xfId="0" applyFont="1" applyBorder="1" applyAlignment="1">
      <alignment horizontal="center" vertical="center"/>
    </xf>
    <xf numFmtId="44" fontId="48" fillId="0" borderId="61" xfId="13" applyFont="1" applyBorder="1" applyAlignment="1">
      <alignment horizontal="center" vertical="center"/>
    </xf>
    <xf numFmtId="0" fontId="48" fillId="0" borderId="7" xfId="0" applyFont="1" applyBorder="1" applyAlignment="1">
      <alignment horizontal="center" vertical="center"/>
    </xf>
    <xf numFmtId="44" fontId="48" fillId="0" borderId="7" xfId="13" applyFont="1" applyBorder="1" applyAlignment="1">
      <alignment horizontal="center" vertical="center"/>
    </xf>
    <xf numFmtId="2" fontId="48" fillId="0" borderId="7" xfId="0" applyNumberFormat="1" applyFont="1" applyBorder="1" applyAlignment="1">
      <alignment horizontal="center" vertical="center"/>
    </xf>
    <xf numFmtId="0" fontId="48" fillId="0" borderId="12" xfId="0" applyFont="1" applyBorder="1" applyAlignment="1">
      <alignment horizontal="center" vertical="center"/>
    </xf>
    <xf numFmtId="0" fontId="48" fillId="3" borderId="7" xfId="0" applyFont="1" applyFill="1" applyBorder="1" applyAlignment="1">
      <alignment horizontal="center" vertical="center"/>
    </xf>
    <xf numFmtId="1" fontId="48" fillId="0" borderId="7" xfId="0" applyNumberFormat="1" applyFont="1" applyBorder="1" applyAlignment="1">
      <alignment horizontal="center" vertical="center"/>
    </xf>
    <xf numFmtId="0" fontId="50" fillId="0" borderId="0" xfId="1" applyFont="1"/>
    <xf numFmtId="10" fontId="50" fillId="0" borderId="0" xfId="1" applyNumberFormat="1" applyFont="1"/>
    <xf numFmtId="0" fontId="50" fillId="0" borderId="0" xfId="1" applyFont="1" applyAlignment="1">
      <alignment horizontal="left" vertical="center"/>
    </xf>
    <xf numFmtId="10" fontId="50" fillId="0" borderId="0" xfId="1" applyNumberFormat="1" applyFont="1" applyAlignment="1">
      <alignment vertical="center"/>
    </xf>
    <xf numFmtId="0" fontId="49" fillId="2" borderId="6" xfId="1" applyFont="1" applyFill="1" applyBorder="1" applyAlignment="1">
      <alignment horizontal="center" vertical="center"/>
    </xf>
    <xf numFmtId="0" fontId="49" fillId="2" borderId="7" xfId="1" applyFont="1" applyFill="1" applyBorder="1" applyAlignment="1">
      <alignment horizontal="center" vertical="center"/>
    </xf>
    <xf numFmtId="0" fontId="49" fillId="2" borderId="7" xfId="1" applyFont="1" applyFill="1" applyBorder="1" applyAlignment="1">
      <alignment horizontal="center" vertical="center" wrapText="1"/>
    </xf>
    <xf numFmtId="0" fontId="50" fillId="0" borderId="0" xfId="1" applyFont="1" applyAlignment="1">
      <alignment vertical="center"/>
    </xf>
    <xf numFmtId="165" fontId="50" fillId="0" borderId="6" xfId="1" applyNumberFormat="1" applyFont="1" applyBorder="1" applyAlignment="1" applyProtection="1">
      <alignment horizontal="center" vertical="center"/>
      <protection locked="0"/>
    </xf>
    <xf numFmtId="165" fontId="50" fillId="0" borderId="7" xfId="1" applyNumberFormat="1" applyFont="1" applyBorder="1" applyAlignment="1" applyProtection="1">
      <alignment horizontal="center" vertical="center"/>
      <protection locked="0"/>
    </xf>
    <xf numFmtId="0" fontId="50" fillId="0" borderId="7" xfId="1" applyFont="1" applyBorder="1" applyAlignment="1">
      <alignment horizontal="center" vertical="center"/>
    </xf>
    <xf numFmtId="166" fontId="50" fillId="0" borderId="7" xfId="1" applyNumberFormat="1" applyFont="1" applyBorder="1" applyAlignment="1" applyProtection="1">
      <alignment horizontal="left" vertical="center" wrapText="1"/>
      <protection locked="0"/>
    </xf>
    <xf numFmtId="0" fontId="50" fillId="0" borderId="7" xfId="1" applyFont="1" applyBorder="1" applyAlignment="1" applyProtection="1">
      <alignment horizontal="center" vertical="center"/>
      <protection locked="0"/>
    </xf>
    <xf numFmtId="4" fontId="50" fillId="0" borderId="7" xfId="2" applyNumberFormat="1" applyFont="1" applyFill="1" applyBorder="1" applyAlignment="1">
      <alignment horizontal="center" vertical="center"/>
    </xf>
    <xf numFmtId="4" fontId="50" fillId="0" borderId="7" xfId="1" applyNumberFormat="1" applyFont="1" applyBorder="1" applyAlignment="1">
      <alignment horizontal="center" vertical="center"/>
    </xf>
    <xf numFmtId="0" fontId="48" fillId="0" borderId="7" xfId="1" applyFont="1" applyBorder="1" applyAlignment="1">
      <alignment horizontal="center" vertical="center" wrapText="1"/>
    </xf>
    <xf numFmtId="165" fontId="50" fillId="0" borderId="12" xfId="1" applyNumberFormat="1" applyFont="1" applyBorder="1" applyAlignment="1" applyProtection="1">
      <alignment horizontal="center" vertical="center"/>
      <protection locked="0"/>
    </xf>
    <xf numFmtId="165" fontId="50" fillId="0" borderId="9" xfId="1" applyNumberFormat="1" applyFont="1" applyBorder="1" applyAlignment="1" applyProtection="1">
      <alignment horizontal="center" vertical="center"/>
      <protection locked="0"/>
    </xf>
    <xf numFmtId="4" fontId="50" fillId="0" borderId="9" xfId="1" applyNumberFormat="1" applyFont="1" applyBorder="1" applyAlignment="1">
      <alignment horizontal="center" vertical="center"/>
    </xf>
    <xf numFmtId="165" fontId="50" fillId="0" borderId="11" xfId="1" applyNumberFormat="1" applyFont="1" applyBorder="1" applyAlignment="1" applyProtection="1">
      <alignment horizontal="center" vertical="center"/>
      <protection locked="0"/>
    </xf>
    <xf numFmtId="165" fontId="50" fillId="0" borderId="13" xfId="1" applyNumberFormat="1" applyFont="1" applyBorder="1" applyAlignment="1" applyProtection="1">
      <alignment horizontal="center" vertical="center"/>
      <protection locked="0"/>
    </xf>
    <xf numFmtId="166" fontId="51" fillId="0" borderId="13" xfId="1" applyNumberFormat="1" applyFont="1" applyBorder="1" applyAlignment="1" applyProtection="1">
      <alignment horizontal="left" vertical="center" wrapText="1"/>
      <protection locked="0"/>
    </xf>
    <xf numFmtId="0" fontId="50" fillId="0" borderId="13" xfId="1" applyFont="1" applyBorder="1" applyAlignment="1" applyProtection="1">
      <alignment horizontal="center" vertical="center"/>
      <protection locked="0"/>
    </xf>
    <xf numFmtId="4" fontId="50" fillId="0" borderId="13" xfId="1" applyNumberFormat="1" applyFont="1" applyBorder="1" applyAlignment="1">
      <alignment horizontal="center" vertical="center"/>
    </xf>
    <xf numFmtId="166" fontId="50" fillId="3" borderId="7" xfId="1" applyNumberFormat="1" applyFont="1" applyFill="1" applyBorder="1" applyAlignment="1" applyProtection="1">
      <alignment horizontal="left" vertical="center" wrapText="1"/>
      <protection locked="0"/>
    </xf>
    <xf numFmtId="164" fontId="50" fillId="0" borderId="0" xfId="2" applyFont="1" applyFill="1" applyBorder="1" applyAlignment="1">
      <alignment vertical="center"/>
    </xf>
    <xf numFmtId="43" fontId="50" fillId="0" borderId="0" xfId="1" applyNumberFormat="1" applyFont="1" applyAlignment="1">
      <alignment vertical="center"/>
    </xf>
    <xf numFmtId="165" fontId="50" fillId="3" borderId="6" xfId="1" applyNumberFormat="1" applyFont="1" applyFill="1" applyBorder="1" applyAlignment="1" applyProtection="1">
      <alignment horizontal="center" vertical="center"/>
      <protection locked="0"/>
    </xf>
    <xf numFmtId="0" fontId="50" fillId="0" borderId="7" xfId="1" applyFont="1" applyBorder="1" applyAlignment="1">
      <alignment horizontal="center" vertical="center" wrapText="1"/>
    </xf>
    <xf numFmtId="166" fontId="51" fillId="3" borderId="13" xfId="1" applyNumberFormat="1" applyFont="1" applyFill="1" applyBorder="1" applyAlignment="1" applyProtection="1">
      <alignment horizontal="left" vertical="center" wrapText="1"/>
      <protection locked="0"/>
    </xf>
    <xf numFmtId="0" fontId="50" fillId="0" borderId="7" xfId="1" applyFont="1" applyBorder="1" applyAlignment="1">
      <alignment vertical="center" wrapText="1"/>
    </xf>
    <xf numFmtId="166" fontId="51" fillId="3" borderId="11" xfId="1" applyNumberFormat="1" applyFont="1" applyFill="1" applyBorder="1" applyAlignment="1" applyProtection="1">
      <alignment horizontal="left" vertical="center" wrapText="1"/>
      <protection locked="0"/>
    </xf>
    <xf numFmtId="0" fontId="50" fillId="0" borderId="13" xfId="1" applyFont="1" applyBorder="1" applyAlignment="1">
      <alignment horizontal="center" vertical="center"/>
    </xf>
    <xf numFmtId="166" fontId="49" fillId="3" borderId="11" xfId="1" applyNumberFormat="1" applyFont="1" applyFill="1" applyBorder="1" applyAlignment="1" applyProtection="1">
      <alignment horizontal="left" vertical="center" wrapText="1"/>
      <protection locked="0"/>
    </xf>
    <xf numFmtId="165" fontId="50" fillId="0" borderId="7" xfId="0" applyNumberFormat="1" applyFont="1" applyBorder="1" applyAlignment="1" applyProtection="1">
      <alignment horizontal="center" vertical="center"/>
      <protection locked="0"/>
    </xf>
    <xf numFmtId="165" fontId="50" fillId="3" borderId="7" xfId="0" applyNumberFormat="1" applyFont="1" applyFill="1" applyBorder="1" applyAlignment="1" applyProtection="1">
      <alignment horizontal="center" vertical="center"/>
      <protection locked="0"/>
    </xf>
    <xf numFmtId="165" fontId="50" fillId="3" borderId="7" xfId="1" applyNumberFormat="1" applyFont="1" applyFill="1" applyBorder="1" applyAlignment="1" applyProtection="1">
      <alignment horizontal="center" vertical="center"/>
      <protection locked="0"/>
    </xf>
    <xf numFmtId="0" fontId="51" fillId="0" borderId="11" xfId="1" applyFont="1" applyBorder="1" applyAlignment="1">
      <alignment vertical="center" wrapText="1"/>
    </xf>
    <xf numFmtId="0" fontId="50" fillId="0" borderId="11" xfId="1" applyFont="1" applyBorder="1" applyAlignment="1">
      <alignment vertical="center" wrapText="1"/>
    </xf>
    <xf numFmtId="4" fontId="50" fillId="3" borderId="7" xfId="1" applyNumberFormat="1" applyFont="1" applyFill="1" applyBorder="1" applyAlignment="1">
      <alignment horizontal="center" vertical="center"/>
    </xf>
    <xf numFmtId="0" fontId="50" fillId="0" borderId="4" xfId="1" applyFont="1" applyBorder="1" applyAlignment="1">
      <alignment vertical="center"/>
    </xf>
    <xf numFmtId="0" fontId="50" fillId="0" borderId="0" xfId="1" applyFont="1" applyAlignment="1">
      <alignment horizontal="center" vertical="center"/>
    </xf>
    <xf numFmtId="44" fontId="49" fillId="2" borderId="7" xfId="13" applyFont="1" applyFill="1" applyBorder="1" applyAlignment="1">
      <alignment horizontal="center" vertical="center"/>
    </xf>
    <xf numFmtId="44" fontId="50" fillId="0" borderId="7" xfId="13" applyFont="1" applyFill="1" applyBorder="1" applyAlignment="1">
      <alignment horizontal="center" vertical="center"/>
    </xf>
    <xf numFmtId="44" fontId="50" fillId="0" borderId="13" xfId="13" applyFont="1" applyFill="1" applyBorder="1" applyAlignment="1" applyProtection="1">
      <alignment horizontal="center" vertical="center"/>
      <protection locked="0"/>
    </xf>
    <xf numFmtId="44" fontId="50" fillId="3" borderId="7" xfId="13" applyFont="1" applyFill="1" applyBorder="1" applyAlignment="1">
      <alignment horizontal="center" vertical="center"/>
    </xf>
    <xf numFmtId="44" fontId="50" fillId="0" borderId="7" xfId="13" quotePrefix="1" applyFont="1" applyFill="1" applyBorder="1" applyAlignment="1">
      <alignment horizontal="center" vertical="center"/>
    </xf>
    <xf numFmtId="44" fontId="50" fillId="3" borderId="13" xfId="13" applyFont="1" applyFill="1" applyBorder="1" applyAlignment="1">
      <alignment horizontal="center" vertical="center"/>
    </xf>
    <xf numFmtId="44" fontId="50" fillId="0" borderId="13" xfId="13" applyFont="1" applyFill="1" applyBorder="1" applyAlignment="1">
      <alignment horizontal="center" vertical="center"/>
    </xf>
    <xf numFmtId="44" fontId="48" fillId="0" borderId="7" xfId="13" applyFont="1" applyBorder="1" applyAlignment="1">
      <alignment vertical="center"/>
    </xf>
    <xf numFmtId="44" fontId="3" fillId="0" borderId="0" xfId="13" applyFont="1" applyAlignment="1">
      <alignment horizontal="center" vertical="center"/>
    </xf>
    <xf numFmtId="44" fontId="3" fillId="0" borderId="0" xfId="13" applyFont="1" applyBorder="1" applyAlignment="1">
      <alignment horizontal="center" vertical="center"/>
    </xf>
    <xf numFmtId="44" fontId="49" fillId="0" borderId="7" xfId="13" applyFont="1" applyBorder="1" applyAlignment="1">
      <alignment horizontal="center" vertical="center"/>
    </xf>
    <xf numFmtId="44" fontId="3" fillId="0" borderId="0" xfId="13" applyFont="1" applyAlignment="1">
      <alignment vertical="center"/>
    </xf>
    <xf numFmtId="44" fontId="49" fillId="2" borderId="8" xfId="13" applyFont="1" applyFill="1" applyBorder="1" applyAlignment="1">
      <alignment horizontal="center" vertical="center"/>
    </xf>
    <xf numFmtId="44" fontId="50" fillId="0" borderId="8" xfId="13" applyFont="1" applyBorder="1" applyAlignment="1">
      <alignment horizontal="center" vertical="center"/>
    </xf>
    <xf numFmtId="44" fontId="50" fillId="0" borderId="14" xfId="13" applyFont="1" applyBorder="1" applyAlignment="1">
      <alignment horizontal="center" vertical="center"/>
    </xf>
    <xf numFmtId="49" fontId="9" fillId="11" borderId="71" xfId="0" applyNumberFormat="1" applyFont="1" applyFill="1" applyBorder="1" applyAlignment="1" applyProtection="1">
      <alignment horizontal="center" vertical="center" wrapText="1"/>
      <protection locked="0"/>
    </xf>
    <xf numFmtId="49" fontId="9" fillId="2" borderId="71" xfId="0" applyNumberFormat="1" applyFont="1" applyFill="1" applyBorder="1" applyAlignment="1" applyProtection="1">
      <alignment horizontal="center" vertical="center"/>
      <protection locked="0"/>
    </xf>
    <xf numFmtId="49" fontId="1" fillId="3" borderId="71" xfId="0" applyNumberFormat="1" applyFont="1" applyFill="1" applyBorder="1" applyAlignment="1" applyProtection="1">
      <alignment horizontal="center" vertical="center" wrapText="1"/>
      <protection locked="0"/>
    </xf>
    <xf numFmtId="0" fontId="5" fillId="0" borderId="71" xfId="0" applyFont="1" applyBorder="1" applyAlignment="1">
      <alignment horizontal="center" vertical="center"/>
    </xf>
    <xf numFmtId="0" fontId="5" fillId="0" borderId="71" xfId="0" applyFont="1" applyBorder="1" applyAlignment="1">
      <alignment horizontal="left" vertical="center" wrapText="1"/>
    </xf>
    <xf numFmtId="44" fontId="5" fillId="0" borderId="71" xfId="0" applyNumberFormat="1" applyFont="1" applyBorder="1" applyAlignment="1">
      <alignment horizontal="center" vertical="center"/>
    </xf>
    <xf numFmtId="174" fontId="3" fillId="3" borderId="71" xfId="0" applyNumberFormat="1" applyFont="1" applyFill="1" applyBorder="1" applyAlignment="1">
      <alignment horizontal="center" vertical="center" wrapText="1"/>
    </xf>
    <xf numFmtId="49" fontId="1" fillId="0" borderId="71" xfId="0" applyNumberFormat="1" applyFont="1" applyBorder="1" applyAlignment="1" applyProtection="1">
      <alignment horizontal="center" vertical="center" wrapText="1"/>
      <protection locked="0"/>
    </xf>
    <xf numFmtId="0" fontId="3" fillId="0" borderId="71" xfId="0" applyFont="1" applyBorder="1" applyAlignment="1">
      <alignment horizontal="center" vertical="center"/>
    </xf>
    <xf numFmtId="0" fontId="3" fillId="0" borderId="71" xfId="0" applyFont="1" applyBorder="1" applyAlignment="1">
      <alignment horizontal="left" vertical="center" wrapText="1"/>
    </xf>
    <xf numFmtId="174" fontId="3" fillId="0" borderId="71" xfId="0" applyNumberFormat="1" applyFont="1" applyBorder="1" applyAlignment="1">
      <alignment horizontal="center" vertical="center" wrapText="1"/>
    </xf>
    <xf numFmtId="44" fontId="3" fillId="0" borderId="71" xfId="0" applyNumberFormat="1" applyFont="1" applyBorder="1" applyAlignment="1">
      <alignment horizontal="center" vertical="center"/>
    </xf>
    <xf numFmtId="49" fontId="3" fillId="0" borderId="71" xfId="0" applyNumberFormat="1" applyFont="1" applyBorder="1" applyAlignment="1" applyProtection="1">
      <alignment horizontal="center" vertical="center"/>
      <protection locked="0"/>
    </xf>
    <xf numFmtId="49" fontId="3" fillId="0" borderId="71" xfId="0" applyNumberFormat="1" applyFont="1" applyBorder="1" applyAlignment="1" applyProtection="1">
      <alignment vertical="center"/>
      <protection locked="0"/>
    </xf>
    <xf numFmtId="49" fontId="3" fillId="0" borderId="71" xfId="0" applyNumberFormat="1" applyFont="1" applyBorder="1" applyAlignment="1" applyProtection="1">
      <alignment horizontal="center" vertical="center" wrapText="1"/>
      <protection locked="0"/>
    </xf>
    <xf numFmtId="0" fontId="45" fillId="3" borderId="71" xfId="0" applyFont="1" applyFill="1" applyBorder="1" applyAlignment="1">
      <alignment horizontal="center" vertical="center" wrapText="1"/>
    </xf>
    <xf numFmtId="0" fontId="5" fillId="0" borderId="71" xfId="0" applyFont="1" applyBorder="1"/>
    <xf numFmtId="0" fontId="5" fillId="0" borderId="71" xfId="0" applyFont="1" applyBorder="1" applyAlignment="1">
      <alignment horizontal="right"/>
    </xf>
    <xf numFmtId="44" fontId="5" fillId="0" borderId="71" xfId="0" applyNumberFormat="1" applyFont="1" applyBorder="1"/>
    <xf numFmtId="0" fontId="37" fillId="0" borderId="71" xfId="0" applyFont="1" applyBorder="1" applyAlignment="1">
      <alignment horizontal="center" vertical="center" wrapText="1"/>
    </xf>
    <xf numFmtId="0" fontId="38" fillId="0" borderId="71" xfId="0" applyFont="1" applyBorder="1" applyAlignment="1">
      <alignment horizontal="center" vertical="center" wrapText="1"/>
    </xf>
    <xf numFmtId="0" fontId="41" fillId="0" borderId="71" xfId="0" applyFont="1" applyBorder="1" applyAlignment="1">
      <alignment horizontal="center" vertical="center"/>
    </xf>
    <xf numFmtId="2" fontId="42" fillId="0" borderId="71" xfId="0" applyNumberFormat="1" applyFont="1" applyBorder="1" applyAlignment="1">
      <alignment vertical="center" wrapText="1"/>
    </xf>
    <xf numFmtId="17" fontId="41" fillId="3" borderId="71" xfId="0" applyNumberFormat="1" applyFont="1" applyFill="1" applyBorder="1" applyAlignment="1">
      <alignment horizontal="center" vertical="center" wrapText="1"/>
    </xf>
    <xf numFmtId="0" fontId="41" fillId="3" borderId="71" xfId="0" applyFont="1" applyFill="1" applyBorder="1" applyAlignment="1">
      <alignment horizontal="center" vertical="center" wrapText="1"/>
    </xf>
    <xf numFmtId="2" fontId="35" fillId="0" borderId="45" xfId="0" applyNumberFormat="1" applyFont="1" applyBorder="1" applyAlignment="1">
      <alignment horizontal="right" vertical="center" wrapText="1"/>
    </xf>
    <xf numFmtId="2" fontId="35" fillId="0" borderId="0" xfId="0" applyNumberFormat="1" applyFont="1" applyAlignment="1">
      <alignment horizontal="right" vertical="center" wrapText="1"/>
    </xf>
    <xf numFmtId="170" fontId="39" fillId="0" borderId="0" xfId="0" applyNumberFormat="1" applyFont="1" applyAlignment="1">
      <alignment horizontal="center" vertical="center" wrapText="1"/>
    </xf>
    <xf numFmtId="10" fontId="38" fillId="0" borderId="71" xfId="0" applyNumberFormat="1" applyFont="1" applyBorder="1" applyAlignment="1">
      <alignment horizontal="center" vertical="center" wrapText="1"/>
    </xf>
    <xf numFmtId="2" fontId="38" fillId="0" borderId="71" xfId="0" applyNumberFormat="1" applyFont="1" applyBorder="1" applyAlignment="1">
      <alignment horizontal="center" vertical="center" wrapText="1"/>
    </xf>
    <xf numFmtId="10" fontId="3" fillId="2" borderId="40" xfId="17" applyNumberFormat="1" applyFont="1" applyFill="1" applyBorder="1" applyAlignment="1">
      <alignment horizontal="center" vertical="center"/>
    </xf>
    <xf numFmtId="10" fontId="3" fillId="0" borderId="7" xfId="17" applyNumberFormat="1" applyFont="1" applyFill="1" applyBorder="1" applyAlignment="1">
      <alignment horizontal="center" vertical="center"/>
    </xf>
    <xf numFmtId="10" fontId="3" fillId="2" borderId="7" xfId="17" applyNumberFormat="1" applyFont="1" applyFill="1" applyBorder="1" applyAlignment="1">
      <alignment horizontal="center" vertical="center"/>
    </xf>
    <xf numFmtId="10" fontId="50" fillId="2" borderId="7" xfId="17" applyNumberFormat="1" applyFont="1" applyFill="1" applyBorder="1" applyAlignment="1">
      <alignment horizontal="center" vertical="center"/>
    </xf>
    <xf numFmtId="10" fontId="50" fillId="0" borderId="7" xfId="17" applyNumberFormat="1" applyFont="1" applyFill="1" applyBorder="1" applyAlignment="1">
      <alignment horizontal="center" vertical="center"/>
    </xf>
    <xf numFmtId="0" fontId="22" fillId="0" borderId="7" xfId="1" applyFont="1" applyBorder="1" applyAlignment="1">
      <alignment horizontal="center" vertical="center"/>
    </xf>
    <xf numFmtId="0" fontId="10" fillId="0" borderId="11" xfId="1" applyFont="1" applyBorder="1" applyAlignment="1">
      <alignment horizontal="left" vertical="center"/>
    </xf>
    <xf numFmtId="0" fontId="10" fillId="0" borderId="13" xfId="1" applyFont="1" applyBorder="1" applyAlignment="1">
      <alignment vertical="center"/>
    </xf>
    <xf numFmtId="0" fontId="10" fillId="0" borderId="13" xfId="1" applyFont="1" applyBorder="1" applyAlignment="1">
      <alignment vertical="center" wrapText="1"/>
    </xf>
    <xf numFmtId="0" fontId="7" fillId="0" borderId="7" xfId="1" applyFont="1" applyBorder="1" applyAlignment="1">
      <alignment horizontal="left" vertical="center" wrapText="1"/>
    </xf>
    <xf numFmtId="14" fontId="7" fillId="0" borderId="7" xfId="1" applyNumberFormat="1" applyFont="1" applyBorder="1" applyAlignment="1">
      <alignment horizontal="center" vertical="center"/>
    </xf>
    <xf numFmtId="170" fontId="7" fillId="0" borderId="11" xfId="1" applyNumberFormat="1" applyFont="1" applyBorder="1" applyAlignment="1">
      <alignment vertical="center"/>
    </xf>
    <xf numFmtId="0" fontId="24" fillId="0" borderId="11" xfId="7" applyFont="1" applyBorder="1" applyAlignment="1">
      <alignment horizontal="center" vertical="center"/>
    </xf>
    <xf numFmtId="0" fontId="49" fillId="0" borderId="2" xfId="1" applyFont="1" applyBorder="1" applyAlignment="1">
      <alignment vertical="center"/>
    </xf>
    <xf numFmtId="0" fontId="49" fillId="0" borderId="0" xfId="1" applyFont="1" applyAlignment="1">
      <alignment vertical="center"/>
    </xf>
    <xf numFmtId="0" fontId="50" fillId="0" borderId="0" xfId="1" applyFont="1" applyAlignment="1">
      <alignment vertical="center" wrapText="1"/>
    </xf>
    <xf numFmtId="49" fontId="9" fillId="11" borderId="75" xfId="0" applyNumberFormat="1" applyFont="1" applyFill="1" applyBorder="1" applyAlignment="1" applyProtection="1">
      <alignment horizontal="center" vertical="center" wrapText="1"/>
      <protection locked="0"/>
    </xf>
    <xf numFmtId="0" fontId="29" fillId="0" borderId="2" xfId="14" applyFont="1" applyBorder="1" applyAlignment="1">
      <alignment horizontal="center" vertical="center" wrapText="1"/>
    </xf>
    <xf numFmtId="0" fontId="29" fillId="0" borderId="3" xfId="14" applyFont="1" applyBorder="1" applyAlignment="1">
      <alignment horizontal="center" vertical="center" wrapText="1"/>
    </xf>
    <xf numFmtId="0" fontId="29" fillId="0" borderId="0" xfId="14" applyFont="1" applyAlignment="1">
      <alignment horizontal="center" vertical="center" wrapText="1"/>
    </xf>
    <xf numFmtId="0" fontId="29" fillId="0" borderId="5" xfId="14" applyFont="1" applyBorder="1" applyAlignment="1">
      <alignment horizontal="center" vertical="center" wrapText="1"/>
    </xf>
    <xf numFmtId="0" fontId="30" fillId="0" borderId="4" xfId="14" applyFont="1" applyBorder="1" applyAlignment="1">
      <alignment horizontal="center" vertical="center" wrapText="1"/>
    </xf>
    <xf numFmtId="0" fontId="30" fillId="0" borderId="0" xfId="14" applyFont="1" applyAlignment="1">
      <alignment horizontal="center" vertical="center" wrapText="1"/>
    </xf>
    <xf numFmtId="0" fontId="30" fillId="0" borderId="5" xfId="14" applyFont="1" applyBorder="1" applyAlignment="1">
      <alignment horizontal="center" vertical="center" wrapText="1"/>
    </xf>
    <xf numFmtId="0" fontId="2" fillId="3" borderId="20" xfId="14" applyFont="1" applyFill="1" applyBorder="1" applyAlignment="1">
      <alignment horizontal="center" vertical="center" wrapText="1"/>
    </xf>
    <xf numFmtId="167" fontId="49" fillId="0" borderId="7" xfId="1" applyNumberFormat="1" applyFont="1" applyBorder="1" applyAlignment="1">
      <alignment horizontal="center" vertical="center"/>
    </xf>
    <xf numFmtId="167" fontId="49" fillId="0" borderId="8" xfId="1" applyNumberFormat="1" applyFont="1" applyBorder="1" applyAlignment="1">
      <alignment horizontal="center" vertical="center"/>
    </xf>
    <xf numFmtId="0" fontId="49" fillId="2" borderId="6" xfId="1" applyFont="1" applyFill="1" applyBorder="1" applyAlignment="1" applyProtection="1">
      <alignment horizontal="center" vertical="center"/>
      <protection locked="0"/>
    </xf>
    <xf numFmtId="0" fontId="49" fillId="2" borderId="7" xfId="1" applyFont="1" applyFill="1" applyBorder="1" applyAlignment="1" applyProtection="1">
      <alignment horizontal="center" vertical="center"/>
      <protection locked="0"/>
    </xf>
    <xf numFmtId="0" fontId="49" fillId="2" borderId="8" xfId="1" applyFont="1" applyFill="1" applyBorder="1" applyAlignment="1" applyProtection="1">
      <alignment horizontal="center" vertical="center"/>
      <protection locked="0"/>
    </xf>
    <xf numFmtId="0" fontId="49" fillId="0" borderId="6" xfId="1" applyFont="1" applyBorder="1" applyAlignment="1">
      <alignment horizontal="right" vertical="center"/>
    </xf>
    <xf numFmtId="0" fontId="49" fillId="0" borderId="7" xfId="1" applyFont="1" applyBorder="1" applyAlignment="1">
      <alignment horizontal="right" vertical="center"/>
    </xf>
    <xf numFmtId="0" fontId="4" fillId="0" borderId="0" xfId="1" applyFont="1" applyAlignment="1">
      <alignment horizontal="center" vertical="center"/>
    </xf>
    <xf numFmtId="0" fontId="49" fillId="0" borderId="1" xfId="1" applyFont="1" applyBorder="1" applyAlignment="1">
      <alignment horizontal="center" vertical="center"/>
    </xf>
    <xf numFmtId="0" fontId="49" fillId="0" borderId="2" xfId="1" applyFont="1" applyBorder="1" applyAlignment="1">
      <alignment horizontal="center" vertical="center"/>
    </xf>
    <xf numFmtId="0" fontId="49" fillId="0" borderId="3" xfId="1" applyFont="1" applyBorder="1" applyAlignment="1">
      <alignment horizontal="center" vertical="center"/>
    </xf>
    <xf numFmtId="0" fontId="49" fillId="0" borderId="4" xfId="1" applyFont="1" applyBorder="1" applyAlignment="1">
      <alignment horizontal="center" vertical="center"/>
    </xf>
    <xf numFmtId="0" fontId="49" fillId="0" borderId="0" xfId="1" applyFont="1" applyAlignment="1">
      <alignment horizontal="center" vertical="center"/>
    </xf>
    <xf numFmtId="0" fontId="49" fillId="0" borderId="5" xfId="1" applyFont="1" applyBorder="1" applyAlignment="1">
      <alignment horizontal="center" vertical="center"/>
    </xf>
    <xf numFmtId="0" fontId="50" fillId="0" borderId="4" xfId="1" applyFont="1" applyBorder="1" applyAlignment="1">
      <alignment horizontal="center" vertical="center" wrapText="1"/>
    </xf>
    <xf numFmtId="0" fontId="50" fillId="0" borderId="0" xfId="1" applyFont="1" applyAlignment="1">
      <alignment horizontal="center" vertical="center" wrapText="1"/>
    </xf>
    <xf numFmtId="0" fontId="50" fillId="0" borderId="5" xfId="1" applyFont="1" applyBorder="1" applyAlignment="1">
      <alignment horizontal="center" vertical="center" wrapText="1"/>
    </xf>
    <xf numFmtId="0" fontId="49" fillId="3" borderId="6" xfId="1" applyFont="1" applyFill="1" applyBorder="1" applyAlignment="1">
      <alignment horizontal="right" vertical="center"/>
    </xf>
    <xf numFmtId="0" fontId="49" fillId="3" borderId="7" xfId="1" applyFont="1" applyFill="1" applyBorder="1" applyAlignment="1">
      <alignment horizontal="right" vertical="center"/>
    </xf>
    <xf numFmtId="167" fontId="49" fillId="3" borderId="7" xfId="1" applyNumberFormat="1" applyFont="1" applyFill="1" applyBorder="1" applyAlignment="1">
      <alignment horizontal="center" vertical="center"/>
    </xf>
    <xf numFmtId="167" fontId="49" fillId="3" borderId="8" xfId="1" applyNumberFormat="1" applyFont="1" applyFill="1" applyBorder="1" applyAlignment="1">
      <alignment horizontal="center" vertical="center"/>
    </xf>
    <xf numFmtId="167" fontId="3" fillId="0" borderId="0" xfId="1" applyNumberFormat="1" applyFont="1" applyAlignment="1">
      <alignment horizontal="center" vertical="center"/>
    </xf>
    <xf numFmtId="0" fontId="3" fillId="0" borderId="0" xfId="1" applyFont="1" applyAlignment="1">
      <alignment horizontal="center" vertical="center"/>
    </xf>
    <xf numFmtId="0" fontId="50" fillId="2" borderId="6" xfId="1" applyFont="1" applyFill="1" applyBorder="1" applyAlignment="1">
      <alignment horizontal="center" vertical="center"/>
    </xf>
    <xf numFmtId="0" fontId="50" fillId="2" borderId="7" xfId="1" applyFont="1" applyFill="1" applyBorder="1" applyAlignment="1">
      <alignment horizontal="center" vertical="center"/>
    </xf>
    <xf numFmtId="167" fontId="50" fillId="2" borderId="7" xfId="1" applyNumberFormat="1" applyFont="1" applyFill="1" applyBorder="1" applyAlignment="1">
      <alignment horizontal="center" vertical="center"/>
    </xf>
    <xf numFmtId="167" fontId="50" fillId="2" borderId="8" xfId="1" applyNumberFormat="1" applyFont="1" applyFill="1" applyBorder="1" applyAlignment="1">
      <alignment horizontal="center" vertical="center"/>
    </xf>
    <xf numFmtId="0" fontId="50" fillId="0" borderId="6" xfId="1" applyFont="1" applyBorder="1" applyAlignment="1">
      <alignment horizontal="center" vertical="center"/>
    </xf>
    <xf numFmtId="0" fontId="50" fillId="0" borderId="7" xfId="1" applyFont="1" applyBorder="1" applyAlignment="1">
      <alignment horizontal="center" vertical="center"/>
    </xf>
    <xf numFmtId="167" fontId="50" fillId="0" borderId="7" xfId="1" applyNumberFormat="1" applyFont="1" applyBorder="1" applyAlignment="1">
      <alignment horizontal="center" vertical="center"/>
    </xf>
    <xf numFmtId="167" fontId="50" fillId="0" borderId="8" xfId="1" applyNumberFormat="1" applyFont="1" applyBorder="1" applyAlignment="1">
      <alignment horizontal="center" vertical="center"/>
    </xf>
    <xf numFmtId="0" fontId="49" fillId="2" borderId="16" xfId="1" applyFont="1" applyFill="1" applyBorder="1" applyAlignment="1">
      <alignment horizontal="center" vertical="center"/>
    </xf>
    <xf numFmtId="0" fontId="49" fillId="2" borderId="17" xfId="1" applyFont="1" applyFill="1" applyBorder="1" applyAlignment="1">
      <alignment horizontal="center" vertical="center"/>
    </xf>
    <xf numFmtId="167" fontId="49" fillId="2" borderId="17" xfId="1" applyNumberFormat="1" applyFont="1" applyFill="1" applyBorder="1" applyAlignment="1">
      <alignment horizontal="center" vertical="center"/>
    </xf>
    <xf numFmtId="167" fontId="49" fillId="2" borderId="18" xfId="1" applyNumberFormat="1" applyFont="1" applyFill="1" applyBorder="1" applyAlignment="1">
      <alignment horizontal="center" vertical="center"/>
    </xf>
    <xf numFmtId="0" fontId="50" fillId="2" borderId="11" xfId="1" applyFont="1" applyFill="1" applyBorder="1" applyAlignment="1">
      <alignment horizontal="center" vertical="center"/>
    </xf>
    <xf numFmtId="0" fontId="50" fillId="2" borderId="13" xfId="1" applyFont="1" applyFill="1" applyBorder="1" applyAlignment="1">
      <alignment horizontal="center" vertical="center"/>
    </xf>
    <xf numFmtId="0" fontId="50" fillId="2" borderId="12" xfId="1" applyFont="1" applyFill="1" applyBorder="1" applyAlignment="1">
      <alignment horizontal="center" vertical="center"/>
    </xf>
    <xf numFmtId="165" fontId="50" fillId="0" borderId="11" xfId="1" applyNumberFormat="1" applyFont="1" applyBorder="1" applyAlignment="1">
      <alignment horizontal="center" vertical="center"/>
    </xf>
    <xf numFmtId="165" fontId="50" fillId="0" borderId="13" xfId="1" applyNumberFormat="1" applyFont="1" applyBorder="1" applyAlignment="1">
      <alignment horizontal="center" vertical="center"/>
    </xf>
    <xf numFmtId="165" fontId="50" fillId="0" borderId="12" xfId="1" applyNumberFormat="1" applyFont="1" applyBorder="1" applyAlignment="1">
      <alignment horizontal="center" vertical="center"/>
    </xf>
    <xf numFmtId="167" fontId="3" fillId="2" borderId="40" xfId="1" applyNumberFormat="1" applyFont="1" applyFill="1" applyBorder="1" applyAlignment="1">
      <alignment horizontal="center" vertical="center"/>
    </xf>
    <xf numFmtId="167" fontId="3" fillId="2" borderId="41" xfId="1" applyNumberFormat="1" applyFont="1" applyFill="1" applyBorder="1" applyAlignment="1">
      <alignment horizontal="center" vertical="center"/>
    </xf>
    <xf numFmtId="167" fontId="29" fillId="2" borderId="43" xfId="1" applyNumberFormat="1" applyFont="1" applyFill="1" applyBorder="1" applyAlignment="1">
      <alignment horizontal="center" vertical="center"/>
    </xf>
    <xf numFmtId="167" fontId="29" fillId="2" borderId="44" xfId="1" applyNumberFormat="1" applyFont="1" applyFill="1" applyBorder="1" applyAlignment="1">
      <alignment horizontal="center" vertical="center"/>
    </xf>
    <xf numFmtId="167" fontId="3" fillId="0" borderId="7" xfId="1" applyNumberFormat="1" applyFont="1" applyBorder="1" applyAlignment="1">
      <alignment horizontal="center" vertical="center"/>
    </xf>
    <xf numFmtId="167" fontId="3" fillId="0" borderId="8" xfId="1" applyNumberFormat="1" applyFont="1" applyBorder="1" applyAlignment="1">
      <alignment horizontal="center" vertical="center"/>
    </xf>
    <xf numFmtId="167" fontId="2" fillId="2" borderId="17" xfId="1" applyNumberFormat="1" applyFont="1" applyFill="1" applyBorder="1" applyAlignment="1">
      <alignment horizontal="center" vertical="center"/>
    </xf>
    <xf numFmtId="167" fontId="2" fillId="2" borderId="18" xfId="1" applyNumberFormat="1" applyFont="1" applyFill="1" applyBorder="1" applyAlignment="1">
      <alignment horizontal="center" vertical="center"/>
    </xf>
    <xf numFmtId="0" fontId="3" fillId="2" borderId="67" xfId="1" applyFont="1" applyFill="1" applyBorder="1" applyAlignment="1">
      <alignment horizontal="center" vertical="center"/>
    </xf>
    <xf numFmtId="0" fontId="3" fillId="2" borderId="34" xfId="1" applyFont="1" applyFill="1" applyBorder="1" applyAlignment="1">
      <alignment horizontal="center" vertical="center"/>
    </xf>
    <xf numFmtId="0" fontId="3" fillId="2" borderId="69" xfId="1" applyFont="1" applyFill="1" applyBorder="1" applyAlignment="1">
      <alignment horizontal="center" vertical="center"/>
    </xf>
    <xf numFmtId="0" fontId="3" fillId="0" borderId="11" xfId="1" applyFont="1" applyBorder="1" applyAlignment="1">
      <alignment horizontal="center" vertical="center"/>
    </xf>
    <xf numFmtId="0" fontId="3" fillId="0" borderId="13" xfId="1" applyFont="1" applyBorder="1" applyAlignment="1">
      <alignment horizontal="center" vertical="center"/>
    </xf>
    <xf numFmtId="0" fontId="3" fillId="0" borderId="12" xfId="1" applyFont="1" applyBorder="1" applyAlignment="1">
      <alignment horizontal="center" vertical="center"/>
    </xf>
    <xf numFmtId="0" fontId="3" fillId="2" borderId="11" xfId="1" applyFont="1" applyFill="1" applyBorder="1" applyAlignment="1">
      <alignment horizontal="center" vertical="center"/>
    </xf>
    <xf numFmtId="0" fontId="3" fillId="2" borderId="13" xfId="1" applyFont="1" applyFill="1" applyBorder="1" applyAlignment="1">
      <alignment horizontal="center" vertical="center"/>
    </xf>
    <xf numFmtId="0" fontId="3" fillId="2" borderId="12" xfId="1" applyFont="1" applyFill="1" applyBorder="1" applyAlignment="1">
      <alignment horizontal="center" vertical="center"/>
    </xf>
    <xf numFmtId="0" fontId="2" fillId="2" borderId="16" xfId="1" applyFont="1" applyFill="1" applyBorder="1" applyAlignment="1">
      <alignment horizontal="center" vertical="center"/>
    </xf>
    <xf numFmtId="0" fontId="2" fillId="2" borderId="17" xfId="1" applyFont="1" applyFill="1" applyBorder="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49" fillId="0" borderId="11" xfId="1" applyFont="1" applyBorder="1" applyAlignment="1">
      <alignment horizontal="center" vertical="center"/>
    </xf>
    <xf numFmtId="0" fontId="49" fillId="0" borderId="13" xfId="1" applyFont="1" applyBorder="1" applyAlignment="1">
      <alignment horizontal="center" vertical="center"/>
    </xf>
    <xf numFmtId="0" fontId="49" fillId="0" borderId="12" xfId="1" applyFont="1" applyBorder="1" applyAlignment="1">
      <alignment horizontal="center" vertical="center"/>
    </xf>
    <xf numFmtId="0" fontId="50" fillId="0" borderId="11" xfId="1" applyFont="1" applyBorder="1" applyAlignment="1">
      <alignment horizontal="center" vertical="center"/>
    </xf>
    <xf numFmtId="0" fontId="50" fillId="0" borderId="13" xfId="1" applyFont="1" applyBorder="1" applyAlignment="1">
      <alignment horizontal="center" vertical="center"/>
    </xf>
    <xf numFmtId="0" fontId="50" fillId="0" borderId="12" xfId="1" applyFont="1" applyBorder="1" applyAlignment="1">
      <alignment horizontal="center" vertical="center"/>
    </xf>
    <xf numFmtId="0" fontId="3" fillId="2" borderId="6" xfId="1" applyFont="1" applyFill="1" applyBorder="1" applyAlignment="1">
      <alignment horizontal="center" vertical="center"/>
    </xf>
    <xf numFmtId="0" fontId="3" fillId="2" borderId="7" xfId="1" applyFont="1" applyFill="1" applyBorder="1" applyAlignment="1">
      <alignment horizontal="center" vertical="center"/>
    </xf>
    <xf numFmtId="167" fontId="3" fillId="2" borderId="7" xfId="1" applyNumberFormat="1" applyFont="1" applyFill="1" applyBorder="1" applyAlignment="1">
      <alignment horizontal="center" vertical="center"/>
    </xf>
    <xf numFmtId="167" fontId="3" fillId="2" borderId="8" xfId="1" applyNumberFormat="1" applyFont="1" applyFill="1" applyBorder="1" applyAlignment="1">
      <alignment horizontal="center" vertical="center"/>
    </xf>
    <xf numFmtId="44" fontId="48" fillId="0" borderId="11" xfId="13" applyFont="1" applyFill="1" applyBorder="1" applyAlignment="1">
      <alignment horizontal="center" vertical="center"/>
    </xf>
    <xf numFmtId="44" fontId="48" fillId="0" borderId="12" xfId="13" applyFont="1" applyFill="1" applyBorder="1" applyAlignment="1">
      <alignment horizontal="center" vertical="center"/>
    </xf>
    <xf numFmtId="0" fontId="46" fillId="2" borderId="42" xfId="1" applyFont="1" applyFill="1" applyBorder="1" applyAlignment="1">
      <alignment horizontal="center" vertical="center"/>
    </xf>
    <xf numFmtId="0" fontId="46" fillId="2" borderId="43" xfId="1" applyFont="1" applyFill="1" applyBorder="1" applyAlignment="1">
      <alignment horizontal="center"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49" fillId="0" borderId="6" xfId="1" applyFont="1" applyBorder="1" applyAlignment="1">
      <alignment horizontal="center" vertical="center"/>
    </xf>
    <xf numFmtId="0" fontId="49" fillId="0" borderId="7" xfId="1" applyFont="1" applyBorder="1" applyAlignment="1">
      <alignment horizontal="center" vertical="center"/>
    </xf>
    <xf numFmtId="0" fontId="49" fillId="2" borderId="15" xfId="1" applyFont="1" applyFill="1" applyBorder="1" applyAlignment="1">
      <alignment horizontal="center" vertical="center"/>
    </xf>
    <xf numFmtId="0" fontId="49" fillId="2" borderId="13" xfId="1" applyFont="1" applyFill="1" applyBorder="1" applyAlignment="1">
      <alignment horizontal="center" vertical="center"/>
    </xf>
    <xf numFmtId="0" fontId="49" fillId="2" borderId="14" xfId="1" applyFont="1" applyFill="1" applyBorder="1" applyAlignment="1">
      <alignment horizontal="center" vertical="center"/>
    </xf>
    <xf numFmtId="44" fontId="5" fillId="0" borderId="71" xfId="0" applyNumberFormat="1" applyFont="1" applyBorder="1" applyAlignment="1">
      <alignment horizontal="center" vertical="center"/>
    </xf>
    <xf numFmtId="0" fontId="5" fillId="0" borderId="71" xfId="0" applyFont="1" applyBorder="1" applyAlignment="1">
      <alignment horizontal="right" vertical="center"/>
    </xf>
    <xf numFmtId="44" fontId="5" fillId="10" borderId="71" xfId="0" applyNumberFormat="1" applyFont="1" applyFill="1" applyBorder="1" applyAlignment="1">
      <alignment horizontal="center" vertical="center"/>
    </xf>
    <xf numFmtId="44" fontId="3" fillId="0" borderId="71" xfId="0" applyNumberFormat="1" applyFont="1" applyBorder="1" applyAlignment="1">
      <alignment horizontal="center" vertical="center"/>
    </xf>
    <xf numFmtId="0" fontId="49" fillId="0" borderId="1" xfId="1" applyFont="1" applyBorder="1" applyAlignment="1">
      <alignment horizontal="right" vertical="center"/>
    </xf>
    <xf numFmtId="0" fontId="49" fillId="0" borderId="2" xfId="1" applyFont="1" applyBorder="1" applyAlignment="1">
      <alignment horizontal="right" vertical="center"/>
    </xf>
    <xf numFmtId="0" fontId="49" fillId="0" borderId="3" xfId="1" applyFont="1" applyBorder="1" applyAlignment="1">
      <alignment horizontal="right" vertical="center"/>
    </xf>
    <xf numFmtId="0" fontId="50" fillId="0" borderId="19" xfId="1" applyFont="1" applyBorder="1" applyAlignment="1">
      <alignment horizontal="center" vertical="center" wrapText="1"/>
    </xf>
    <xf numFmtId="0" fontId="50" fillId="0" borderId="20" xfId="1" applyFont="1" applyBorder="1" applyAlignment="1">
      <alignment horizontal="center" vertical="center" wrapText="1"/>
    </xf>
    <xf numFmtId="0" fontId="50" fillId="0" borderId="21" xfId="1" applyFont="1" applyBorder="1" applyAlignment="1">
      <alignment horizontal="center" vertical="center" wrapText="1"/>
    </xf>
    <xf numFmtId="0" fontId="5" fillId="0" borderId="72" xfId="0" applyFont="1" applyBorder="1" applyAlignment="1">
      <alignment horizontal="right"/>
    </xf>
    <xf numFmtId="0" fontId="5" fillId="0" borderId="73" xfId="0" applyFont="1" applyBorder="1" applyAlignment="1">
      <alignment horizontal="right"/>
    </xf>
    <xf numFmtId="0" fontId="5" fillId="0" borderId="74" xfId="0" applyFont="1" applyBorder="1" applyAlignment="1">
      <alignment horizontal="right"/>
    </xf>
    <xf numFmtId="0" fontId="47" fillId="11" borderId="75" xfId="0" applyFont="1" applyFill="1" applyBorder="1" applyAlignment="1">
      <alignment horizontal="left" vertical="center" wrapText="1"/>
    </xf>
    <xf numFmtId="49" fontId="9" fillId="2" borderId="71" xfId="0" applyNumberFormat="1" applyFont="1" applyFill="1" applyBorder="1" applyAlignment="1" applyProtection="1">
      <alignment horizontal="center" vertical="center" wrapText="1"/>
      <protection locked="0"/>
    </xf>
    <xf numFmtId="49" fontId="1" fillId="3" borderId="71" xfId="0" applyNumberFormat="1" applyFont="1" applyFill="1" applyBorder="1" applyAlignment="1" applyProtection="1">
      <alignment horizontal="center" vertical="center" wrapText="1"/>
      <protection locked="0"/>
    </xf>
    <xf numFmtId="0" fontId="47" fillId="11" borderId="71" xfId="0" applyFont="1" applyFill="1" applyBorder="1" applyAlignment="1">
      <alignment horizontal="left" vertical="center" wrapText="1"/>
    </xf>
    <xf numFmtId="44" fontId="5" fillId="0" borderId="71" xfId="0" applyNumberFormat="1" applyFont="1" applyBorder="1" applyAlignment="1">
      <alignment horizontal="center"/>
    </xf>
    <xf numFmtId="0" fontId="43" fillId="0" borderId="0" xfId="0" applyFont="1" applyAlignment="1">
      <alignment horizontal="center"/>
    </xf>
    <xf numFmtId="0" fontId="37" fillId="9" borderId="71" xfId="0" applyFont="1" applyFill="1" applyBorder="1" applyAlignment="1">
      <alignment horizontal="center" vertical="center" wrapText="1"/>
    </xf>
    <xf numFmtId="0" fontId="37" fillId="0" borderId="71" xfId="0" applyFont="1" applyBorder="1" applyAlignment="1">
      <alignment horizontal="center" vertical="center" wrapText="1"/>
    </xf>
    <xf numFmtId="0" fontId="38" fillId="0" borderId="71" xfId="0" applyFont="1" applyBorder="1" applyAlignment="1">
      <alignment horizontal="center" vertical="center" wrapText="1"/>
    </xf>
    <xf numFmtId="17" fontId="38" fillId="0" borderId="71" xfId="0" applyNumberFormat="1" applyFont="1" applyBorder="1" applyAlignment="1">
      <alignment horizontal="center" vertical="center" wrapText="1"/>
    </xf>
    <xf numFmtId="173" fontId="38" fillId="3" borderId="71" xfId="0" applyNumberFormat="1" applyFont="1" applyFill="1" applyBorder="1" applyAlignment="1">
      <alignment horizontal="center" vertical="center" wrapText="1"/>
    </xf>
    <xf numFmtId="0" fontId="38" fillId="3" borderId="71" xfId="0" applyFont="1" applyFill="1" applyBorder="1" applyAlignment="1">
      <alignment horizontal="center" vertical="center" wrapText="1"/>
    </xf>
    <xf numFmtId="0" fontId="40" fillId="9" borderId="71" xfId="0" applyFont="1" applyFill="1" applyBorder="1" applyAlignment="1">
      <alignment horizontal="center" vertical="center" wrapText="1"/>
    </xf>
    <xf numFmtId="0" fontId="41" fillId="0" borderId="71" xfId="0" applyFont="1" applyBorder="1" applyAlignment="1">
      <alignment horizontal="center" vertical="center" wrapText="1"/>
    </xf>
    <xf numFmtId="172" fontId="41" fillId="0" borderId="71" xfId="0" applyNumberFormat="1" applyFont="1" applyBorder="1" applyAlignment="1">
      <alignment horizontal="center" vertical="center" wrapText="1"/>
    </xf>
    <xf numFmtId="172" fontId="41" fillId="3" borderId="71" xfId="0" applyNumberFormat="1" applyFont="1" applyFill="1" applyBorder="1" applyAlignment="1">
      <alignment horizontal="center" vertical="center" wrapText="1"/>
    </xf>
    <xf numFmtId="2" fontId="41" fillId="0" borderId="71" xfId="0" applyNumberFormat="1" applyFont="1" applyBorder="1" applyAlignment="1">
      <alignment horizontal="center" vertical="center" wrapText="1"/>
    </xf>
    <xf numFmtId="2" fontId="40" fillId="0" borderId="71" xfId="0" applyNumberFormat="1" applyFont="1" applyBorder="1" applyAlignment="1">
      <alignment horizontal="right" vertical="center" wrapText="1"/>
    </xf>
    <xf numFmtId="170" fontId="40" fillId="0" borderId="71" xfId="0" applyNumberFormat="1" applyFont="1" applyBorder="1" applyAlignment="1">
      <alignment horizontal="center" vertical="center" wrapText="1"/>
    </xf>
    <xf numFmtId="170" fontId="38" fillId="0" borderId="71" xfId="0" applyNumberFormat="1" applyFont="1" applyBorder="1" applyAlignment="1">
      <alignment horizontal="center" vertical="center" wrapText="1"/>
    </xf>
    <xf numFmtId="170" fontId="37" fillId="0" borderId="71" xfId="0" applyNumberFormat="1" applyFont="1" applyBorder="1" applyAlignment="1">
      <alignment horizontal="center" vertical="center" wrapText="1"/>
    </xf>
    <xf numFmtId="0" fontId="36" fillId="0" borderId="0" xfId="0" applyFont="1" applyAlignment="1">
      <alignment horizontal="center" vertical="center"/>
    </xf>
    <xf numFmtId="0" fontId="5" fillId="0" borderId="0" xfId="0" applyFont="1" applyAlignment="1">
      <alignment horizontal="center"/>
    </xf>
    <xf numFmtId="170" fontId="37" fillId="3" borderId="71" xfId="0" applyNumberFormat="1" applyFont="1" applyFill="1" applyBorder="1" applyAlignment="1">
      <alignment horizontal="center" vertical="center" wrapText="1"/>
    </xf>
    <xf numFmtId="0" fontId="3" fillId="2" borderId="15" xfId="1" applyFont="1" applyFill="1" applyBorder="1" applyAlignment="1">
      <alignment horizontal="center" vertical="center"/>
    </xf>
    <xf numFmtId="0" fontId="6" fillId="2" borderId="63" xfId="1" applyFont="1" applyFill="1" applyBorder="1" applyAlignment="1">
      <alignment horizontal="center" vertical="center"/>
    </xf>
    <xf numFmtId="0" fontId="6" fillId="2" borderId="37" xfId="1" applyFont="1" applyFill="1" applyBorder="1" applyAlignment="1">
      <alignment horizontal="center" vertical="center"/>
    </xf>
    <xf numFmtId="0" fontId="6" fillId="2" borderId="38" xfId="1" applyFont="1" applyFill="1" applyBorder="1" applyAlignment="1">
      <alignment horizontal="center" vertical="center"/>
    </xf>
    <xf numFmtId="0" fontId="3" fillId="0" borderId="15" xfId="1" applyFont="1" applyBorder="1" applyAlignment="1">
      <alignment horizontal="center" vertical="center"/>
    </xf>
    <xf numFmtId="0" fontId="2" fillId="2" borderId="49" xfId="1" applyFont="1" applyFill="1" applyBorder="1" applyAlignment="1" applyProtection="1">
      <alignment horizontal="center" vertical="center"/>
      <protection locked="0"/>
    </xf>
    <xf numFmtId="0" fontId="2" fillId="2" borderId="31" xfId="1" applyFont="1" applyFill="1" applyBorder="1" applyAlignment="1" applyProtection="1">
      <alignment horizontal="center" vertical="center"/>
      <protection locked="0"/>
    </xf>
    <xf numFmtId="0" fontId="2" fillId="2" borderId="32" xfId="1" applyFont="1" applyFill="1" applyBorder="1" applyAlignment="1" applyProtection="1">
      <alignment horizontal="center" vertical="center"/>
      <protection locked="0"/>
    </xf>
    <xf numFmtId="0" fontId="2" fillId="0" borderId="63" xfId="1" applyFont="1" applyBorder="1" applyAlignment="1">
      <alignment horizontal="right" vertical="center"/>
    </xf>
    <xf numFmtId="0" fontId="2" fillId="0" borderId="37" xfId="1" applyFont="1" applyBorder="1" applyAlignment="1">
      <alignment horizontal="right" vertical="center"/>
    </xf>
    <xf numFmtId="167" fontId="2" fillId="0" borderId="36" xfId="1" applyNumberFormat="1" applyFont="1" applyBorder="1" applyAlignment="1">
      <alignment horizontal="center" vertical="center"/>
    </xf>
    <xf numFmtId="167" fontId="2" fillId="0" borderId="37" xfId="1" applyNumberFormat="1" applyFont="1" applyBorder="1" applyAlignment="1">
      <alignment horizontal="center" vertical="center"/>
    </xf>
    <xf numFmtId="167" fontId="2" fillId="0" borderId="64" xfId="1" applyNumberFormat="1" applyFont="1" applyBorder="1" applyAlignment="1">
      <alignment horizontal="center" vertical="center"/>
    </xf>
    <xf numFmtId="0" fontId="2" fillId="2" borderId="39" xfId="1" applyFont="1" applyFill="1" applyBorder="1" applyAlignment="1">
      <alignment horizontal="center" vertical="center"/>
    </xf>
    <xf numFmtId="0" fontId="2" fillId="2" borderId="69" xfId="1" applyFont="1" applyFill="1" applyBorder="1" applyAlignment="1">
      <alignment horizontal="center" vertical="center"/>
    </xf>
    <xf numFmtId="0" fontId="2" fillId="2" borderId="40" xfId="1" applyFont="1" applyFill="1" applyBorder="1" applyAlignment="1">
      <alignment horizontal="center" vertical="center"/>
    </xf>
    <xf numFmtId="0" fontId="2" fillId="2" borderId="41" xfId="1" applyFont="1" applyFill="1" applyBorder="1" applyAlignment="1">
      <alignment horizontal="center" vertical="center"/>
    </xf>
    <xf numFmtId="0" fontId="2" fillId="0" borderId="30" xfId="1" applyFont="1" applyBorder="1" applyAlignment="1">
      <alignment horizontal="center" vertical="center"/>
    </xf>
    <xf numFmtId="0" fontId="2" fillId="0" borderId="50" xfId="1" applyFont="1" applyBorder="1" applyAlignment="1">
      <alignment horizontal="center" vertical="center"/>
    </xf>
    <xf numFmtId="0" fontId="2" fillId="0" borderId="49" xfId="1" applyFont="1" applyBorder="1" applyAlignment="1">
      <alignment horizontal="center" vertical="center"/>
    </xf>
    <xf numFmtId="0" fontId="2" fillId="0" borderId="31" xfId="1" applyFont="1" applyBorder="1" applyAlignment="1">
      <alignment horizontal="center" vertical="center"/>
    </xf>
    <xf numFmtId="167" fontId="2" fillId="0" borderId="61" xfId="1" applyNumberFormat="1" applyFont="1" applyBorder="1" applyAlignment="1">
      <alignment horizontal="center" vertical="center"/>
    </xf>
    <xf numFmtId="167" fontId="2" fillId="0" borderId="68" xfId="1" applyNumberFormat="1" applyFont="1" applyBorder="1" applyAlignment="1">
      <alignment horizontal="center" vertical="center"/>
    </xf>
    <xf numFmtId="0" fontId="2" fillId="2" borderId="67" xfId="1" applyFont="1" applyFill="1" applyBorder="1" applyAlignment="1" applyProtection="1">
      <alignment horizontal="center" vertical="center"/>
      <protection locked="0"/>
    </xf>
    <xf numFmtId="0" fontId="2" fillId="2" borderId="34" xfId="1" applyFont="1" applyFill="1" applyBorder="1" applyAlignment="1" applyProtection="1">
      <alignment horizontal="center" vertical="center"/>
      <protection locked="0"/>
    </xf>
    <xf numFmtId="0" fontId="2" fillId="2" borderId="35" xfId="1" applyFont="1" applyFill="1" applyBorder="1" applyAlignment="1" applyProtection="1">
      <alignment horizontal="center" vertical="center"/>
      <protection locked="0"/>
    </xf>
    <xf numFmtId="0" fontId="2" fillId="0" borderId="15" xfId="1" applyFont="1" applyBorder="1" applyAlignment="1">
      <alignment horizontal="right" vertical="center"/>
    </xf>
    <xf numFmtId="0" fontId="2" fillId="0" borderId="13" xfId="1" applyFont="1" applyBorder="1" applyAlignment="1">
      <alignment horizontal="right" vertical="center"/>
    </xf>
    <xf numFmtId="167" fontId="2" fillId="0" borderId="7" xfId="1" applyNumberFormat="1" applyFont="1" applyBorder="1" applyAlignment="1">
      <alignment horizontal="center" vertical="center"/>
    </xf>
    <xf numFmtId="167" fontId="2" fillId="0" borderId="8" xfId="1" applyNumberFormat="1" applyFont="1" applyBorder="1" applyAlignment="1">
      <alignment horizontal="center" vertical="center"/>
    </xf>
    <xf numFmtId="0" fontId="2" fillId="0" borderId="1" xfId="1" applyFont="1" applyBorder="1" applyAlignment="1">
      <alignment horizontal="center" vertical="center"/>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0" xfId="1" applyFont="1" applyAlignment="1">
      <alignment horizontal="center" vertical="center"/>
    </xf>
    <xf numFmtId="0" fontId="2" fillId="0" borderId="5" xfId="1" applyFont="1" applyBorder="1" applyAlignment="1">
      <alignment horizontal="center" vertical="center"/>
    </xf>
    <xf numFmtId="0" fontId="3" fillId="0" borderId="19" xfId="1" applyFont="1" applyBorder="1" applyAlignment="1">
      <alignment horizontal="center" vertical="center"/>
    </xf>
    <xf numFmtId="0" fontId="3" fillId="0" borderId="20" xfId="1" applyFont="1" applyBorder="1" applyAlignment="1">
      <alignment horizontal="center" vertical="center"/>
    </xf>
    <xf numFmtId="0" fontId="3" fillId="0" borderId="21" xfId="1" applyFont="1" applyBorder="1" applyAlignment="1">
      <alignment horizontal="center" vertical="center"/>
    </xf>
    <xf numFmtId="4" fontId="19" fillId="0" borderId="11" xfId="1" applyNumberFormat="1" applyFont="1" applyBorder="1" applyAlignment="1">
      <alignment horizontal="center" vertical="center"/>
    </xf>
    <xf numFmtId="4" fontId="19" fillId="0" borderId="13" xfId="1" applyNumberFormat="1" applyFont="1" applyBorder="1" applyAlignment="1">
      <alignment horizontal="center" vertical="center"/>
    </xf>
    <xf numFmtId="4" fontId="19" fillId="0" borderId="12" xfId="1" applyNumberFormat="1" applyFont="1" applyBorder="1" applyAlignment="1">
      <alignment horizontal="center" vertical="center"/>
    </xf>
    <xf numFmtId="0" fontId="19" fillId="0" borderId="11" xfId="1" applyFont="1" applyBorder="1" applyAlignment="1">
      <alignment horizontal="center" vertical="center"/>
    </xf>
    <xf numFmtId="0" fontId="19" fillId="0" borderId="13" xfId="1" applyFont="1" applyBorder="1" applyAlignment="1">
      <alignment horizontal="center" vertical="center"/>
    </xf>
    <xf numFmtId="0" fontId="19" fillId="0" borderId="12" xfId="1" applyFont="1" applyBorder="1" applyAlignment="1">
      <alignment horizontal="center" vertical="center"/>
    </xf>
    <xf numFmtId="0" fontId="19" fillId="0" borderId="11" xfId="1" applyFont="1" applyBorder="1" applyAlignment="1">
      <alignment horizontal="left" vertical="center"/>
    </xf>
    <xf numFmtId="0" fontId="19" fillId="0" borderId="13" xfId="1" applyFont="1" applyBorder="1" applyAlignment="1">
      <alignment horizontal="left" vertical="center"/>
    </xf>
    <xf numFmtId="0" fontId="19" fillId="0" borderId="12" xfId="1" applyFont="1" applyBorder="1" applyAlignment="1">
      <alignment horizontal="left" vertical="center"/>
    </xf>
    <xf numFmtId="4" fontId="19" fillId="0" borderId="14" xfId="1" applyNumberFormat="1" applyFont="1" applyBorder="1" applyAlignment="1">
      <alignment horizontal="center" vertical="center"/>
    </xf>
    <xf numFmtId="0" fontId="19" fillId="0" borderId="15" xfId="1" applyFont="1" applyBorder="1" applyAlignment="1">
      <alignment horizontal="center" vertical="center"/>
    </xf>
    <xf numFmtId="0" fontId="14" fillId="0" borderId="11" xfId="0" applyFont="1" applyBorder="1" applyAlignment="1">
      <alignment horizontal="center"/>
    </xf>
    <xf numFmtId="0" fontId="14" fillId="0" borderId="13" xfId="0" applyFont="1" applyBorder="1" applyAlignment="1">
      <alignment horizontal="center"/>
    </xf>
    <xf numFmtId="0" fontId="14" fillId="0" borderId="12" xfId="0" applyFont="1" applyBorder="1" applyAlignment="1">
      <alignment horizontal="center"/>
    </xf>
    <xf numFmtId="0" fontId="10" fillId="0" borderId="54" xfId="0" applyFont="1" applyBorder="1" applyAlignment="1">
      <alignment horizontal="center" vertical="center" wrapText="1"/>
    </xf>
    <xf numFmtId="0" fontId="10" fillId="0" borderId="55" xfId="0" applyFont="1" applyBorder="1" applyAlignment="1">
      <alignment horizontal="center" vertical="center" wrapText="1"/>
    </xf>
    <xf numFmtId="0" fontId="10" fillId="0" borderId="56"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0" xfId="0" applyFont="1" applyAlignment="1">
      <alignment horizontal="center" vertical="center" wrapText="1"/>
    </xf>
    <xf numFmtId="0" fontId="10" fillId="0" borderId="48"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8" fillId="0" borderId="54" xfId="0" applyFont="1" applyBorder="1" applyAlignment="1">
      <alignment horizontal="left" vertical="center"/>
    </xf>
    <xf numFmtId="0" fontId="8" fillId="0" borderId="55" xfId="0" applyFont="1" applyBorder="1" applyAlignment="1">
      <alignment horizontal="left" vertical="center"/>
    </xf>
    <xf numFmtId="0" fontId="8" fillId="0" borderId="57" xfId="0" applyFont="1" applyBorder="1" applyAlignment="1">
      <alignment horizontal="left" vertical="center"/>
    </xf>
    <xf numFmtId="0" fontId="8" fillId="0" borderId="49" xfId="0" applyFont="1" applyBorder="1" applyAlignment="1">
      <alignment horizontal="left" vertical="center"/>
    </xf>
    <xf numFmtId="0" fontId="8" fillId="0" borderId="31" xfId="0" applyFont="1" applyBorder="1" applyAlignment="1">
      <alignment horizontal="left" vertical="center"/>
    </xf>
    <xf numFmtId="0" fontId="8" fillId="0" borderId="59" xfId="0" applyFont="1" applyBorder="1" applyAlignment="1">
      <alignment horizontal="left" vertical="center"/>
    </xf>
    <xf numFmtId="0" fontId="8" fillId="0" borderId="58" xfId="0" applyFont="1" applyBorder="1" applyAlignment="1">
      <alignment horizontal="left" vertical="center"/>
    </xf>
    <xf numFmtId="0" fontId="8" fillId="0" borderId="60" xfId="0" applyFont="1" applyBorder="1" applyAlignment="1">
      <alignment horizontal="left" vertical="center"/>
    </xf>
    <xf numFmtId="0" fontId="8" fillId="0" borderId="58" xfId="0" applyFont="1" applyBorder="1" applyAlignment="1">
      <alignment horizontal="center" vertical="center"/>
    </xf>
    <xf numFmtId="0" fontId="8" fillId="0" borderId="55" xfId="0" applyFont="1" applyBorder="1" applyAlignment="1">
      <alignment horizontal="center" vertical="center"/>
    </xf>
    <xf numFmtId="0" fontId="8" fillId="0" borderId="56" xfId="0" applyFont="1" applyBorder="1" applyAlignment="1">
      <alignment horizontal="center" vertical="center"/>
    </xf>
    <xf numFmtId="0" fontId="8" fillId="0" borderId="60" xfId="0" applyFont="1" applyBorder="1" applyAlignment="1">
      <alignment horizontal="center" vertical="center"/>
    </xf>
    <xf numFmtId="0" fontId="8" fillId="0" borderId="31" xfId="0" applyFont="1" applyBorder="1" applyAlignment="1">
      <alignment horizontal="center" vertical="center"/>
    </xf>
    <xf numFmtId="0" fontId="8" fillId="0" borderId="50" xfId="0" applyFont="1" applyBorder="1" applyAlignment="1">
      <alignment horizontal="center" vertical="center"/>
    </xf>
    <xf numFmtId="0" fontId="8" fillId="0" borderId="11" xfId="0" applyFont="1" applyBorder="1" applyAlignment="1">
      <alignment horizontal="center" vertical="center"/>
    </xf>
    <xf numFmtId="0" fontId="8" fillId="0" borderId="13" xfId="0" applyFont="1" applyBorder="1" applyAlignment="1">
      <alignment horizontal="center" vertical="center"/>
    </xf>
    <xf numFmtId="0" fontId="8" fillId="0" borderId="12" xfId="0" applyFont="1" applyBorder="1" applyAlignment="1">
      <alignment horizontal="center" vertical="center"/>
    </xf>
    <xf numFmtId="0" fontId="9" fillId="0" borderId="23" xfId="0" applyFont="1" applyBorder="1" applyAlignment="1">
      <alignment horizontal="center" vertical="center"/>
    </xf>
    <xf numFmtId="0" fontId="9" fillId="0" borderId="24" xfId="0" applyFont="1" applyBorder="1" applyAlignment="1">
      <alignment horizontal="center" vertical="center"/>
    </xf>
    <xf numFmtId="0" fontId="9" fillId="0" borderId="25" xfId="0" applyFont="1" applyBorder="1" applyAlignment="1">
      <alignment horizontal="center" vertical="center"/>
    </xf>
    <xf numFmtId="0" fontId="9" fillId="0" borderId="45" xfId="0" applyFont="1" applyBorder="1" applyAlignment="1">
      <alignment horizontal="center" vertical="center"/>
    </xf>
    <xf numFmtId="0" fontId="9" fillId="0" borderId="0" xfId="0" applyFont="1" applyAlignment="1">
      <alignment horizontal="center" vertical="center"/>
    </xf>
    <xf numFmtId="0" fontId="9" fillId="0" borderId="48" xfId="0" applyFont="1" applyBorder="1" applyAlignment="1">
      <alignment horizontal="center" vertical="center"/>
    </xf>
    <xf numFmtId="0" fontId="9" fillId="0" borderId="51" xfId="0" applyFont="1" applyBorder="1" applyAlignment="1">
      <alignment horizontal="center" vertical="center"/>
    </xf>
    <xf numFmtId="0" fontId="9" fillId="0" borderId="52" xfId="0" applyFont="1" applyBorder="1" applyAlignment="1">
      <alignment horizontal="center" vertical="center"/>
    </xf>
    <xf numFmtId="0" fontId="9" fillId="0" borderId="53" xfId="0" applyFont="1" applyBorder="1" applyAlignment="1">
      <alignment horizontal="center" vertical="center"/>
    </xf>
    <xf numFmtId="4" fontId="19" fillId="0" borderId="36" xfId="1" applyNumberFormat="1" applyFont="1" applyBorder="1" applyAlignment="1">
      <alignment horizontal="center" vertical="center"/>
    </xf>
    <xf numFmtId="4" fontId="19" fillId="0" borderId="37" xfId="1" applyNumberFormat="1" applyFont="1" applyBorder="1" applyAlignment="1">
      <alignment horizontal="center" vertical="center"/>
    </xf>
    <xf numFmtId="4" fontId="19" fillId="0" borderId="38" xfId="1" applyNumberFormat="1" applyFont="1" applyBorder="1" applyAlignment="1">
      <alignment horizontal="center" vertical="center"/>
    </xf>
    <xf numFmtId="4" fontId="19" fillId="0" borderId="64" xfId="1" applyNumberFormat="1" applyFont="1" applyBorder="1" applyAlignment="1">
      <alignment horizontal="center" vertical="center"/>
    </xf>
    <xf numFmtId="0" fontId="19" fillId="0" borderId="36" xfId="1" applyFont="1" applyBorder="1" applyAlignment="1">
      <alignment horizontal="center" vertical="center"/>
    </xf>
    <xf numFmtId="0" fontId="19" fillId="0" borderId="37" xfId="1" applyFont="1" applyBorder="1" applyAlignment="1">
      <alignment horizontal="center" vertical="center"/>
    </xf>
    <xf numFmtId="0" fontId="19" fillId="0" borderId="38" xfId="1" applyFont="1" applyBorder="1" applyAlignment="1">
      <alignment horizontal="center" vertical="center"/>
    </xf>
    <xf numFmtId="0" fontId="19" fillId="0" borderId="24" xfId="1" applyFont="1" applyBorder="1" applyAlignment="1">
      <alignment horizontal="center" vertical="center"/>
    </xf>
    <xf numFmtId="4" fontId="19" fillId="0" borderId="24" xfId="1" applyNumberFormat="1" applyFont="1" applyBorder="1" applyAlignment="1">
      <alignment horizontal="center" vertical="center"/>
    </xf>
    <xf numFmtId="4" fontId="19" fillId="0" borderId="26" xfId="1" applyNumberFormat="1" applyFont="1" applyBorder="1" applyAlignment="1">
      <alignment horizontal="center" vertical="center"/>
    </xf>
    <xf numFmtId="0" fontId="19" fillId="0" borderId="23" xfId="1" applyFont="1" applyBorder="1" applyAlignment="1">
      <alignment horizontal="left" vertical="center"/>
    </xf>
    <xf numFmtId="0" fontId="19" fillId="0" borderId="24" xfId="1" applyFont="1" applyBorder="1" applyAlignment="1">
      <alignment horizontal="left" vertical="center"/>
    </xf>
    <xf numFmtId="14" fontId="14" fillId="0" borderId="11" xfId="0" applyNumberFormat="1" applyFont="1" applyBorder="1" applyAlignment="1">
      <alignment horizontal="center"/>
    </xf>
    <xf numFmtId="14" fontId="14" fillId="0" borderId="13" xfId="0" applyNumberFormat="1" applyFont="1" applyBorder="1" applyAlignment="1">
      <alignment horizontal="center"/>
    </xf>
    <xf numFmtId="14" fontId="14" fillId="0" borderId="12" xfId="0" applyNumberFormat="1" applyFont="1" applyBorder="1" applyAlignment="1">
      <alignment horizontal="center"/>
    </xf>
    <xf numFmtId="0" fontId="2" fillId="2" borderId="6" xfId="1" applyFont="1" applyFill="1" applyBorder="1" applyAlignment="1">
      <alignment horizontal="center" vertical="center"/>
    </xf>
    <xf numFmtId="0" fontId="2" fillId="2" borderId="7" xfId="1" applyFont="1" applyFill="1" applyBorder="1" applyAlignment="1">
      <alignment horizontal="center" vertical="center"/>
    </xf>
    <xf numFmtId="0" fontId="2" fillId="2" borderId="46"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47" xfId="1" applyFont="1" applyFill="1" applyBorder="1" applyAlignment="1">
      <alignment horizontal="center" vertical="center"/>
    </xf>
    <xf numFmtId="0" fontId="2" fillId="2" borderId="49" xfId="1" applyFont="1" applyFill="1" applyBorder="1" applyAlignment="1">
      <alignment horizontal="center" vertical="center"/>
    </xf>
    <xf numFmtId="0" fontId="2" fillId="2" borderId="31" xfId="1" applyFont="1" applyFill="1" applyBorder="1" applyAlignment="1">
      <alignment horizontal="center" vertical="center"/>
    </xf>
    <xf numFmtId="0" fontId="2" fillId="2" borderId="50" xfId="1" applyFont="1" applyFill="1" applyBorder="1" applyAlignment="1">
      <alignment horizontal="center" vertical="center"/>
    </xf>
    <xf numFmtId="0" fontId="2" fillId="2" borderId="8" xfId="1" applyFont="1" applyFill="1" applyBorder="1" applyAlignment="1">
      <alignment horizontal="center" vertical="center"/>
    </xf>
    <xf numFmtId="0" fontId="19" fillId="0" borderId="63" xfId="1" applyFont="1" applyBorder="1" applyAlignment="1">
      <alignment horizontal="center" vertical="center"/>
    </xf>
    <xf numFmtId="0" fontId="19" fillId="0" borderId="36" xfId="1" applyFont="1" applyBorder="1" applyAlignment="1">
      <alignment horizontal="left" vertical="center"/>
    </xf>
    <xf numFmtId="0" fontId="19" fillId="0" borderId="37" xfId="1" applyFont="1" applyBorder="1" applyAlignment="1">
      <alignment horizontal="left" vertical="center"/>
    </xf>
    <xf numFmtId="0" fontId="19" fillId="0" borderId="38" xfId="1" applyFont="1" applyBorder="1" applyAlignment="1">
      <alignment horizontal="left" vertical="center"/>
    </xf>
    <xf numFmtId="0" fontId="2" fillId="2" borderId="11" xfId="1" applyFont="1" applyFill="1" applyBorder="1" applyAlignment="1">
      <alignment horizontal="center" vertical="center"/>
    </xf>
    <xf numFmtId="0" fontId="2" fillId="2" borderId="13" xfId="1" applyFont="1" applyFill="1" applyBorder="1" applyAlignment="1">
      <alignment horizontal="center" vertical="center"/>
    </xf>
    <xf numFmtId="0" fontId="2" fillId="2" borderId="14" xfId="1" applyFont="1" applyFill="1" applyBorder="1" applyAlignment="1">
      <alignment horizontal="center" vertical="center"/>
    </xf>
    <xf numFmtId="0" fontId="26" fillId="0" borderId="15" xfId="1" applyFont="1" applyBorder="1" applyAlignment="1">
      <alignment horizontal="center" vertical="center"/>
    </xf>
    <xf numFmtId="0" fontId="26" fillId="0" borderId="12" xfId="1" applyFont="1" applyBorder="1" applyAlignment="1">
      <alignment horizontal="center" vertical="center"/>
    </xf>
    <xf numFmtId="0" fontId="26" fillId="0" borderId="11" xfId="1" applyFont="1" applyBorder="1" applyAlignment="1">
      <alignment horizontal="left" vertical="center"/>
    </xf>
    <xf numFmtId="0" fontId="26" fillId="0" borderId="13" xfId="1" applyFont="1" applyBorder="1" applyAlignment="1">
      <alignment horizontal="left" vertical="center"/>
    </xf>
    <xf numFmtId="0" fontId="19" fillId="0" borderId="0" xfId="1" applyFont="1" applyAlignment="1">
      <alignment horizontal="center" vertical="center"/>
    </xf>
    <xf numFmtId="0" fontId="19" fillId="0" borderId="0" xfId="1" applyFont="1" applyAlignment="1">
      <alignment horizontal="left" vertical="center"/>
    </xf>
    <xf numFmtId="4" fontId="19" fillId="0" borderId="0" xfId="1" applyNumberFormat="1" applyFont="1" applyAlignment="1">
      <alignment horizontal="center" vertical="center"/>
    </xf>
    <xf numFmtId="0" fontId="26" fillId="0" borderId="14" xfId="1" applyFont="1" applyBorder="1" applyAlignment="1">
      <alignment horizontal="left" vertical="center"/>
    </xf>
    <xf numFmtId="0" fontId="19" fillId="0" borderId="11" xfId="1" applyFont="1" applyBorder="1" applyAlignment="1">
      <alignment horizontal="left" vertical="center" wrapText="1"/>
    </xf>
    <xf numFmtId="0" fontId="19" fillId="0" borderId="13" xfId="1" applyFont="1" applyBorder="1" applyAlignment="1">
      <alignment horizontal="left" vertical="center" wrapText="1"/>
    </xf>
    <xf numFmtId="0" fontId="19" fillId="0" borderId="12" xfId="1" applyFont="1" applyBorder="1" applyAlignment="1">
      <alignment horizontal="left" vertical="center" wrapText="1"/>
    </xf>
    <xf numFmtId="0" fontId="7" fillId="0" borderId="39" xfId="1" applyFont="1" applyBorder="1" applyAlignment="1">
      <alignment horizontal="center" vertical="center" wrapText="1"/>
    </xf>
    <xf numFmtId="0" fontId="7" fillId="0" borderId="16" xfId="1" applyFont="1" applyBorder="1" applyAlignment="1">
      <alignment horizontal="center" vertical="center" wrapText="1"/>
    </xf>
    <xf numFmtId="0" fontId="7" fillId="0" borderId="39" xfId="1" applyFont="1" applyBorder="1" applyAlignment="1">
      <alignment horizontal="center" vertical="center"/>
    </xf>
    <xf numFmtId="0" fontId="7" fillId="0" borderId="6" xfId="1" applyFont="1" applyBorder="1" applyAlignment="1">
      <alignment horizontal="center" vertical="center"/>
    </xf>
    <xf numFmtId="0" fontId="7" fillId="0" borderId="16" xfId="1" applyFont="1" applyBorder="1" applyAlignment="1">
      <alignment horizontal="center" vertical="center"/>
    </xf>
    <xf numFmtId="0" fontId="15" fillId="0" borderId="1" xfId="1" applyFont="1" applyBorder="1" applyAlignment="1">
      <alignment horizontal="center" vertical="center"/>
    </xf>
    <xf numFmtId="0" fontId="15" fillId="0" borderId="2" xfId="1" applyFont="1" applyBorder="1" applyAlignment="1">
      <alignment horizontal="center" vertical="center"/>
    </xf>
    <xf numFmtId="0" fontId="15" fillId="0" borderId="3" xfId="1" applyFont="1" applyBorder="1" applyAlignment="1">
      <alignment horizontal="center" vertical="center"/>
    </xf>
    <xf numFmtId="0" fontId="16" fillId="0" borderId="4" xfId="1" applyFont="1" applyBorder="1" applyAlignment="1">
      <alignment horizontal="center" vertical="center"/>
    </xf>
    <xf numFmtId="0" fontId="16" fillId="0" borderId="0" xfId="1" applyFont="1" applyAlignment="1">
      <alignment horizontal="center" vertical="center"/>
    </xf>
    <xf numFmtId="0" fontId="16" fillId="0" borderId="5" xfId="1" applyFont="1" applyBorder="1" applyAlignment="1">
      <alignment horizontal="center" vertical="center"/>
    </xf>
    <xf numFmtId="0" fontId="17" fillId="0" borderId="4" xfId="1" applyFont="1" applyBorder="1" applyAlignment="1">
      <alignment horizontal="center" vertical="center"/>
    </xf>
    <xf numFmtId="0" fontId="17" fillId="0" borderId="0" xfId="1" applyFont="1" applyAlignment="1">
      <alignment horizontal="center" vertical="center"/>
    </xf>
    <xf numFmtId="0" fontId="17" fillId="0" borderId="5" xfId="1" applyFont="1" applyBorder="1" applyAlignment="1">
      <alignment horizontal="center" vertical="center"/>
    </xf>
    <xf numFmtId="0" fontId="18" fillId="0" borderId="39" xfId="1" applyFont="1" applyBorder="1" applyAlignment="1">
      <alignment horizontal="center" vertical="center"/>
    </xf>
    <xf numFmtId="0" fontId="18" fillId="0" borderId="40" xfId="1" applyFont="1" applyBorder="1" applyAlignment="1">
      <alignment horizontal="center" vertical="center"/>
    </xf>
    <xf numFmtId="0" fontId="18" fillId="0" borderId="41" xfId="1" applyFont="1" applyBorder="1" applyAlignment="1">
      <alignment horizontal="center" vertical="center"/>
    </xf>
    <xf numFmtId="0" fontId="10" fillId="0" borderId="6" xfId="1" applyFont="1" applyBorder="1" applyAlignment="1">
      <alignment horizontal="center" vertical="center"/>
    </xf>
    <xf numFmtId="0" fontId="10" fillId="0" borderId="16" xfId="1" applyFont="1" applyBorder="1" applyAlignment="1">
      <alignment horizontal="center" vertical="center"/>
    </xf>
    <xf numFmtId="0" fontId="10" fillId="0" borderId="7" xfId="1" applyFont="1" applyBorder="1" applyAlignment="1">
      <alignment horizontal="center" vertical="center"/>
    </xf>
    <xf numFmtId="0" fontId="10" fillId="0" borderId="17" xfId="1" applyFont="1" applyBorder="1" applyAlignment="1">
      <alignment horizontal="center" vertical="center"/>
    </xf>
    <xf numFmtId="0" fontId="10" fillId="0" borderId="8" xfId="1" applyFont="1" applyBorder="1" applyAlignment="1">
      <alignment horizontal="center" vertical="center"/>
    </xf>
    <xf numFmtId="0" fontId="10" fillId="0" borderId="18" xfId="1" applyFont="1" applyBorder="1" applyAlignment="1">
      <alignment horizontal="center" vertical="center"/>
    </xf>
    <xf numFmtId="0" fontId="12" fillId="5" borderId="15" xfId="1" applyFont="1" applyFill="1" applyBorder="1" applyAlignment="1" applyProtection="1">
      <alignment horizontal="left" vertical="center"/>
      <protection locked="0"/>
    </xf>
    <xf numFmtId="0" fontId="12" fillId="5" borderId="13" xfId="1" applyFont="1" applyFill="1" applyBorder="1" applyAlignment="1" applyProtection="1">
      <alignment horizontal="left" vertical="center"/>
      <protection locked="0"/>
    </xf>
    <xf numFmtId="0" fontId="12" fillId="5" borderId="14" xfId="1" applyFont="1" applyFill="1" applyBorder="1" applyAlignment="1" applyProtection="1">
      <alignment horizontal="left" vertical="center"/>
      <protection locked="0"/>
    </xf>
    <xf numFmtId="0" fontId="8" fillId="5" borderId="36" xfId="1" applyFont="1" applyFill="1" applyBorder="1" applyAlignment="1" applyProtection="1">
      <alignment horizontal="left" vertical="center"/>
      <protection locked="0"/>
    </xf>
    <xf numFmtId="0" fontId="8" fillId="5" borderId="37" xfId="1" applyFont="1" applyFill="1" applyBorder="1" applyAlignment="1" applyProtection="1">
      <alignment horizontal="left" vertical="center"/>
      <protection locked="0"/>
    </xf>
    <xf numFmtId="0" fontId="8" fillId="5" borderId="38" xfId="1" applyFont="1" applyFill="1" applyBorder="1" applyAlignment="1" applyProtection="1">
      <alignment horizontal="left" vertical="center"/>
      <protection locked="0"/>
    </xf>
    <xf numFmtId="168" fontId="8" fillId="5" borderId="11" xfId="4" applyNumberFormat="1" applyFont="1" applyFill="1" applyBorder="1" applyAlignment="1" applyProtection="1">
      <alignment horizontal="center" vertical="center"/>
      <protection locked="0"/>
    </xf>
    <xf numFmtId="168" fontId="8" fillId="5" borderId="13" xfId="4" applyNumberFormat="1" applyFont="1" applyFill="1" applyBorder="1" applyAlignment="1" applyProtection="1">
      <alignment horizontal="center" vertical="center"/>
      <protection locked="0"/>
    </xf>
    <xf numFmtId="168" fontId="8" fillId="5" borderId="12" xfId="4" applyNumberFormat="1" applyFont="1" applyFill="1" applyBorder="1" applyAlignment="1" applyProtection="1">
      <alignment horizontal="center" vertical="center"/>
      <protection locked="0"/>
    </xf>
    <xf numFmtId="2" fontId="8" fillId="5" borderId="11" xfId="4" applyNumberFormat="1" applyFont="1" applyFill="1" applyBorder="1" applyAlignment="1" applyProtection="1">
      <alignment horizontal="center" vertical="center"/>
      <protection locked="0"/>
    </xf>
    <xf numFmtId="2" fontId="8" fillId="5" borderId="13" xfId="4" applyNumberFormat="1" applyFont="1" applyFill="1" applyBorder="1" applyAlignment="1" applyProtection="1">
      <alignment horizontal="center" vertical="center"/>
      <protection locked="0"/>
    </xf>
    <xf numFmtId="2" fontId="8" fillId="5" borderId="12" xfId="4" applyNumberFormat="1" applyFont="1" applyFill="1" applyBorder="1" applyAlignment="1" applyProtection="1">
      <alignment horizontal="center" vertical="center"/>
      <protection locked="0"/>
    </xf>
    <xf numFmtId="0" fontId="8" fillId="5" borderId="23" xfId="1" applyFont="1" applyFill="1" applyBorder="1" applyAlignment="1" applyProtection="1">
      <alignment horizontal="left" vertical="center"/>
      <protection locked="0"/>
    </xf>
    <xf numFmtId="0" fontId="8" fillId="5" borderId="24" xfId="1" applyFont="1" applyFill="1" applyBorder="1" applyAlignment="1" applyProtection="1">
      <alignment horizontal="left" vertical="center"/>
      <protection locked="0"/>
    </xf>
    <xf numFmtId="0" fontId="8" fillId="5" borderId="25" xfId="1" applyFont="1" applyFill="1" applyBorder="1" applyAlignment="1" applyProtection="1">
      <alignment horizontal="left" vertical="center"/>
      <protection locked="0"/>
    </xf>
    <xf numFmtId="0" fontId="12" fillId="5" borderId="30" xfId="1" applyFont="1" applyFill="1" applyBorder="1" applyAlignment="1" applyProtection="1">
      <alignment horizontal="left" vertical="center"/>
      <protection locked="0"/>
    </xf>
    <xf numFmtId="0" fontId="12" fillId="5" borderId="31" xfId="1" applyFont="1" applyFill="1" applyBorder="1" applyAlignment="1" applyProtection="1">
      <alignment horizontal="left" vertical="center"/>
      <protection locked="0"/>
    </xf>
    <xf numFmtId="0" fontId="12" fillId="5" borderId="32" xfId="1" applyFont="1" applyFill="1" applyBorder="1" applyAlignment="1" applyProtection="1">
      <alignment horizontal="left" vertical="center"/>
      <protection locked="0"/>
    </xf>
    <xf numFmtId="0" fontId="14" fillId="5" borderId="15" xfId="1" applyFont="1" applyFill="1" applyBorder="1" applyAlignment="1" applyProtection="1">
      <alignment horizontal="left" vertical="center"/>
      <protection locked="0"/>
    </xf>
    <xf numFmtId="0" fontId="14" fillId="5" borderId="13" xfId="1" applyFont="1" applyFill="1" applyBorder="1" applyAlignment="1" applyProtection="1">
      <alignment horizontal="left" vertical="center"/>
      <protection locked="0"/>
    </xf>
    <xf numFmtId="0" fontId="14" fillId="5" borderId="14" xfId="1" applyFont="1" applyFill="1" applyBorder="1" applyAlignment="1" applyProtection="1">
      <alignment horizontal="left" vertical="center"/>
      <protection locked="0"/>
    </xf>
    <xf numFmtId="0" fontId="12" fillId="5" borderId="33" xfId="1" applyFont="1" applyFill="1" applyBorder="1" applyAlignment="1" applyProtection="1">
      <alignment horizontal="left" vertical="center"/>
      <protection locked="0"/>
    </xf>
    <xf numFmtId="0" fontId="12" fillId="5" borderId="34" xfId="1" applyFont="1" applyFill="1" applyBorder="1" applyAlignment="1" applyProtection="1">
      <alignment horizontal="left" vertical="center"/>
      <protection locked="0"/>
    </xf>
    <xf numFmtId="0" fontId="12" fillId="5" borderId="35" xfId="1" applyFont="1" applyFill="1" applyBorder="1" applyAlignment="1" applyProtection="1">
      <alignment horizontal="left" vertical="center"/>
      <protection locked="0"/>
    </xf>
    <xf numFmtId="0" fontId="14" fillId="5" borderId="24" xfId="1" applyFont="1" applyFill="1" applyBorder="1" applyAlignment="1" applyProtection="1">
      <alignment horizontal="left" vertical="center"/>
      <protection locked="0"/>
    </xf>
    <xf numFmtId="0" fontId="9" fillId="4" borderId="1" xfId="1" applyFont="1" applyFill="1" applyBorder="1" applyAlignment="1">
      <alignment horizontal="center" vertical="center"/>
    </xf>
    <xf numFmtId="0" fontId="9" fillId="4" borderId="2" xfId="1" applyFont="1" applyFill="1" applyBorder="1" applyAlignment="1">
      <alignment horizontal="center" vertical="center"/>
    </xf>
    <xf numFmtId="0" fontId="9" fillId="4" borderId="3" xfId="1" applyFont="1" applyFill="1" applyBorder="1" applyAlignment="1">
      <alignment horizontal="center" vertical="center"/>
    </xf>
    <xf numFmtId="0" fontId="10" fillId="4" borderId="4" xfId="1" applyFont="1" applyFill="1" applyBorder="1" applyAlignment="1">
      <alignment horizontal="center" vertical="center" wrapText="1"/>
    </xf>
    <xf numFmtId="0" fontId="10" fillId="4" borderId="0" xfId="1" applyFont="1" applyFill="1" applyAlignment="1">
      <alignment horizontal="center" vertical="center" wrapText="1"/>
    </xf>
    <xf numFmtId="0" fontId="10" fillId="4" borderId="5" xfId="1" applyFont="1" applyFill="1" applyBorder="1" applyAlignment="1">
      <alignment horizontal="center" vertical="center" wrapText="1"/>
    </xf>
    <xf numFmtId="0" fontId="11" fillId="4" borderId="19" xfId="1" applyFont="1" applyFill="1" applyBorder="1" applyAlignment="1">
      <alignment horizontal="center" vertical="center"/>
    </xf>
    <xf numFmtId="0" fontId="11" fillId="4" borderId="20" xfId="1" applyFont="1" applyFill="1" applyBorder="1" applyAlignment="1">
      <alignment horizontal="center" vertical="center"/>
    </xf>
    <xf numFmtId="0" fontId="11" fillId="4" borderId="21" xfId="1" applyFont="1" applyFill="1" applyBorder="1" applyAlignment="1">
      <alignment horizontal="center" vertical="center"/>
    </xf>
    <xf numFmtId="1" fontId="8" fillId="5" borderId="15" xfId="1" applyNumberFormat="1" applyFont="1" applyFill="1" applyBorder="1" applyAlignment="1" applyProtection="1">
      <alignment horizontal="center" vertical="center"/>
      <protection locked="0"/>
    </xf>
    <xf numFmtId="1" fontId="8" fillId="5" borderId="12" xfId="1" applyNumberFormat="1" applyFont="1" applyFill="1" applyBorder="1" applyAlignment="1" applyProtection="1">
      <alignment horizontal="center" vertical="center"/>
      <protection locked="0"/>
    </xf>
    <xf numFmtId="164" fontId="8" fillId="5" borderId="11" xfId="4" applyFont="1" applyFill="1" applyBorder="1" applyAlignment="1" applyProtection="1">
      <alignment horizontal="center" vertical="center"/>
      <protection locked="0"/>
    </xf>
    <xf numFmtId="164" fontId="8" fillId="5" borderId="13" xfId="4" applyFont="1" applyFill="1" applyBorder="1" applyAlignment="1" applyProtection="1">
      <alignment horizontal="center" vertical="center"/>
      <protection locked="0"/>
    </xf>
    <xf numFmtId="164" fontId="8" fillId="5" borderId="14" xfId="4" applyFont="1" applyFill="1" applyBorder="1" applyAlignment="1" applyProtection="1">
      <alignment horizontal="center" vertical="center"/>
      <protection locked="0"/>
    </xf>
    <xf numFmtId="168" fontId="13" fillId="5" borderId="11" xfId="4" applyNumberFormat="1" applyFont="1" applyFill="1" applyBorder="1" applyAlignment="1" applyProtection="1">
      <alignment horizontal="center" vertical="center"/>
      <protection locked="0"/>
    </xf>
    <xf numFmtId="168" fontId="13" fillId="5" borderId="13" xfId="4" applyNumberFormat="1" applyFont="1" applyFill="1" applyBorder="1" applyAlignment="1" applyProtection="1">
      <alignment horizontal="center" vertical="center"/>
      <protection locked="0"/>
    </xf>
    <xf numFmtId="168" fontId="13" fillId="5" borderId="14" xfId="4" applyNumberFormat="1" applyFont="1" applyFill="1" applyBorder="1" applyAlignment="1" applyProtection="1">
      <alignment horizontal="center" vertical="center"/>
      <protection locked="0"/>
    </xf>
    <xf numFmtId="0" fontId="8" fillId="5" borderId="11" xfId="1" applyFont="1" applyFill="1" applyBorder="1" applyAlignment="1" applyProtection="1">
      <alignment horizontal="left" vertical="center"/>
      <protection locked="0"/>
    </xf>
    <xf numFmtId="0" fontId="8" fillId="5" borderId="13" xfId="1" applyFont="1" applyFill="1" applyBorder="1" applyAlignment="1" applyProtection="1">
      <alignment horizontal="left" vertical="center"/>
      <protection locked="0"/>
    </xf>
    <xf numFmtId="0" fontId="8" fillId="5" borderId="12" xfId="1" applyFont="1" applyFill="1" applyBorder="1" applyAlignment="1" applyProtection="1">
      <alignment horizontal="left" vertical="center"/>
      <protection locked="0"/>
    </xf>
    <xf numFmtId="0" fontId="7" fillId="0" borderId="9" xfId="1" applyFont="1" applyBorder="1" applyAlignment="1">
      <alignment horizontal="center" vertical="center"/>
    </xf>
    <xf numFmtId="0" fontId="7" fillId="0" borderId="62" xfId="1" applyFont="1" applyBorder="1" applyAlignment="1">
      <alignment horizontal="center" vertical="center"/>
    </xf>
    <xf numFmtId="0" fontId="7" fillId="0" borderId="61" xfId="1" applyFont="1" applyBorder="1" applyAlignment="1">
      <alignment horizontal="center" vertical="center"/>
    </xf>
    <xf numFmtId="170" fontId="22" fillId="0" borderId="9" xfId="14" applyNumberFormat="1" applyFont="1" applyBorder="1" applyAlignment="1">
      <alignment horizontal="center" vertical="center"/>
    </xf>
    <xf numFmtId="170" fontId="22" fillId="0" borderId="62" xfId="14" applyNumberFormat="1" applyFont="1" applyBorder="1" applyAlignment="1">
      <alignment horizontal="center" vertical="center"/>
    </xf>
    <xf numFmtId="170" fontId="22" fillId="0" borderId="61" xfId="14" applyNumberFormat="1" applyFont="1" applyBorder="1" applyAlignment="1">
      <alignment horizontal="center" vertical="center"/>
    </xf>
    <xf numFmtId="0" fontId="10" fillId="2" borderId="11" xfId="1" applyFont="1" applyFill="1" applyBorder="1" applyAlignment="1">
      <alignment horizontal="center" vertical="center" wrapText="1"/>
    </xf>
    <xf numFmtId="0" fontId="10" fillId="2" borderId="13" xfId="1" applyFont="1" applyFill="1" applyBorder="1" applyAlignment="1">
      <alignment horizontal="center" vertical="center" wrapText="1"/>
    </xf>
    <xf numFmtId="0" fontId="10" fillId="2" borderId="12" xfId="1" applyFont="1" applyFill="1" applyBorder="1" applyAlignment="1">
      <alignment horizontal="center" vertical="center" wrapText="1"/>
    </xf>
    <xf numFmtId="0" fontId="7" fillId="0" borderId="9" xfId="14" applyFont="1" applyBorder="1" applyAlignment="1">
      <alignment horizontal="center" vertical="center"/>
    </xf>
    <xf numFmtId="0" fontId="7" fillId="0" borderId="62" xfId="14" applyFont="1" applyBorder="1" applyAlignment="1">
      <alignment horizontal="center" vertical="center"/>
    </xf>
    <xf numFmtId="0" fontId="7" fillId="0" borderId="61" xfId="14" applyFont="1" applyBorder="1" applyAlignment="1">
      <alignment horizontal="center" vertical="center"/>
    </xf>
  </cellXfs>
  <cellStyles count="18">
    <cellStyle name="Hiperlink 2" xfId="7" xr:uid="{E78CFE9D-6959-466A-ACA3-E81551579089}"/>
    <cellStyle name="Moeda" xfId="13" builtinId="4"/>
    <cellStyle name="Moeda 2" xfId="11" xr:uid="{780FF6A5-F0D1-4528-83E9-611BB097EDF5}"/>
    <cellStyle name="Normal" xfId="0" builtinId="0"/>
    <cellStyle name="Normal 2" xfId="1" xr:uid="{2C4201E3-99DF-4E73-9D68-30CE752A1F3D}"/>
    <cellStyle name="Normal 2 2 2 2" xfId="8" xr:uid="{28B2FF47-28BC-41AB-9DA8-8E3620E9C703}"/>
    <cellStyle name="Normal 2 2 2 3" xfId="14" xr:uid="{2C6405E4-DA18-47F6-9C26-3E4C27928915}"/>
    <cellStyle name="Normal 2 2 3" xfId="16" xr:uid="{4A0744AC-D0E2-43D0-84BB-5BD042221E2F}"/>
    <cellStyle name="Normal 3" xfId="10" xr:uid="{58AADE6A-49E4-4B03-A797-5BAB03A76C4C}"/>
    <cellStyle name="Normal 4" xfId="12" xr:uid="{DF8D6E89-CE7B-4D80-A98B-13922170D76D}"/>
    <cellStyle name="Normal 5" xfId="6" xr:uid="{7569A7ED-49C9-46E5-9A37-7E1998F92CE4}"/>
    <cellStyle name="Porcentagem" xfId="17" builtinId="5"/>
    <cellStyle name="Porcentagem 2" xfId="5" xr:uid="{A0C9816D-670F-4F1E-B431-D1ABD639F750}"/>
    <cellStyle name="Porcentagem 2 3" xfId="15" xr:uid="{939D6918-BFEA-4B15-BE67-C28E3EA10B66}"/>
    <cellStyle name="Porcentagem 8" xfId="3" xr:uid="{75384147-4985-487B-8D6D-E0C1CA9E3DC7}"/>
    <cellStyle name="Separador de milhares 2" xfId="4" xr:uid="{8814DA3F-A87A-4403-BFAC-6BF53F02C464}"/>
    <cellStyle name="Vírgula 10 2" xfId="9" xr:uid="{E5DC357F-BA81-40E8-9385-F3DF58868AB6}"/>
    <cellStyle name="Vírgula 11" xfId="2" xr:uid="{E6C01CED-7BE3-4180-9DE8-ADD4F375057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174500</xdr:colOff>
      <xdr:row>1</xdr:row>
      <xdr:rowOff>56251</xdr:rowOff>
    </xdr:from>
    <xdr:to>
      <xdr:col>3</xdr:col>
      <xdr:colOff>730312</xdr:colOff>
      <xdr:row>1</xdr:row>
      <xdr:rowOff>297551</xdr:rowOff>
    </xdr:to>
    <xdr:pic>
      <xdr:nvPicPr>
        <xdr:cNvPr id="2" name="Imagem 8">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8575" y="370576"/>
          <a:ext cx="1041587"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174500</xdr:colOff>
      <xdr:row>1</xdr:row>
      <xdr:rowOff>56251</xdr:rowOff>
    </xdr:from>
    <xdr:to>
      <xdr:col>3</xdr:col>
      <xdr:colOff>730312</xdr:colOff>
      <xdr:row>1</xdr:row>
      <xdr:rowOff>297551</xdr:rowOff>
    </xdr:to>
    <xdr:pic>
      <xdr:nvPicPr>
        <xdr:cNvPr id="3" name="Imagem 8">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8575" y="370576"/>
          <a:ext cx="1041587"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174500</xdr:colOff>
      <xdr:row>1</xdr:row>
      <xdr:rowOff>56251</xdr:rowOff>
    </xdr:from>
    <xdr:to>
      <xdr:col>3</xdr:col>
      <xdr:colOff>730312</xdr:colOff>
      <xdr:row>1</xdr:row>
      <xdr:rowOff>297551</xdr:rowOff>
    </xdr:to>
    <xdr:pic>
      <xdr:nvPicPr>
        <xdr:cNvPr id="2" name="Imagem 8">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8575" y="370576"/>
          <a:ext cx="1041587"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174500</xdr:colOff>
      <xdr:row>1</xdr:row>
      <xdr:rowOff>56251</xdr:rowOff>
    </xdr:from>
    <xdr:to>
      <xdr:col>3</xdr:col>
      <xdr:colOff>730312</xdr:colOff>
      <xdr:row>1</xdr:row>
      <xdr:rowOff>297551</xdr:rowOff>
    </xdr:to>
    <xdr:pic>
      <xdr:nvPicPr>
        <xdr:cNvPr id="3" name="Imagem 8">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8575" y="370576"/>
          <a:ext cx="1041587" cy="24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1</xdr:col>
      <xdr:colOff>681038</xdr:colOff>
      <xdr:row>0</xdr:row>
      <xdr:rowOff>290080</xdr:rowOff>
    </xdr:to>
    <xdr:pic>
      <xdr:nvPicPr>
        <xdr:cNvPr id="2" name="Imagem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6675"/>
          <a:ext cx="1362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66675</xdr:rowOff>
    </xdr:from>
    <xdr:to>
      <xdr:col>1</xdr:col>
      <xdr:colOff>681038</xdr:colOff>
      <xdr:row>0</xdr:row>
      <xdr:rowOff>290080</xdr:rowOff>
    </xdr:to>
    <xdr:pic>
      <xdr:nvPicPr>
        <xdr:cNvPr id="3" name="Imagem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6675"/>
          <a:ext cx="1362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1</xdr:col>
      <xdr:colOff>515938</xdr:colOff>
      <xdr:row>0</xdr:row>
      <xdr:rowOff>292695</xdr:rowOff>
    </xdr:to>
    <xdr:pic>
      <xdr:nvPicPr>
        <xdr:cNvPr id="2" name="Imagem 2">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6675"/>
          <a:ext cx="1389063"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66675</xdr:rowOff>
    </xdr:from>
    <xdr:to>
      <xdr:col>1</xdr:col>
      <xdr:colOff>515938</xdr:colOff>
      <xdr:row>0</xdr:row>
      <xdr:rowOff>292695</xdr:rowOff>
    </xdr:to>
    <xdr:pic>
      <xdr:nvPicPr>
        <xdr:cNvPr id="3" name="Imagem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6675"/>
          <a:ext cx="1389063" cy="22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66675</xdr:rowOff>
    </xdr:from>
    <xdr:to>
      <xdr:col>1</xdr:col>
      <xdr:colOff>515938</xdr:colOff>
      <xdr:row>0</xdr:row>
      <xdr:rowOff>295310</xdr:rowOff>
    </xdr:to>
    <xdr:pic>
      <xdr:nvPicPr>
        <xdr:cNvPr id="2"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6675"/>
          <a:ext cx="1389063" cy="22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0</xdr:row>
      <xdr:rowOff>66675</xdr:rowOff>
    </xdr:from>
    <xdr:to>
      <xdr:col>1</xdr:col>
      <xdr:colOff>515938</xdr:colOff>
      <xdr:row>0</xdr:row>
      <xdr:rowOff>295310</xdr:rowOff>
    </xdr:to>
    <xdr:pic>
      <xdr:nvPicPr>
        <xdr:cNvPr id="3" name="Imagem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6675"/>
          <a:ext cx="1389063" cy="226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125434</xdr:colOff>
      <xdr:row>0</xdr:row>
      <xdr:rowOff>112655</xdr:rowOff>
    </xdr:from>
    <xdr:ext cx="2034521" cy="585854"/>
    <xdr:pic>
      <xdr:nvPicPr>
        <xdr:cNvPr id="2" name="Imagem 7">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647" t="14285" b="8572"/>
        <a:stretch/>
      </xdr:blipFill>
      <xdr:spPr bwMode="auto">
        <a:xfrm>
          <a:off x="125434" y="684155"/>
          <a:ext cx="2034521" cy="585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xdr:from>
          <xdr:col>7</xdr:col>
          <xdr:colOff>508000</xdr:colOff>
          <xdr:row>0</xdr:row>
          <xdr:rowOff>127000</xdr:rowOff>
        </xdr:from>
        <xdr:to>
          <xdr:col>9</xdr:col>
          <xdr:colOff>184150</xdr:colOff>
          <xdr:row>5</xdr:row>
          <xdr:rowOff>107950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5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138953</xdr:colOff>
      <xdr:row>0</xdr:row>
      <xdr:rowOff>77321</xdr:rowOff>
    </xdr:from>
    <xdr:to>
      <xdr:col>1</xdr:col>
      <xdr:colOff>319928</xdr:colOff>
      <xdr:row>1</xdr:row>
      <xdr:rowOff>20171</xdr:rowOff>
    </xdr:to>
    <xdr:pic>
      <xdr:nvPicPr>
        <xdr:cNvPr id="3" name="Imagem 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953" y="77321"/>
          <a:ext cx="1223122" cy="234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51</xdr:col>
      <xdr:colOff>247650</xdr:colOff>
      <xdr:row>94</xdr:row>
      <xdr:rowOff>95250</xdr:rowOff>
    </xdr:from>
    <xdr:to>
      <xdr:col>55</xdr:col>
      <xdr:colOff>28575</xdr:colOff>
      <xdr:row>100</xdr:row>
      <xdr:rowOff>38100</xdr:rowOff>
    </xdr:to>
    <xdr:pic>
      <xdr:nvPicPr>
        <xdr:cNvPr id="2" name="Imagem 50">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77800" y="14620875"/>
          <a:ext cx="7715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89</xdr:row>
      <xdr:rowOff>104775</xdr:rowOff>
    </xdr:from>
    <xdr:to>
      <xdr:col>57</xdr:col>
      <xdr:colOff>28575</xdr:colOff>
      <xdr:row>93</xdr:row>
      <xdr:rowOff>104774</xdr:rowOff>
    </xdr:to>
    <xdr:pic>
      <xdr:nvPicPr>
        <xdr:cNvPr id="3" name="Imagem 4">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4011275"/>
          <a:ext cx="1762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52</xdr:col>
      <xdr:colOff>1121</xdr:colOff>
      <xdr:row>94</xdr:row>
      <xdr:rowOff>95250</xdr:rowOff>
    </xdr:from>
    <xdr:ext cx="767043" cy="682438"/>
    <xdr:pic>
      <xdr:nvPicPr>
        <xdr:cNvPr id="4" name="Imagem 50">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77800" y="14620875"/>
          <a:ext cx="7715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89</xdr:row>
      <xdr:rowOff>85725</xdr:rowOff>
    </xdr:from>
    <xdr:ext cx="1754280" cy="493059"/>
    <xdr:pic>
      <xdr:nvPicPr>
        <xdr:cNvPr id="5" name="Imagem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0" y="13992225"/>
          <a:ext cx="17621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51</xdr:col>
      <xdr:colOff>247650</xdr:colOff>
      <xdr:row>179</xdr:row>
      <xdr:rowOff>95250</xdr:rowOff>
    </xdr:from>
    <xdr:ext cx="767043" cy="682438"/>
    <xdr:pic>
      <xdr:nvPicPr>
        <xdr:cNvPr id="6" name="Imagem 50">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0650" y="14618074"/>
          <a:ext cx="767043" cy="682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174</xdr:row>
      <xdr:rowOff>104775</xdr:rowOff>
    </xdr:from>
    <xdr:ext cx="1754280" cy="493059"/>
    <xdr:pic>
      <xdr:nvPicPr>
        <xdr:cNvPr id="7" name="Imagem 4">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26471" y="14011275"/>
          <a:ext cx="175428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1121</xdr:colOff>
      <xdr:row>179</xdr:row>
      <xdr:rowOff>95250</xdr:rowOff>
    </xdr:from>
    <xdr:ext cx="767043" cy="682438"/>
    <xdr:pic>
      <xdr:nvPicPr>
        <xdr:cNvPr id="8" name="Imagem 50">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0650" y="14618074"/>
          <a:ext cx="767043" cy="682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174</xdr:row>
      <xdr:rowOff>85725</xdr:rowOff>
    </xdr:from>
    <xdr:ext cx="1754280" cy="493059"/>
    <xdr:pic>
      <xdr:nvPicPr>
        <xdr:cNvPr id="9" name="Imagem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26471" y="13992225"/>
          <a:ext cx="175428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51</xdr:col>
      <xdr:colOff>247650</xdr:colOff>
      <xdr:row>301</xdr:row>
      <xdr:rowOff>95250</xdr:rowOff>
    </xdr:from>
    <xdr:ext cx="767043" cy="682438"/>
    <xdr:pic>
      <xdr:nvPicPr>
        <xdr:cNvPr id="10" name="Imagem 50">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0650" y="30003750"/>
          <a:ext cx="767043" cy="682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296</xdr:row>
      <xdr:rowOff>104775</xdr:rowOff>
    </xdr:from>
    <xdr:ext cx="1754280" cy="493059"/>
    <xdr:pic>
      <xdr:nvPicPr>
        <xdr:cNvPr id="11" name="Imagem 4">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26471" y="29396951"/>
          <a:ext cx="175428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52</xdr:col>
      <xdr:colOff>1121</xdr:colOff>
      <xdr:row>301</xdr:row>
      <xdr:rowOff>95250</xdr:rowOff>
    </xdr:from>
    <xdr:ext cx="767043" cy="682438"/>
    <xdr:pic>
      <xdr:nvPicPr>
        <xdr:cNvPr id="12" name="Imagem 50">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0650" y="30003750"/>
          <a:ext cx="767043" cy="682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296</xdr:row>
      <xdr:rowOff>85725</xdr:rowOff>
    </xdr:from>
    <xdr:ext cx="1754280" cy="493059"/>
    <xdr:pic>
      <xdr:nvPicPr>
        <xdr:cNvPr id="13" name="Imagem 12">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26471" y="29377901"/>
          <a:ext cx="1754280"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bsa00535\dyna01\PATO%20-%20BR%20-%20425%20aditivo.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Z:\PR-265-2022%20(Catal&#227;o)\QUANT\URB\Or&#231;amento%20URB_R00.xlsx" TargetMode="External"/><Relationship Id="rId1" Type="http://schemas.openxmlformats.org/officeDocument/2006/relationships/externalLinkPath" Target="https://d.docs.live.net/2f73170dd82a8adf/&#193;rea%20de%20Trabalho/Marcelus/OR&#199;AMENTOS/URBANIZA&#199;&#195;O%20C&#211;RREGO%20DAS%20MADRES/Or&#231;amento%20URB_R00.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Z:\Tabelas%20de%20Pre&#231;os\AGETOP\01%20-%20OBRAS%20RODOVI&#193;RIAS\2023\MAIO-2023\COM%20DESONERA&#199;&#195;O\SERVI&#199;OS_T203.xls" TargetMode="External"/><Relationship Id="rId1" Type="http://schemas.openxmlformats.org/officeDocument/2006/relationships/externalLinkPath" Target="https://d.docs.live.net/Tabelas%20de%20Pre&#231;os/AGETOP/01%20-%20OBRAS%20RODOVI&#193;RIAS/2023/MAIO-2023/COM%20DESONERA&#199;&#195;O/SERVI&#199;OS_T203.xl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Z:\Tabelas%20de%20Pre&#231;os\SINAPI\2023\ABRIL-2023\SINAPI_GO_04-2023_Desonerado\SINAPI_Custo_Ref_Composicoes_Sintetico_GO_202304_Desonerado.xls" TargetMode="External"/><Relationship Id="rId1" Type="http://schemas.openxmlformats.org/officeDocument/2006/relationships/externalLinkPath" Target="https://d.docs.live.net/Tabelas%20de%20Pre&#231;os/SINAPI/2023/ABRIL-2023/SINAPI_GO_04-2023_Desonerado/SINAPI_Custo_Ref_Composicoes_Sintetico_GO_202304_Desonerado.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Z:\Tabelas%20de%20Pre&#231;os\SINAPI\2023\ABRIL-2023\SINAPI_GO_04-2023_Desonerado\SINAPI_Preco_Ref_Insumos_GO_042023_Desonerado.xls" TargetMode="External"/><Relationship Id="rId1" Type="http://schemas.openxmlformats.org/officeDocument/2006/relationships/externalLinkPath" Target="https://d.docs.live.net/Tabelas%20de%20Pre&#231;os/SINAPI/2023/ABRIL-2023/SINAPI_GO_04-2023_Desonerado/SINAPI_Preco_Ref_Insumos_GO_042023_Desonerado.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Z:\PR-265-2022%20(Catal&#227;o)\QUANT\URB\QUANT_URB_R01.xlsx" TargetMode="External"/><Relationship Id="rId1" Type="http://schemas.openxmlformats.org/officeDocument/2006/relationships/externalLinkPath" Target="https://d.docs.live.net/2f73170dd82a8adf/&#193;rea%20de%20Trabalho/Marcelus/OR&#199;AMENTOS/URBANIZA&#199;&#195;O%20C&#211;RREGO%20DAS%20MADRES/QUANT_URB_R01.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Z:\Tabelas%20de%20Pre&#231;os\AGETOP\02%20-%20OBRAS%20CIVIS\2023\MAIO%202023\COM%20DESONERA&#199;&#195;O\Custo_Referencial_de_Servi&#231;os_T205.xls" TargetMode="External"/><Relationship Id="rId1" Type="http://schemas.openxmlformats.org/officeDocument/2006/relationships/externalLinkPath" Target="https://d.docs.live.net/Tabelas%20de%20Pre&#231;os/AGETOP/02%20-%20OBRAS%20CIVIS/2023/MAIO%202023/COM%20DESONERA&#199;&#195;O/Custo_Referencial_de_Servi&#231;os_T205.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G:\Meu%20Drive\CRM\REPRESA%20SEVERO%20GOMIDES\LISTA%20MATERIAL%20ELETRICO.xlsx" TargetMode="External"/><Relationship Id="rId1" Type="http://schemas.openxmlformats.org/officeDocument/2006/relationships/externalLinkPath" Target="file:///G:\Meu%20Drive\CRM\REPRESA%20SEVERO%20GOMIDES\LISTA%20MATERIAL%20ELETRIC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PR-242-2020_GO-330_Catal&#227;o/QUANT/Or&#231;am%20PROJ%20EXEC%20PR-242_R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PR-251-2020%20(GO-156)/PPAV/Planilhas%20de%20Pavimenta&#231;&#227;o_GO-156_R01.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Z:\PR-265-2022%20(Catal&#227;o)\NS\URB\NS%20URB.xlsx" TargetMode="External"/><Relationship Id="rId1" Type="http://schemas.openxmlformats.org/officeDocument/2006/relationships/externalLinkPath" Target="https://d.docs.live.net/PR-265-2022%20(Catal&#227;o)/NS/URB/NS%20UR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c_1\tec1\ARQ\SOLOTEC\BR-476\VIGA\ANALIS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ernardinho\projetos\Meus%20documentos\Aparecida%20de%20Goi&#226;nia\Boletim%20de%20Medi&#231;&#227;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idor\servidor\Meus%20Documentos\FV-DN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idor\servidor\0798\TECNICO\TEACOMP\LOTE06\P09\P10\RELAT6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ernardinho\projetos\Meus%20documentos\Aparecida%20de%20Goi&#226;nia\Sedu-6600\Boletim%20de%20Medi&#231;&#227;o%20-%20Ban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ssoais/Orcamento/OR96088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ervidor\servidor\Meus%20documentos\EGESA\Br-482mg\Volume2\CANA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fbsa00535\dyna01\Documents%20and%20Settings\C%20arlos%20%20Machado\My%20Documents\Disco%201\BR-262-MS(3)\Anexos%20PG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1"/>
      <sheetName val="COMPOS2"/>
      <sheetName val="COMPOS3"/>
      <sheetName val="1- QUADRO DE QUANTIDADE (2)"/>
      <sheetName val="Pato"/>
      <sheetName val="Transporte 5m³"/>
      <sheetName val="Transporte 4m³"/>
      <sheetName val="Transporte 4t"/>
      <sheetName val="Transporte Mat. Frio"/>
      <sheetName val="Cronograma (2)"/>
      <sheetName val="ESTUDO PREÇOS"/>
      <sheetName val="PATO - BR - 425 aditivo"/>
      <sheetName val="QuQu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RC"/>
      <sheetName val="ADM_CANT_MOB"/>
      <sheetName val="QUANT-A3_1"/>
      <sheetName val="TER"/>
      <sheetName val="DT1"/>
      <sheetName val="Mapa de Cotações"/>
      <sheetName val="ABC"/>
    </sheetNames>
    <sheetDataSet>
      <sheetData sheetId="0">
        <row r="1">
          <cell r="B1"/>
          <cell r="C1"/>
          <cell r="D1"/>
          <cell r="E1"/>
          <cell r="F1"/>
          <cell r="G1"/>
          <cell r="H1"/>
          <cell r="I1"/>
          <cell r="J1"/>
        </row>
        <row r="2">
          <cell r="B2"/>
          <cell r="C2"/>
          <cell r="D2"/>
          <cell r="E2"/>
          <cell r="F2"/>
          <cell r="G2"/>
          <cell r="H2"/>
          <cell r="I2"/>
          <cell r="J2"/>
        </row>
        <row r="3">
          <cell r="B3"/>
          <cell r="C3"/>
          <cell r="D3"/>
          <cell r="E3"/>
          <cell r="F3"/>
          <cell r="G3"/>
          <cell r="H3"/>
          <cell r="I3"/>
          <cell r="J3"/>
        </row>
        <row r="4">
          <cell r="B4" t="str">
            <v>Código</v>
          </cell>
          <cell r="C4" t="str">
            <v>Referência</v>
          </cell>
          <cell r="D4" t="str">
            <v>Especificação de Serviço</v>
          </cell>
          <cell r="E4" t="str">
            <v>Descrição</v>
          </cell>
          <cell r="F4" t="str">
            <v>unid.</v>
          </cell>
          <cell r="G4" t="str">
            <v>Custo Unit.</v>
          </cell>
          <cell r="H4" t="str">
            <v>Preço Unit.</v>
          </cell>
          <cell r="I4" t="str">
            <v>Quant.</v>
          </cell>
          <cell r="J4" t="str">
            <v>DT</v>
          </cell>
        </row>
        <row r="5">
          <cell r="B5"/>
          <cell r="C5" t="str">
            <v>TERRAPLENAGEM</v>
          </cell>
          <cell r="D5"/>
          <cell r="E5"/>
          <cell r="F5"/>
          <cell r="G5"/>
          <cell r="H5"/>
          <cell r="I5"/>
          <cell r="J5"/>
        </row>
        <row r="6">
          <cell r="B6">
            <v>40001</v>
          </cell>
          <cell r="C6" t="str">
            <v>GOINFRA</v>
          </cell>
          <cell r="D6" t="str">
            <v>ES-T 001/2019</v>
          </cell>
          <cell r="E6" t="str">
            <v>DESMATAMENTO, DESTOCAMENTO E LIMPEZA - ÁRVORES COM DIÂMETROS MENORES DE 15 CM</v>
          </cell>
          <cell r="F6" t="str">
            <v>m²</v>
          </cell>
          <cell r="G6">
            <v>0.25</v>
          </cell>
          <cell r="H6">
            <v>0.31</v>
          </cell>
          <cell r="I6">
            <v>6539.2041118143479</v>
          </cell>
          <cell r="J6"/>
        </row>
        <row r="7">
          <cell r="B7">
            <v>40002</v>
          </cell>
          <cell r="C7" t="str">
            <v>GOINFRA</v>
          </cell>
          <cell r="D7" t="str">
            <v>ES-T 001/2019</v>
          </cell>
          <cell r="E7" t="str">
            <v>DESMATAMENTO, DESTOCAMENTO E LIMPEZA - ÁRVORES COM DIÂMETROS MAIORES DE 15 CM</v>
          </cell>
          <cell r="F7" t="str">
            <v>m²</v>
          </cell>
          <cell r="G7">
            <v>0.54</v>
          </cell>
          <cell r="H7">
            <v>0.68</v>
          </cell>
          <cell r="I7">
            <v>1000</v>
          </cell>
          <cell r="J7"/>
        </row>
        <row r="8">
          <cell r="B8">
            <v>40005</v>
          </cell>
          <cell r="C8" t="str">
            <v>GOINFRA</v>
          </cell>
          <cell r="D8" t="str">
            <v>ES-T 001/2019</v>
          </cell>
          <cell r="E8" t="str">
            <v>CARGA DE ENTULHOS</v>
          </cell>
          <cell r="F8" t="str">
            <v>m³</v>
          </cell>
          <cell r="G8">
            <v>2.04</v>
          </cell>
          <cell r="H8">
            <v>2.58</v>
          </cell>
          <cell r="I8">
            <v>1960.1930690717306</v>
          </cell>
          <cell r="J8"/>
        </row>
        <row r="9">
          <cell r="B9">
            <v>40006</v>
          </cell>
          <cell r="C9" t="str">
            <v>GOINFRA</v>
          </cell>
          <cell r="D9" t="str">
            <v>ES-T 001/2019</v>
          </cell>
          <cell r="E9" t="str">
            <v>TRANSPORTE DE ENTULHOS</v>
          </cell>
          <cell r="F9" t="str">
            <v>m³km</v>
          </cell>
          <cell r="G9">
            <v>2.4300000000000002</v>
          </cell>
          <cell r="H9">
            <v>3.08</v>
          </cell>
          <cell r="I9">
            <v>980.09653453586532</v>
          </cell>
          <cell r="J9">
            <v>0.5</v>
          </cell>
        </row>
        <row r="10">
          <cell r="B10">
            <v>40017</v>
          </cell>
          <cell r="C10" t="str">
            <v>GOINFRA</v>
          </cell>
          <cell r="D10" t="str">
            <v>ES-T 003/2019</v>
          </cell>
          <cell r="E10" t="str">
            <v xml:space="preserve">ESCAV., CARGA E TRANSPORTE DE MAT. 1ª CATEG. - C/ ESCAVADEIRA - (DT: 401 A 600M) </v>
          </cell>
          <cell r="F10" t="str">
            <v>m³</v>
          </cell>
          <cell r="G10">
            <v>8.6999999999999993</v>
          </cell>
          <cell r="H10">
            <v>11.01</v>
          </cell>
          <cell r="I10">
            <v>5436.9900000000007</v>
          </cell>
          <cell r="J10"/>
        </row>
        <row r="11">
          <cell r="B11">
            <v>40101</v>
          </cell>
          <cell r="C11" t="str">
            <v>GOINFRA</v>
          </cell>
          <cell r="D11" t="str">
            <v>ES-T 005/2019</v>
          </cell>
          <cell r="E11" t="str">
            <v>COMPACTAÇÃO A 100% DO PROCTOR NORMAL</v>
          </cell>
          <cell r="F11" t="str">
            <v>m³</v>
          </cell>
          <cell r="G11">
            <v>5.34</v>
          </cell>
          <cell r="H11">
            <v>6.75</v>
          </cell>
          <cell r="I11">
            <v>4182.3</v>
          </cell>
          <cell r="J11"/>
        </row>
        <row r="12">
          <cell r="B12">
            <v>40120</v>
          </cell>
          <cell r="C12" t="str">
            <v>GOINFRA</v>
          </cell>
          <cell r="D12" t="str">
            <v>ES-T 001/2019</v>
          </cell>
          <cell r="E12" t="str">
            <v>ACABAMENTO E RECOMPOSIÇÃO DE EMPRÉSTIMOS</v>
          </cell>
          <cell r="F12" t="str">
            <v>m²</v>
          </cell>
          <cell r="G12">
            <v>0.28999999999999998</v>
          </cell>
          <cell r="H12">
            <v>0.37</v>
          </cell>
          <cell r="I12">
            <v>5436.9900000000007</v>
          </cell>
          <cell r="J12"/>
        </row>
        <row r="13">
          <cell r="B13"/>
          <cell r="C13"/>
          <cell r="D13"/>
          <cell r="E13"/>
          <cell r="F13"/>
          <cell r="G13"/>
          <cell r="H13"/>
          <cell r="I13">
            <v>100886.63</v>
          </cell>
          <cell r="J13"/>
        </row>
        <row r="14">
          <cell r="B14">
            <v>2</v>
          </cell>
          <cell r="C14" t="str">
            <v>PAVIMENTAÇÃO</v>
          </cell>
          <cell r="D14"/>
          <cell r="E14"/>
          <cell r="F14"/>
          <cell r="G14"/>
          <cell r="H14"/>
          <cell r="I14"/>
          <cell r="J14"/>
        </row>
        <row r="15">
          <cell r="B15">
            <v>40310</v>
          </cell>
          <cell r="C15" t="str">
            <v>GOINFRA</v>
          </cell>
          <cell r="D15" t="str">
            <v xml:space="preserve"> ES-PAV 001/2019</v>
          </cell>
          <cell r="E15" t="str">
            <v>REGULARIZAÇÃO E COMPACTAÇÃO DO SUB-LEITO</v>
          </cell>
          <cell r="F15" t="str">
            <v>m²</v>
          </cell>
          <cell r="G15">
            <v>2.29</v>
          </cell>
          <cell r="H15">
            <v>2.9</v>
          </cell>
          <cell r="I15">
            <v>3700</v>
          </cell>
          <cell r="J15"/>
        </row>
        <row r="16">
          <cell r="B16"/>
          <cell r="C16"/>
          <cell r="D16"/>
          <cell r="E16" t="str">
            <v>REVESTIMENTO</v>
          </cell>
          <cell r="F16"/>
          <cell r="G16"/>
          <cell r="H16"/>
          <cell r="I16"/>
          <cell r="J16"/>
        </row>
        <row r="17">
          <cell r="B17">
            <v>40380</v>
          </cell>
          <cell r="C17" t="str">
            <v>GOINFRA</v>
          </cell>
          <cell r="D17" t="str">
            <v>ES-PAV 007/2019</v>
          </cell>
          <cell r="E17" t="str">
            <v>IMPRIMAÇÃO</v>
          </cell>
          <cell r="F17" t="str">
            <v>m²</v>
          </cell>
          <cell r="G17">
            <v>0.43</v>
          </cell>
          <cell r="H17">
            <v>0.55000000000000004</v>
          </cell>
          <cell r="I17">
            <v>2590</v>
          </cell>
          <cell r="J17"/>
        </row>
        <row r="18">
          <cell r="B18">
            <v>40609</v>
          </cell>
          <cell r="C18" t="str">
            <v>GOINFRA</v>
          </cell>
          <cell r="D18" t="str">
            <v>ES- PAV 008/2019</v>
          </cell>
          <cell r="E18" t="str">
            <v>TRATAMENTO SUPERFICIAL DUPLO</v>
          </cell>
          <cell r="F18" t="str">
            <v>m²</v>
          </cell>
          <cell r="G18">
            <v>6.09</v>
          </cell>
          <cell r="H18">
            <v>7.7</v>
          </cell>
          <cell r="I18">
            <v>2590</v>
          </cell>
          <cell r="J18"/>
        </row>
        <row r="19">
          <cell r="B19">
            <v>40604</v>
          </cell>
          <cell r="C19" t="str">
            <v>GOINFRA</v>
          </cell>
          <cell r="D19" t="str">
            <v>ES- PAV 012/2019</v>
          </cell>
          <cell r="E19" t="str">
            <v>LAMA ASFÁLTICA GROSSA</v>
          </cell>
          <cell r="F19" t="str">
            <v>m³</v>
          </cell>
          <cell r="G19">
            <v>3.79</v>
          </cell>
          <cell r="H19">
            <v>4.8</v>
          </cell>
          <cell r="I19">
            <v>2590</v>
          </cell>
          <cell r="J19"/>
        </row>
        <row r="20">
          <cell r="B20">
            <v>40530</v>
          </cell>
          <cell r="C20" t="str">
            <v>GOINFRA</v>
          </cell>
          <cell r="D20" t="str">
            <v>ES-PAV 007/2019</v>
          </cell>
          <cell r="E20" t="str">
            <v>TRANSPORTE COMERCIAL DE MATERIAL BETUMINOSO</v>
          </cell>
          <cell r="F20" t="str">
            <v>T</v>
          </cell>
          <cell r="G20">
            <v>111.44</v>
          </cell>
          <cell r="H20">
            <v>131.16</v>
          </cell>
          <cell r="I20">
            <v>15.540000000000001</v>
          </cell>
          <cell r="J20">
            <v>270</v>
          </cell>
        </row>
        <row r="21">
          <cell r="B21">
            <v>40485</v>
          </cell>
          <cell r="C21" t="str">
            <v>GOINFRA</v>
          </cell>
          <cell r="D21" t="str">
            <v>ES-PAV 007/2019</v>
          </cell>
          <cell r="E21" t="str">
            <v>FORNECIMENTO DE EIA</v>
          </cell>
          <cell r="F21" t="str">
            <v>T</v>
          </cell>
          <cell r="G21">
            <v>3793.32</v>
          </cell>
          <cell r="H21">
            <v>4464.3599999999997</v>
          </cell>
          <cell r="I21">
            <v>3.367</v>
          </cell>
          <cell r="J21"/>
        </row>
        <row r="22">
          <cell r="B22">
            <v>40510</v>
          </cell>
          <cell r="C22" t="str">
            <v>GOINFRA</v>
          </cell>
          <cell r="D22" t="str">
            <v>ES- PAV 008/2019</v>
          </cell>
          <cell r="E22" t="str">
            <v>FORNECIMENTO DE EMULSÃO RR-2C</v>
          </cell>
          <cell r="F22" t="str">
            <v>T</v>
          </cell>
          <cell r="G22">
            <v>4031.33</v>
          </cell>
          <cell r="H22">
            <v>4744.47</v>
          </cell>
          <cell r="I22">
            <v>7.77</v>
          </cell>
          <cell r="J22"/>
        </row>
        <row r="23">
          <cell r="B23">
            <v>40525</v>
          </cell>
          <cell r="C23" t="str">
            <v>GOINFRA</v>
          </cell>
          <cell r="D23" t="str">
            <v>ES-PAV 012/2020</v>
          </cell>
          <cell r="E23" t="str">
            <v>FORNECIMENTO DE EMULSÃO RL-1C</v>
          </cell>
          <cell r="F23" t="str">
            <v>T</v>
          </cell>
          <cell r="G23">
            <v>3744.54</v>
          </cell>
          <cell r="H23">
            <v>4406.95</v>
          </cell>
          <cell r="I23">
            <v>4.4030000000000005</v>
          </cell>
          <cell r="J23"/>
        </row>
        <row r="24">
          <cell r="B24">
            <v>40455</v>
          </cell>
          <cell r="C24" t="str">
            <v>GOINFRA</v>
          </cell>
          <cell r="D24" t="str">
            <v>ES-PAV 009/2019</v>
          </cell>
          <cell r="E24" t="str">
            <v>TRANSPORTE COMERCIAL DE AGREGADOS</v>
          </cell>
          <cell r="F24" t="str">
            <v>m³Km</v>
          </cell>
          <cell r="G24">
            <v>1.31</v>
          </cell>
          <cell r="H24">
            <v>1.66</v>
          </cell>
          <cell r="I24">
            <v>1334.1090000000002</v>
          </cell>
          <cell r="J24">
            <v>17</v>
          </cell>
        </row>
        <row r="25">
          <cell r="B25">
            <v>40449</v>
          </cell>
          <cell r="C25" t="str">
            <v>GOINFRA</v>
          </cell>
          <cell r="D25" t="str">
            <v>ES-PAV 009/2019</v>
          </cell>
          <cell r="E25" t="str">
            <v>TRANSPORTE LOCAL DE CIMENTO / CAL / FILLER</v>
          </cell>
          <cell r="F25" t="str">
            <v>Tkm</v>
          </cell>
          <cell r="G25">
            <v>1.41</v>
          </cell>
          <cell r="H25">
            <v>1.79</v>
          </cell>
          <cell r="I25">
            <v>97.902000000000001</v>
          </cell>
          <cell r="J25">
            <v>315</v>
          </cell>
        </row>
        <row r="26">
          <cell r="B26">
            <v>40425</v>
          </cell>
          <cell r="C26" t="str">
            <v>GOINFRA</v>
          </cell>
          <cell r="D26" t="str">
            <v>ES-PAV 012/2020</v>
          </cell>
          <cell r="E26" t="str">
            <v>REMOÇÃO E CARGA DE PAV. ASFÁLTICA ( EXCETO TRANSPORTE)</v>
          </cell>
          <cell r="F26" t="str">
            <v>m³</v>
          </cell>
          <cell r="G26">
            <v>6.93</v>
          </cell>
          <cell r="H26">
            <v>8.77</v>
          </cell>
          <cell r="I26">
            <v>20</v>
          </cell>
          <cell r="J26"/>
        </row>
        <row r="27">
          <cell r="B27">
            <v>40430</v>
          </cell>
          <cell r="C27" t="str">
            <v>GOINFRA</v>
          </cell>
          <cell r="D27" t="str">
            <v>ES-PAV 012/2020</v>
          </cell>
          <cell r="E27" t="str">
            <v>TRANSPORTE DE PAVIMENTO REMOVIDO</v>
          </cell>
          <cell r="F27" t="str">
            <v>m³.Km</v>
          </cell>
          <cell r="G27">
            <v>3.06</v>
          </cell>
          <cell r="H27">
            <v>3.87</v>
          </cell>
          <cell r="I27">
            <v>10</v>
          </cell>
          <cell r="J27">
            <v>0.5</v>
          </cell>
        </row>
        <row r="28">
          <cell r="B28"/>
          <cell r="C28"/>
          <cell r="D28"/>
          <cell r="E28"/>
          <cell r="F28"/>
          <cell r="G28"/>
          <cell r="H28"/>
          <cell r="I28">
            <v>120471.52</v>
          </cell>
          <cell r="J28"/>
        </row>
        <row r="29">
          <cell r="B29"/>
          <cell r="C29" t="str">
            <v>DRENAGEM</v>
          </cell>
          <cell r="D29"/>
          <cell r="E29"/>
          <cell r="F29"/>
          <cell r="G29"/>
          <cell r="H29"/>
          <cell r="I29"/>
          <cell r="J29"/>
        </row>
        <row r="30">
          <cell r="B30"/>
          <cell r="C30"/>
          <cell r="D30"/>
          <cell r="E30" t="str">
            <v>BUEIRO TUBULAR</v>
          </cell>
          <cell r="F30"/>
          <cell r="G30"/>
          <cell r="H30"/>
          <cell r="I30"/>
          <cell r="J30"/>
        </row>
        <row r="31">
          <cell r="B31">
            <v>47023</v>
          </cell>
          <cell r="C31" t="str">
            <v>GOINFRA</v>
          </cell>
          <cell r="D31"/>
          <cell r="E31" t="str">
            <v>ESCAVAÇÃO MEC. DE VALAS DE MAT. 1ª CAT. (INCL. TRANSPORTE)</v>
          </cell>
          <cell r="F31" t="str">
            <v>m³</v>
          </cell>
          <cell r="G31">
            <v>16.62</v>
          </cell>
          <cell r="H31">
            <v>21.03</v>
          </cell>
          <cell r="I31">
            <v>12.03561</v>
          </cell>
          <cell r="J31"/>
        </row>
        <row r="32">
          <cell r="B32">
            <v>47027</v>
          </cell>
          <cell r="C32" t="str">
            <v>GOINFRA</v>
          </cell>
          <cell r="D32"/>
          <cell r="E32" t="str">
            <v xml:space="preserve">ESCAVAÇÃO MANUAL </v>
          </cell>
          <cell r="F32" t="str">
            <v>m³</v>
          </cell>
          <cell r="G32">
            <v>44.46</v>
          </cell>
          <cell r="H32">
            <v>56.25</v>
          </cell>
          <cell r="I32">
            <v>1.3372900000000001</v>
          </cell>
          <cell r="J32"/>
        </row>
        <row r="33">
          <cell r="B33">
            <v>45430</v>
          </cell>
          <cell r="C33" t="str">
            <v>GOINFRA</v>
          </cell>
          <cell r="D33"/>
          <cell r="E33" t="str">
            <v>REATERRO APILOADO DE VALAS</v>
          </cell>
          <cell r="F33" t="str">
            <v>m³</v>
          </cell>
          <cell r="G33">
            <v>40.72</v>
          </cell>
          <cell r="H33">
            <v>51.51</v>
          </cell>
          <cell r="I33">
            <v>7.79</v>
          </cell>
          <cell r="J33"/>
        </row>
        <row r="34">
          <cell r="B34">
            <v>40005</v>
          </cell>
          <cell r="C34" t="str">
            <v>GOINFRA</v>
          </cell>
          <cell r="D34"/>
          <cell r="E34" t="str">
            <v>CARGA DE ENTULHOS</v>
          </cell>
          <cell r="F34" t="str">
            <v>m³</v>
          </cell>
          <cell r="G34">
            <v>2.04</v>
          </cell>
          <cell r="H34">
            <v>2.58</v>
          </cell>
          <cell r="I34">
            <v>7.2577699999999998</v>
          </cell>
          <cell r="J34"/>
        </row>
        <row r="35">
          <cell r="B35">
            <v>40006</v>
          </cell>
          <cell r="C35" t="str">
            <v>GOINFRA</v>
          </cell>
          <cell r="D35"/>
          <cell r="E35" t="str">
            <v>TRANSPORTE DE ENTULHOS</v>
          </cell>
          <cell r="F35" t="str">
            <v>m³</v>
          </cell>
          <cell r="G35">
            <v>2.4300000000000002</v>
          </cell>
          <cell r="H35">
            <v>3.08</v>
          </cell>
          <cell r="I35">
            <v>29.031079999999999</v>
          </cell>
          <cell r="J35">
            <v>4</v>
          </cell>
        </row>
        <row r="36">
          <cell r="B36">
            <v>41806</v>
          </cell>
          <cell r="C36" t="str">
            <v>GOINFRA</v>
          </cell>
          <cell r="D36"/>
          <cell r="E36" t="str">
            <v>CORPO DE BSTC D=0,60M (AC/BC)</v>
          </cell>
          <cell r="F36" t="str">
            <v>m</v>
          </cell>
          <cell r="G36">
            <v>384.02</v>
          </cell>
          <cell r="H36">
            <v>485.83</v>
          </cell>
          <cell r="I36">
            <v>8.1</v>
          </cell>
          <cell r="J36"/>
        </row>
        <row r="37">
          <cell r="B37">
            <v>41846</v>
          </cell>
          <cell r="C37" t="str">
            <v>GOINFRA</v>
          </cell>
          <cell r="D37"/>
          <cell r="E37" t="str">
            <v>BOCA DE BSTC D=0,60M (AC/BC)</v>
          </cell>
          <cell r="F37" t="str">
            <v xml:space="preserve">un </v>
          </cell>
          <cell r="G37">
            <v>934.04</v>
          </cell>
          <cell r="H37">
            <v>1181.6500000000001</v>
          </cell>
          <cell r="I37">
            <v>2</v>
          </cell>
          <cell r="J37"/>
        </row>
        <row r="38">
          <cell r="B38">
            <v>41373</v>
          </cell>
          <cell r="C38" t="str">
            <v>GOINFRA</v>
          </cell>
          <cell r="D38"/>
          <cell r="E38" t="str">
            <v>DISSIPADOR DE ENERGIA - DEB 03   (AC/BC)</v>
          </cell>
          <cell r="F38" t="str">
            <v xml:space="preserve">un </v>
          </cell>
          <cell r="G38">
            <v>1500</v>
          </cell>
          <cell r="H38">
            <v>1897.65</v>
          </cell>
          <cell r="I38">
            <v>1</v>
          </cell>
          <cell r="J38"/>
        </row>
        <row r="39">
          <cell r="B39"/>
          <cell r="C39"/>
          <cell r="D39"/>
          <cell r="E39"/>
          <cell r="F39"/>
          <cell r="G39"/>
          <cell r="H39"/>
          <cell r="I39">
            <v>9033.91</v>
          </cell>
          <cell r="J39"/>
        </row>
        <row r="40">
          <cell r="B40"/>
          <cell r="C40" t="str">
            <v>SINALIZAÇÃO E OBRAS COMPLEMENTARES</v>
          </cell>
          <cell r="D40"/>
          <cell r="E40"/>
          <cell r="F40"/>
          <cell r="G40"/>
          <cell r="H40"/>
          <cell r="I40"/>
          <cell r="J40"/>
        </row>
        <row r="41">
          <cell r="B41">
            <v>40865</v>
          </cell>
          <cell r="C41" t="str">
            <v>GOINFRA</v>
          </cell>
          <cell r="D41"/>
          <cell r="E41" t="str">
            <v>REVESTIMENTO VEGETAL EM PLACAS (GRAMA)</v>
          </cell>
          <cell r="F41" t="str">
            <v>m²</v>
          </cell>
          <cell r="G41">
            <v>8.36</v>
          </cell>
          <cell r="H41">
            <v>10.58</v>
          </cell>
          <cell r="I41">
            <v>1609.55</v>
          </cell>
          <cell r="J41"/>
        </row>
        <row r="42">
          <cell r="B42">
            <v>98516</v>
          </cell>
          <cell r="C42" t="str">
            <v>SINAPI</v>
          </cell>
          <cell r="D42"/>
          <cell r="E42" t="str">
            <v>PLANTIO DE PALMEIRA COM ALTURA DE MUDA MENOR OU IGUAL A 2,00 M. AF_05/2018</v>
          </cell>
          <cell r="F42" t="str">
            <v>un</v>
          </cell>
          <cell r="G42" t="str">
            <v>292,37</v>
          </cell>
          <cell r="H42">
            <v>359.94</v>
          </cell>
          <cell r="I42">
            <v>97</v>
          </cell>
          <cell r="J42"/>
        </row>
        <row r="43">
          <cell r="B43">
            <v>98520</v>
          </cell>
          <cell r="C43" t="str">
            <v>SINAPI</v>
          </cell>
          <cell r="D43"/>
          <cell r="E43" t="str">
            <v>APLICAÇÃO DE ADUBO EM SOLO. AF_05/2018</v>
          </cell>
          <cell r="F43" t="str">
            <v>m2</v>
          </cell>
          <cell r="G43" t="str">
            <v>5,15</v>
          </cell>
          <cell r="H43">
            <v>6.34</v>
          </cell>
          <cell r="I43">
            <v>47.529999999999994</v>
          </cell>
          <cell r="J43"/>
        </row>
        <row r="44">
          <cell r="B44">
            <v>40815</v>
          </cell>
          <cell r="C44" t="str">
            <v>GOINFRA</v>
          </cell>
          <cell r="D44" t="str">
            <v>ES – SIN 001/19</v>
          </cell>
          <cell r="E44" t="str">
            <v>SINALIZAÇÃO HORIZONTAL COM RESINA ACRÍLICA</v>
          </cell>
          <cell r="F44" t="str">
            <v>m²</v>
          </cell>
          <cell r="G44">
            <v>33.36</v>
          </cell>
          <cell r="H44">
            <v>42.21</v>
          </cell>
          <cell r="I44">
            <v>57.143333333333338</v>
          </cell>
          <cell r="J44"/>
        </row>
        <row r="45">
          <cell r="B45"/>
          <cell r="C45"/>
          <cell r="D45"/>
          <cell r="E45"/>
          <cell r="F45"/>
          <cell r="G45"/>
          <cell r="H45"/>
          <cell r="I45">
            <v>54656.579999999994</v>
          </cell>
          <cell r="J45"/>
        </row>
        <row r="46">
          <cell r="B46"/>
          <cell r="C46" t="str">
            <v>URBANISMO E PAISAGISMO</v>
          </cell>
          <cell r="D46"/>
          <cell r="E46"/>
          <cell r="F46"/>
          <cell r="G46"/>
          <cell r="H46"/>
          <cell r="I46"/>
          <cell r="J46"/>
        </row>
        <row r="47">
          <cell r="B47"/>
          <cell r="C47"/>
          <cell r="D47"/>
          <cell r="E47" t="str">
            <v>ESTAR DE CONVIVÊNCIA TIPO "A"</v>
          </cell>
          <cell r="F47"/>
          <cell r="G47"/>
          <cell r="H47"/>
          <cell r="I47"/>
          <cell r="J47"/>
        </row>
        <row r="48">
          <cell r="B48"/>
          <cell r="C48"/>
          <cell r="D48"/>
          <cell r="E48" t="str">
            <v>PISOS</v>
          </cell>
          <cell r="F48"/>
          <cell r="G48"/>
          <cell r="H48"/>
          <cell r="I48"/>
          <cell r="J48"/>
        </row>
        <row r="49">
          <cell r="B49">
            <v>220104</v>
          </cell>
          <cell r="C49" t="str">
            <v>GOINFRA (O.C.)</v>
          </cell>
          <cell r="D49"/>
          <cell r="E49" t="str">
            <v>PISO EM CONCRETO DESEMPENADO ESPESSURA = 7 CM  1:2,5:3,5</v>
          </cell>
          <cell r="F49" t="str">
            <v xml:space="preserve">m2    </v>
          </cell>
          <cell r="G49">
            <v>43.75</v>
          </cell>
          <cell r="H49">
            <v>53.86</v>
          </cell>
          <cell r="I49">
            <v>851.69830000000002</v>
          </cell>
          <cell r="J49"/>
        </row>
        <row r="50">
          <cell r="B50">
            <v>93680</v>
          </cell>
          <cell r="C50" t="str">
            <v>SINAPI</v>
          </cell>
          <cell r="D50"/>
          <cell r="E50" t="str">
            <v>EXECUÇÃO DE PÁTIO/ESTACIONAMENTO EM PISO INTERTRAVADO, COM BLOCO RETANGULAR COLORIDO DE 20 X 10 CM, ESPESSURA 6 CM. AF_12/2015</v>
          </cell>
          <cell r="F50" t="str">
            <v>m2</v>
          </cell>
          <cell r="G50" t="str">
            <v>77,29</v>
          </cell>
          <cell r="H50">
            <v>95.15</v>
          </cell>
          <cell r="I50">
            <v>278.35930000000002</v>
          </cell>
          <cell r="J50"/>
        </row>
        <row r="51">
          <cell r="B51"/>
          <cell r="C51"/>
          <cell r="D51"/>
          <cell r="E51" t="str">
            <v>PAISAGISMO</v>
          </cell>
          <cell r="F51"/>
          <cell r="G51"/>
          <cell r="H51"/>
          <cell r="I51"/>
          <cell r="J51"/>
        </row>
        <row r="52">
          <cell r="B52">
            <v>270210</v>
          </cell>
          <cell r="C52" t="str">
            <v>GOINFRA (O.C.)</v>
          </cell>
          <cell r="D52"/>
          <cell r="E52" t="str">
            <v>PLANTIO GRAMA ESMERALDA PLACA C/ M.O. IRRIG., ADUBO,TERRA VEGETAL (O.C.) A&lt;11.000,00M2</v>
          </cell>
          <cell r="F52" t="str">
            <v xml:space="preserve">m2    </v>
          </cell>
          <cell r="G52">
            <v>19.829999999999998</v>
          </cell>
          <cell r="H52">
            <v>24.41</v>
          </cell>
          <cell r="I52">
            <v>413.32579999999996</v>
          </cell>
          <cell r="J52"/>
        </row>
        <row r="53">
          <cell r="B53">
            <v>98510</v>
          </cell>
          <cell r="C53" t="str">
            <v>SINAPI</v>
          </cell>
          <cell r="D53"/>
          <cell r="E53" t="str">
            <v>PLANTIO DE ÁRVORE ORNAMENTAL COM ALTURA DE MUDA MENOR OU IGUAL A 2,00 M. AF_05/2018</v>
          </cell>
          <cell r="F53" t="str">
            <v>un</v>
          </cell>
          <cell r="G53" t="str">
            <v>47,38</v>
          </cell>
          <cell r="H53">
            <v>58.33</v>
          </cell>
          <cell r="I53">
            <v>23</v>
          </cell>
          <cell r="J53"/>
        </row>
        <row r="54">
          <cell r="B54">
            <v>98520</v>
          </cell>
          <cell r="C54" t="str">
            <v>SINAPI</v>
          </cell>
          <cell r="D54"/>
          <cell r="E54" t="str">
            <v>APLICAÇÃO DE ADUBO EM SOLO. AF_05/2018</v>
          </cell>
          <cell r="F54" t="str">
            <v>m2</v>
          </cell>
          <cell r="G54" t="str">
            <v>5,15</v>
          </cell>
          <cell r="H54">
            <v>6.34</v>
          </cell>
          <cell r="I54">
            <v>11.269999999999998</v>
          </cell>
          <cell r="J54"/>
        </row>
        <row r="55">
          <cell r="B55"/>
          <cell r="C55"/>
          <cell r="D55"/>
          <cell r="E55" t="str">
            <v>MOBILIÁRIO</v>
          </cell>
          <cell r="F55"/>
          <cell r="G55"/>
          <cell r="H55"/>
          <cell r="I55"/>
          <cell r="J55"/>
        </row>
        <row r="56">
          <cell r="B56">
            <v>251511</v>
          </cell>
          <cell r="C56" t="str">
            <v>SEDOP (05/2022)</v>
          </cell>
          <cell r="D56"/>
          <cell r="E56" t="str">
            <v>LIXEIRA EM MADEIRA COM ESTRUTURA TUBULAR EM AÇO</v>
          </cell>
          <cell r="F56" t="str">
            <v xml:space="preserve">un </v>
          </cell>
          <cell r="G56">
            <v>358.43</v>
          </cell>
          <cell r="H56">
            <v>441.26</v>
          </cell>
          <cell r="I56">
            <v>5</v>
          </cell>
          <cell r="J56"/>
        </row>
        <row r="57">
          <cell r="B57">
            <v>180314</v>
          </cell>
          <cell r="C57" t="str">
            <v>GOINFRA (O.C.)</v>
          </cell>
          <cell r="D57"/>
          <cell r="E57" t="str">
            <v xml:space="preserve">GUARDA CORPO COM CORRIMÃO/TUBO INDUSTRIAL  GC-1 </v>
          </cell>
          <cell r="F57" t="str">
            <v xml:space="preserve">m2    </v>
          </cell>
          <cell r="G57">
            <v>477.51</v>
          </cell>
          <cell r="H57">
            <v>587.86</v>
          </cell>
          <cell r="I57">
            <v>35.856999999999999</v>
          </cell>
          <cell r="J57"/>
        </row>
        <row r="58">
          <cell r="B58"/>
          <cell r="C58"/>
          <cell r="D58"/>
          <cell r="E58" t="str">
            <v>BANCO TIPO 01</v>
          </cell>
          <cell r="F58"/>
          <cell r="G58"/>
          <cell r="H58"/>
          <cell r="I58"/>
          <cell r="J58"/>
        </row>
        <row r="59">
          <cell r="B59">
            <v>271303</v>
          </cell>
          <cell r="C59" t="str">
            <v>GOINFRA (O.C.)</v>
          </cell>
          <cell r="D59"/>
          <cell r="E59" t="str">
            <v xml:space="preserve">BANCO DE CONCRETO POLIDO BASE EM ALVENARIA REBOCADA E PINTADA - PADRÃO GOINFRA </v>
          </cell>
          <cell r="F59" t="str">
            <v xml:space="preserve">m     </v>
          </cell>
          <cell r="G59">
            <v>285.52</v>
          </cell>
          <cell r="H59">
            <v>351.5</v>
          </cell>
          <cell r="I59">
            <v>22.5</v>
          </cell>
          <cell r="J59"/>
        </row>
        <row r="60">
          <cell r="B60"/>
          <cell r="C60"/>
          <cell r="D60"/>
          <cell r="E60" t="str">
            <v>ACADEMIA AO AR LIVRE</v>
          </cell>
          <cell r="F60"/>
          <cell r="G60"/>
          <cell r="H60"/>
          <cell r="I60"/>
          <cell r="J60"/>
        </row>
        <row r="61">
          <cell r="B61" t="str">
            <v>CT-01</v>
          </cell>
          <cell r="C61" t="str">
            <v>COTAÇÃO</v>
          </cell>
          <cell r="D61"/>
          <cell r="E61" t="str">
            <v>BARRA ASSIMÉTRICA</v>
          </cell>
          <cell r="F61" t="str">
            <v>un</v>
          </cell>
          <cell r="G61">
            <v>1772.4533333333336</v>
          </cell>
          <cell r="H61">
            <v>2112.41</v>
          </cell>
          <cell r="I61">
            <v>1</v>
          </cell>
          <cell r="J61"/>
        </row>
        <row r="62">
          <cell r="B62" t="str">
            <v>CT-02</v>
          </cell>
          <cell r="C62" t="str">
            <v>COTAÇÃO</v>
          </cell>
          <cell r="D62"/>
          <cell r="E62" t="str">
            <v>ESPALDAR</v>
          </cell>
          <cell r="F62" t="str">
            <v>un</v>
          </cell>
          <cell r="G62">
            <v>1297.6366666666665</v>
          </cell>
          <cell r="H62">
            <v>1546.52</v>
          </cell>
          <cell r="I62">
            <v>1</v>
          </cell>
          <cell r="J62"/>
        </row>
        <row r="63">
          <cell r="B63" t="str">
            <v>CT-03</v>
          </cell>
          <cell r="C63" t="str">
            <v>COTAÇÃO</v>
          </cell>
          <cell r="D63"/>
          <cell r="E63" t="str">
            <v>RODA PARA OMBROS/GIRO DIAGONAL TRIPLO</v>
          </cell>
          <cell r="F63" t="str">
            <v>un</v>
          </cell>
          <cell r="G63">
            <v>1053.73</v>
          </cell>
          <cell r="H63">
            <v>1255.8399999999999</v>
          </cell>
          <cell r="I63">
            <v>1</v>
          </cell>
          <cell r="J63"/>
        </row>
        <row r="64">
          <cell r="B64" t="str">
            <v>CT-04</v>
          </cell>
          <cell r="C64" t="str">
            <v>COTAÇÃO</v>
          </cell>
          <cell r="D64"/>
          <cell r="E64" t="str">
            <v>BARRA PARALELA TRADICIONAL</v>
          </cell>
          <cell r="F64" t="str">
            <v>un</v>
          </cell>
          <cell r="G64">
            <v>1292.4633333333334</v>
          </cell>
          <cell r="H64">
            <v>1540.36</v>
          </cell>
          <cell r="I64">
            <v>1</v>
          </cell>
          <cell r="J64"/>
        </row>
        <row r="65">
          <cell r="B65" t="str">
            <v>CT-05</v>
          </cell>
          <cell r="C65" t="str">
            <v>COTAÇÃO</v>
          </cell>
          <cell r="D65"/>
          <cell r="E65" t="str">
            <v>ABDOMINAL DUPLO</v>
          </cell>
          <cell r="F65" t="str">
            <v>un</v>
          </cell>
          <cell r="G65">
            <v>1876.823333333333</v>
          </cell>
          <cell r="H65">
            <v>2236.8000000000002</v>
          </cell>
          <cell r="I65">
            <v>1</v>
          </cell>
          <cell r="J65"/>
        </row>
        <row r="66">
          <cell r="B66" t="str">
            <v>CT-06</v>
          </cell>
          <cell r="C66" t="str">
            <v>COTAÇÃO</v>
          </cell>
          <cell r="D66"/>
          <cell r="E66" t="str">
            <v>ARTICULAÇÃO DAS PERNAS DUPLO</v>
          </cell>
          <cell r="F66" t="str">
            <v>un</v>
          </cell>
          <cell r="G66">
            <v>1478.2566666666669</v>
          </cell>
          <cell r="H66">
            <v>1761.79</v>
          </cell>
          <cell r="I66">
            <v>1</v>
          </cell>
          <cell r="J66"/>
        </row>
        <row r="67">
          <cell r="B67" t="str">
            <v>CT-07</v>
          </cell>
          <cell r="C67" t="str">
            <v>COTAÇÃO</v>
          </cell>
          <cell r="D67"/>
          <cell r="E67" t="str">
            <v>SIMULADOR DE ESQUI</v>
          </cell>
          <cell r="F67" t="str">
            <v>un</v>
          </cell>
          <cell r="G67">
            <v>1483.5133333333333</v>
          </cell>
          <cell r="H67">
            <v>1768.05</v>
          </cell>
          <cell r="I67">
            <v>1</v>
          </cell>
          <cell r="J67"/>
        </row>
        <row r="68">
          <cell r="B68" t="str">
            <v>CT-08</v>
          </cell>
          <cell r="C68" t="str">
            <v>COTAÇÃO</v>
          </cell>
          <cell r="D68"/>
          <cell r="E68" t="str">
            <v>ARTICULAÇÃO DOS QUADRIS/ TWIST</v>
          </cell>
          <cell r="F68" t="str">
            <v>un</v>
          </cell>
          <cell r="G68">
            <v>1624.6499999999999</v>
          </cell>
          <cell r="H68">
            <v>1936.26</v>
          </cell>
          <cell r="I68">
            <v>3</v>
          </cell>
          <cell r="J68"/>
        </row>
        <row r="69">
          <cell r="B69">
            <v>103195</v>
          </cell>
          <cell r="C69" t="str">
            <v>SINAPI</v>
          </cell>
          <cell r="D69"/>
          <cell r="E69" t="str">
            <v>INSTALAÇÃO DE PLACA ORIENTATIVA SOBRE EXERCÍCIOS, 2,00M X 1,00M, EM TUBO DE AÇO CARBONO - PARA ACADEMIA AO AR LIVRE / ACADEMIA DA TERCEIRA IDADE - ATI, INSTALADO SOBRE SOLO. AF_10/2021</v>
          </cell>
          <cell r="F69" t="str">
            <v>un</v>
          </cell>
          <cell r="G69" t="str">
            <v>2.162,54</v>
          </cell>
          <cell r="H69">
            <v>2662.3</v>
          </cell>
          <cell r="I69">
            <v>1</v>
          </cell>
          <cell r="J69"/>
        </row>
        <row r="70">
          <cell r="B70"/>
          <cell r="C70"/>
          <cell r="D70"/>
          <cell r="E70" t="str">
            <v>PLAYGROUND</v>
          </cell>
          <cell r="F70"/>
          <cell r="G70"/>
          <cell r="H70"/>
          <cell r="I70"/>
          <cell r="J70"/>
        </row>
        <row r="71">
          <cell r="B71" t="str">
            <v>CT-09</v>
          </cell>
          <cell r="C71" t="str">
            <v>COTAÇÃO</v>
          </cell>
          <cell r="D71"/>
          <cell r="E71" t="str">
            <v>BALANÇO DOIS LUGARES EUCALIPTO - ESTAÇÃO ALEGRIA (OU SIMILAR)</v>
          </cell>
          <cell r="F71" t="str">
            <v>un</v>
          </cell>
          <cell r="G71">
            <v>2713.3333333333335</v>
          </cell>
          <cell r="H71">
            <v>3233.75</v>
          </cell>
          <cell r="I71">
            <v>2</v>
          </cell>
          <cell r="J71"/>
        </row>
        <row r="72">
          <cell r="B72" t="str">
            <v>CT-10</v>
          </cell>
          <cell r="C72" t="str">
            <v>COTAÇÃO</v>
          </cell>
          <cell r="D72"/>
          <cell r="E72" t="str">
            <v>GIRA-GIRA TRADICIONAL - ESTAÇÃO ALEGRIA (OU SIMILAR)</v>
          </cell>
          <cell r="F72" t="str">
            <v>un</v>
          </cell>
          <cell r="G72">
            <v>1185</v>
          </cell>
          <cell r="H72">
            <v>1412.28</v>
          </cell>
          <cell r="I72">
            <v>2</v>
          </cell>
          <cell r="J72"/>
        </row>
        <row r="73">
          <cell r="B73" t="str">
            <v>CT-11</v>
          </cell>
          <cell r="C73" t="str">
            <v>COTAÇÃO</v>
          </cell>
          <cell r="D73"/>
          <cell r="E73" t="str">
            <v>GANGORRA JOGO COM 4 - ESTAÇÃO ALEGRIA (OU SIMILAR)</v>
          </cell>
          <cell r="F73" t="str">
            <v>un</v>
          </cell>
          <cell r="G73">
            <v>3556</v>
          </cell>
          <cell r="H73">
            <v>4238.04</v>
          </cell>
          <cell r="I73">
            <v>1</v>
          </cell>
          <cell r="J73"/>
        </row>
        <row r="74">
          <cell r="B74">
            <v>102713</v>
          </cell>
          <cell r="C74" t="str">
            <v>SINAPI</v>
          </cell>
          <cell r="D74"/>
          <cell r="E74" t="str">
            <v>GEOTÊXTIL NÃO TECIDO 100% POLIÉSTER, RESISTÊNCIA A TRAÇÃO DE 14 KN/M (RT - 14), INSTALADO EM DRENO - FORNECIMENTO E INSTALAÇÃO. AF_07/2021</v>
          </cell>
          <cell r="F74" t="str">
            <v>m2</v>
          </cell>
          <cell r="G74" t="str">
            <v>11,45</v>
          </cell>
          <cell r="H74">
            <v>14.1</v>
          </cell>
          <cell r="I74">
            <v>106.37000000000002</v>
          </cell>
          <cell r="J74"/>
        </row>
        <row r="75">
          <cell r="B75">
            <v>3672</v>
          </cell>
          <cell r="C75" t="str">
            <v>SINAPI</v>
          </cell>
          <cell r="D75"/>
          <cell r="E75" t="str">
            <v>JUNTA PLASTICA DE DILATACAO PARA PISOS, COR CINZA, 10 X 4,5 MM (ALTURA X ESPESSURA)</v>
          </cell>
          <cell r="F75" t="str">
            <v xml:space="preserve">m     </v>
          </cell>
          <cell r="G75" t="str">
            <v>1,16</v>
          </cell>
          <cell r="H75">
            <v>1.43</v>
          </cell>
          <cell r="I75">
            <v>43.7</v>
          </cell>
          <cell r="J75"/>
        </row>
        <row r="76">
          <cell r="B76">
            <v>51027</v>
          </cell>
          <cell r="C76" t="str">
            <v>GOINFRA (O.C.)</v>
          </cell>
          <cell r="D76"/>
          <cell r="E76" t="str">
            <v>LASTRO DE BRITA (OBRAS CIVIS)</v>
          </cell>
          <cell r="F76" t="str">
            <v xml:space="preserve">m3    </v>
          </cell>
          <cell r="G76">
            <v>167.44</v>
          </cell>
          <cell r="H76">
            <v>206.14</v>
          </cell>
          <cell r="I76">
            <v>14.504999999999999</v>
          </cell>
          <cell r="J76"/>
        </row>
        <row r="77">
          <cell r="B77">
            <v>102716</v>
          </cell>
          <cell r="C77" t="str">
            <v>SINAPI</v>
          </cell>
          <cell r="D77"/>
          <cell r="E77" t="str">
            <v>ENCHIMENTO DE AREIA PARA DRENO, LANÇAMENTO MECANIZADO. AF_07/2021</v>
          </cell>
          <cell r="F77" t="str">
            <v>m3</v>
          </cell>
          <cell r="G77" t="str">
            <v>189,36</v>
          </cell>
          <cell r="H77">
            <v>233.12</v>
          </cell>
          <cell r="I77">
            <v>29.009999999999998</v>
          </cell>
          <cell r="J77"/>
        </row>
        <row r="78">
          <cell r="B78">
            <v>97914</v>
          </cell>
          <cell r="C78" t="str">
            <v>SINAPI</v>
          </cell>
          <cell r="D78"/>
          <cell r="E78" t="str">
            <v>TRANSPORTE COM CAMINHÃO BASCULANTE DE 6 M³, EM VIA URBANA PAVIMENTADA, DMT ATÉ 30 KM (UNIDADE: M3XKM). AF_07/2020</v>
          </cell>
          <cell r="F78" t="str">
            <v>m3xkm</v>
          </cell>
          <cell r="G78" t="str">
            <v>2,81</v>
          </cell>
          <cell r="H78">
            <v>3.46</v>
          </cell>
          <cell r="I78">
            <v>542.48700000000008</v>
          </cell>
          <cell r="J78">
            <v>17</v>
          </cell>
        </row>
        <row r="79">
          <cell r="B79"/>
          <cell r="C79"/>
          <cell r="D79"/>
          <cell r="E79" t="str">
            <v>QUADRA DE AREIA</v>
          </cell>
          <cell r="F79" t="str">
            <v>UN</v>
          </cell>
          <cell r="G79"/>
          <cell r="H79"/>
          <cell r="I79">
            <v>2</v>
          </cell>
          <cell r="J79"/>
        </row>
        <row r="80">
          <cell r="B80">
            <v>102688</v>
          </cell>
          <cell r="C80" t="str">
            <v>SINAPI</v>
          </cell>
          <cell r="D80"/>
          <cell r="E80" t="str">
            <v>DRENO ESPINHA DE PEIXE (SEÇÃO (0,40 X 0,40 M), COM TUBO DE PEAD CORRUGADO PERFURADO, DN 100 MM, ENCHIMENTO COM AREIA, INCLUSIVE CONEXÕES. AF_07/2021</v>
          </cell>
          <cell r="F80" t="str">
            <v>m</v>
          </cell>
          <cell r="G80" t="str">
            <v>48,27</v>
          </cell>
          <cell r="H80">
            <v>59.43</v>
          </cell>
          <cell r="I80">
            <v>156.56</v>
          </cell>
          <cell r="J80"/>
        </row>
        <row r="81">
          <cell r="B81">
            <v>51027</v>
          </cell>
          <cell r="C81" t="str">
            <v>GOINFRA (O.C.)</v>
          </cell>
          <cell r="D81"/>
          <cell r="E81" t="str">
            <v>LASTRO DE BRITA (OBRAS CIVIS)</v>
          </cell>
          <cell r="F81" t="str">
            <v xml:space="preserve">m3    </v>
          </cell>
          <cell r="G81">
            <v>167.44</v>
          </cell>
          <cell r="H81">
            <v>206.14</v>
          </cell>
          <cell r="I81">
            <v>37.128</v>
          </cell>
          <cell r="J81"/>
        </row>
        <row r="82">
          <cell r="B82">
            <v>102716</v>
          </cell>
          <cell r="C82" t="str">
            <v>SINAPI</v>
          </cell>
          <cell r="D82"/>
          <cell r="E82" t="str">
            <v>ENCHIMENTO DE AREIA PARA DRENO, LANÇAMENTO MECANIZADO. AF_07/2021</v>
          </cell>
          <cell r="F82" t="str">
            <v>m3</v>
          </cell>
          <cell r="G82" t="str">
            <v>189,36</v>
          </cell>
          <cell r="H82">
            <v>233.12</v>
          </cell>
          <cell r="I82">
            <v>29.702399999999997</v>
          </cell>
          <cell r="J82"/>
        </row>
        <row r="83">
          <cell r="B83">
            <v>97914</v>
          </cell>
          <cell r="C83" t="str">
            <v>SINAPI</v>
          </cell>
          <cell r="D83"/>
          <cell r="E83" t="str">
            <v>TRANSPORTE COM CAMINHÃO BASCULANTE DE 6 M³, EM VIA URBANA PAVIMENTADA, DMT ATÉ 30 KM (UNIDADE: M3XKM). AF_07/2020</v>
          </cell>
          <cell r="F83" t="str">
            <v>m3xkm</v>
          </cell>
          <cell r="G83" t="str">
            <v>2,81</v>
          </cell>
          <cell r="H83">
            <v>3.46</v>
          </cell>
          <cell r="I83">
            <v>555.43488000000002</v>
          </cell>
          <cell r="J83">
            <v>17</v>
          </cell>
        </row>
        <row r="84">
          <cell r="B84">
            <v>270621</v>
          </cell>
          <cell r="C84" t="str">
            <v>GOINFRA (O.C.)</v>
          </cell>
          <cell r="D84"/>
          <cell r="E84" t="str">
            <v>ALAMBRADO EM TUBO INDUSTRIAL 2"#2,28 E TELA MALHA 4" FIO 12 (QUADRA ESPORTE EXISTENTE) SEM PINTURA</v>
          </cell>
          <cell r="F84" t="str">
            <v xml:space="preserve">m2    </v>
          </cell>
          <cell r="G84">
            <v>144.05000000000001</v>
          </cell>
          <cell r="H84">
            <v>177.34</v>
          </cell>
          <cell r="I84">
            <v>341.54</v>
          </cell>
          <cell r="J84"/>
        </row>
        <row r="85">
          <cell r="B85">
            <v>180305</v>
          </cell>
          <cell r="C85" t="str">
            <v>GOINFRA (O.C.)</v>
          </cell>
          <cell r="D85"/>
          <cell r="E85" t="str">
            <v>PORTAO DE TELA E CANO GALVANIZ. PT 9 C/FERRAGENS</v>
          </cell>
          <cell r="F85" t="str">
            <v xml:space="preserve">m2    </v>
          </cell>
          <cell r="G85">
            <v>618.97</v>
          </cell>
          <cell r="H85">
            <v>762.01</v>
          </cell>
          <cell r="I85">
            <v>2.4200000000000004</v>
          </cell>
          <cell r="J85"/>
        </row>
        <row r="86">
          <cell r="B86">
            <v>271103</v>
          </cell>
          <cell r="C86" t="str">
            <v>GOINFRA (O.C.)</v>
          </cell>
          <cell r="D86"/>
          <cell r="E86" t="str">
            <v>CONJUNTO PARA VOLEIBOL EM FERRO GALVANIZADO COM PINTURA (2 SUPORTES)</v>
          </cell>
          <cell r="F86" t="str">
            <v xml:space="preserve">CJ    </v>
          </cell>
          <cell r="G86">
            <v>1670.84</v>
          </cell>
          <cell r="H86">
            <v>2056.9699999999998</v>
          </cell>
          <cell r="I86">
            <v>2</v>
          </cell>
          <cell r="J86"/>
        </row>
        <row r="87">
          <cell r="B87"/>
          <cell r="C87"/>
          <cell r="D87"/>
          <cell r="E87" t="str">
            <v>QUIOSQUE</v>
          </cell>
          <cell r="F87" t="str">
            <v>UN</v>
          </cell>
          <cell r="G87"/>
          <cell r="H87"/>
          <cell r="I87">
            <v>1</v>
          </cell>
          <cell r="J87"/>
        </row>
        <row r="88">
          <cell r="B88"/>
          <cell r="C88"/>
          <cell r="D88"/>
          <cell r="E88" t="str">
            <v>Fundações</v>
          </cell>
          <cell r="F88"/>
          <cell r="G88"/>
          <cell r="H88"/>
          <cell r="I88"/>
          <cell r="J88"/>
        </row>
        <row r="89">
          <cell r="B89"/>
          <cell r="C89"/>
          <cell r="D89"/>
          <cell r="E89" t="str">
            <v>Estacas de material granular</v>
          </cell>
          <cell r="F89"/>
          <cell r="G89"/>
          <cell r="H89"/>
          <cell r="I89"/>
          <cell r="J89"/>
        </row>
        <row r="90">
          <cell r="B90">
            <v>40103</v>
          </cell>
          <cell r="C90" t="str">
            <v>GOINFRA (O.C.)</v>
          </cell>
          <cell r="D90"/>
          <cell r="E90" t="str">
            <v>ESCAVAÇAO MANUAL DE VALAS PROF.1 A 2 M</v>
          </cell>
          <cell r="F90" t="str">
            <v xml:space="preserve">m3    </v>
          </cell>
          <cell r="G90">
            <v>34.51</v>
          </cell>
          <cell r="H90">
            <v>42.49</v>
          </cell>
          <cell r="I90">
            <v>1.305724446648258</v>
          </cell>
          <cell r="J90"/>
        </row>
        <row r="91">
          <cell r="B91">
            <v>41005</v>
          </cell>
          <cell r="C91" t="str">
            <v>GOINFRA (O.C.)</v>
          </cell>
          <cell r="D91"/>
          <cell r="E91" t="str">
            <v>CARGA MECANIZADA</v>
          </cell>
          <cell r="F91" t="str">
            <v xml:space="preserve">m3    </v>
          </cell>
          <cell r="G91">
            <v>1.43</v>
          </cell>
          <cell r="H91">
            <v>1.76</v>
          </cell>
          <cell r="I91">
            <v>1.6974417806427355</v>
          </cell>
          <cell r="J91"/>
        </row>
        <row r="92">
          <cell r="B92">
            <v>41006</v>
          </cell>
          <cell r="C92" t="str">
            <v>GOINFRA (O.C.)</v>
          </cell>
          <cell r="D92"/>
          <cell r="E92" t="str">
            <v>TRANSPORTE DE MATERIAL ESCAVADO M3.KM</v>
          </cell>
          <cell r="F92" t="str">
            <v xml:space="preserve">m3km  </v>
          </cell>
          <cell r="G92">
            <v>2.98</v>
          </cell>
          <cell r="H92">
            <v>3.67</v>
          </cell>
          <cell r="I92">
            <v>6.7897671225709422</v>
          </cell>
          <cell r="J92">
            <v>4</v>
          </cell>
        </row>
        <row r="93">
          <cell r="B93">
            <v>101620</v>
          </cell>
          <cell r="C93" t="str">
            <v>SINAPI</v>
          </cell>
          <cell r="D93"/>
          <cell r="E93" t="str">
            <v>PREPARO DE FUNDO DE VALA COM LARGURA MAIOR OU IGUAL A 1,5 M E MENOR QUE 2,5 M, COM CAMADA DE AREIA, LANÇAMENTO MANUAL. AF_08/2020</v>
          </cell>
          <cell r="F93" t="str">
            <v>m3</v>
          </cell>
          <cell r="G93" t="str">
            <v>244,84</v>
          </cell>
          <cell r="H93">
            <v>301.42</v>
          </cell>
          <cell r="I93">
            <v>0.65286222332412902</v>
          </cell>
          <cell r="J93"/>
        </row>
        <row r="94">
          <cell r="B94">
            <v>101621</v>
          </cell>
          <cell r="C94" t="str">
            <v>SINAPI</v>
          </cell>
          <cell r="D94"/>
          <cell r="E94" t="str">
            <v>PREPARO DE FUNDO DE VALA COM LARGURA MAIOR OU IGUAL A 1,5 M E MENOR QUE 2,5 M, COM CAMADA DE BRITA, LANÇAMENTO MANUAL. AF_08/2020</v>
          </cell>
          <cell r="F94" t="str">
            <v>m3</v>
          </cell>
          <cell r="G94" t="str">
            <v>220,27</v>
          </cell>
          <cell r="H94">
            <v>271.17</v>
          </cell>
          <cell r="I94">
            <v>0.65286222332412902</v>
          </cell>
          <cell r="J94"/>
        </row>
        <row r="95">
          <cell r="B95">
            <v>97914</v>
          </cell>
          <cell r="C95" t="str">
            <v>SINAPI</v>
          </cell>
          <cell r="D95"/>
          <cell r="E95" t="str">
            <v>TRANSPORTE COM CAMINHÃO BASCULANTE DE 6 M³, EM VIA URBANA PAVIMENTADA, DMT ATÉ 30 KM (UNIDADE: M3XKM). AF_07/2020</v>
          </cell>
          <cell r="F95" t="str">
            <v>m3xkm</v>
          </cell>
          <cell r="G95" t="str">
            <v>2,81</v>
          </cell>
          <cell r="H95">
            <v>3.46</v>
          </cell>
          <cell r="I95">
            <v>24.417047152322429</v>
          </cell>
          <cell r="J95">
            <v>17</v>
          </cell>
        </row>
        <row r="96">
          <cell r="B96"/>
          <cell r="C96"/>
          <cell r="D96"/>
          <cell r="E96" t="str">
            <v>Estaca de apoio</v>
          </cell>
          <cell r="F96"/>
          <cell r="G96"/>
          <cell r="H96"/>
          <cell r="I96"/>
          <cell r="J96"/>
        </row>
        <row r="97">
          <cell r="B97">
            <v>40103</v>
          </cell>
          <cell r="C97" t="str">
            <v>GOINFRA (O.C.)</v>
          </cell>
          <cell r="D97"/>
          <cell r="E97" t="str">
            <v>ESCAVAÇAO MANUAL DE VALAS PROF.1 A 2 M</v>
          </cell>
          <cell r="F97" t="str">
            <v xml:space="preserve">m3    </v>
          </cell>
          <cell r="G97">
            <v>34.51</v>
          </cell>
          <cell r="H97">
            <v>42.49</v>
          </cell>
          <cell r="I97">
            <v>0.14726215563702155</v>
          </cell>
          <cell r="J97"/>
        </row>
        <row r="98">
          <cell r="B98">
            <v>41005</v>
          </cell>
          <cell r="C98" t="str">
            <v>GOINFRA (O.C.)</v>
          </cell>
          <cell r="D98"/>
          <cell r="E98" t="str">
            <v>CARGA MECANIZADA</v>
          </cell>
          <cell r="F98" t="str">
            <v xml:space="preserve">m3    </v>
          </cell>
          <cell r="G98">
            <v>1.43</v>
          </cell>
          <cell r="H98">
            <v>1.76</v>
          </cell>
          <cell r="I98">
            <v>0.19144080232812802</v>
          </cell>
          <cell r="J98"/>
        </row>
        <row r="99">
          <cell r="B99">
            <v>41006</v>
          </cell>
          <cell r="C99" t="str">
            <v>GOINFRA (O.C.)</v>
          </cell>
          <cell r="D99"/>
          <cell r="E99" t="str">
            <v>TRANSPORTE DE MATERIAL ESCAVADO M3.KM</v>
          </cell>
          <cell r="F99" t="str">
            <v xml:space="preserve">m3km  </v>
          </cell>
          <cell r="G99">
            <v>2.98</v>
          </cell>
          <cell r="H99">
            <v>3.67</v>
          </cell>
          <cell r="I99">
            <v>0.76576320931251207</v>
          </cell>
          <cell r="J99">
            <v>4</v>
          </cell>
        </row>
        <row r="100">
          <cell r="B100">
            <v>50301</v>
          </cell>
          <cell r="C100" t="str">
            <v>GOINFRA (O.C.)</v>
          </cell>
          <cell r="D100"/>
          <cell r="E100" t="str">
            <v>ESTACA A TRADO DIAM.25 CM SEM FERRO</v>
          </cell>
          <cell r="F100" t="str">
            <v xml:space="preserve">M     </v>
          </cell>
          <cell r="G100">
            <v>41.8</v>
          </cell>
          <cell r="H100">
            <v>51.46</v>
          </cell>
          <cell r="I100">
            <v>3</v>
          </cell>
          <cell r="J100"/>
        </row>
        <row r="101">
          <cell r="B101">
            <v>52014</v>
          </cell>
          <cell r="C101" t="str">
            <v>GOINFRA (O.C.)</v>
          </cell>
          <cell r="D101"/>
          <cell r="E101" t="str">
            <v>ACO CA-60 - 5,0 MM - (OBRAS CIVIS)</v>
          </cell>
          <cell r="F101" t="str">
            <v xml:space="preserve">Kg    </v>
          </cell>
          <cell r="G101">
            <v>13.08</v>
          </cell>
          <cell r="H101">
            <v>16.100000000000001</v>
          </cell>
          <cell r="I101">
            <v>2.6043600000000002</v>
          </cell>
          <cell r="J101"/>
        </row>
        <row r="102">
          <cell r="B102">
            <v>52004</v>
          </cell>
          <cell r="C102" t="str">
            <v>GOINFRA (O.C.)</v>
          </cell>
          <cell r="D102"/>
          <cell r="E102" t="str">
            <v>ACO CA 50-A - 8,0 MM (5/16") - (OBRAS CIVIS)</v>
          </cell>
          <cell r="F102" t="str">
            <v xml:space="preserve">Kg    </v>
          </cell>
          <cell r="G102">
            <v>12.15</v>
          </cell>
          <cell r="H102">
            <v>14.96</v>
          </cell>
          <cell r="I102">
            <v>0.93508800000000003</v>
          </cell>
          <cell r="J102"/>
        </row>
        <row r="103">
          <cell r="B103"/>
          <cell r="C103"/>
          <cell r="D103"/>
          <cell r="E103" t="str">
            <v>Sapatas</v>
          </cell>
          <cell r="F103"/>
          <cell r="G103"/>
          <cell r="H103"/>
          <cell r="I103"/>
          <cell r="J103"/>
        </row>
        <row r="104">
          <cell r="B104">
            <v>50901</v>
          </cell>
          <cell r="C104" t="str">
            <v>GOINFRA (O.C.)</v>
          </cell>
          <cell r="D104"/>
          <cell r="E104" t="str">
            <v>ESCAVACAO MANUAL DE VALAS (SAPATAS/BLOCOS)</v>
          </cell>
          <cell r="F104" t="str">
            <v xml:space="preserve">m3    </v>
          </cell>
          <cell r="G104">
            <v>34.51</v>
          </cell>
          <cell r="H104">
            <v>42.49</v>
          </cell>
          <cell r="I104">
            <v>6.4849999999999994</v>
          </cell>
          <cell r="J104"/>
        </row>
        <row r="105">
          <cell r="B105">
            <v>50905</v>
          </cell>
          <cell r="C105" t="str">
            <v>GOINFRA (O.C.)</v>
          </cell>
          <cell r="D105"/>
          <cell r="E105" t="str">
            <v>REATERRO C/APILOAMENTO MECÂNICO (BLOCOS/SAPATAS)</v>
          </cell>
          <cell r="F105" t="str">
            <v xml:space="preserve">m3    </v>
          </cell>
          <cell r="G105">
            <v>3.34</v>
          </cell>
          <cell r="H105">
            <v>4.1100000000000003</v>
          </cell>
          <cell r="I105">
            <v>5.4205100964446604</v>
          </cell>
          <cell r="J105"/>
        </row>
        <row r="106">
          <cell r="B106">
            <v>41005</v>
          </cell>
          <cell r="C106" t="str">
            <v>GOINFRA (O.C.)</v>
          </cell>
          <cell r="D106"/>
          <cell r="E106" t="str">
            <v>CARGA MECANIZADA</v>
          </cell>
          <cell r="F106" t="str">
            <v xml:space="preserve">m3    </v>
          </cell>
          <cell r="G106">
            <v>1.43</v>
          </cell>
          <cell r="H106">
            <v>1.76</v>
          </cell>
          <cell r="I106">
            <v>1.3838368746219407</v>
          </cell>
          <cell r="J106"/>
        </row>
        <row r="107">
          <cell r="B107">
            <v>41006</v>
          </cell>
          <cell r="C107" t="str">
            <v>GOINFRA (O.C.)</v>
          </cell>
          <cell r="D107"/>
          <cell r="E107" t="str">
            <v>TRANSPORTE DE MATERIAL ESCAVADO M3.KM</v>
          </cell>
          <cell r="F107" t="str">
            <v xml:space="preserve">m3km  </v>
          </cell>
          <cell r="G107">
            <v>2.98</v>
          </cell>
          <cell r="H107">
            <v>3.67</v>
          </cell>
          <cell r="I107">
            <v>5.5353474984877629</v>
          </cell>
          <cell r="J107">
            <v>4</v>
          </cell>
        </row>
        <row r="108">
          <cell r="B108">
            <v>51009</v>
          </cell>
          <cell r="C108" t="str">
            <v>GOINFRA (O.C.)</v>
          </cell>
          <cell r="D108"/>
          <cell r="E108" t="str">
            <v>FORMA TABUA PINHO P/FUNDACOES U=3V - (OBRAS CIVIS)</v>
          </cell>
          <cell r="F108" t="str">
            <v xml:space="preserve">m2    </v>
          </cell>
          <cell r="G108">
            <v>69.37</v>
          </cell>
          <cell r="H108">
            <v>85.4</v>
          </cell>
          <cell r="I108">
            <v>9.4394480000000005</v>
          </cell>
          <cell r="J108"/>
        </row>
        <row r="109">
          <cell r="B109">
            <v>51035</v>
          </cell>
          <cell r="C109" t="str">
            <v>GOINFRA (O.C.)</v>
          </cell>
          <cell r="D109"/>
          <cell r="E109" t="str">
            <v>CONCRETO USINADO BOMBEÁVEL FCK=20 MPA (O.C.)</v>
          </cell>
          <cell r="F109" t="str">
            <v xml:space="preserve">m3    </v>
          </cell>
          <cell r="G109">
            <v>555.47</v>
          </cell>
          <cell r="H109">
            <v>683.84</v>
          </cell>
          <cell r="I109">
            <v>0.91160990355533955</v>
          </cell>
          <cell r="J109"/>
        </row>
        <row r="110">
          <cell r="B110">
            <v>51026</v>
          </cell>
          <cell r="C110" t="str">
            <v>GOINFRA (O.C.)</v>
          </cell>
          <cell r="D110"/>
          <cell r="E110" t="str">
            <v>LANÇAMENTO/APLICAÇÃO/ADENSAMENTO DE CONCRETO EM FUNDAÇÃO- (O.C.)</v>
          </cell>
          <cell r="F110" t="str">
            <v xml:space="preserve">m3    </v>
          </cell>
          <cell r="G110">
            <v>32.28</v>
          </cell>
          <cell r="H110">
            <v>39.74</v>
          </cell>
          <cell r="I110">
            <v>0.91160990355533955</v>
          </cell>
          <cell r="J110"/>
        </row>
        <row r="111">
          <cell r="B111">
            <v>51024</v>
          </cell>
          <cell r="C111" t="str">
            <v>GOINFRA (O.C.)</v>
          </cell>
          <cell r="D111"/>
          <cell r="E111" t="str">
            <v>PREPARO COM BETONEIRA E TRANSPORTE MANUAL DE CONCRETO PARA LASTRO  - (O.C.)</v>
          </cell>
          <cell r="F111" t="str">
            <v xml:space="preserve">m3    </v>
          </cell>
          <cell r="G111">
            <v>412.19</v>
          </cell>
          <cell r="H111">
            <v>507.45</v>
          </cell>
          <cell r="I111">
            <v>0.32425000000000004</v>
          </cell>
          <cell r="J111"/>
        </row>
        <row r="112">
          <cell r="B112">
            <v>52004</v>
          </cell>
          <cell r="C112" t="str">
            <v>GOINFRA (O.C.)</v>
          </cell>
          <cell r="D112"/>
          <cell r="E112" t="str">
            <v>ACO CA 50-A - 8,0 MM (5/16") - (OBRAS CIVIS)</v>
          </cell>
          <cell r="F112" t="str">
            <v xml:space="preserve">Kg    </v>
          </cell>
          <cell r="G112">
            <v>12.15</v>
          </cell>
          <cell r="H112">
            <v>14.96</v>
          </cell>
          <cell r="I112">
            <v>36.270053600000004</v>
          </cell>
          <cell r="J112"/>
        </row>
        <row r="113">
          <cell r="B113"/>
          <cell r="C113"/>
          <cell r="D113"/>
          <cell r="E113" t="str">
            <v>Vigas Baldrames</v>
          </cell>
          <cell r="F113"/>
          <cell r="G113"/>
          <cell r="H113"/>
          <cell r="I113"/>
          <cell r="J113"/>
        </row>
        <row r="114">
          <cell r="B114">
            <v>50901</v>
          </cell>
          <cell r="C114" t="str">
            <v>GOINFRA (O.C.)</v>
          </cell>
          <cell r="D114"/>
          <cell r="E114" t="str">
            <v>ESCAVACAO MANUAL DE VALAS (SAPATAS/BLOCOS)</v>
          </cell>
          <cell r="F114" t="str">
            <v xml:space="preserve">m3    </v>
          </cell>
          <cell r="G114">
            <v>34.51</v>
          </cell>
          <cell r="H114">
            <v>42.49</v>
          </cell>
          <cell r="I114">
            <v>0.84428400000000003</v>
          </cell>
          <cell r="J114"/>
        </row>
        <row r="115">
          <cell r="B115">
            <v>41005</v>
          </cell>
          <cell r="C115" t="str">
            <v>GOINFRA (O.C.)</v>
          </cell>
          <cell r="D115"/>
          <cell r="E115" t="str">
            <v>CARGA MECANIZADA</v>
          </cell>
          <cell r="F115" t="str">
            <v xml:space="preserve">m3    </v>
          </cell>
          <cell r="G115">
            <v>1.43</v>
          </cell>
          <cell r="H115">
            <v>1.76</v>
          </cell>
          <cell r="I115">
            <v>1.0975692000000001</v>
          </cell>
          <cell r="J115"/>
        </row>
        <row r="116">
          <cell r="B116">
            <v>41006</v>
          </cell>
          <cell r="C116" t="str">
            <v>GOINFRA (O.C.)</v>
          </cell>
          <cell r="D116"/>
          <cell r="E116" t="str">
            <v>TRANSPORTE DE MATERIAL ESCAVADO M3.KM</v>
          </cell>
          <cell r="F116" t="str">
            <v xml:space="preserve">m3km  </v>
          </cell>
          <cell r="G116">
            <v>2.98</v>
          </cell>
          <cell r="H116">
            <v>3.67</v>
          </cell>
          <cell r="I116">
            <v>4.3902768000000005</v>
          </cell>
          <cell r="J116">
            <v>4</v>
          </cell>
        </row>
        <row r="117">
          <cell r="B117">
            <v>51009</v>
          </cell>
          <cell r="C117" t="str">
            <v>GOINFRA (O.C.)</v>
          </cell>
          <cell r="D117"/>
          <cell r="E117" t="str">
            <v>FORMA TABUA PINHO P/FUNDACOES U=3V - (OBRAS CIVIS)</v>
          </cell>
          <cell r="F117" t="str">
            <v xml:space="preserve">m2    </v>
          </cell>
          <cell r="G117">
            <v>69.37</v>
          </cell>
          <cell r="H117">
            <v>85.4</v>
          </cell>
          <cell r="I117">
            <v>12.061199999999999</v>
          </cell>
          <cell r="J117"/>
        </row>
        <row r="118">
          <cell r="B118">
            <v>51035</v>
          </cell>
          <cell r="C118" t="str">
            <v>GOINFRA (O.C.)</v>
          </cell>
          <cell r="D118"/>
          <cell r="E118" t="str">
            <v>CONCRETO USINADO BOMBEÁVEL FCK=20 MPA (O.C.)</v>
          </cell>
          <cell r="F118" t="str">
            <v xml:space="preserve">m3    </v>
          </cell>
          <cell r="G118">
            <v>555.47</v>
          </cell>
          <cell r="H118">
            <v>683.84</v>
          </cell>
          <cell r="I118">
            <v>0.84428400000000003</v>
          </cell>
          <cell r="J118"/>
        </row>
        <row r="119">
          <cell r="B119">
            <v>51026</v>
          </cell>
          <cell r="C119" t="str">
            <v>GOINFRA (O.C.)</v>
          </cell>
          <cell r="D119"/>
          <cell r="E119" t="str">
            <v>LANÇAMENTO/APLICAÇÃO/ADENSAMENTO DE CONCRETO EM FUNDAÇÃO- (O.C.)</v>
          </cell>
          <cell r="F119" t="str">
            <v xml:space="preserve">m3    </v>
          </cell>
          <cell r="G119">
            <v>32.28</v>
          </cell>
          <cell r="H119">
            <v>39.74</v>
          </cell>
          <cell r="I119">
            <v>0.84428400000000003</v>
          </cell>
          <cell r="J119"/>
        </row>
        <row r="120">
          <cell r="B120">
            <v>51024</v>
          </cell>
          <cell r="C120" t="str">
            <v>GOINFRA (O.C.)</v>
          </cell>
          <cell r="D120"/>
          <cell r="E120" t="str">
            <v>PREPARO COM BETONEIRA E TRANSPORTE MANUAL DE CONCRETO PARA LASTRO  - (O.C.)</v>
          </cell>
          <cell r="F120" t="str">
            <v xml:space="preserve">m3    </v>
          </cell>
          <cell r="G120">
            <v>412.19</v>
          </cell>
          <cell r="H120">
            <v>507.45</v>
          </cell>
          <cell r="I120">
            <v>0.14071400000000003</v>
          </cell>
          <cell r="J120"/>
        </row>
        <row r="121">
          <cell r="B121">
            <v>120902</v>
          </cell>
          <cell r="C121" t="str">
            <v>GOINFRA (O.C.)</v>
          </cell>
          <cell r="D121"/>
          <cell r="E121" t="str">
            <v>IMPERMEABILIZACAO VIGAS BALDRAMES E=2,0 CM</v>
          </cell>
          <cell r="F121" t="str">
            <v xml:space="preserve">m2    </v>
          </cell>
          <cell r="G121">
            <v>29.84</v>
          </cell>
          <cell r="H121">
            <v>36.74</v>
          </cell>
          <cell r="I121">
            <v>12.061199999999999</v>
          </cell>
          <cell r="J121"/>
        </row>
        <row r="122">
          <cell r="B122">
            <v>52014</v>
          </cell>
          <cell r="C122" t="str">
            <v>GOINFRA (O.C.)</v>
          </cell>
          <cell r="D122"/>
          <cell r="E122" t="str">
            <v>ACO CA-60 - 5,0 MM - (OBRAS CIVIS)</v>
          </cell>
          <cell r="F122" t="str">
            <v xml:space="preserve">Kg    </v>
          </cell>
          <cell r="G122">
            <v>13.08</v>
          </cell>
          <cell r="H122">
            <v>16.100000000000001</v>
          </cell>
          <cell r="I122">
            <v>18.640775999999999</v>
          </cell>
          <cell r="J122"/>
        </row>
        <row r="123">
          <cell r="B123">
            <v>52003</v>
          </cell>
          <cell r="C123" t="str">
            <v>GOINFRA (O.C.)</v>
          </cell>
          <cell r="D123"/>
          <cell r="E123" t="str">
            <v>ACO CA-50A - 6,3 MM (1/4") - (OBRAS CIVIS)</v>
          </cell>
          <cell r="F123" t="str">
            <v xml:space="preserve">Kg    </v>
          </cell>
          <cell r="G123">
            <v>12.58</v>
          </cell>
          <cell r="H123">
            <v>15.49</v>
          </cell>
          <cell r="I123">
            <v>8.4950051999999996</v>
          </cell>
          <cell r="J123"/>
        </row>
        <row r="124">
          <cell r="B124">
            <v>52004</v>
          </cell>
          <cell r="C124" t="str">
            <v>GOINFRA (O.C.)</v>
          </cell>
          <cell r="D124"/>
          <cell r="E124" t="str">
            <v>ACO CA 50-A - 8,0 MM (5/16") - (OBRAS CIVIS)</v>
          </cell>
          <cell r="F124" t="str">
            <v xml:space="preserve">Kg    </v>
          </cell>
          <cell r="G124">
            <v>12.15</v>
          </cell>
          <cell r="H124">
            <v>14.96</v>
          </cell>
          <cell r="I124">
            <v>20.9564168</v>
          </cell>
          <cell r="J124"/>
        </row>
        <row r="125">
          <cell r="B125">
            <v>52005</v>
          </cell>
          <cell r="C125" t="str">
            <v>GOINFRA (O.C.)</v>
          </cell>
          <cell r="D125"/>
          <cell r="E125" t="str">
            <v>ACO CA-50A - 10,0 MM (3/8") - (OBRAS CIVIS)</v>
          </cell>
          <cell r="F125" t="str">
            <v xml:space="preserve">Kg    </v>
          </cell>
          <cell r="G125">
            <v>11.85</v>
          </cell>
          <cell r="H125">
            <v>14.59</v>
          </cell>
          <cell r="I125">
            <v>6.9906100000000011</v>
          </cell>
          <cell r="J125"/>
        </row>
        <row r="126">
          <cell r="B126"/>
          <cell r="C126"/>
          <cell r="D126"/>
          <cell r="E126" t="str">
            <v>Estrutura de concreto armado</v>
          </cell>
          <cell r="F126"/>
          <cell r="G126"/>
          <cell r="H126"/>
          <cell r="I126"/>
          <cell r="J126"/>
        </row>
        <row r="127">
          <cell r="B127">
            <v>60105</v>
          </cell>
          <cell r="C127" t="str">
            <v>GOINFRA (O.C.)</v>
          </cell>
          <cell r="D127"/>
          <cell r="E127" t="str">
            <v>ANDAIME METALICO FACHADEIRO (ALUGUEL/MES)</v>
          </cell>
          <cell r="F127" t="str">
            <v xml:space="preserve">m2    </v>
          </cell>
          <cell r="G127">
            <v>10.39</v>
          </cell>
          <cell r="H127">
            <v>12.79</v>
          </cell>
          <cell r="I127">
            <v>12.3939</v>
          </cell>
          <cell r="J127"/>
        </row>
        <row r="128">
          <cell r="B128"/>
          <cell r="C128"/>
          <cell r="D128"/>
          <cell r="E128" t="str">
            <v>Pilares</v>
          </cell>
          <cell r="F128"/>
          <cell r="G128"/>
          <cell r="H128"/>
          <cell r="I128"/>
          <cell r="J128"/>
        </row>
        <row r="129">
          <cell r="B129">
            <v>60208</v>
          </cell>
          <cell r="C129" t="str">
            <v>GOINFRA (O.C.)</v>
          </cell>
          <cell r="D129"/>
          <cell r="E129" t="str">
            <v>FORMA CH.COMPENSADA 12MM-VIGA/PILAR U=3V - (OBRAS CIVIS</v>
          </cell>
          <cell r="F129" t="str">
            <v xml:space="preserve">m2    </v>
          </cell>
          <cell r="G129">
            <v>86.31</v>
          </cell>
          <cell r="H129">
            <v>106.26</v>
          </cell>
          <cell r="I129">
            <v>18.48</v>
          </cell>
          <cell r="J129"/>
        </row>
        <row r="130">
          <cell r="B130">
            <v>51035</v>
          </cell>
          <cell r="C130" t="str">
            <v>GOINFRA (O.C.)</v>
          </cell>
          <cell r="D130"/>
          <cell r="E130" t="str">
            <v>CONCRETO USINADO BOMBEÁVEL FCK=20 MPA (O.C.)</v>
          </cell>
          <cell r="F130" t="str">
            <v xml:space="preserve">m3    </v>
          </cell>
          <cell r="G130">
            <v>555.47</v>
          </cell>
          <cell r="H130">
            <v>683.84</v>
          </cell>
          <cell r="I130">
            <v>0.84083999999999981</v>
          </cell>
          <cell r="J130"/>
        </row>
        <row r="131">
          <cell r="B131">
            <v>51026</v>
          </cell>
          <cell r="C131" t="str">
            <v>GOINFRA (O.C.)</v>
          </cell>
          <cell r="D131"/>
          <cell r="E131" t="str">
            <v>LANÇAMENTO/APLICAÇÃO/ADENSAMENTO DE CONCRETO EM FUNDAÇÃO- (O.C.)</v>
          </cell>
          <cell r="F131" t="str">
            <v xml:space="preserve">m3    </v>
          </cell>
          <cell r="G131">
            <v>32.28</v>
          </cell>
          <cell r="H131">
            <v>39.74</v>
          </cell>
          <cell r="I131">
            <v>0.84083999999999981</v>
          </cell>
          <cell r="J131"/>
        </row>
        <row r="132">
          <cell r="B132">
            <v>60314</v>
          </cell>
          <cell r="C132" t="str">
            <v>GOINFRA (O.C.)</v>
          </cell>
          <cell r="D132"/>
          <cell r="E132" t="str">
            <v>ACO CA - 60 - 5,0 MM - (OBRAS CIVIS)</v>
          </cell>
          <cell r="F132" t="str">
            <v xml:space="preserve">Kg    </v>
          </cell>
          <cell r="G132">
            <v>13.08</v>
          </cell>
          <cell r="H132">
            <v>16.100000000000001</v>
          </cell>
          <cell r="I132">
            <v>23.946384000000005</v>
          </cell>
          <cell r="J132"/>
        </row>
        <row r="133">
          <cell r="B133">
            <v>60306</v>
          </cell>
          <cell r="C133" t="str">
            <v>GOINFRA (O.C.)</v>
          </cell>
          <cell r="D133"/>
          <cell r="E133" t="str">
            <v>ACO CA-50A - 12,5 MM (1/2") - (OBRAS CIVIS)</v>
          </cell>
          <cell r="F133" t="str">
            <v xml:space="preserve">Kg    </v>
          </cell>
          <cell r="G133">
            <v>12.58</v>
          </cell>
          <cell r="H133">
            <v>15.49</v>
          </cell>
          <cell r="I133">
            <v>245.07964800000002</v>
          </cell>
          <cell r="J133"/>
        </row>
        <row r="134">
          <cell r="B134"/>
          <cell r="C134"/>
          <cell r="D134"/>
          <cell r="E134" t="str">
            <v>Vigas de cobertura</v>
          </cell>
          <cell r="F134"/>
          <cell r="G134"/>
          <cell r="H134"/>
          <cell r="I134"/>
          <cell r="J134"/>
        </row>
        <row r="135">
          <cell r="B135">
            <v>60208</v>
          </cell>
          <cell r="C135" t="str">
            <v>GOINFRA (O.C.)</v>
          </cell>
          <cell r="D135"/>
          <cell r="E135" t="str">
            <v>FORMA CH.COMPENSADA 12MM-VIGA/PILAR U=3V - (OBRAS CIVIS</v>
          </cell>
          <cell r="F135" t="str">
            <v xml:space="preserve">m2    </v>
          </cell>
          <cell r="G135">
            <v>86.31</v>
          </cell>
          <cell r="H135">
            <v>106.26</v>
          </cell>
          <cell r="I135">
            <v>12.746400000000001</v>
          </cell>
          <cell r="J135"/>
        </row>
        <row r="136">
          <cell r="B136">
            <v>51035</v>
          </cell>
          <cell r="C136" t="str">
            <v>GOINFRA (O.C.)</v>
          </cell>
          <cell r="D136"/>
          <cell r="E136" t="str">
            <v>CONCRETO USINADO BOMBEÁVEL FCK=20 MPA (O.C.)</v>
          </cell>
          <cell r="F136" t="str">
            <v xml:space="preserve">m3    </v>
          </cell>
          <cell r="G136">
            <v>555.47</v>
          </cell>
          <cell r="H136">
            <v>683.84</v>
          </cell>
          <cell r="I136">
            <v>0.75936000000000003</v>
          </cell>
          <cell r="J136"/>
        </row>
        <row r="137">
          <cell r="B137">
            <v>51026</v>
          </cell>
          <cell r="C137" t="str">
            <v>GOINFRA (O.C.)</v>
          </cell>
          <cell r="D137"/>
          <cell r="E137" t="str">
            <v>LANÇAMENTO/APLICAÇÃO/ADENSAMENTO DE CONCRETO EM FUNDAÇÃO- (O.C.)</v>
          </cell>
          <cell r="F137" t="str">
            <v xml:space="preserve">m3    </v>
          </cell>
          <cell r="G137">
            <v>32.28</v>
          </cell>
          <cell r="H137">
            <v>39.74</v>
          </cell>
          <cell r="I137">
            <v>0.75936000000000003</v>
          </cell>
          <cell r="J137"/>
        </row>
        <row r="138">
          <cell r="B138">
            <v>60314</v>
          </cell>
          <cell r="C138" t="str">
            <v>GOINFRA (O.C.)</v>
          </cell>
          <cell r="D138"/>
          <cell r="E138" t="str">
            <v>ACO CA - 60 - 5,0 MM - (OBRAS CIVIS)</v>
          </cell>
          <cell r="F138" t="str">
            <v xml:space="preserve">Kg    </v>
          </cell>
          <cell r="G138">
            <v>13.08</v>
          </cell>
          <cell r="H138">
            <v>16.100000000000001</v>
          </cell>
          <cell r="I138">
            <v>13.741728000000002</v>
          </cell>
          <cell r="J138"/>
        </row>
        <row r="139">
          <cell r="B139">
            <v>52003</v>
          </cell>
          <cell r="C139" t="str">
            <v>GOINFRA (O.C.)</v>
          </cell>
          <cell r="D139"/>
          <cell r="E139" t="str">
            <v>ACO CA-50A - 6,3 MM (1/4") - (OBRAS CIVIS)</v>
          </cell>
          <cell r="F139" t="str">
            <v xml:space="preserve">Kg    </v>
          </cell>
          <cell r="G139">
            <v>12.58</v>
          </cell>
          <cell r="H139">
            <v>15.49</v>
          </cell>
          <cell r="I139">
            <v>25.444640100000001</v>
          </cell>
          <cell r="J139"/>
        </row>
        <row r="140">
          <cell r="B140">
            <v>52005</v>
          </cell>
          <cell r="C140" t="str">
            <v>GOINFRA (O.C.)</v>
          </cell>
          <cell r="D140"/>
          <cell r="E140" t="str">
            <v>ACO CA-50A - 10,0 MM (3/8") - (OBRAS CIVIS)</v>
          </cell>
          <cell r="F140" t="str">
            <v xml:space="preserve">Kg    </v>
          </cell>
          <cell r="G140">
            <v>11.85</v>
          </cell>
          <cell r="H140">
            <v>14.59</v>
          </cell>
          <cell r="I140">
            <v>21.664104000000002</v>
          </cell>
          <cell r="J140"/>
        </row>
        <row r="141">
          <cell r="B141"/>
          <cell r="C141"/>
          <cell r="D141"/>
          <cell r="E141" t="str">
            <v>Laje de cobertura</v>
          </cell>
          <cell r="F141"/>
          <cell r="G141"/>
          <cell r="H141"/>
          <cell r="I141"/>
          <cell r="J141"/>
        </row>
        <row r="142">
          <cell r="B142">
            <v>61101</v>
          </cell>
          <cell r="C142" t="str">
            <v>GOINFRA (O.C.)</v>
          </cell>
          <cell r="D142"/>
          <cell r="E142" t="str">
            <v>FORRO EM LAJE PRE-MOLDADA INC.CAPEAMENTO/FERR.DISTRIB./ESCORAMENTO E FORMA/DESFORMA</v>
          </cell>
          <cell r="F142" t="str">
            <v xml:space="preserve">m2    </v>
          </cell>
          <cell r="G142">
            <v>121.25</v>
          </cell>
          <cell r="H142">
            <v>149.27000000000001</v>
          </cell>
          <cell r="I142">
            <v>15.8</v>
          </cell>
          <cell r="J142"/>
        </row>
        <row r="143">
          <cell r="B143"/>
          <cell r="C143"/>
          <cell r="D143"/>
          <cell r="E143" t="str">
            <v>Estrutura metálica (Pergolado)</v>
          </cell>
          <cell r="F143"/>
          <cell r="G143"/>
          <cell r="H143"/>
          <cell r="I143"/>
          <cell r="J143"/>
        </row>
        <row r="144">
          <cell r="B144">
            <v>150204</v>
          </cell>
          <cell r="C144" t="str">
            <v>GOINFRA (O.C.)</v>
          </cell>
          <cell r="D144"/>
          <cell r="E144" t="str">
            <v>ESTRUTURA METÁLICA CONVENCIONAL EM AÇO DO TIPO MR-250 / ASTM A36 COM FUNDO ANTICORROSIVO</v>
          </cell>
          <cell r="F144" t="str">
            <v xml:space="preserve">Kg    </v>
          </cell>
          <cell r="G144">
            <v>22.43</v>
          </cell>
          <cell r="H144">
            <v>27.61</v>
          </cell>
          <cell r="I144">
            <v>1914</v>
          </cell>
          <cell r="J144"/>
        </row>
        <row r="145">
          <cell r="B145">
            <v>261609</v>
          </cell>
          <cell r="C145" t="str">
            <v>GOINFRA (O.C.)</v>
          </cell>
          <cell r="D145"/>
          <cell r="E145" t="str">
            <v>PINTURA ESMALTE ALQUIDICO ESTR.METALICA 2 DEMAOS</v>
          </cell>
          <cell r="F145" t="str">
            <v xml:space="preserve">m2    </v>
          </cell>
          <cell r="G145">
            <v>15.03</v>
          </cell>
          <cell r="H145">
            <v>18.5</v>
          </cell>
          <cell r="I145">
            <v>81.540000000000006</v>
          </cell>
          <cell r="J145"/>
        </row>
        <row r="146">
          <cell r="B146"/>
          <cell r="C146"/>
          <cell r="D146"/>
          <cell r="E146" t="str">
            <v>Alvenaria e vedações</v>
          </cell>
          <cell r="F146"/>
          <cell r="G146"/>
          <cell r="H146"/>
          <cell r="I146"/>
          <cell r="J146"/>
        </row>
        <row r="147">
          <cell r="B147">
            <v>100160</v>
          </cell>
          <cell r="C147" t="str">
            <v>GOINFRA (O.C.)</v>
          </cell>
          <cell r="D147"/>
          <cell r="E147" t="str">
            <v>ALVENARIA DE TIJOLO FURADO 1/2 VEZ 14X29X9 - 6 FUROS -  ARG. (1CALH:4ARML+100KG DE CI/M3)</v>
          </cell>
          <cell r="F147" t="str">
            <v xml:space="preserve">m2    </v>
          </cell>
          <cell r="G147">
            <v>47.15</v>
          </cell>
          <cell r="H147">
            <v>58.05</v>
          </cell>
          <cell r="I147">
            <v>74.816200000000009</v>
          </cell>
          <cell r="J147"/>
        </row>
        <row r="148">
          <cell r="B148"/>
          <cell r="C148"/>
          <cell r="D148"/>
          <cell r="E148" t="str">
            <v>Cobertura</v>
          </cell>
          <cell r="F148"/>
          <cell r="G148"/>
          <cell r="H148"/>
          <cell r="I148"/>
          <cell r="J148"/>
        </row>
        <row r="149">
          <cell r="B149">
            <v>140201</v>
          </cell>
          <cell r="C149" t="str">
            <v>GOINFRA (O.C.)</v>
          </cell>
          <cell r="D149"/>
          <cell r="E149" t="str">
            <v>ESTRUT.-TELHA DE FIBROCIMENTO (C/TESOURA) C/FERRAGENS</v>
          </cell>
          <cell r="F149" t="str">
            <v xml:space="preserve">m2    </v>
          </cell>
          <cell r="G149">
            <v>95.46</v>
          </cell>
          <cell r="H149">
            <v>117.52</v>
          </cell>
          <cell r="I149">
            <v>15.8</v>
          </cell>
          <cell r="J149"/>
        </row>
        <row r="150">
          <cell r="B150">
            <v>160967</v>
          </cell>
          <cell r="C150" t="str">
            <v>GOINFRA (O.C.)</v>
          </cell>
          <cell r="D150"/>
          <cell r="E150" t="str">
            <v>COBERTURA COM TELHA CHAPA GALVANIZADA  TRAPEZOIDAL 0,5 MM COM ACESSÓRIOS</v>
          </cell>
          <cell r="F150" t="str">
            <v xml:space="preserve">m2    </v>
          </cell>
          <cell r="G150">
            <v>74.39</v>
          </cell>
          <cell r="H150">
            <v>91.58</v>
          </cell>
          <cell r="I150">
            <v>15.8</v>
          </cell>
          <cell r="J150"/>
        </row>
        <row r="151">
          <cell r="B151"/>
          <cell r="C151"/>
          <cell r="D151"/>
          <cell r="E151" t="str">
            <v>Revestimento de parede</v>
          </cell>
          <cell r="F151"/>
          <cell r="G151"/>
          <cell r="H151"/>
          <cell r="I151"/>
          <cell r="J151"/>
        </row>
        <row r="152">
          <cell r="B152">
            <v>200101</v>
          </cell>
          <cell r="C152" t="str">
            <v>GOINFRA (O.C.)</v>
          </cell>
          <cell r="D152"/>
          <cell r="E152" t="str">
            <v>CHAPISCO COMUM</v>
          </cell>
          <cell r="F152" t="str">
            <v xml:space="preserve">m2    </v>
          </cell>
          <cell r="G152">
            <v>5.0599999999999996</v>
          </cell>
          <cell r="H152">
            <v>6.23</v>
          </cell>
          <cell r="I152">
            <v>152.75240000000002</v>
          </cell>
          <cell r="J152"/>
        </row>
        <row r="153">
          <cell r="B153">
            <v>200403</v>
          </cell>
          <cell r="C153" t="str">
            <v>GOINFRA (O.C.)</v>
          </cell>
          <cell r="D153"/>
          <cell r="E153" t="str">
            <v>REBOCO (1 CALH:4 ARFC+100kgCI/M3)</v>
          </cell>
          <cell r="F153" t="str">
            <v xml:space="preserve">m2    </v>
          </cell>
          <cell r="G153">
            <v>14.69</v>
          </cell>
          <cell r="H153">
            <v>18.079999999999998</v>
          </cell>
          <cell r="I153">
            <v>152.75240000000002</v>
          </cell>
          <cell r="J153"/>
        </row>
        <row r="154">
          <cell r="B154"/>
          <cell r="C154"/>
          <cell r="D154"/>
          <cell r="E154" t="str">
            <v>Forro</v>
          </cell>
          <cell r="F154"/>
          <cell r="G154"/>
          <cell r="H154"/>
          <cell r="I154"/>
          <cell r="J154"/>
        </row>
        <row r="155">
          <cell r="B155">
            <v>210501</v>
          </cell>
          <cell r="C155" t="str">
            <v>GOINFRA (O.C.)</v>
          </cell>
          <cell r="D155"/>
          <cell r="E155" t="str">
            <v>FORRO DE GESSO COMUM</v>
          </cell>
          <cell r="F155" t="str">
            <v xml:space="preserve">m2    </v>
          </cell>
          <cell r="G155">
            <v>28.51</v>
          </cell>
          <cell r="H155">
            <v>35.1</v>
          </cell>
          <cell r="I155">
            <v>14.879999999999999</v>
          </cell>
          <cell r="J155"/>
        </row>
        <row r="156">
          <cell r="B156">
            <v>210506</v>
          </cell>
          <cell r="C156" t="str">
            <v>GOINFRA (O.C.)</v>
          </cell>
          <cell r="D156"/>
          <cell r="E156" t="str">
            <v>TABICA PARA FORRO DE GESSO COMUM</v>
          </cell>
          <cell r="F156" t="str">
            <v xml:space="preserve">m     </v>
          </cell>
          <cell r="G156">
            <v>18.670000000000002</v>
          </cell>
          <cell r="H156">
            <v>22.98</v>
          </cell>
          <cell r="I156">
            <v>21.700000000000003</v>
          </cell>
          <cell r="J156"/>
        </row>
        <row r="157">
          <cell r="B157"/>
          <cell r="C157"/>
          <cell r="D157"/>
          <cell r="E157" t="str">
            <v>Pisos e revestimentos de piso</v>
          </cell>
          <cell r="F157"/>
          <cell r="G157"/>
          <cell r="H157"/>
          <cell r="I157"/>
          <cell r="J157"/>
        </row>
        <row r="158">
          <cell r="B158">
            <v>220102</v>
          </cell>
          <cell r="C158" t="str">
            <v>GOINFRA (O.C.)</v>
          </cell>
          <cell r="D158"/>
          <cell r="E158" t="str">
            <v>PISO CONCRETO DESEMPENADO ESPESSURA = 5 CM  1:2,5:3,5</v>
          </cell>
          <cell r="F158" t="str">
            <v xml:space="preserve">m2    </v>
          </cell>
          <cell r="G158">
            <v>31.87</v>
          </cell>
          <cell r="H158">
            <v>39.24</v>
          </cell>
          <cell r="I158">
            <v>14.879999999999999</v>
          </cell>
          <cell r="J158"/>
        </row>
        <row r="159">
          <cell r="B159">
            <v>201302</v>
          </cell>
          <cell r="C159" t="str">
            <v>GOINFRA (O.C.)</v>
          </cell>
          <cell r="D159"/>
          <cell r="E159" t="str">
            <v xml:space="preserve">REVESTIMENTO COM CERÂMICA </v>
          </cell>
          <cell r="F159" t="str">
            <v xml:space="preserve">m2    </v>
          </cell>
          <cell r="G159">
            <v>57.64</v>
          </cell>
          <cell r="H159">
            <v>70.959999999999994</v>
          </cell>
          <cell r="I159">
            <v>14.879999999999999</v>
          </cell>
          <cell r="J159"/>
        </row>
        <row r="160">
          <cell r="B160">
            <v>220310</v>
          </cell>
          <cell r="C160" t="str">
            <v>GOINFRA (O.C.)</v>
          </cell>
          <cell r="D160"/>
          <cell r="E160" t="str">
            <v>RODAPÉ DE CERÂMICA  COM ARGAMASSA COLANTE</v>
          </cell>
          <cell r="F160" t="str">
            <v xml:space="preserve">m     </v>
          </cell>
          <cell r="G160">
            <v>7.97</v>
          </cell>
          <cell r="H160">
            <v>9.81</v>
          </cell>
          <cell r="I160">
            <v>21.700000000000003</v>
          </cell>
          <cell r="J160"/>
        </row>
        <row r="161">
          <cell r="B161"/>
          <cell r="C161"/>
          <cell r="D161"/>
          <cell r="E161" t="str">
            <v>Esquadrias</v>
          </cell>
          <cell r="F161"/>
          <cell r="G161"/>
          <cell r="H161"/>
          <cell r="I161"/>
          <cell r="J161"/>
        </row>
        <row r="162">
          <cell r="B162"/>
          <cell r="C162"/>
          <cell r="D162"/>
          <cell r="E162" t="str">
            <v>Portas</v>
          </cell>
          <cell r="F162"/>
          <cell r="G162"/>
          <cell r="H162"/>
          <cell r="I162"/>
          <cell r="J162"/>
        </row>
        <row r="163">
          <cell r="B163">
            <v>180303</v>
          </cell>
          <cell r="C163" t="str">
            <v>GOINFRA (O.C.)</v>
          </cell>
          <cell r="D163"/>
          <cell r="E163" t="str">
            <v>PORTA DE ENROLAR C/FERRAGENS</v>
          </cell>
          <cell r="F163" t="str">
            <v xml:space="preserve">m2    </v>
          </cell>
          <cell r="G163">
            <v>352.09</v>
          </cell>
          <cell r="H163">
            <v>433.46</v>
          </cell>
          <cell r="I163">
            <v>4.2</v>
          </cell>
          <cell r="J163"/>
        </row>
        <row r="164">
          <cell r="B164">
            <v>180504</v>
          </cell>
          <cell r="C164" t="str">
            <v>GOINFRA (O.C.)</v>
          </cell>
          <cell r="D164"/>
          <cell r="E164" t="str">
            <v>PORTA ABRIR/VENEZIANA PF-4 C/FERRAGENS</v>
          </cell>
          <cell r="F164" t="str">
            <v xml:space="preserve">m2    </v>
          </cell>
          <cell r="G164">
            <v>706.73</v>
          </cell>
          <cell r="H164">
            <v>870.06</v>
          </cell>
          <cell r="I164">
            <v>1.8900000000000001</v>
          </cell>
          <cell r="J164"/>
        </row>
        <row r="165">
          <cell r="B165">
            <v>180505</v>
          </cell>
          <cell r="C165" t="str">
            <v>GOINFRA (O.C.)</v>
          </cell>
          <cell r="D165"/>
          <cell r="E165" t="str">
            <v>PORTA ABRIR/VENEZIANA (2) FOLHAS PF-5 C/FERRAGENS</v>
          </cell>
          <cell r="F165" t="str">
            <v xml:space="preserve">m2    </v>
          </cell>
          <cell r="G165">
            <v>643.69000000000005</v>
          </cell>
          <cell r="H165">
            <v>792.45</v>
          </cell>
          <cell r="I165">
            <v>2.52</v>
          </cell>
          <cell r="J165"/>
        </row>
        <row r="166">
          <cell r="B166"/>
          <cell r="C166"/>
          <cell r="D166"/>
          <cell r="E166" t="str">
            <v>Janelas</v>
          </cell>
          <cell r="F166"/>
          <cell r="G166"/>
          <cell r="H166"/>
          <cell r="I166"/>
          <cell r="J166"/>
        </row>
        <row r="167">
          <cell r="B167">
            <v>180303</v>
          </cell>
          <cell r="C167" t="str">
            <v>GOINFRA (O.C.)</v>
          </cell>
          <cell r="D167"/>
          <cell r="E167" t="str">
            <v>PORTA DE ENROLAR C/FERRAGENS</v>
          </cell>
          <cell r="F167" t="str">
            <v xml:space="preserve">m2    </v>
          </cell>
          <cell r="G167">
            <v>352.09</v>
          </cell>
          <cell r="H167">
            <v>433.46</v>
          </cell>
          <cell r="I167">
            <v>2.88</v>
          </cell>
          <cell r="J167"/>
        </row>
        <row r="168">
          <cell r="B168">
            <v>180404</v>
          </cell>
          <cell r="C168" t="str">
            <v>GOINFRA (O.C.)</v>
          </cell>
          <cell r="D168"/>
          <cell r="E168" t="str">
            <v>ESQUADRIA BASCULANTE EM CHAPA  J17, J18 e J19 C/FERRAGENS</v>
          </cell>
          <cell r="F168" t="str">
            <v xml:space="preserve">m2    </v>
          </cell>
          <cell r="G168">
            <v>442.27</v>
          </cell>
          <cell r="H168">
            <v>544.48</v>
          </cell>
          <cell r="I168">
            <v>0.5</v>
          </cell>
          <cell r="J168"/>
        </row>
        <row r="169">
          <cell r="B169">
            <v>190102</v>
          </cell>
          <cell r="C169" t="str">
            <v>GOINFRA (O.C.)</v>
          </cell>
          <cell r="D169"/>
          <cell r="E169" t="str">
            <v>VIDRO LISO 4 MM - COLOCADO</v>
          </cell>
          <cell r="F169" t="str">
            <v xml:space="preserve">m2    </v>
          </cell>
          <cell r="G169">
            <v>160.19</v>
          </cell>
          <cell r="H169">
            <v>197.21</v>
          </cell>
          <cell r="I169">
            <v>0.5</v>
          </cell>
          <cell r="J169"/>
        </row>
        <row r="170">
          <cell r="B170"/>
          <cell r="C170"/>
          <cell r="D170"/>
          <cell r="E170" t="str">
            <v>Pintura</v>
          </cell>
          <cell r="F170"/>
          <cell r="G170"/>
          <cell r="H170"/>
          <cell r="I170"/>
          <cell r="J170"/>
        </row>
        <row r="171">
          <cell r="B171">
            <v>261304</v>
          </cell>
          <cell r="C171" t="str">
            <v>GOINFRA (O.C.)</v>
          </cell>
          <cell r="D171"/>
          <cell r="E171" t="str">
            <v>EMASSAMENTO ACRILICO 2 DEMAOS</v>
          </cell>
          <cell r="F171" t="str">
            <v xml:space="preserve">m2    </v>
          </cell>
          <cell r="G171">
            <v>12.17</v>
          </cell>
          <cell r="H171">
            <v>14.98</v>
          </cell>
          <cell r="I171">
            <v>152.75240000000002</v>
          </cell>
          <cell r="J171"/>
        </row>
        <row r="172">
          <cell r="B172">
            <v>261001</v>
          </cell>
          <cell r="C172" t="str">
            <v>GOINFRA (O.C.)</v>
          </cell>
          <cell r="D172"/>
          <cell r="E172" t="str">
            <v>PINTURA LATEX ACRILICO 2 DEMAOS</v>
          </cell>
          <cell r="F172" t="str">
            <v xml:space="preserve">m2    </v>
          </cell>
          <cell r="G172">
            <v>11.68</v>
          </cell>
          <cell r="H172">
            <v>14.38</v>
          </cell>
          <cell r="I172">
            <v>152.75240000000002</v>
          </cell>
          <cell r="J172"/>
        </row>
        <row r="173">
          <cell r="B173"/>
          <cell r="C173"/>
          <cell r="D173"/>
          <cell r="E173" t="str">
            <v>Complementos</v>
          </cell>
          <cell r="F173"/>
          <cell r="G173"/>
          <cell r="H173"/>
          <cell r="I173"/>
          <cell r="J173"/>
        </row>
        <row r="174">
          <cell r="B174">
            <v>271608</v>
          </cell>
          <cell r="C174" t="str">
            <v>GOINFRA (O.C.)</v>
          </cell>
          <cell r="D174"/>
          <cell r="E174" t="str">
            <v>BANCADA DE GRANITO C/ESPELHO</v>
          </cell>
          <cell r="F174" t="str">
            <v xml:space="preserve">m2    </v>
          </cell>
          <cell r="G174">
            <v>570</v>
          </cell>
          <cell r="H174">
            <v>701.73</v>
          </cell>
          <cell r="I174">
            <v>2.61</v>
          </cell>
          <cell r="J174"/>
        </row>
        <row r="175">
          <cell r="B175"/>
          <cell r="C175"/>
          <cell r="D175"/>
          <cell r="E175" t="str">
            <v>Instalações de água fria - Térreo</v>
          </cell>
          <cell r="F175"/>
          <cell r="G175"/>
          <cell r="H175"/>
          <cell r="I175"/>
          <cell r="J175"/>
        </row>
        <row r="176">
          <cell r="B176"/>
          <cell r="C176"/>
          <cell r="D176"/>
          <cell r="E176" t="str">
            <v>Alimentação</v>
          </cell>
          <cell r="F176"/>
          <cell r="G176"/>
          <cell r="H176"/>
          <cell r="I176"/>
          <cell r="J176"/>
        </row>
        <row r="177">
          <cell r="B177">
            <v>80976</v>
          </cell>
          <cell r="C177" t="str">
            <v>GOINFRA (O.C.)</v>
          </cell>
          <cell r="D177"/>
          <cell r="E177" t="str">
            <v>REGISTRO DE ESFERA DIAMETRO 3/4"</v>
          </cell>
          <cell r="F177" t="str">
            <v xml:space="preserve">Un    </v>
          </cell>
          <cell r="G177">
            <v>60.25</v>
          </cell>
          <cell r="H177">
            <v>74.17</v>
          </cell>
          <cell r="I177">
            <v>1</v>
          </cell>
          <cell r="J177"/>
        </row>
        <row r="178">
          <cell r="B178">
            <v>1402</v>
          </cell>
          <cell r="C178" t="str">
            <v>SINAPI</v>
          </cell>
          <cell r="D178"/>
          <cell r="E178" t="str">
            <v>COLAR TOMADA PVC, COM TRAVAS, SAIDA COM ROSCA, DE 32 MM X 1/2" OU 32 MM X 3/4", PARA LIGACAO PREDIAL DE AGUA</v>
          </cell>
          <cell r="F178" t="str">
            <v xml:space="preserve">un    </v>
          </cell>
          <cell r="G178" t="str">
            <v>8,09</v>
          </cell>
          <cell r="H178">
            <v>9.9600000000000009</v>
          </cell>
          <cell r="I178">
            <v>1</v>
          </cell>
          <cell r="J178"/>
        </row>
        <row r="179">
          <cell r="B179">
            <v>81369</v>
          </cell>
          <cell r="C179" t="str">
            <v>GOINFRA (O.C.)</v>
          </cell>
          <cell r="D179"/>
          <cell r="E179" t="str">
            <v>JOELHO 90 GRAUS SOLD. C/BUCHA LATAO 25 X 3/4"</v>
          </cell>
          <cell r="F179" t="str">
            <v xml:space="preserve">Un    </v>
          </cell>
          <cell r="G179">
            <v>11.69</v>
          </cell>
          <cell r="H179">
            <v>14.39</v>
          </cell>
          <cell r="I179">
            <v>1</v>
          </cell>
          <cell r="J179"/>
        </row>
        <row r="180">
          <cell r="B180">
            <v>81066</v>
          </cell>
          <cell r="C180" t="str">
            <v>GOINFRA (O.C.)</v>
          </cell>
          <cell r="D180"/>
          <cell r="E180" t="str">
            <v>ADAPTADOR SOLDÁVEL CURTO C/ BOLSA E ROSCA PARA REGISTRO 25X3/4"</v>
          </cell>
          <cell r="F180" t="str">
            <v xml:space="preserve">Un    </v>
          </cell>
          <cell r="G180">
            <v>3.73</v>
          </cell>
          <cell r="H180">
            <v>4.59</v>
          </cell>
          <cell r="I180">
            <v>1</v>
          </cell>
          <cell r="J180"/>
        </row>
        <row r="181">
          <cell r="B181">
            <v>81321</v>
          </cell>
          <cell r="C181" t="str">
            <v>GOINFRA (O.C.)</v>
          </cell>
          <cell r="D181"/>
          <cell r="E181" t="str">
            <v>JOELHO 90 GRAUS SOLDAVEL DIAMETRO 25 MM</v>
          </cell>
          <cell r="F181" t="str">
            <v xml:space="preserve">Un    </v>
          </cell>
          <cell r="G181">
            <v>5.99</v>
          </cell>
          <cell r="H181">
            <v>7.37</v>
          </cell>
          <cell r="I181">
            <v>1</v>
          </cell>
          <cell r="J181"/>
        </row>
        <row r="182">
          <cell r="B182">
            <v>81102</v>
          </cell>
          <cell r="C182" t="str">
            <v>GOINFRA (O.C.)</v>
          </cell>
          <cell r="D182"/>
          <cell r="E182" t="str">
            <v>LUVA SOLDAVEL DIAMETRO 25 mm</v>
          </cell>
          <cell r="F182" t="str">
            <v xml:space="preserve">Un    </v>
          </cell>
          <cell r="G182">
            <v>3.48</v>
          </cell>
          <cell r="H182">
            <v>4.28</v>
          </cell>
          <cell r="I182">
            <v>1</v>
          </cell>
          <cell r="J182"/>
        </row>
        <row r="183">
          <cell r="B183">
            <v>81003</v>
          </cell>
          <cell r="C183" t="str">
            <v>GOINFRA (O.C.)</v>
          </cell>
          <cell r="D183"/>
          <cell r="E183" t="str">
            <v>TUBO SOLDAVEL PVC MARROM DIAMETRO 25 mm</v>
          </cell>
          <cell r="F183" t="str">
            <v xml:space="preserve">M     </v>
          </cell>
          <cell r="G183">
            <v>7.71</v>
          </cell>
          <cell r="H183">
            <v>9.49</v>
          </cell>
          <cell r="I183">
            <v>3.82</v>
          </cell>
          <cell r="J183"/>
        </row>
        <row r="184">
          <cell r="B184"/>
          <cell r="C184"/>
          <cell r="D184"/>
          <cell r="E184" t="str">
            <v>Água fria</v>
          </cell>
          <cell r="F184"/>
          <cell r="G184"/>
          <cell r="H184"/>
          <cell r="I184"/>
          <cell r="J184"/>
        </row>
        <row r="185">
          <cell r="B185">
            <v>80660</v>
          </cell>
          <cell r="C185" t="str">
            <v>GOINFRA (O.C.)</v>
          </cell>
          <cell r="D185"/>
          <cell r="E185" t="str">
            <v xml:space="preserve">TORNEIRA DE PAREDE PARA PIA OU BEBEDOURO DIÂMETRO DE 1/2" E 3/4" </v>
          </cell>
          <cell r="F185" t="str">
            <v xml:space="preserve">Un    </v>
          </cell>
          <cell r="G185">
            <v>136.33000000000001</v>
          </cell>
          <cell r="H185">
            <v>167.84</v>
          </cell>
          <cell r="I185">
            <v>1</v>
          </cell>
          <cell r="J185"/>
        </row>
        <row r="186">
          <cell r="B186">
            <v>80656</v>
          </cell>
          <cell r="C186" t="str">
            <v>GOINFRA (O.C.)</v>
          </cell>
          <cell r="D186"/>
          <cell r="E186" t="str">
            <v>TORNEIRA DE MESA PARA PIA DIÂMETRO DE 1/2" - BICA MÓVEL</v>
          </cell>
          <cell r="F186" t="str">
            <v xml:space="preserve">un    </v>
          </cell>
          <cell r="G186">
            <v>153.13</v>
          </cell>
          <cell r="H186">
            <v>188.52</v>
          </cell>
          <cell r="I186">
            <v>1</v>
          </cell>
          <cell r="J186"/>
        </row>
        <row r="187">
          <cell r="B187">
            <v>80811</v>
          </cell>
          <cell r="C187" t="str">
            <v>GOINFRA (O.C.)</v>
          </cell>
          <cell r="D187"/>
          <cell r="E187" t="str">
            <v>TORNEIRA DE JARDIM COM BICO PARA MANGUEIRA DIÂMETRO DE 1/2" E 3/4"</v>
          </cell>
          <cell r="F187" t="str">
            <v xml:space="preserve">Un    </v>
          </cell>
          <cell r="G187">
            <v>52.29</v>
          </cell>
          <cell r="H187">
            <v>64.37</v>
          </cell>
          <cell r="I187">
            <v>1</v>
          </cell>
          <cell r="J187"/>
        </row>
        <row r="188">
          <cell r="B188">
            <v>80656</v>
          </cell>
          <cell r="C188" t="str">
            <v>GOINFRA (O.C.)</v>
          </cell>
          <cell r="D188"/>
          <cell r="E188" t="str">
            <v>TORNEIRA DE MESA PARA PIA DIÂMETRO DE 1/2" - BICA MÓVEL</v>
          </cell>
          <cell r="F188" t="str">
            <v xml:space="preserve">un    </v>
          </cell>
          <cell r="G188">
            <v>153.13</v>
          </cell>
          <cell r="H188">
            <v>188.52</v>
          </cell>
          <cell r="I188">
            <v>1</v>
          </cell>
          <cell r="J188"/>
        </row>
        <row r="189">
          <cell r="B189">
            <v>80570</v>
          </cell>
          <cell r="C189" t="str">
            <v>GOINFRA (O.C.)</v>
          </cell>
          <cell r="D189"/>
          <cell r="E189" t="str">
            <v>TORNEIRA DE MESA PARA LAVATÓRIO DIÂMETRO DE 1/2"</v>
          </cell>
          <cell r="F189" t="str">
            <v xml:space="preserve">Un    </v>
          </cell>
          <cell r="G189">
            <v>81.19</v>
          </cell>
          <cell r="H189">
            <v>99.95</v>
          </cell>
          <cell r="I189">
            <v>1</v>
          </cell>
          <cell r="J189"/>
        </row>
        <row r="190">
          <cell r="B190">
            <v>80504</v>
          </cell>
          <cell r="C190" t="str">
            <v>GOINFRA (O.C.)</v>
          </cell>
          <cell r="D190"/>
          <cell r="E190" t="str">
            <v>VASO SANITÁRIO COM CAIXA ACOPLADA COM DUPLO ACIONAMENTO - COMPLETO EXCLUSO O ASSENTO</v>
          </cell>
          <cell r="F190" t="str">
            <v xml:space="preserve">Un    </v>
          </cell>
          <cell r="G190">
            <v>572.48</v>
          </cell>
          <cell r="H190">
            <v>704.78</v>
          </cell>
          <cell r="I190">
            <v>1</v>
          </cell>
          <cell r="J190"/>
        </row>
        <row r="191">
          <cell r="B191">
            <v>80926</v>
          </cell>
          <cell r="C191" t="str">
            <v>GOINFRA (O.C.)</v>
          </cell>
          <cell r="D191"/>
          <cell r="E191" t="str">
            <v>REGISTRO DE GAVETA C/CANOPLA DIAMETRO 3/4"</v>
          </cell>
          <cell r="F191" t="str">
            <v xml:space="preserve">Un    </v>
          </cell>
          <cell r="G191">
            <v>83.91</v>
          </cell>
          <cell r="H191">
            <v>103.3</v>
          </cell>
          <cell r="I191">
            <v>2</v>
          </cell>
          <cell r="J191"/>
        </row>
        <row r="192">
          <cell r="B192">
            <v>80555</v>
          </cell>
          <cell r="C192" t="str">
            <v>GOINFRA (O.C.)</v>
          </cell>
          <cell r="D192"/>
          <cell r="E192" t="str">
            <v>LIGAÇÃO FLEXÍVEL METÁLICA DIAM.1/2"(ENGATE)</v>
          </cell>
          <cell r="F192" t="str">
            <v xml:space="preserve">Un    </v>
          </cell>
          <cell r="G192">
            <v>53.56</v>
          </cell>
          <cell r="H192">
            <v>65.94</v>
          </cell>
          <cell r="I192">
            <v>1</v>
          </cell>
          <cell r="J192"/>
        </row>
        <row r="193">
          <cell r="B193">
            <v>80556</v>
          </cell>
          <cell r="C193" t="str">
            <v>GOINFRA (O.C.)</v>
          </cell>
          <cell r="D193"/>
          <cell r="E193" t="str">
            <v>LIGAÇÃO FLEXÍVEL PVC DIAM.1/2" (ENGATE)</v>
          </cell>
          <cell r="F193" t="str">
            <v xml:space="preserve">Un    </v>
          </cell>
          <cell r="G193">
            <v>10.87</v>
          </cell>
          <cell r="H193">
            <v>13.38</v>
          </cell>
          <cell r="I193">
            <v>2</v>
          </cell>
          <cell r="J193"/>
        </row>
        <row r="194">
          <cell r="B194">
            <v>81361</v>
          </cell>
          <cell r="C194" t="str">
            <v>GOINFRA (O.C.)</v>
          </cell>
          <cell r="D194"/>
          <cell r="E194" t="str">
            <v>JOELHO REDUCAO 90 GRAUS SOLD./ROSCA 25 X 1/2"</v>
          </cell>
          <cell r="F194" t="str">
            <v xml:space="preserve">Un    </v>
          </cell>
          <cell r="G194">
            <v>8.08</v>
          </cell>
          <cell r="H194">
            <v>9.9499999999999993</v>
          </cell>
          <cell r="I194">
            <v>1</v>
          </cell>
          <cell r="J194"/>
        </row>
        <row r="195">
          <cell r="B195">
            <v>81066</v>
          </cell>
          <cell r="C195" t="str">
            <v>GOINFRA (O.C.)</v>
          </cell>
          <cell r="D195"/>
          <cell r="E195" t="str">
            <v>ADAPTADOR SOLDÁVEL CURTO C/ BOLSA E ROSCA PARA REGISTRO 25X3/4"</v>
          </cell>
          <cell r="F195" t="str">
            <v xml:space="preserve">Un    </v>
          </cell>
          <cell r="G195">
            <v>3.73</v>
          </cell>
          <cell r="H195">
            <v>4.59</v>
          </cell>
          <cell r="I195">
            <v>4</v>
          </cell>
          <cell r="J195"/>
        </row>
        <row r="196">
          <cell r="B196">
            <v>81321</v>
          </cell>
          <cell r="C196" t="str">
            <v>GOINFRA (O.C.)</v>
          </cell>
          <cell r="D196"/>
          <cell r="E196" t="str">
            <v>JOELHO 90 GRAUS SOLDAVEL DIAMETRO 25 MM</v>
          </cell>
          <cell r="F196" t="str">
            <v xml:space="preserve">Un    </v>
          </cell>
          <cell r="G196">
            <v>5.99</v>
          </cell>
          <cell r="H196">
            <v>7.37</v>
          </cell>
          <cell r="I196">
            <v>3</v>
          </cell>
          <cell r="J196"/>
        </row>
        <row r="197">
          <cell r="B197">
            <v>81102</v>
          </cell>
          <cell r="C197" t="str">
            <v>GOINFRA (O.C.)</v>
          </cell>
          <cell r="D197"/>
          <cell r="E197" t="str">
            <v>LUVA SOLDAVEL DIAMETRO 25 mm</v>
          </cell>
          <cell r="F197" t="str">
            <v xml:space="preserve">Un    </v>
          </cell>
          <cell r="G197">
            <v>3.48</v>
          </cell>
          <cell r="H197">
            <v>4.28</v>
          </cell>
          <cell r="I197">
            <v>2</v>
          </cell>
          <cell r="J197"/>
        </row>
        <row r="198">
          <cell r="B198">
            <v>81003</v>
          </cell>
          <cell r="C198" t="str">
            <v>GOINFRA (O.C.)</v>
          </cell>
          <cell r="D198"/>
          <cell r="E198" t="str">
            <v>TUBO SOLDAVEL PVC MARROM DIAMETRO 25 mm</v>
          </cell>
          <cell r="F198" t="str">
            <v xml:space="preserve">M     </v>
          </cell>
          <cell r="G198">
            <v>7.71</v>
          </cell>
          <cell r="H198">
            <v>9.49</v>
          </cell>
          <cell r="I198">
            <v>10.24</v>
          </cell>
          <cell r="J198"/>
        </row>
        <row r="199">
          <cell r="B199">
            <v>81402</v>
          </cell>
          <cell r="C199" t="str">
            <v>GOINFRA (O.C.)</v>
          </cell>
          <cell r="D199"/>
          <cell r="E199" t="str">
            <v>TE 90 GRAUS SOLDAVEL DIAMETRO 25 mm</v>
          </cell>
          <cell r="F199" t="str">
            <v xml:space="preserve">Un    </v>
          </cell>
          <cell r="G199">
            <v>6.86</v>
          </cell>
          <cell r="H199">
            <v>8.4499999999999993</v>
          </cell>
          <cell r="I199">
            <v>4</v>
          </cell>
          <cell r="J199"/>
        </row>
        <row r="200">
          <cell r="B200">
            <v>81369</v>
          </cell>
          <cell r="C200" t="str">
            <v>GOINFRA (O.C.)</v>
          </cell>
          <cell r="D200"/>
          <cell r="E200" t="str">
            <v>JOELHO 90 GRAUS SOLD. C/BUCHA LATAO 25 X 3/4"</v>
          </cell>
          <cell r="F200" t="str">
            <v xml:space="preserve">Un    </v>
          </cell>
          <cell r="G200">
            <v>11.69</v>
          </cell>
          <cell r="H200">
            <v>14.39</v>
          </cell>
          <cell r="I200">
            <v>3</v>
          </cell>
          <cell r="J200"/>
        </row>
        <row r="201">
          <cell r="B201">
            <v>81360</v>
          </cell>
          <cell r="C201" t="str">
            <v>GOINFRA (O.C.)</v>
          </cell>
          <cell r="D201"/>
          <cell r="E201" t="str">
            <v>JOELHO RED.90 GRAUS SOLD.C/BUCHA LATAO 25X1/2"</v>
          </cell>
          <cell r="F201" t="str">
            <v xml:space="preserve">Un    </v>
          </cell>
          <cell r="G201">
            <v>10.37</v>
          </cell>
          <cell r="H201">
            <v>12.77</v>
          </cell>
          <cell r="I201">
            <v>2</v>
          </cell>
          <cell r="J201"/>
        </row>
        <row r="202">
          <cell r="B202"/>
          <cell r="C202"/>
          <cell r="D202"/>
          <cell r="E202" t="str">
            <v>Instalações de água fria - Cobertura</v>
          </cell>
          <cell r="F202"/>
          <cell r="G202"/>
          <cell r="H202"/>
          <cell r="I202"/>
          <cell r="J202"/>
        </row>
        <row r="203">
          <cell r="B203"/>
          <cell r="C203"/>
          <cell r="D203"/>
          <cell r="E203" t="str">
            <v>Alimentação</v>
          </cell>
          <cell r="F203"/>
          <cell r="G203"/>
          <cell r="H203"/>
          <cell r="I203"/>
          <cell r="J203"/>
        </row>
        <row r="204">
          <cell r="B204">
            <v>81041</v>
          </cell>
          <cell r="C204" t="str">
            <v>GOINFRA (O.C.)</v>
          </cell>
          <cell r="D204"/>
          <cell r="E204" t="str">
            <v>ADAPTADADOR PVC SOLDÁVEL LONGO C/ FLANGES LIVRES P/ CAIXA D'ÁGUA 25X3/4"</v>
          </cell>
          <cell r="F204" t="str">
            <v xml:space="preserve">Un    </v>
          </cell>
          <cell r="G204">
            <v>22.99</v>
          </cell>
          <cell r="H204">
            <v>28.3</v>
          </cell>
          <cell r="I204">
            <v>1</v>
          </cell>
          <cell r="J204"/>
        </row>
        <row r="205">
          <cell r="B205">
            <v>81321</v>
          </cell>
          <cell r="C205" t="str">
            <v>GOINFRA (O.C.)</v>
          </cell>
          <cell r="D205"/>
          <cell r="E205" t="str">
            <v>JOELHO 90 GRAUS SOLDAVEL DIAMETRO 25 MM</v>
          </cell>
          <cell r="F205" t="str">
            <v xml:space="preserve">Un    </v>
          </cell>
          <cell r="G205">
            <v>5.99</v>
          </cell>
          <cell r="H205">
            <v>7.37</v>
          </cell>
          <cell r="I205">
            <v>3</v>
          </cell>
          <cell r="J205"/>
        </row>
        <row r="206">
          <cell r="B206">
            <v>81888</v>
          </cell>
          <cell r="C206" t="str">
            <v>GOINFRA (O.C.)</v>
          </cell>
          <cell r="D206"/>
          <cell r="E206" t="str">
            <v>TORNEIRA BOIA DIAMETRO (3/4") 20 MM</v>
          </cell>
          <cell r="F206" t="str">
            <v xml:space="preserve">Un    </v>
          </cell>
          <cell r="G206">
            <v>70.92</v>
          </cell>
          <cell r="H206">
            <v>87.31</v>
          </cell>
          <cell r="I206">
            <v>1</v>
          </cell>
          <cell r="J206"/>
        </row>
        <row r="207">
          <cell r="B207">
            <v>81003</v>
          </cell>
          <cell r="C207" t="str">
            <v>GOINFRA (O.C.)</v>
          </cell>
          <cell r="D207"/>
          <cell r="E207" t="str">
            <v>TUBO SOLDAVEL PVC MARROM DIAMETRO 25 mm</v>
          </cell>
          <cell r="F207" t="str">
            <v xml:space="preserve">M     </v>
          </cell>
          <cell r="G207">
            <v>7.71</v>
          </cell>
          <cell r="H207">
            <v>9.49</v>
          </cell>
          <cell r="I207">
            <v>1.55</v>
          </cell>
          <cell r="J207"/>
        </row>
        <row r="208">
          <cell r="B208"/>
          <cell r="C208"/>
          <cell r="D208"/>
          <cell r="E208" t="str">
            <v>Água fria</v>
          </cell>
          <cell r="F208"/>
          <cell r="G208"/>
          <cell r="H208"/>
          <cell r="I208"/>
          <cell r="J208"/>
        </row>
        <row r="209">
          <cell r="B209">
            <v>80905</v>
          </cell>
          <cell r="C209" t="str">
            <v>GOINFRA (O.C.)</v>
          </cell>
          <cell r="D209"/>
          <cell r="E209" t="str">
            <v>REGISTRO DE GAVETA BRUTO DIAMETRO 1.1/2"</v>
          </cell>
          <cell r="F209" t="str">
            <v xml:space="preserve">Un    </v>
          </cell>
          <cell r="G209">
            <v>98.61</v>
          </cell>
          <cell r="H209">
            <v>121.4</v>
          </cell>
          <cell r="I209">
            <v>1</v>
          </cell>
          <cell r="J209"/>
        </row>
        <row r="210">
          <cell r="B210">
            <v>81043</v>
          </cell>
          <cell r="C210" t="str">
            <v>GOINFRA (O.C.)</v>
          </cell>
          <cell r="D210"/>
          <cell r="E210" t="str">
            <v>ADAPTADOR PVC SOLDÁVEL LONGO C/ FLANGES LIVRES PARA CAIXA D'ÁGUA 50X1.1/2</v>
          </cell>
          <cell r="F210" t="str">
            <v xml:space="preserve">Un    </v>
          </cell>
          <cell r="G210">
            <v>42.62</v>
          </cell>
          <cell r="H210">
            <v>52.47</v>
          </cell>
          <cell r="I210">
            <v>1</v>
          </cell>
          <cell r="J210"/>
        </row>
        <row r="211">
          <cell r="B211">
            <v>81069</v>
          </cell>
          <cell r="C211" t="str">
            <v>GOINFRA (O.C.)</v>
          </cell>
          <cell r="D211"/>
          <cell r="E211" t="str">
            <v>ADAPTAD.SOLD.CURTO C/BOLSA/ROSCA P/REG.50X11/2"</v>
          </cell>
          <cell r="F211" t="str">
            <v xml:space="preserve">Un    </v>
          </cell>
          <cell r="G211">
            <v>9.36</v>
          </cell>
          <cell r="H211">
            <v>11.52</v>
          </cell>
          <cell r="I211">
            <v>2</v>
          </cell>
          <cell r="J211"/>
        </row>
        <row r="212">
          <cell r="B212">
            <v>81179</v>
          </cell>
          <cell r="C212" t="str">
            <v>GOINFRA (O.C.)</v>
          </cell>
          <cell r="D212"/>
          <cell r="E212" t="str">
            <v>BUCHA DE REDUCAO SOLDAVEL LONGA 50 X 25 mm</v>
          </cell>
          <cell r="F212" t="str">
            <v xml:space="preserve">Un    </v>
          </cell>
          <cell r="G212">
            <v>8.77</v>
          </cell>
          <cell r="H212">
            <v>10.8</v>
          </cell>
          <cell r="I212">
            <v>2</v>
          </cell>
          <cell r="J212"/>
        </row>
        <row r="213">
          <cell r="B213">
            <v>81302</v>
          </cell>
          <cell r="C213" t="str">
            <v>GOINFRA (O.C.)</v>
          </cell>
          <cell r="D213"/>
          <cell r="E213" t="str">
            <v>JOELHO 45 GRAUS SOLDAVEL 25 mm</v>
          </cell>
          <cell r="F213" t="str">
            <v xml:space="preserve">Un    </v>
          </cell>
          <cell r="G213">
            <v>6.85</v>
          </cell>
          <cell r="H213">
            <v>8.43</v>
          </cell>
          <cell r="I213">
            <v>1</v>
          </cell>
          <cell r="J213"/>
        </row>
        <row r="214">
          <cell r="B214">
            <v>81321</v>
          </cell>
          <cell r="C214" t="str">
            <v>GOINFRA (O.C.)</v>
          </cell>
          <cell r="D214"/>
          <cell r="E214" t="str">
            <v>JOELHO 90 GRAUS SOLDAVEL DIAMETRO 25 MM</v>
          </cell>
          <cell r="F214" t="str">
            <v xml:space="preserve">Un    </v>
          </cell>
          <cell r="G214">
            <v>5.99</v>
          </cell>
          <cell r="H214">
            <v>7.37</v>
          </cell>
          <cell r="I214">
            <v>2</v>
          </cell>
          <cell r="J214"/>
        </row>
        <row r="215">
          <cell r="B215">
            <v>81324</v>
          </cell>
          <cell r="C215" t="str">
            <v>GOINFRA (O.C.)</v>
          </cell>
          <cell r="D215"/>
          <cell r="E215" t="str">
            <v>JOELHO 90 GRAUS SOLDAVEL 50 mm (MARROM)</v>
          </cell>
          <cell r="F215" t="str">
            <v xml:space="preserve">Un    </v>
          </cell>
          <cell r="G215">
            <v>14.44</v>
          </cell>
          <cell r="H215">
            <v>17.78</v>
          </cell>
          <cell r="I215">
            <v>1</v>
          </cell>
          <cell r="J215"/>
        </row>
        <row r="216">
          <cell r="B216">
            <v>81003</v>
          </cell>
          <cell r="C216" t="str">
            <v>GOINFRA (O.C.)</v>
          </cell>
          <cell r="D216"/>
          <cell r="E216" t="str">
            <v>TUBO SOLDAVEL PVC MARROM DIAMETRO 25 mm</v>
          </cell>
          <cell r="F216" t="str">
            <v xml:space="preserve">M     </v>
          </cell>
          <cell r="G216">
            <v>7.71</v>
          </cell>
          <cell r="H216">
            <v>9.49</v>
          </cell>
          <cell r="I216">
            <v>2.52</v>
          </cell>
          <cell r="J216"/>
        </row>
        <row r="217">
          <cell r="B217">
            <v>81006</v>
          </cell>
          <cell r="C217" t="str">
            <v>GOINFRA (O.C.)</v>
          </cell>
          <cell r="D217"/>
          <cell r="E217" t="str">
            <v>TUBO SOLDAVEL PVC MARROM DIAM. 50 mm</v>
          </cell>
          <cell r="F217" t="str">
            <v xml:space="preserve">m     </v>
          </cell>
          <cell r="G217">
            <v>22.43</v>
          </cell>
          <cell r="H217">
            <v>27.61</v>
          </cell>
          <cell r="I217">
            <v>1.1499999999999999</v>
          </cell>
          <cell r="J217"/>
        </row>
        <row r="218">
          <cell r="B218">
            <v>81405</v>
          </cell>
          <cell r="C218" t="str">
            <v>GOINFRA (O.C.)</v>
          </cell>
          <cell r="D218"/>
          <cell r="E218" t="str">
            <v>TE 90 GRAUS SOLDAVEL DIAMETRO 50 mm</v>
          </cell>
          <cell r="F218" t="str">
            <v xml:space="preserve">Un    </v>
          </cell>
          <cell r="G218">
            <v>20.14</v>
          </cell>
          <cell r="H218">
            <v>24.79</v>
          </cell>
          <cell r="I218">
            <v>1</v>
          </cell>
          <cell r="J218"/>
        </row>
        <row r="219">
          <cell r="B219">
            <v>81860</v>
          </cell>
          <cell r="C219" t="str">
            <v>GOINFRA (O.C.)</v>
          </cell>
          <cell r="D219"/>
          <cell r="E219" t="str">
            <v>CAIXA D'AGUA POLIETILENO 500 LTS. COM TAMPA</v>
          </cell>
          <cell r="F219" t="str">
            <v xml:space="preserve">Un    </v>
          </cell>
          <cell r="G219">
            <v>302.66000000000003</v>
          </cell>
          <cell r="H219">
            <v>372.6</v>
          </cell>
          <cell r="I219">
            <v>1</v>
          </cell>
          <cell r="J219"/>
        </row>
        <row r="220">
          <cell r="B220"/>
          <cell r="C220"/>
          <cell r="D220"/>
          <cell r="E220" t="str">
            <v>Instalações de esgoto sanitário - Térreo</v>
          </cell>
          <cell r="F220"/>
          <cell r="G220"/>
          <cell r="H220"/>
          <cell r="I220"/>
          <cell r="J220"/>
        </row>
        <row r="221">
          <cell r="B221"/>
          <cell r="C221"/>
          <cell r="D221"/>
          <cell r="E221" t="str">
            <v>Esgoto</v>
          </cell>
          <cell r="F221"/>
          <cell r="G221"/>
          <cell r="H221"/>
          <cell r="I221"/>
          <cell r="J221"/>
        </row>
        <row r="222">
          <cell r="B222">
            <v>81825</v>
          </cell>
          <cell r="C222" t="str">
            <v>GOINFRA (O.C.)</v>
          </cell>
          <cell r="D222"/>
          <cell r="E222" t="str">
            <v>CAIXA DE PASSAGEM 60 X 60 CM SEM TAMPA</v>
          </cell>
          <cell r="F222" t="str">
            <v xml:space="preserve">Un    </v>
          </cell>
          <cell r="G222">
            <v>402.18</v>
          </cell>
          <cell r="H222">
            <v>495.12</v>
          </cell>
          <cell r="I222">
            <v>1</v>
          </cell>
          <cell r="J222"/>
        </row>
        <row r="223">
          <cell r="B223">
            <v>81826</v>
          </cell>
          <cell r="C223" t="str">
            <v>GOINFRA (O.C.)</v>
          </cell>
          <cell r="D223"/>
          <cell r="E223" t="str">
            <v>TAMPA EM CONCRETO ARMADO 25 MPA E=5CM PARA A CAIXA DE PASSAGEM 60X60CM</v>
          </cell>
          <cell r="F223" t="str">
            <v xml:space="preserve">Un    </v>
          </cell>
          <cell r="G223">
            <v>72.27</v>
          </cell>
          <cell r="H223">
            <v>88.97</v>
          </cell>
          <cell r="I223">
            <v>1</v>
          </cell>
          <cell r="J223"/>
        </row>
        <row r="224">
          <cell r="B224">
            <v>81663</v>
          </cell>
          <cell r="C224" t="str">
            <v>GOINFRA (O.C.)</v>
          </cell>
          <cell r="D224"/>
          <cell r="E224" t="str">
            <v>CORPO CX. SIFONADA DIAM. 150 X 150 X 50</v>
          </cell>
          <cell r="F224" t="str">
            <v xml:space="preserve">Un    </v>
          </cell>
          <cell r="G224">
            <v>47.4</v>
          </cell>
          <cell r="H224">
            <v>58.35</v>
          </cell>
          <cell r="I224">
            <v>2</v>
          </cell>
          <cell r="J224"/>
        </row>
        <row r="225">
          <cell r="B225">
            <v>80560</v>
          </cell>
          <cell r="C225" t="str">
            <v>GOINFRA (O.C.)</v>
          </cell>
          <cell r="D225"/>
          <cell r="E225" t="str">
            <v>SIFAO P/LAVATORIO METALICO DIAM.1"X1.1/2"</v>
          </cell>
          <cell r="F225" t="str">
            <v xml:space="preserve">Un    </v>
          </cell>
          <cell r="G225">
            <v>212.22</v>
          </cell>
          <cell r="H225">
            <v>261.26</v>
          </cell>
          <cell r="I225">
            <v>1</v>
          </cell>
          <cell r="J225"/>
        </row>
        <row r="226">
          <cell r="B226">
            <v>80580</v>
          </cell>
          <cell r="C226" t="str">
            <v>GOINFRA (O.C.)</v>
          </cell>
          <cell r="D226"/>
          <cell r="E226" t="str">
            <v>VALVULA P/LAVATORIO OU BEBEDOURO METALICO DIAMETRO 1"</v>
          </cell>
          <cell r="F226" t="str">
            <v xml:space="preserve">Un    </v>
          </cell>
          <cell r="G226">
            <v>54.75</v>
          </cell>
          <cell r="H226">
            <v>67.400000000000006</v>
          </cell>
          <cell r="I226">
            <v>1</v>
          </cell>
          <cell r="J226"/>
        </row>
        <row r="227">
          <cell r="B227">
            <v>81730</v>
          </cell>
          <cell r="C227" t="str">
            <v>GOINFRA (O.C.)</v>
          </cell>
          <cell r="D227"/>
          <cell r="E227" t="str">
            <v>CURVA 90 GRAUS CURTA DIAM. 40 MM</v>
          </cell>
          <cell r="F227" t="str">
            <v xml:space="preserve">Un    </v>
          </cell>
          <cell r="G227">
            <v>13.42</v>
          </cell>
          <cell r="H227">
            <v>16.52</v>
          </cell>
          <cell r="I227">
            <v>1</v>
          </cell>
          <cell r="J227"/>
        </row>
        <row r="228">
          <cell r="B228">
            <v>81921</v>
          </cell>
          <cell r="C228" t="str">
            <v>GOINFRA (O.C.)</v>
          </cell>
          <cell r="D228"/>
          <cell r="E228" t="str">
            <v>JOELHO 45 GRAUS DIAMETRO 40 MM</v>
          </cell>
          <cell r="F228" t="str">
            <v xml:space="preserve">Un    </v>
          </cell>
          <cell r="G228">
            <v>10.7</v>
          </cell>
          <cell r="H228">
            <v>13.17</v>
          </cell>
          <cell r="I228">
            <v>1</v>
          </cell>
          <cell r="J228"/>
        </row>
        <row r="229">
          <cell r="B229">
            <v>81922</v>
          </cell>
          <cell r="C229" t="str">
            <v>GOINFRA (O.C.)</v>
          </cell>
          <cell r="D229"/>
          <cell r="E229" t="str">
            <v>JOELHO 45 GRAUS DIAMETRO 50 MM</v>
          </cell>
          <cell r="F229" t="str">
            <v xml:space="preserve">Un    </v>
          </cell>
          <cell r="G229">
            <v>11.95</v>
          </cell>
          <cell r="H229">
            <v>14.71</v>
          </cell>
          <cell r="I229">
            <v>2</v>
          </cell>
          <cell r="J229"/>
        </row>
        <row r="230">
          <cell r="B230">
            <v>81938</v>
          </cell>
          <cell r="C230" t="str">
            <v>GOINFRA (O.C.)</v>
          </cell>
          <cell r="D230"/>
          <cell r="E230" t="str">
            <v>JOELHO 90 GRAUS DIAMETRO 100 MM</v>
          </cell>
          <cell r="F230" t="str">
            <v xml:space="preserve">Un    </v>
          </cell>
          <cell r="G230">
            <v>23.33</v>
          </cell>
          <cell r="H230">
            <v>28.72</v>
          </cell>
          <cell r="I230">
            <v>1</v>
          </cell>
          <cell r="J230"/>
        </row>
        <row r="231">
          <cell r="B231">
            <v>81927</v>
          </cell>
          <cell r="C231" t="str">
            <v>GOINFRA (O.C.)</v>
          </cell>
          <cell r="D231"/>
          <cell r="E231" t="str">
            <v xml:space="preserve">JOELHO 90 GRAUS C/ANEL 40 mm </v>
          </cell>
          <cell r="F231" t="str">
            <v xml:space="preserve">Un    </v>
          </cell>
          <cell r="G231">
            <v>13.05</v>
          </cell>
          <cell r="H231">
            <v>16.07</v>
          </cell>
          <cell r="I231">
            <v>1</v>
          </cell>
          <cell r="J231"/>
        </row>
        <row r="232">
          <cell r="B232">
            <v>81973</v>
          </cell>
          <cell r="C232" t="str">
            <v>GOINFRA (O.C.)</v>
          </cell>
          <cell r="D232"/>
          <cell r="E232" t="str">
            <v>JUNCAO SIMPLES DIAM. 100 X 50 MM</v>
          </cell>
          <cell r="F232" t="str">
            <v xml:space="preserve">Un    </v>
          </cell>
          <cell r="G232">
            <v>33.58</v>
          </cell>
          <cell r="H232">
            <v>41.34</v>
          </cell>
          <cell r="I232">
            <v>2</v>
          </cell>
          <cell r="J232"/>
        </row>
        <row r="233">
          <cell r="B233">
            <v>82004</v>
          </cell>
          <cell r="C233" t="str">
            <v>GOINFRA (O.C.)</v>
          </cell>
          <cell r="D233"/>
          <cell r="E233" t="str">
            <v>LUVA SIMPLES DIAM. 100 MM</v>
          </cell>
          <cell r="F233" t="str">
            <v xml:space="preserve">Un    </v>
          </cell>
          <cell r="G233">
            <v>14.54</v>
          </cell>
          <cell r="H233">
            <v>17.899999999999999</v>
          </cell>
          <cell r="I233">
            <v>3</v>
          </cell>
          <cell r="J233"/>
        </row>
        <row r="234">
          <cell r="B234">
            <v>82002</v>
          </cell>
          <cell r="C234" t="str">
            <v>GOINFRA (O.C.)</v>
          </cell>
          <cell r="D234"/>
          <cell r="E234" t="str">
            <v>LUVA SIMPLES DIAMETRO 50 MM</v>
          </cell>
          <cell r="F234" t="str">
            <v xml:space="preserve">Un    </v>
          </cell>
          <cell r="G234">
            <v>7.64</v>
          </cell>
          <cell r="H234">
            <v>9.41</v>
          </cell>
          <cell r="I234">
            <v>4</v>
          </cell>
          <cell r="J234"/>
        </row>
        <row r="235">
          <cell r="B235">
            <v>82304</v>
          </cell>
          <cell r="C235" t="str">
            <v>GOINFRA (O.C.)</v>
          </cell>
          <cell r="D235"/>
          <cell r="E235" t="str">
            <v>TUBO SOLDAVEL P/ESGOTO DIAM. 100 MM</v>
          </cell>
          <cell r="F235" t="str">
            <v xml:space="preserve">m     </v>
          </cell>
          <cell r="G235">
            <v>33.42</v>
          </cell>
          <cell r="H235">
            <v>41.14</v>
          </cell>
          <cell r="I235">
            <v>2.1800000000000002</v>
          </cell>
          <cell r="J235"/>
        </row>
        <row r="236">
          <cell r="B236">
            <v>82301</v>
          </cell>
          <cell r="C236" t="str">
            <v>GOINFRA (O.C.)</v>
          </cell>
          <cell r="D236"/>
          <cell r="E236" t="str">
            <v>TUBO SOLD.P/ESGOTO DIAM. 40 MM</v>
          </cell>
          <cell r="F236" t="str">
            <v xml:space="preserve">m     </v>
          </cell>
          <cell r="G236">
            <v>13.56</v>
          </cell>
          <cell r="H236">
            <v>16.690000000000001</v>
          </cell>
          <cell r="I236">
            <v>2.5299999999999998</v>
          </cell>
          <cell r="J236"/>
        </row>
        <row r="237">
          <cell r="B237">
            <v>82302</v>
          </cell>
          <cell r="C237" t="str">
            <v>GOINFRA (O.C.)</v>
          </cell>
          <cell r="D237"/>
          <cell r="E237" t="str">
            <v>TUBO SOLD. P/ESGOTO DIAM. 50 MM</v>
          </cell>
          <cell r="F237" t="str">
            <v xml:space="preserve">m     </v>
          </cell>
          <cell r="G237">
            <v>15.88</v>
          </cell>
          <cell r="H237">
            <v>19.55</v>
          </cell>
          <cell r="I237">
            <v>2.37</v>
          </cell>
          <cell r="J237"/>
        </row>
        <row r="238">
          <cell r="B238">
            <v>99626</v>
          </cell>
          <cell r="C238" t="str">
            <v>SINAPI</v>
          </cell>
          <cell r="D238"/>
          <cell r="E238" t="str">
            <v>VÁLVULA DE RETENÇÃO HORIZONTAL, DE BRONZE, ROSCÁVEL, 4" - FORNECIMENTO E INSTALAÇÃO. AF_08/2021</v>
          </cell>
          <cell r="F238" t="str">
            <v>un</v>
          </cell>
          <cell r="G238" t="str">
            <v>715,61</v>
          </cell>
          <cell r="H238">
            <v>880.99</v>
          </cell>
          <cell r="I238">
            <v>1</v>
          </cell>
          <cell r="J238"/>
        </row>
        <row r="239">
          <cell r="B239"/>
          <cell r="C239"/>
          <cell r="D239"/>
          <cell r="E239" t="str">
            <v>Esgoto (Gordura)</v>
          </cell>
          <cell r="F239"/>
          <cell r="G239"/>
          <cell r="H239"/>
          <cell r="I239"/>
          <cell r="J239"/>
        </row>
        <row r="240">
          <cell r="B240">
            <v>81846</v>
          </cell>
          <cell r="C240" t="str">
            <v>GOINFRA (O.C.)</v>
          </cell>
          <cell r="D240"/>
          <cell r="E240" t="str">
            <v>CAIXA DE GORDURA E INSPEÇÃO EM PVC/ABS 19 LITROS COM TAMPA E PORTA TAMPA E CESTO DE LIMPEZA REMOVÍVEL</v>
          </cell>
          <cell r="F240" t="str">
            <v xml:space="preserve">un    </v>
          </cell>
          <cell r="G240">
            <v>343.8</v>
          </cell>
          <cell r="H240">
            <v>423.25</v>
          </cell>
          <cell r="I240">
            <v>1</v>
          </cell>
          <cell r="J240"/>
        </row>
        <row r="241">
          <cell r="B241">
            <v>80670</v>
          </cell>
          <cell r="C241" t="str">
            <v>GOINFRA (O.C.)</v>
          </cell>
          <cell r="D241"/>
          <cell r="E241" t="str">
            <v>SIFAO P/PIA 1.1/2" X 2" METAL</v>
          </cell>
          <cell r="F241" t="str">
            <v xml:space="preserve">Un    </v>
          </cell>
          <cell r="G241">
            <v>267.19</v>
          </cell>
          <cell r="H241">
            <v>328.94</v>
          </cell>
          <cell r="I241">
            <v>2</v>
          </cell>
          <cell r="J241"/>
        </row>
        <row r="242">
          <cell r="B242">
            <v>80580</v>
          </cell>
          <cell r="C242" t="str">
            <v>GOINFRA (O.C.)</v>
          </cell>
          <cell r="D242"/>
          <cell r="E242" t="str">
            <v>VALVULA P/LAVATORIO OU BEBEDOURO METALICO DIAMETRO 1"</v>
          </cell>
          <cell r="F242" t="str">
            <v xml:space="preserve">Un    </v>
          </cell>
          <cell r="G242">
            <v>54.75</v>
          </cell>
          <cell r="H242">
            <v>67.400000000000006</v>
          </cell>
          <cell r="I242">
            <v>2</v>
          </cell>
          <cell r="J242"/>
        </row>
        <row r="243">
          <cell r="B243">
            <v>81305</v>
          </cell>
          <cell r="C243" t="str">
            <v>GOINFRA (O.C.)</v>
          </cell>
          <cell r="D243"/>
          <cell r="E243" t="str">
            <v>JOELHO 45 GRAUS SOLDAVEL 50 mm</v>
          </cell>
          <cell r="F243" t="str">
            <v xml:space="preserve">Un    </v>
          </cell>
          <cell r="G243">
            <v>16.46</v>
          </cell>
          <cell r="H243">
            <v>20.260000000000002</v>
          </cell>
          <cell r="I243">
            <v>1</v>
          </cell>
          <cell r="J243"/>
        </row>
        <row r="244">
          <cell r="B244">
            <v>81936</v>
          </cell>
          <cell r="C244" t="str">
            <v>GOINFRA (O.C.)</v>
          </cell>
          <cell r="D244"/>
          <cell r="E244" t="str">
            <v>JOELHO 90 GRAUS DIAMETRO 50 MM</v>
          </cell>
          <cell r="F244" t="str">
            <v xml:space="preserve">Un    </v>
          </cell>
          <cell r="G244">
            <v>11.17</v>
          </cell>
          <cell r="H244">
            <v>13.75</v>
          </cell>
          <cell r="I244">
            <v>4</v>
          </cell>
          <cell r="J244"/>
        </row>
        <row r="245">
          <cell r="B245">
            <v>81970</v>
          </cell>
          <cell r="C245" t="str">
            <v>GOINFRA (O.C.)</v>
          </cell>
          <cell r="D245"/>
          <cell r="E245" t="str">
            <v>JUNCAO SIMPLES DIAMETRO 50 X 50 MM</v>
          </cell>
          <cell r="F245" t="str">
            <v xml:space="preserve">Un    </v>
          </cell>
          <cell r="G245">
            <v>19.41</v>
          </cell>
          <cell r="H245">
            <v>23.9</v>
          </cell>
          <cell r="I245">
            <v>1</v>
          </cell>
          <cell r="J245"/>
        </row>
        <row r="246">
          <cell r="B246">
            <v>82002</v>
          </cell>
          <cell r="C246" t="str">
            <v>GOINFRA (O.C.)</v>
          </cell>
          <cell r="D246"/>
          <cell r="E246" t="str">
            <v>LUVA SIMPLES DIAMETRO 50 MM</v>
          </cell>
          <cell r="F246" t="str">
            <v xml:space="preserve">Un    </v>
          </cell>
          <cell r="G246">
            <v>7.64</v>
          </cell>
          <cell r="H246">
            <v>9.41</v>
          </cell>
          <cell r="I246">
            <v>6</v>
          </cell>
          <cell r="J246"/>
        </row>
        <row r="247">
          <cell r="B247">
            <v>82304</v>
          </cell>
          <cell r="C247" t="str">
            <v>GOINFRA (O.C.)</v>
          </cell>
          <cell r="D247"/>
          <cell r="E247" t="str">
            <v>TUBO SOLDAVEL P/ESGOTO DIAM. 100 MM</v>
          </cell>
          <cell r="F247" t="str">
            <v xml:space="preserve">m     </v>
          </cell>
          <cell r="G247">
            <v>33.42</v>
          </cell>
          <cell r="H247">
            <v>41.14</v>
          </cell>
          <cell r="I247">
            <v>0.72</v>
          </cell>
          <cell r="J247"/>
        </row>
        <row r="248">
          <cell r="B248">
            <v>82302</v>
          </cell>
          <cell r="C248" t="str">
            <v>GOINFRA (O.C.)</v>
          </cell>
          <cell r="D248"/>
          <cell r="E248" t="str">
            <v>TUBO SOLD. P/ESGOTO DIAM. 50 MM</v>
          </cell>
          <cell r="F248" t="str">
            <v xml:space="preserve">m     </v>
          </cell>
          <cell r="G248">
            <v>15.88</v>
          </cell>
          <cell r="H248">
            <v>19.55</v>
          </cell>
          <cell r="I248">
            <v>5.08</v>
          </cell>
          <cell r="J248"/>
        </row>
        <row r="249">
          <cell r="B249"/>
          <cell r="C249"/>
          <cell r="D249"/>
          <cell r="E249" t="str">
            <v>Pluvial</v>
          </cell>
          <cell r="F249"/>
          <cell r="G249"/>
          <cell r="H249"/>
          <cell r="I249"/>
          <cell r="J249"/>
        </row>
        <row r="250">
          <cell r="B250">
            <v>81827</v>
          </cell>
          <cell r="C250" t="str">
            <v>GOINFRA (O.C.)</v>
          </cell>
          <cell r="D250"/>
          <cell r="E250" t="str">
            <v>CAIXA DE AREIA 60X60CM FUNDO DE BRITA SEM TAMPA</v>
          </cell>
          <cell r="F250" t="str">
            <v xml:space="preserve">Un    </v>
          </cell>
          <cell r="G250">
            <v>375.48</v>
          </cell>
          <cell r="H250">
            <v>462.25</v>
          </cell>
          <cell r="I250">
            <v>1</v>
          </cell>
          <cell r="J250"/>
        </row>
        <row r="251">
          <cell r="B251">
            <v>81733</v>
          </cell>
          <cell r="C251" t="str">
            <v>GOINFRA (O.C.)</v>
          </cell>
          <cell r="D251"/>
          <cell r="E251" t="str">
            <v>CURVA 90 GRAUS CURTA DIAM. 100 MM</v>
          </cell>
          <cell r="F251" t="str">
            <v xml:space="preserve">Un    </v>
          </cell>
          <cell r="G251">
            <v>40.5</v>
          </cell>
          <cell r="H251">
            <v>49.86</v>
          </cell>
          <cell r="I251">
            <v>1</v>
          </cell>
          <cell r="J251"/>
        </row>
        <row r="252">
          <cell r="B252">
            <v>82004</v>
          </cell>
          <cell r="C252" t="str">
            <v>GOINFRA (O.C.)</v>
          </cell>
          <cell r="D252"/>
          <cell r="E252" t="str">
            <v>LUVA SIMPLES DIAM. 100 MM</v>
          </cell>
          <cell r="F252" t="str">
            <v xml:space="preserve">Un    </v>
          </cell>
          <cell r="G252">
            <v>14.54</v>
          </cell>
          <cell r="H252">
            <v>17.899999999999999</v>
          </cell>
          <cell r="I252">
            <v>1</v>
          </cell>
          <cell r="J252"/>
        </row>
        <row r="253">
          <cell r="B253">
            <v>82304</v>
          </cell>
          <cell r="C253" t="str">
            <v>GOINFRA (O.C.)</v>
          </cell>
          <cell r="D253"/>
          <cell r="E253" t="str">
            <v>TUBO SOLDAVEL P/ESGOTO DIAM. 100 MM</v>
          </cell>
          <cell r="F253" t="str">
            <v xml:space="preserve">m     </v>
          </cell>
          <cell r="G253">
            <v>33.42</v>
          </cell>
          <cell r="H253">
            <v>41.14</v>
          </cell>
          <cell r="I253">
            <v>1.56</v>
          </cell>
          <cell r="J253"/>
        </row>
        <row r="254">
          <cell r="B254"/>
          <cell r="C254"/>
          <cell r="D254"/>
          <cell r="E254" t="str">
            <v>Ventilação</v>
          </cell>
          <cell r="F254"/>
          <cell r="G254"/>
          <cell r="H254"/>
          <cell r="I254"/>
          <cell r="J254"/>
        </row>
        <row r="255">
          <cell r="B255">
            <v>81936</v>
          </cell>
          <cell r="C255" t="str">
            <v>GOINFRA (O.C.)</v>
          </cell>
          <cell r="D255"/>
          <cell r="E255" t="str">
            <v>JOELHO 90 GRAUS DIAMETRO 50 MM</v>
          </cell>
          <cell r="F255" t="str">
            <v xml:space="preserve">Un    </v>
          </cell>
          <cell r="G255">
            <v>11.17</v>
          </cell>
          <cell r="H255">
            <v>13.75</v>
          </cell>
          <cell r="I255">
            <v>5</v>
          </cell>
          <cell r="J255"/>
        </row>
        <row r="256">
          <cell r="B256">
            <v>82002</v>
          </cell>
          <cell r="C256" t="str">
            <v>GOINFRA (O.C.)</v>
          </cell>
          <cell r="D256"/>
          <cell r="E256" t="str">
            <v>LUVA SIMPLES DIAMETRO 50 MM</v>
          </cell>
          <cell r="F256" t="str">
            <v xml:space="preserve">Un    </v>
          </cell>
          <cell r="G256">
            <v>7.64</v>
          </cell>
          <cell r="H256">
            <v>9.41</v>
          </cell>
          <cell r="I256">
            <v>1</v>
          </cell>
          <cell r="J256"/>
        </row>
        <row r="257">
          <cell r="B257">
            <v>82302</v>
          </cell>
          <cell r="C257" t="str">
            <v>GOINFRA (O.C.)</v>
          </cell>
          <cell r="D257"/>
          <cell r="E257" t="str">
            <v>TUBO SOLD. P/ESGOTO DIAM. 50 MM</v>
          </cell>
          <cell r="F257" t="str">
            <v xml:space="preserve">m     </v>
          </cell>
          <cell r="G257">
            <v>15.88</v>
          </cell>
          <cell r="H257">
            <v>19.55</v>
          </cell>
          <cell r="I257">
            <v>1.68</v>
          </cell>
          <cell r="J257"/>
        </row>
        <row r="258">
          <cell r="B258">
            <v>82230</v>
          </cell>
          <cell r="C258" t="str">
            <v>GOINFRA (O.C.)</v>
          </cell>
          <cell r="D258"/>
          <cell r="E258" t="str">
            <v>TE SANITARIO DIAMETRO 50 X 50 MM</v>
          </cell>
          <cell r="F258" t="str">
            <v xml:space="preserve">Un    </v>
          </cell>
          <cell r="G258">
            <v>17.2</v>
          </cell>
          <cell r="H258">
            <v>21.17</v>
          </cell>
          <cell r="I258">
            <v>6</v>
          </cell>
          <cell r="J258"/>
        </row>
        <row r="259">
          <cell r="B259"/>
          <cell r="C259"/>
          <cell r="D259"/>
          <cell r="E259" t="str">
            <v>Instalações de esgoto sanitário - Cobertura</v>
          </cell>
          <cell r="F259"/>
          <cell r="G259"/>
          <cell r="H259"/>
          <cell r="I259"/>
          <cell r="J259"/>
        </row>
        <row r="260">
          <cell r="B260"/>
          <cell r="C260"/>
          <cell r="D260"/>
          <cell r="E260" t="str">
            <v>Pluvial</v>
          </cell>
          <cell r="F260"/>
          <cell r="G260"/>
          <cell r="H260"/>
          <cell r="I260"/>
          <cell r="J260"/>
        </row>
        <row r="261">
          <cell r="B261">
            <v>160601</v>
          </cell>
          <cell r="C261" t="str">
            <v>GOINFRA (O.C.)</v>
          </cell>
          <cell r="D261"/>
          <cell r="E261" t="str">
            <v>CALHA DE CHAPA GALVANIZADA</v>
          </cell>
          <cell r="F261" t="str">
            <v xml:space="preserve">m     </v>
          </cell>
          <cell r="G261">
            <v>60.5</v>
          </cell>
          <cell r="H261">
            <v>74.48</v>
          </cell>
          <cell r="I261">
            <v>4.93</v>
          </cell>
          <cell r="J261"/>
        </row>
        <row r="262">
          <cell r="B262">
            <v>11708</v>
          </cell>
          <cell r="C262" t="str">
            <v>SINAPI</v>
          </cell>
          <cell r="D262"/>
          <cell r="E262" t="str">
            <v>RALO FOFO SEMIESFERICO, 100 MM, PARA LAJES/ CALHAS</v>
          </cell>
          <cell r="F262" t="str">
            <v xml:space="preserve">un    </v>
          </cell>
          <cell r="G262" t="str">
            <v>21,31</v>
          </cell>
          <cell r="H262">
            <v>26.23</v>
          </cell>
          <cell r="I262">
            <v>2</v>
          </cell>
          <cell r="J262"/>
        </row>
        <row r="263">
          <cell r="B263">
            <v>81733</v>
          </cell>
          <cell r="C263" t="str">
            <v>GOINFRA (O.C.)</v>
          </cell>
          <cell r="D263"/>
          <cell r="E263" t="str">
            <v>CURVA 90 GRAUS CURTA DIAM. 100 MM</v>
          </cell>
          <cell r="F263" t="str">
            <v xml:space="preserve">Un    </v>
          </cell>
          <cell r="G263">
            <v>40.5</v>
          </cell>
          <cell r="H263">
            <v>49.86</v>
          </cell>
          <cell r="I263">
            <v>1</v>
          </cell>
          <cell r="J263"/>
        </row>
        <row r="264">
          <cell r="B264">
            <v>81924</v>
          </cell>
          <cell r="C264" t="str">
            <v>GOINFRA (O.C.)</v>
          </cell>
          <cell r="D264"/>
          <cell r="E264" t="str">
            <v>JOELHO 45 GRAUS DIAMETRO 100 MM</v>
          </cell>
          <cell r="F264" t="str">
            <v xml:space="preserve">Un    </v>
          </cell>
          <cell r="G264">
            <v>23.26</v>
          </cell>
          <cell r="H264">
            <v>28.64</v>
          </cell>
          <cell r="I264">
            <v>1</v>
          </cell>
          <cell r="J264"/>
        </row>
        <row r="265">
          <cell r="B265">
            <v>89590</v>
          </cell>
          <cell r="C265" t="str">
            <v>SINAPI</v>
          </cell>
          <cell r="D265"/>
          <cell r="E265" t="str">
            <v>JOELHO 90 GRAUS, PVC, SERIE R, ÁGUA PLUVIAL, DN 150 MM, JUNTA ELÁSTICA, FORNECIDO E INSTALADO EM CONDUTORES VERTICAIS DE ÁGUAS PLUVIAIS. AF_06/2022</v>
          </cell>
          <cell r="F265" t="str">
            <v>un</v>
          </cell>
          <cell r="G265" t="str">
            <v>185,40</v>
          </cell>
          <cell r="H265">
            <v>228.25</v>
          </cell>
          <cell r="I265">
            <v>2</v>
          </cell>
          <cell r="J265"/>
        </row>
        <row r="266">
          <cell r="B266">
            <v>81975</v>
          </cell>
          <cell r="C266" t="str">
            <v>GOINFRA (O.C.)</v>
          </cell>
          <cell r="D266"/>
          <cell r="E266" t="str">
            <v>JUNCAO SIMPLES DIAM. 100 X 100 MM</v>
          </cell>
          <cell r="F266" t="str">
            <v xml:space="preserve">Un    </v>
          </cell>
          <cell r="G266">
            <v>45.47</v>
          </cell>
          <cell r="H266">
            <v>55.98</v>
          </cell>
          <cell r="I266">
            <v>1</v>
          </cell>
          <cell r="J266"/>
        </row>
        <row r="267">
          <cell r="B267">
            <v>82004</v>
          </cell>
          <cell r="C267" t="str">
            <v>GOINFRA (O.C.)</v>
          </cell>
          <cell r="D267"/>
          <cell r="E267" t="str">
            <v>LUVA SIMPLES DIAM. 100 MM</v>
          </cell>
          <cell r="F267" t="str">
            <v xml:space="preserve">Un    </v>
          </cell>
          <cell r="G267">
            <v>14.54</v>
          </cell>
          <cell r="H267">
            <v>17.899999999999999</v>
          </cell>
          <cell r="I267">
            <v>4</v>
          </cell>
          <cell r="J267"/>
        </row>
        <row r="268">
          <cell r="B268">
            <v>89681</v>
          </cell>
          <cell r="C268" t="str">
            <v>SINAPI</v>
          </cell>
          <cell r="D268"/>
          <cell r="E268" t="str">
            <v>REDUÇÃO EXCÊNTRICA, PVC, SERIE R, ÁGUA PLUVIAL, DN 150 X 100 MM, JUNTA ELÁSTICA, FORNECIDO E INSTALADO EM CONDUTORES VERTICAIS DE ÁGUAS PLUVIAIS. AF_06/2022</v>
          </cell>
          <cell r="F268" t="str">
            <v>un</v>
          </cell>
          <cell r="G268" t="str">
            <v>96,67</v>
          </cell>
          <cell r="H268">
            <v>119.01</v>
          </cell>
          <cell r="I268">
            <v>2</v>
          </cell>
          <cell r="J268"/>
        </row>
        <row r="269">
          <cell r="B269">
            <v>82304</v>
          </cell>
          <cell r="C269" t="str">
            <v>GOINFRA (O.C.)</v>
          </cell>
          <cell r="D269"/>
          <cell r="E269" t="str">
            <v>TUBO SOLDAVEL P/ESGOTO DIAM. 100 MM</v>
          </cell>
          <cell r="F269" t="str">
            <v xml:space="preserve">m     </v>
          </cell>
          <cell r="G269">
            <v>33.42</v>
          </cell>
          <cell r="H269">
            <v>41.14</v>
          </cell>
          <cell r="I269">
            <v>5.5</v>
          </cell>
          <cell r="J269"/>
        </row>
        <row r="270">
          <cell r="B270"/>
          <cell r="C270"/>
          <cell r="D270"/>
          <cell r="E270" t="str">
            <v>Ventilação</v>
          </cell>
          <cell r="F270"/>
          <cell r="G270"/>
          <cell r="H270"/>
          <cell r="I270"/>
          <cell r="J270"/>
        </row>
        <row r="271">
          <cell r="B271">
            <v>81885</v>
          </cell>
          <cell r="C271" t="str">
            <v>GOINFRA (O.C.)</v>
          </cell>
          <cell r="D271"/>
          <cell r="E271" t="str">
            <v>TERMINAL DE VENTILACAO DIAMETRO 50 MM</v>
          </cell>
          <cell r="F271" t="str">
            <v xml:space="preserve">Un    </v>
          </cell>
          <cell r="G271">
            <v>10.61</v>
          </cell>
          <cell r="H271">
            <v>13.06</v>
          </cell>
          <cell r="I271">
            <v>2</v>
          </cell>
          <cell r="J271"/>
        </row>
        <row r="272">
          <cell r="B272">
            <v>82302</v>
          </cell>
          <cell r="C272" t="str">
            <v>GOINFRA (O.C.)</v>
          </cell>
          <cell r="D272"/>
          <cell r="E272" t="str">
            <v>TUBO SOLD. P/ESGOTO DIAM. 50 MM</v>
          </cell>
          <cell r="F272" t="str">
            <v xml:space="preserve">m     </v>
          </cell>
          <cell r="G272">
            <v>15.88</v>
          </cell>
          <cell r="H272">
            <v>19.55</v>
          </cell>
          <cell r="I272">
            <v>6.84</v>
          </cell>
          <cell r="J272"/>
        </row>
        <row r="273">
          <cell r="B273"/>
          <cell r="C273"/>
          <cell r="D273"/>
          <cell r="E273" t="str">
            <v>Instalações elétricas</v>
          </cell>
          <cell r="F273"/>
          <cell r="G273"/>
          <cell r="H273"/>
          <cell r="I273"/>
          <cell r="J273"/>
        </row>
        <row r="274">
          <cell r="B274">
            <v>71184</v>
          </cell>
          <cell r="C274" t="str">
            <v>GOINFRA (O.C.)</v>
          </cell>
          <cell r="D274"/>
          <cell r="E274" t="str">
            <v>DISPOSITIVO DE PROTEÇÃO CONTRA SURTOS (D.P.S.) 275V DE 8 A 40KA</v>
          </cell>
          <cell r="F274" t="str">
            <v xml:space="preserve">Un    </v>
          </cell>
          <cell r="G274">
            <v>121.54</v>
          </cell>
          <cell r="H274">
            <v>149.63</v>
          </cell>
          <cell r="I274">
            <v>1</v>
          </cell>
          <cell r="J274"/>
        </row>
        <row r="275">
          <cell r="B275">
            <v>71171</v>
          </cell>
          <cell r="C275" t="str">
            <v>GOINFRA (O.C.)</v>
          </cell>
          <cell r="D275"/>
          <cell r="E275" t="str">
            <v>DISJUNTOR MONOPOLAR DE 10 A 32-A</v>
          </cell>
          <cell r="F275" t="str">
            <v xml:space="preserve">Un    </v>
          </cell>
          <cell r="G275">
            <v>16.670000000000002</v>
          </cell>
          <cell r="H275">
            <v>20.52</v>
          </cell>
          <cell r="I275">
            <v>1</v>
          </cell>
          <cell r="J275"/>
        </row>
        <row r="276">
          <cell r="B276">
            <v>71171</v>
          </cell>
          <cell r="C276" t="str">
            <v>GOINFRA (O.C.)</v>
          </cell>
          <cell r="D276"/>
          <cell r="E276" t="str">
            <v>DISJUNTOR MONOPOLAR DE 10 A 32-A</v>
          </cell>
          <cell r="F276" t="str">
            <v xml:space="preserve">Un    </v>
          </cell>
          <cell r="G276">
            <v>16.670000000000002</v>
          </cell>
          <cell r="H276">
            <v>20.52</v>
          </cell>
          <cell r="I276">
            <v>2</v>
          </cell>
          <cell r="J276"/>
        </row>
        <row r="277">
          <cell r="B277">
            <v>71171</v>
          </cell>
          <cell r="C277" t="str">
            <v>GOINFRA (O.C.)</v>
          </cell>
          <cell r="D277"/>
          <cell r="E277" t="str">
            <v>DISJUNTOR MONOPOLAR DE 10 A 32-A</v>
          </cell>
          <cell r="F277" t="str">
            <v xml:space="preserve">Un    </v>
          </cell>
          <cell r="G277">
            <v>16.670000000000002</v>
          </cell>
          <cell r="H277">
            <v>20.52</v>
          </cell>
          <cell r="I277">
            <v>3</v>
          </cell>
          <cell r="J277"/>
        </row>
        <row r="278">
          <cell r="B278">
            <v>71171</v>
          </cell>
          <cell r="C278" t="str">
            <v>GOINFRA (O.C.)</v>
          </cell>
          <cell r="D278"/>
          <cell r="E278" t="str">
            <v>DISJUNTOR MONOPOLAR DE 10 A 32-A</v>
          </cell>
          <cell r="F278" t="str">
            <v xml:space="preserve">Un    </v>
          </cell>
          <cell r="G278">
            <v>16.670000000000002</v>
          </cell>
          <cell r="H278">
            <v>20.52</v>
          </cell>
          <cell r="I278">
            <v>1</v>
          </cell>
          <cell r="J278"/>
        </row>
        <row r="279">
          <cell r="B279">
            <v>71172</v>
          </cell>
          <cell r="C279" t="str">
            <v>GOINFRA (O.C.)</v>
          </cell>
          <cell r="D279"/>
          <cell r="E279" t="str">
            <v>DISJUNTOR MONOPOLAR DE 35 A 50-A</v>
          </cell>
          <cell r="F279" t="str">
            <v xml:space="preserve">Un    </v>
          </cell>
          <cell r="G279">
            <v>20.56</v>
          </cell>
          <cell r="H279">
            <v>25.31</v>
          </cell>
          <cell r="I279">
            <v>2</v>
          </cell>
          <cell r="J279"/>
        </row>
        <row r="280">
          <cell r="B280">
            <v>72170</v>
          </cell>
          <cell r="C280" t="str">
            <v>GOINFRA (O.C.)</v>
          </cell>
          <cell r="D280"/>
          <cell r="E280" t="str">
            <v>QUADRO DE DISTRIBUIÇÃO DE EMBUTIR EM PVC CB 12E - 80A</v>
          </cell>
          <cell r="F280" t="str">
            <v xml:space="preserve">Un    </v>
          </cell>
          <cell r="G280">
            <v>184.6</v>
          </cell>
          <cell r="H280">
            <v>227.26</v>
          </cell>
          <cell r="I280">
            <v>1</v>
          </cell>
          <cell r="J280"/>
        </row>
        <row r="281">
          <cell r="B281">
            <v>71610</v>
          </cell>
          <cell r="C281" t="str">
            <v>GOINFRA (O.C.)</v>
          </cell>
          <cell r="D281"/>
          <cell r="E281" t="str">
            <v>LUMINÁRIA TIPO ARANDELA DE USO EXTERNO BLINDADA COM GRADE ( PEQUENA ) - BASE E-27</v>
          </cell>
          <cell r="F281" t="str">
            <v xml:space="preserve">un    </v>
          </cell>
          <cell r="G281">
            <v>111.14</v>
          </cell>
          <cell r="H281">
            <v>136.82</v>
          </cell>
          <cell r="I281">
            <v>3</v>
          </cell>
          <cell r="J281"/>
        </row>
        <row r="282">
          <cell r="B282">
            <v>71616</v>
          </cell>
          <cell r="C282" t="str">
            <v>GOINFRA (O.C.)</v>
          </cell>
          <cell r="D282"/>
          <cell r="E282" t="str">
            <v>LUMINÁRIA DE EMBUTIR COM REFLETOR DE ALUMÍNIO E ALETAS 2X14W - INCLUSO CORTE NO FORRO</v>
          </cell>
          <cell r="F282" t="str">
            <v xml:space="preserve">un    </v>
          </cell>
          <cell r="G282">
            <v>118.72</v>
          </cell>
          <cell r="H282">
            <v>146.16</v>
          </cell>
          <cell r="I282">
            <v>3</v>
          </cell>
          <cell r="J282"/>
        </row>
        <row r="283">
          <cell r="B283">
            <v>71440</v>
          </cell>
          <cell r="C283" t="str">
            <v>GOINFRA (O.C.)</v>
          </cell>
          <cell r="D283"/>
          <cell r="E283" t="str">
            <v>INTERRUPTOR SIMPLES (1 SECAO)</v>
          </cell>
          <cell r="F283" t="str">
            <v xml:space="preserve">Un    </v>
          </cell>
          <cell r="G283">
            <v>12.1</v>
          </cell>
          <cell r="H283">
            <v>14.9</v>
          </cell>
          <cell r="I283">
            <v>1</v>
          </cell>
          <cell r="J283"/>
        </row>
        <row r="284">
          <cell r="B284">
            <v>71441</v>
          </cell>
          <cell r="C284" t="str">
            <v>GOINFRA (O.C.)</v>
          </cell>
          <cell r="D284"/>
          <cell r="E284" t="str">
            <v>INTERRUPTOR SIMPLES (2 SECOES)</v>
          </cell>
          <cell r="F284" t="str">
            <v xml:space="preserve">Un    </v>
          </cell>
          <cell r="G284">
            <v>23.08</v>
          </cell>
          <cell r="H284">
            <v>28.41</v>
          </cell>
          <cell r="I284">
            <v>2</v>
          </cell>
          <cell r="J284"/>
        </row>
        <row r="285">
          <cell r="B285">
            <v>72578</v>
          </cell>
          <cell r="C285" t="str">
            <v>GOINFRA (O.C.)</v>
          </cell>
          <cell r="D285"/>
          <cell r="E285" t="str">
            <v>TOMADA HEXAGONAL 2P + T - 10A - 250V</v>
          </cell>
          <cell r="F285" t="str">
            <v xml:space="preserve">Un    </v>
          </cell>
          <cell r="G285">
            <v>16.23</v>
          </cell>
          <cell r="H285">
            <v>19.98</v>
          </cell>
          <cell r="I285">
            <v>3</v>
          </cell>
          <cell r="J285"/>
        </row>
        <row r="286">
          <cell r="B286">
            <v>72579</v>
          </cell>
          <cell r="C286" t="str">
            <v>GOINFRA (O.C.)</v>
          </cell>
          <cell r="D286"/>
          <cell r="E286" t="str">
            <v>TOMADA HEXAGONAL DUPLA 2P + T - 10A - 250V</v>
          </cell>
          <cell r="F286" t="str">
            <v xml:space="preserve">un    </v>
          </cell>
          <cell r="G286">
            <v>24.55</v>
          </cell>
          <cell r="H286">
            <v>30.22</v>
          </cell>
          <cell r="I286">
            <v>2</v>
          </cell>
          <cell r="J286"/>
        </row>
        <row r="287">
          <cell r="B287">
            <v>71193</v>
          </cell>
          <cell r="C287" t="str">
            <v>GOINFRA (O.C.)</v>
          </cell>
          <cell r="D287"/>
          <cell r="E287" t="str">
            <v>ELETRODUTO PVC FLEXÍVEL - MANGUEIRA CORRUGADA LEVE - DIAM. 20MM</v>
          </cell>
          <cell r="F287" t="str">
            <v xml:space="preserve">M     </v>
          </cell>
          <cell r="G287">
            <v>6.66</v>
          </cell>
          <cell r="H287">
            <v>8.1999999999999993</v>
          </cell>
          <cell r="I287">
            <v>50</v>
          </cell>
          <cell r="J287"/>
        </row>
        <row r="288">
          <cell r="B288">
            <v>71194</v>
          </cell>
          <cell r="C288" t="str">
            <v>GOINFRA (O.C.)</v>
          </cell>
          <cell r="D288"/>
          <cell r="E288" t="str">
            <v>ELETRODUTO PVC FLEXÍVEL - MANGUEIRA CORRUGADA LEVE - DIAM. 25MM</v>
          </cell>
          <cell r="F288" t="str">
            <v xml:space="preserve">M     </v>
          </cell>
          <cell r="G288">
            <v>6.81</v>
          </cell>
          <cell r="H288">
            <v>8.3800000000000008</v>
          </cell>
          <cell r="I288">
            <v>15</v>
          </cell>
          <cell r="J288"/>
        </row>
        <row r="289">
          <cell r="B289">
            <v>70563</v>
          </cell>
          <cell r="C289" t="str">
            <v>GOINFRA (O.C.)</v>
          </cell>
          <cell r="D289"/>
          <cell r="E289" t="str">
            <v>CABO ISOLADO PVC 750 V. No. 2,5 MM2</v>
          </cell>
          <cell r="F289" t="str">
            <v xml:space="preserve">m     </v>
          </cell>
          <cell r="G289">
            <v>3.36</v>
          </cell>
          <cell r="H289">
            <v>4.1399999999999997</v>
          </cell>
          <cell r="I289">
            <v>55</v>
          </cell>
          <cell r="J289"/>
        </row>
        <row r="290">
          <cell r="B290">
            <v>70563</v>
          </cell>
          <cell r="C290" t="str">
            <v>GOINFRA (O.C.)</v>
          </cell>
          <cell r="D290"/>
          <cell r="E290" t="str">
            <v>CABO ISOLADO PVC 750 V. No. 2,5 MM2</v>
          </cell>
          <cell r="F290" t="str">
            <v xml:space="preserve">m     </v>
          </cell>
          <cell r="G290">
            <v>3.36</v>
          </cell>
          <cell r="H290">
            <v>4.1399999999999997</v>
          </cell>
          <cell r="I290">
            <v>66</v>
          </cell>
          <cell r="J290"/>
        </row>
        <row r="291">
          <cell r="B291">
            <v>70563</v>
          </cell>
          <cell r="C291" t="str">
            <v>GOINFRA (O.C.)</v>
          </cell>
          <cell r="D291"/>
          <cell r="E291" t="str">
            <v>CABO ISOLADO PVC 750 V. No. 2,5 MM2</v>
          </cell>
          <cell r="F291" t="str">
            <v xml:space="preserve">m     </v>
          </cell>
          <cell r="G291">
            <v>3.36</v>
          </cell>
          <cell r="H291">
            <v>4.1399999999999997</v>
          </cell>
          <cell r="I291">
            <v>60</v>
          </cell>
          <cell r="J291"/>
        </row>
        <row r="292">
          <cell r="B292">
            <v>70563</v>
          </cell>
          <cell r="C292" t="str">
            <v>GOINFRA (O.C.)</v>
          </cell>
          <cell r="D292"/>
          <cell r="E292" t="str">
            <v>CABO ISOLADO PVC 750 V. No. 2,5 MM2</v>
          </cell>
          <cell r="F292" t="str">
            <v xml:space="preserve">m     </v>
          </cell>
          <cell r="G292">
            <v>3.36</v>
          </cell>
          <cell r="H292">
            <v>4.1399999999999997</v>
          </cell>
          <cell r="I292">
            <v>12</v>
          </cell>
          <cell r="J292"/>
        </row>
        <row r="293">
          <cell r="B293">
            <v>91940</v>
          </cell>
          <cell r="C293" t="str">
            <v>SINAPI</v>
          </cell>
          <cell r="D293"/>
          <cell r="E293" t="str">
            <v>CAIXA RETANGULAR 4" X 2" MÉDIA (1,30 M DO PISO), PVC, INSTALADA EM PAREDE - FORNECIMENTO E INSTALAÇÃO. AF_12/2015</v>
          </cell>
          <cell r="F293" t="str">
            <v>un</v>
          </cell>
          <cell r="G293" t="str">
            <v>12,14</v>
          </cell>
          <cell r="H293">
            <v>14.95</v>
          </cell>
          <cell r="I293">
            <v>15</v>
          </cell>
          <cell r="J293"/>
        </row>
        <row r="294">
          <cell r="B294">
            <v>39138</v>
          </cell>
          <cell r="C294" t="str">
            <v>SINAPI</v>
          </cell>
          <cell r="D294"/>
          <cell r="E294" t="str">
            <v>ABRACADEIRA EM ACO PARA AMARRACAO DE ELETRODUTOS, TIPO U SIMPLES, COM 3/4"</v>
          </cell>
          <cell r="F294" t="str">
            <v xml:space="preserve">un    </v>
          </cell>
          <cell r="G294" t="str">
            <v>0,59</v>
          </cell>
          <cell r="H294">
            <v>0.73</v>
          </cell>
          <cell r="I294">
            <v>25</v>
          </cell>
          <cell r="J294"/>
        </row>
        <row r="295">
          <cell r="B295">
            <v>39139</v>
          </cell>
          <cell r="C295" t="str">
            <v>SINAPI</v>
          </cell>
          <cell r="D295"/>
          <cell r="E295" t="str">
            <v>ABRACADEIRA EM ACO PARA AMARRACAO DE ELETRODUTOS, TIPO U SIMPLES, COM 1"</v>
          </cell>
          <cell r="F295" t="str">
            <v xml:space="preserve">un    </v>
          </cell>
          <cell r="G295" t="str">
            <v>0,80</v>
          </cell>
          <cell r="H295">
            <v>0.98</v>
          </cell>
          <cell r="I295">
            <v>5</v>
          </cell>
          <cell r="J295"/>
        </row>
        <row r="296">
          <cell r="B296">
            <v>72501</v>
          </cell>
          <cell r="C296" t="str">
            <v>GOINFRA (O.C.)</v>
          </cell>
          <cell r="D296"/>
          <cell r="E296" t="str">
            <v>TERMINAL DE PRESSAO 2,5 MM2</v>
          </cell>
          <cell r="F296" t="str">
            <v xml:space="preserve">Un    </v>
          </cell>
          <cell r="G296">
            <v>9.25</v>
          </cell>
          <cell r="H296">
            <v>11.39</v>
          </cell>
          <cell r="I296">
            <v>14</v>
          </cell>
          <cell r="J296"/>
        </row>
        <row r="297">
          <cell r="B297">
            <v>70584</v>
          </cell>
          <cell r="C297" t="str">
            <v>GOINFRA (O.C.)</v>
          </cell>
          <cell r="D297"/>
          <cell r="E297" t="str">
            <v>CABO PVC (70ºC) 1 KV No. 10 MM2</v>
          </cell>
          <cell r="F297" t="str">
            <v xml:space="preserve">M     </v>
          </cell>
          <cell r="G297">
            <v>10.52</v>
          </cell>
          <cell r="H297">
            <v>12.95</v>
          </cell>
          <cell r="I297">
            <v>10</v>
          </cell>
          <cell r="J297"/>
        </row>
        <row r="298">
          <cell r="B298">
            <v>70584</v>
          </cell>
          <cell r="C298" t="str">
            <v>GOINFRA (O.C.)</v>
          </cell>
          <cell r="D298"/>
          <cell r="E298" t="str">
            <v>CABO PVC (70ºC) 1 KV No. 10 MM2</v>
          </cell>
          <cell r="F298" t="str">
            <v xml:space="preserve">M     </v>
          </cell>
          <cell r="G298">
            <v>10.52</v>
          </cell>
          <cell r="H298">
            <v>12.95</v>
          </cell>
          <cell r="I298">
            <v>10</v>
          </cell>
          <cell r="J298"/>
        </row>
        <row r="299">
          <cell r="B299">
            <v>70584</v>
          </cell>
          <cell r="C299" t="str">
            <v>GOINFRA (O.C.)</v>
          </cell>
          <cell r="D299"/>
          <cell r="E299" t="str">
            <v>CABO PVC (70ºC) 1 KV No. 10 MM2</v>
          </cell>
          <cell r="F299" t="str">
            <v xml:space="preserve">M     </v>
          </cell>
          <cell r="G299">
            <v>10.52</v>
          </cell>
          <cell r="H299">
            <v>12.95</v>
          </cell>
          <cell r="I299">
            <v>10</v>
          </cell>
          <cell r="J299"/>
        </row>
        <row r="300">
          <cell r="B300">
            <v>72518</v>
          </cell>
          <cell r="C300" t="str">
            <v>GOINFRA (O.C.)</v>
          </cell>
          <cell r="D300"/>
          <cell r="E300" t="str">
            <v>TERMINAL DE PRESSAO 10 MM2</v>
          </cell>
          <cell r="F300" t="str">
            <v xml:space="preserve">Un    </v>
          </cell>
          <cell r="G300">
            <v>15.01</v>
          </cell>
          <cell r="H300">
            <v>18.48</v>
          </cell>
          <cell r="I300">
            <v>6</v>
          </cell>
          <cell r="J300"/>
        </row>
        <row r="301">
          <cell r="B301"/>
          <cell r="C301"/>
          <cell r="D301"/>
          <cell r="E301" t="str">
            <v>ESTAR DE CONVIVÊNCIA TIPO "B"</v>
          </cell>
          <cell r="F301"/>
          <cell r="G301"/>
          <cell r="H301"/>
          <cell r="I301"/>
          <cell r="J301"/>
        </row>
        <row r="302">
          <cell r="B302"/>
          <cell r="C302"/>
          <cell r="D302"/>
          <cell r="E302" t="str">
            <v>PISOS</v>
          </cell>
          <cell r="F302"/>
          <cell r="G302"/>
          <cell r="H302"/>
          <cell r="I302"/>
          <cell r="J302"/>
        </row>
        <row r="303">
          <cell r="B303">
            <v>220104</v>
          </cell>
          <cell r="C303" t="str">
            <v>GOINFRA (O.C.)</v>
          </cell>
          <cell r="D303"/>
          <cell r="E303" t="str">
            <v>PISO EM CONCRETO DESEMPENADO ESPESSURA = 7 CM  1:2,5:3,5</v>
          </cell>
          <cell r="F303" t="str">
            <v xml:space="preserve">m2    </v>
          </cell>
          <cell r="G303">
            <v>43.75</v>
          </cell>
          <cell r="H303">
            <v>53.86</v>
          </cell>
          <cell r="I303">
            <v>92.3</v>
          </cell>
          <cell r="J303"/>
        </row>
        <row r="304">
          <cell r="B304"/>
          <cell r="C304"/>
          <cell r="D304"/>
          <cell r="E304" t="str">
            <v>PAISAGISMO</v>
          </cell>
          <cell r="F304"/>
          <cell r="G304"/>
          <cell r="H304"/>
          <cell r="I304"/>
          <cell r="J304"/>
        </row>
        <row r="305">
          <cell r="B305">
            <v>270210</v>
          </cell>
          <cell r="C305" t="str">
            <v>GOINFRA (O.C.)</v>
          </cell>
          <cell r="D305"/>
          <cell r="E305" t="str">
            <v>PLANTIO GRAMA ESMERALDA PLACA C/ M.O. IRRIG., ADUBO,TERRA VEGETAL (O.C.) A&lt;11.000,00M2</v>
          </cell>
          <cell r="F305" t="str">
            <v xml:space="preserve">m2    </v>
          </cell>
          <cell r="G305">
            <v>19.829999999999998</v>
          </cell>
          <cell r="H305">
            <v>24.41</v>
          </cell>
          <cell r="I305">
            <v>57.5</v>
          </cell>
          <cell r="J305"/>
        </row>
        <row r="306">
          <cell r="B306">
            <v>98510</v>
          </cell>
          <cell r="C306" t="str">
            <v>SINAPI</v>
          </cell>
          <cell r="D306"/>
          <cell r="E306" t="str">
            <v>PLANTIO DE ÁRVORE ORNAMENTAL COM ALTURA DE MUDA MENOR OU IGUAL A 2,00 M. AF_05/2018</v>
          </cell>
          <cell r="F306" t="str">
            <v>un</v>
          </cell>
          <cell r="G306" t="str">
            <v>47,38</v>
          </cell>
          <cell r="H306">
            <v>58.33</v>
          </cell>
          <cell r="I306">
            <v>15</v>
          </cell>
          <cell r="J306"/>
        </row>
        <row r="307">
          <cell r="B307">
            <v>98520</v>
          </cell>
          <cell r="C307" t="str">
            <v>SINAPI</v>
          </cell>
          <cell r="D307"/>
          <cell r="E307" t="str">
            <v>APLICAÇÃO DE ADUBO EM SOLO. AF_05/2018</v>
          </cell>
          <cell r="F307" t="str">
            <v>m2</v>
          </cell>
          <cell r="G307" t="str">
            <v>5,15</v>
          </cell>
          <cell r="H307">
            <v>6.34</v>
          </cell>
          <cell r="I307">
            <v>7.35</v>
          </cell>
          <cell r="J307"/>
        </row>
        <row r="308">
          <cell r="B308"/>
          <cell r="C308"/>
          <cell r="D308"/>
          <cell r="E308" t="str">
            <v>MOBILIÁRIO</v>
          </cell>
          <cell r="F308"/>
          <cell r="G308"/>
          <cell r="H308"/>
          <cell r="I308"/>
          <cell r="J308"/>
        </row>
        <row r="309">
          <cell r="B309">
            <v>251511</v>
          </cell>
          <cell r="C309" t="str">
            <v>SEDOP (05/2022)</v>
          </cell>
          <cell r="D309"/>
          <cell r="E309" t="str">
            <v>LIXEIRA EM MADEIRA COM ESTRUTURA TUBULAR EM AÇO</v>
          </cell>
          <cell r="F309" t="str">
            <v xml:space="preserve">un </v>
          </cell>
          <cell r="G309">
            <v>358.43</v>
          </cell>
          <cell r="H309">
            <v>441.26</v>
          </cell>
          <cell r="I309">
            <v>2</v>
          </cell>
          <cell r="J309"/>
        </row>
        <row r="310">
          <cell r="B310"/>
          <cell r="C310"/>
          <cell r="D310"/>
          <cell r="E310" t="str">
            <v>BANCO TIPO 01</v>
          </cell>
          <cell r="F310"/>
          <cell r="G310"/>
          <cell r="H310"/>
          <cell r="I310"/>
          <cell r="J310"/>
        </row>
        <row r="311">
          <cell r="B311">
            <v>271303</v>
          </cell>
          <cell r="C311" t="str">
            <v>GOINFRA (O.C.)</v>
          </cell>
          <cell r="D311"/>
          <cell r="E311" t="str">
            <v xml:space="preserve">BANCO DE CONCRETO POLIDO BASE EM ALVENARIA REBOCADA E PINTADA - PADRÃO GOINFRA </v>
          </cell>
          <cell r="F311" t="str">
            <v xml:space="preserve">m     </v>
          </cell>
          <cell r="G311">
            <v>285.52</v>
          </cell>
          <cell r="H311">
            <v>351.5</v>
          </cell>
          <cell r="I311">
            <v>9</v>
          </cell>
          <cell r="J311"/>
        </row>
        <row r="312">
          <cell r="B312"/>
          <cell r="C312"/>
          <cell r="D312"/>
          <cell r="E312" t="str">
            <v>ESTAR DE CONVIVÊNCIA TIPO "C"</v>
          </cell>
          <cell r="F312"/>
          <cell r="G312"/>
          <cell r="H312"/>
          <cell r="I312"/>
          <cell r="J312"/>
        </row>
        <row r="313">
          <cell r="B313"/>
          <cell r="C313"/>
          <cell r="D313"/>
          <cell r="E313" t="str">
            <v>PISOS</v>
          </cell>
          <cell r="F313"/>
          <cell r="G313"/>
          <cell r="H313"/>
          <cell r="I313"/>
          <cell r="J313"/>
        </row>
        <row r="314">
          <cell r="B314">
            <v>220104</v>
          </cell>
          <cell r="C314" t="str">
            <v>GOINFRA (O.C.)</v>
          </cell>
          <cell r="D314"/>
          <cell r="E314" t="str">
            <v>PISO EM CONCRETO DESEMPENADO ESPESSURA = 7 CM  1:2,5:3,5</v>
          </cell>
          <cell r="F314" t="str">
            <v xml:space="preserve">m2    </v>
          </cell>
          <cell r="G314">
            <v>43.75</v>
          </cell>
          <cell r="H314">
            <v>53.86</v>
          </cell>
          <cell r="I314">
            <v>41.375999999999998</v>
          </cell>
          <cell r="J314"/>
        </row>
        <row r="315">
          <cell r="B315"/>
          <cell r="C315"/>
          <cell r="D315"/>
          <cell r="E315" t="str">
            <v>PAISAGISMO</v>
          </cell>
          <cell r="F315"/>
          <cell r="G315"/>
          <cell r="H315"/>
          <cell r="I315"/>
          <cell r="J315"/>
        </row>
        <row r="316">
          <cell r="B316">
            <v>270210</v>
          </cell>
          <cell r="C316" t="str">
            <v>GOINFRA (O.C.)</v>
          </cell>
          <cell r="D316"/>
          <cell r="E316" t="str">
            <v>PLANTIO GRAMA ESMERALDA PLACA C/ M.O. IRRIG., ADUBO,TERRA VEGETAL (O.C.) A&lt;11.000,00M2</v>
          </cell>
          <cell r="F316" t="str">
            <v xml:space="preserve">m2    </v>
          </cell>
          <cell r="G316">
            <v>19.829999999999998</v>
          </cell>
          <cell r="H316">
            <v>24.41</v>
          </cell>
          <cell r="I316">
            <v>32.299999999999997</v>
          </cell>
          <cell r="J316"/>
        </row>
        <row r="317">
          <cell r="B317">
            <v>98510</v>
          </cell>
          <cell r="C317" t="str">
            <v>SINAPI</v>
          </cell>
          <cell r="D317"/>
          <cell r="E317" t="str">
            <v>PLANTIO DE ÁRVORE ORNAMENTAL COM ALTURA DE MUDA MENOR OU IGUAL A 2,00 M. AF_05/2018</v>
          </cell>
          <cell r="F317" t="str">
            <v>un</v>
          </cell>
          <cell r="G317" t="str">
            <v>47,38</v>
          </cell>
          <cell r="H317">
            <v>58.33</v>
          </cell>
          <cell r="I317">
            <v>13</v>
          </cell>
          <cell r="J317"/>
        </row>
        <row r="318">
          <cell r="B318">
            <v>98520</v>
          </cell>
          <cell r="C318" t="str">
            <v>SINAPI</v>
          </cell>
          <cell r="D318"/>
          <cell r="E318" t="str">
            <v>APLICAÇÃO DE ADUBO EM SOLO. AF_05/2018</v>
          </cell>
          <cell r="F318" t="str">
            <v>m2</v>
          </cell>
          <cell r="G318" t="str">
            <v>5,15</v>
          </cell>
          <cell r="H318">
            <v>6.34</v>
          </cell>
          <cell r="I318">
            <v>6.3699999999999992</v>
          </cell>
          <cell r="J318"/>
        </row>
        <row r="319">
          <cell r="B319"/>
          <cell r="C319"/>
          <cell r="D319"/>
          <cell r="E319" t="str">
            <v>MOBILIÁRIO</v>
          </cell>
          <cell r="F319"/>
          <cell r="G319"/>
          <cell r="H319"/>
          <cell r="I319"/>
          <cell r="J319"/>
        </row>
        <row r="320">
          <cell r="B320">
            <v>251511</v>
          </cell>
          <cell r="C320" t="str">
            <v>SEDOP (05/2022)</v>
          </cell>
          <cell r="D320"/>
          <cell r="E320" t="str">
            <v>LIXEIRA EM MADEIRA COM ESTRUTURA TUBULAR EM AÇO</v>
          </cell>
          <cell r="F320" t="str">
            <v xml:space="preserve">un </v>
          </cell>
          <cell r="G320">
            <v>358.43</v>
          </cell>
          <cell r="H320">
            <v>441.26</v>
          </cell>
          <cell r="I320">
            <v>2</v>
          </cell>
          <cell r="J320"/>
        </row>
        <row r="321">
          <cell r="B321"/>
          <cell r="C321"/>
          <cell r="D321"/>
          <cell r="E321" t="str">
            <v>BANCO TIPO 01</v>
          </cell>
          <cell r="F321"/>
          <cell r="G321"/>
          <cell r="H321"/>
          <cell r="I321"/>
          <cell r="J321"/>
        </row>
        <row r="322">
          <cell r="B322">
            <v>271303</v>
          </cell>
          <cell r="C322" t="str">
            <v>GOINFRA (O.C.)</v>
          </cell>
          <cell r="D322"/>
          <cell r="E322" t="str">
            <v xml:space="preserve">BANCO DE CONCRETO POLIDO BASE EM ALVENARIA REBOCADA E PINTADA - PADRÃO GOINFRA </v>
          </cell>
          <cell r="F322" t="str">
            <v xml:space="preserve">m     </v>
          </cell>
          <cell r="G322">
            <v>285.52</v>
          </cell>
          <cell r="H322">
            <v>351.5</v>
          </cell>
          <cell r="I322">
            <v>6</v>
          </cell>
          <cell r="J322"/>
        </row>
        <row r="323">
          <cell r="B323"/>
          <cell r="C323"/>
          <cell r="D323"/>
          <cell r="E323" t="str">
            <v>ESTAR DE CONVIVÊNCIA TIPO "D"</v>
          </cell>
          <cell r="F323"/>
          <cell r="G323"/>
          <cell r="H323"/>
          <cell r="I323"/>
          <cell r="J323"/>
        </row>
        <row r="324">
          <cell r="B324"/>
          <cell r="C324"/>
          <cell r="D324"/>
          <cell r="E324" t="str">
            <v>PISOS</v>
          </cell>
          <cell r="F324"/>
          <cell r="G324"/>
          <cell r="H324"/>
          <cell r="I324"/>
          <cell r="J324"/>
        </row>
        <row r="325">
          <cell r="B325">
            <v>220104</v>
          </cell>
          <cell r="C325" t="str">
            <v>GOINFRA (O.C.)</v>
          </cell>
          <cell r="D325"/>
          <cell r="E325" t="str">
            <v>PISO EM CONCRETO DESEMPENADO ESPESSURA = 7 CM  1:2,5:3,5</v>
          </cell>
          <cell r="F325" t="str">
            <v xml:space="preserve">m2    </v>
          </cell>
          <cell r="G325">
            <v>43.75</v>
          </cell>
          <cell r="H325">
            <v>53.86</v>
          </cell>
          <cell r="I325">
            <v>17.48</v>
          </cell>
          <cell r="J325"/>
        </row>
        <row r="326">
          <cell r="B326"/>
          <cell r="C326"/>
          <cell r="D326"/>
          <cell r="E326" t="str">
            <v>PAISAGISMO</v>
          </cell>
          <cell r="F326"/>
          <cell r="G326"/>
          <cell r="H326"/>
          <cell r="I326"/>
          <cell r="J326"/>
        </row>
        <row r="327">
          <cell r="B327">
            <v>270210</v>
          </cell>
          <cell r="C327" t="str">
            <v>GOINFRA (O.C.)</v>
          </cell>
          <cell r="D327"/>
          <cell r="E327" t="str">
            <v>PLANTIO GRAMA ESMERALDA PLACA C/ M.O. IRRIG., ADUBO,TERRA VEGETAL (O.C.) A&lt;11.000,00M2</v>
          </cell>
          <cell r="F327" t="str">
            <v xml:space="preserve">m2    </v>
          </cell>
          <cell r="G327">
            <v>19.829999999999998</v>
          </cell>
          <cell r="H327">
            <v>24.41</v>
          </cell>
          <cell r="I327">
            <v>4.57</v>
          </cell>
          <cell r="J327"/>
        </row>
        <row r="328">
          <cell r="B328">
            <v>98510</v>
          </cell>
          <cell r="C328" t="str">
            <v>SINAPI</v>
          </cell>
          <cell r="D328"/>
          <cell r="E328" t="str">
            <v>PLANTIO DE ÁRVORE ORNAMENTAL COM ALTURA DE MUDA MENOR OU IGUAL A 2,00 M. AF_05/2018</v>
          </cell>
          <cell r="F328" t="str">
            <v>un</v>
          </cell>
          <cell r="G328" t="str">
            <v>47,38</v>
          </cell>
          <cell r="H328">
            <v>58.33</v>
          </cell>
          <cell r="I328">
            <v>4</v>
          </cell>
          <cell r="J328"/>
        </row>
        <row r="329">
          <cell r="B329">
            <v>98520</v>
          </cell>
          <cell r="C329" t="str">
            <v>SINAPI</v>
          </cell>
          <cell r="D329"/>
          <cell r="E329" t="str">
            <v>APLICAÇÃO DE ADUBO EM SOLO. AF_05/2018</v>
          </cell>
          <cell r="F329" t="str">
            <v>m2</v>
          </cell>
          <cell r="G329" t="str">
            <v>5,15</v>
          </cell>
          <cell r="H329">
            <v>6.34</v>
          </cell>
          <cell r="I329">
            <v>1.9599999999999997</v>
          </cell>
          <cell r="J329"/>
        </row>
        <row r="330">
          <cell r="B330"/>
          <cell r="C330"/>
          <cell r="D330"/>
          <cell r="E330" t="str">
            <v>MOBILIÁRIO</v>
          </cell>
          <cell r="F330"/>
          <cell r="G330"/>
          <cell r="H330"/>
          <cell r="I330"/>
          <cell r="J330"/>
        </row>
        <row r="331">
          <cell r="B331">
            <v>251511</v>
          </cell>
          <cell r="C331" t="str">
            <v>SEDOP (05/2022)</v>
          </cell>
          <cell r="D331"/>
          <cell r="E331" t="str">
            <v>LIXEIRA EM MADEIRA COM ESTRUTURA TUBULAR EM AÇO</v>
          </cell>
          <cell r="F331" t="str">
            <v xml:space="preserve">un </v>
          </cell>
          <cell r="G331">
            <v>358.43</v>
          </cell>
          <cell r="H331">
            <v>441.26</v>
          </cell>
          <cell r="I331">
            <v>2</v>
          </cell>
          <cell r="J331"/>
        </row>
        <row r="332">
          <cell r="B332"/>
          <cell r="C332"/>
          <cell r="D332"/>
          <cell r="E332" t="str">
            <v>BANCO TIPO 01</v>
          </cell>
          <cell r="F332"/>
          <cell r="G332"/>
          <cell r="H332"/>
          <cell r="I332"/>
          <cell r="J332"/>
        </row>
        <row r="333">
          <cell r="B333">
            <v>271303</v>
          </cell>
          <cell r="C333" t="str">
            <v>GOINFRA (O.C.)</v>
          </cell>
          <cell r="D333"/>
          <cell r="E333" t="str">
            <v xml:space="preserve">BANCO DE CONCRETO POLIDO BASE EM ALVENARIA REBOCADA E PINTADA - PADRÃO GOINFRA </v>
          </cell>
          <cell r="F333" t="str">
            <v xml:space="preserve">m     </v>
          </cell>
          <cell r="G333">
            <v>285.52</v>
          </cell>
          <cell r="H333">
            <v>351.5</v>
          </cell>
          <cell r="I333">
            <v>6</v>
          </cell>
          <cell r="J333"/>
        </row>
        <row r="334">
          <cell r="B334"/>
          <cell r="C334"/>
          <cell r="D334"/>
          <cell r="E334" t="str">
            <v>ESTAR DE CONVIVÊNCIA TIPO "E"</v>
          </cell>
          <cell r="F334"/>
          <cell r="G334"/>
          <cell r="H334"/>
          <cell r="I334"/>
          <cell r="J334"/>
        </row>
        <row r="335">
          <cell r="B335"/>
          <cell r="C335"/>
          <cell r="D335"/>
          <cell r="E335" t="str">
            <v>PISOS</v>
          </cell>
          <cell r="F335"/>
          <cell r="G335"/>
          <cell r="H335"/>
          <cell r="I335"/>
          <cell r="J335"/>
        </row>
        <row r="336">
          <cell r="B336">
            <v>220104</v>
          </cell>
          <cell r="C336" t="str">
            <v>GOINFRA (O.C.)</v>
          </cell>
          <cell r="D336"/>
          <cell r="E336" t="str">
            <v>PISO EM CONCRETO DESEMPENADO ESPESSURA = 7 CM  1:2,5:3,5</v>
          </cell>
          <cell r="F336" t="str">
            <v xml:space="preserve">m2    </v>
          </cell>
          <cell r="G336">
            <v>43.75</v>
          </cell>
          <cell r="H336">
            <v>53.86</v>
          </cell>
          <cell r="I336">
            <v>13.737</v>
          </cell>
          <cell r="J336"/>
        </row>
        <row r="337">
          <cell r="B337"/>
          <cell r="C337"/>
          <cell r="D337"/>
          <cell r="E337" t="str">
            <v>PAISAGISMO</v>
          </cell>
          <cell r="F337"/>
          <cell r="G337"/>
          <cell r="H337"/>
          <cell r="I337"/>
          <cell r="J337"/>
        </row>
        <row r="338">
          <cell r="B338">
            <v>270210</v>
          </cell>
          <cell r="C338" t="str">
            <v>GOINFRA (O.C.)</v>
          </cell>
          <cell r="D338"/>
          <cell r="E338" t="str">
            <v>PLANTIO GRAMA ESMERALDA PLACA C/ M.O. IRRIG., ADUBO,TERRA VEGETAL (O.C.) A&lt;11.000,00M2</v>
          </cell>
          <cell r="F338" t="str">
            <v xml:space="preserve">m2    </v>
          </cell>
          <cell r="G338">
            <v>19.829999999999998</v>
          </cell>
          <cell r="H338">
            <v>24.41</v>
          </cell>
          <cell r="I338">
            <v>4.6100000000000003</v>
          </cell>
          <cell r="J338"/>
        </row>
        <row r="339">
          <cell r="B339">
            <v>98510</v>
          </cell>
          <cell r="C339" t="str">
            <v>SINAPI</v>
          </cell>
          <cell r="D339"/>
          <cell r="E339" t="str">
            <v>PLANTIO DE ÁRVORE ORNAMENTAL COM ALTURA DE MUDA MENOR OU IGUAL A 2,00 M. AF_05/2018</v>
          </cell>
          <cell r="F339" t="str">
            <v>un</v>
          </cell>
          <cell r="G339" t="str">
            <v>47,38</v>
          </cell>
          <cell r="H339">
            <v>58.33</v>
          </cell>
          <cell r="I339">
            <v>4</v>
          </cell>
          <cell r="J339"/>
        </row>
        <row r="340">
          <cell r="B340">
            <v>98520</v>
          </cell>
          <cell r="C340" t="str">
            <v>SINAPI</v>
          </cell>
          <cell r="D340"/>
          <cell r="E340" t="str">
            <v>APLICAÇÃO DE ADUBO EM SOLO. AF_05/2018</v>
          </cell>
          <cell r="F340" t="str">
            <v>m2</v>
          </cell>
          <cell r="G340" t="str">
            <v>5,15</v>
          </cell>
          <cell r="H340">
            <v>6.34</v>
          </cell>
          <cell r="I340">
            <v>1.9599999999999997</v>
          </cell>
          <cell r="J340"/>
        </row>
        <row r="341">
          <cell r="B341"/>
          <cell r="C341"/>
          <cell r="D341"/>
          <cell r="E341" t="str">
            <v>MOBILIÁRIO</v>
          </cell>
          <cell r="F341"/>
          <cell r="G341"/>
          <cell r="H341"/>
          <cell r="I341"/>
          <cell r="J341"/>
        </row>
        <row r="342">
          <cell r="B342">
            <v>251511</v>
          </cell>
          <cell r="C342" t="str">
            <v>SEDOP (05/2022)</v>
          </cell>
          <cell r="D342"/>
          <cell r="E342" t="str">
            <v>LIXEIRA EM MADEIRA COM ESTRUTURA TUBULAR EM AÇO</v>
          </cell>
          <cell r="F342" t="str">
            <v xml:space="preserve">un </v>
          </cell>
          <cell r="G342">
            <v>358.43</v>
          </cell>
          <cell r="H342">
            <v>441.26</v>
          </cell>
          <cell r="I342">
            <v>2</v>
          </cell>
          <cell r="J342"/>
        </row>
        <row r="343">
          <cell r="B343"/>
          <cell r="C343"/>
          <cell r="D343"/>
          <cell r="E343" t="str">
            <v>BANCO TIPO 01</v>
          </cell>
          <cell r="F343"/>
          <cell r="G343"/>
          <cell r="H343"/>
          <cell r="I343"/>
          <cell r="J343"/>
        </row>
        <row r="344">
          <cell r="B344">
            <v>271303</v>
          </cell>
          <cell r="C344" t="str">
            <v>GOINFRA (O.C.)</v>
          </cell>
          <cell r="D344"/>
          <cell r="E344" t="str">
            <v xml:space="preserve">BANCO DE CONCRETO POLIDO BASE EM ALVENARIA REBOCADA E PINTADA - PADRÃO GOINFRA </v>
          </cell>
          <cell r="F344" t="str">
            <v xml:space="preserve">m     </v>
          </cell>
          <cell r="G344">
            <v>285.52</v>
          </cell>
          <cell r="H344">
            <v>351.5</v>
          </cell>
          <cell r="I344">
            <v>4.5</v>
          </cell>
          <cell r="J344"/>
        </row>
        <row r="345">
          <cell r="B345"/>
          <cell r="C345"/>
          <cell r="D345"/>
          <cell r="E345" t="str">
            <v>ÁREA EXTERNA</v>
          </cell>
          <cell r="F345"/>
          <cell r="G345"/>
          <cell r="H345"/>
          <cell r="I345"/>
          <cell r="J345"/>
        </row>
        <row r="346">
          <cell r="B346"/>
          <cell r="C346"/>
          <cell r="D346"/>
          <cell r="E346" t="str">
            <v>PAISAGISMO</v>
          </cell>
          <cell r="F346"/>
          <cell r="G346"/>
          <cell r="H346"/>
          <cell r="I346"/>
          <cell r="J346"/>
        </row>
        <row r="347">
          <cell r="B347">
            <v>270210</v>
          </cell>
          <cell r="C347" t="str">
            <v>GOINFRA (O.C.)</v>
          </cell>
          <cell r="D347"/>
          <cell r="E347" t="str">
            <v>PLANTIO GRAMA ESMERALDA PLACA C/ M.O. IRRIG., ADUBO,TERRA VEGETAL (O.C.) A&lt;11.000,00M2</v>
          </cell>
          <cell r="F347" t="str">
            <v xml:space="preserve">m2    </v>
          </cell>
          <cell r="G347">
            <v>19.829999999999998</v>
          </cell>
          <cell r="H347">
            <v>24.41</v>
          </cell>
          <cell r="I347">
            <v>1609.55</v>
          </cell>
          <cell r="J347"/>
        </row>
        <row r="348">
          <cell r="B348">
            <v>98510</v>
          </cell>
          <cell r="C348" t="str">
            <v>SINAPI</v>
          </cell>
          <cell r="D348"/>
          <cell r="E348" t="str">
            <v>PLANTIO DE ÁRVORE ORNAMENTAL COM ALTURA DE MUDA MENOR OU IGUAL A 2,00 M. AF_05/2018</v>
          </cell>
          <cell r="F348" t="str">
            <v>un</v>
          </cell>
          <cell r="G348" t="str">
            <v>47,38</v>
          </cell>
          <cell r="H348">
            <v>58.33</v>
          </cell>
          <cell r="I348">
            <v>97</v>
          </cell>
          <cell r="J348"/>
        </row>
        <row r="349">
          <cell r="B349">
            <v>98520</v>
          </cell>
          <cell r="C349" t="str">
            <v>SINAPI</v>
          </cell>
          <cell r="D349"/>
          <cell r="E349" t="str">
            <v>APLICAÇÃO DE ADUBO EM SOLO. AF_05/2018</v>
          </cell>
          <cell r="F349" t="str">
            <v>m2</v>
          </cell>
          <cell r="G349" t="str">
            <v>5,15</v>
          </cell>
          <cell r="H349">
            <v>6.34</v>
          </cell>
          <cell r="I349">
            <v>47.529999999999994</v>
          </cell>
          <cell r="J349"/>
        </row>
        <row r="350">
          <cell r="B350"/>
          <cell r="C350"/>
          <cell r="D350"/>
          <cell r="E350" t="str">
            <v>MOBILIÁRIO</v>
          </cell>
          <cell r="F350"/>
          <cell r="G350"/>
          <cell r="H350"/>
          <cell r="I350"/>
          <cell r="J350"/>
        </row>
        <row r="351">
          <cell r="B351">
            <v>251511</v>
          </cell>
          <cell r="C351" t="str">
            <v>SEDOP (05/2022)</v>
          </cell>
          <cell r="D351"/>
          <cell r="E351" t="str">
            <v>LIXEIRA EM MADEIRA COM ESTRUTURA TUBULAR EM AÇO</v>
          </cell>
          <cell r="F351" t="str">
            <v xml:space="preserve">un </v>
          </cell>
          <cell r="G351">
            <v>358.43</v>
          </cell>
          <cell r="H351">
            <v>441.26</v>
          </cell>
          <cell r="I351">
            <v>7</v>
          </cell>
          <cell r="J351"/>
        </row>
        <row r="352">
          <cell r="B352"/>
          <cell r="C352"/>
          <cell r="D352"/>
          <cell r="E352" t="str">
            <v>BANCO TIPO 02</v>
          </cell>
          <cell r="F352"/>
          <cell r="G352"/>
          <cell r="H352"/>
          <cell r="I352"/>
          <cell r="J352"/>
        </row>
        <row r="353">
          <cell r="B353">
            <v>271303</v>
          </cell>
          <cell r="C353" t="str">
            <v>GOINFRA (O.C.)</v>
          </cell>
          <cell r="D353"/>
          <cell r="E353" t="str">
            <v xml:space="preserve">BANCO DE CONCRETO POLIDO BASE EM ALVENARIA REBOCADA E PINTADA - PADRÃO GOINFRA </v>
          </cell>
          <cell r="F353" t="str">
            <v xml:space="preserve">m     </v>
          </cell>
          <cell r="G353">
            <v>285.52</v>
          </cell>
          <cell r="H353">
            <v>351.5</v>
          </cell>
          <cell r="I353">
            <v>15</v>
          </cell>
          <cell r="J353"/>
        </row>
        <row r="354">
          <cell r="B354"/>
          <cell r="C354"/>
          <cell r="D354"/>
          <cell r="E354"/>
          <cell r="F354"/>
          <cell r="G354"/>
          <cell r="H354"/>
          <cell r="I354">
            <v>448062.31000000023</v>
          </cell>
          <cell r="J354"/>
        </row>
        <row r="355">
          <cell r="B355"/>
          <cell r="C355"/>
          <cell r="D355"/>
          <cell r="E355"/>
          <cell r="F355"/>
          <cell r="G355"/>
          <cell r="H355"/>
          <cell r="I355"/>
          <cell r="J355"/>
        </row>
        <row r="356">
          <cell r="B356"/>
          <cell r="C356"/>
          <cell r="D356" t="str">
            <v>Descrição</v>
          </cell>
          <cell r="E356"/>
          <cell r="F356"/>
          <cell r="G356"/>
          <cell r="H356" t="str">
            <v>%</v>
          </cell>
          <cell r="I356" t="str">
            <v>Valor Total</v>
          </cell>
          <cell r="J356"/>
        </row>
        <row r="357">
          <cell r="B357"/>
          <cell r="C357"/>
          <cell r="D357" t="str">
            <v>TERRAPLENAGEM</v>
          </cell>
          <cell r="E357"/>
          <cell r="F357"/>
          <cell r="G357"/>
          <cell r="H357">
            <v>0.1090568088450776</v>
          </cell>
          <cell r="I357">
            <v>100886.63</v>
          </cell>
          <cell r="J357"/>
        </row>
        <row r="358">
          <cell r="B358"/>
          <cell r="C358"/>
          <cell r="D358" t="str">
            <v>PAVIMENTAÇÃO</v>
          </cell>
          <cell r="E358"/>
          <cell r="F358"/>
          <cell r="G358"/>
          <cell r="H358">
            <v>0.1302277569179974</v>
          </cell>
          <cell r="I358">
            <v>120471.52</v>
          </cell>
          <cell r="J358"/>
        </row>
        <row r="359">
          <cell r="B359"/>
          <cell r="C359"/>
          <cell r="D359" t="str">
            <v>DRENAGEM</v>
          </cell>
          <cell r="E359"/>
          <cell r="F359"/>
          <cell r="G359"/>
          <cell r="H359">
            <v>9.7655100184596798E-3</v>
          </cell>
          <cell r="I359">
            <v>9033.91</v>
          </cell>
          <cell r="J359"/>
        </row>
        <row r="360">
          <cell r="B360"/>
          <cell r="C360"/>
          <cell r="D360" t="str">
            <v>SINALIZAÇÃO E OBRAS COMPLEMENTARES</v>
          </cell>
          <cell r="E360"/>
          <cell r="F360"/>
          <cell r="G360"/>
          <cell r="H360">
            <v>5.9082875473050203E-2</v>
          </cell>
          <cell r="I360">
            <v>54656.579999999994</v>
          </cell>
          <cell r="J360"/>
        </row>
        <row r="361">
          <cell r="B361"/>
          <cell r="C361"/>
          <cell r="D361" t="str">
            <v>URBANISMO E PAISAGISMO</v>
          </cell>
          <cell r="E361"/>
          <cell r="F361"/>
          <cell r="G361"/>
          <cell r="H361">
            <v>0.48434808152828501</v>
          </cell>
          <cell r="I361">
            <v>448062.31000000023</v>
          </cell>
          <cell r="J361"/>
        </row>
        <row r="362">
          <cell r="B362"/>
          <cell r="C362"/>
          <cell r="D362"/>
          <cell r="E362"/>
          <cell r="F362"/>
          <cell r="G362"/>
          <cell r="H362"/>
          <cell r="I362">
            <v>733110.95000000019</v>
          </cell>
          <cell r="J362"/>
        </row>
        <row r="363">
          <cell r="B363"/>
          <cell r="C363"/>
          <cell r="D363"/>
          <cell r="E363"/>
          <cell r="F363"/>
          <cell r="G363"/>
          <cell r="I363"/>
          <cell r="J363"/>
        </row>
        <row r="364">
          <cell r="B364"/>
          <cell r="C364"/>
          <cell r="D364" t="str">
            <v>ADMINISTRAÇÃO LOCAL</v>
          </cell>
          <cell r="E364"/>
          <cell r="F364"/>
          <cell r="G364"/>
          <cell r="H364">
            <v>0.12841472150437047</v>
          </cell>
          <cell r="I364">
            <v>118794.31125999999</v>
          </cell>
          <cell r="J364"/>
        </row>
        <row r="365">
          <cell r="B365"/>
          <cell r="C365"/>
          <cell r="D365" t="str">
            <v>MOBILIZAÇÃO / DESMOBILIZAÇÃO DE EQUIPAMENTOS</v>
          </cell>
          <cell r="E365"/>
          <cell r="F365"/>
          <cell r="G365"/>
          <cell r="H365">
            <v>6.026357677454279E-2</v>
          </cell>
          <cell r="I365">
            <v>55748.827028000007</v>
          </cell>
          <cell r="J365"/>
        </row>
        <row r="366">
          <cell r="B366"/>
          <cell r="C366"/>
          <cell r="D366" t="str">
            <v>INSTALAÇÃO DE CANTEIRO DE OBRAS</v>
          </cell>
          <cell r="E366"/>
          <cell r="F366"/>
          <cell r="G366"/>
          <cell r="H366">
            <v>1.884066893821686E-2</v>
          </cell>
          <cell r="I366">
            <v>17429.187743999999</v>
          </cell>
          <cell r="J366"/>
        </row>
        <row r="367">
          <cell r="B367"/>
          <cell r="C367"/>
          <cell r="D367"/>
          <cell r="E367"/>
          <cell r="F367"/>
          <cell r="G367"/>
          <cell r="H367"/>
          <cell r="I367">
            <v>191972.32603199998</v>
          </cell>
          <cell r="J367"/>
        </row>
        <row r="368">
          <cell r="B368"/>
          <cell r="C368"/>
          <cell r="D368"/>
          <cell r="E368"/>
          <cell r="F368"/>
          <cell r="H368"/>
          <cell r="I368"/>
          <cell r="J368"/>
        </row>
        <row r="369">
          <cell r="B369"/>
          <cell r="C369"/>
          <cell r="D369"/>
          <cell r="E369"/>
          <cell r="F369"/>
          <cell r="G369"/>
          <cell r="H369"/>
          <cell r="I369">
            <v>925083.2760320002</v>
          </cell>
          <cell r="J369"/>
        </row>
        <row r="370">
          <cell r="C370"/>
          <cell r="D370"/>
          <cell r="E370"/>
          <cell r="H370"/>
          <cell r="I370"/>
          <cell r="J370"/>
        </row>
        <row r="371">
          <cell r="E371"/>
          <cell r="H371"/>
          <cell r="I371"/>
          <cell r="J371"/>
        </row>
        <row r="372">
          <cell r="B372"/>
          <cell r="C372"/>
          <cell r="D372"/>
          <cell r="E372"/>
          <cell r="F372"/>
          <cell r="I372"/>
          <cell r="J372"/>
        </row>
        <row r="373">
          <cell r="B373"/>
          <cell r="C373"/>
          <cell r="D373"/>
          <cell r="E373"/>
          <cell r="F373"/>
          <cell r="I373"/>
          <cell r="J373"/>
        </row>
        <row r="374">
          <cell r="B374"/>
          <cell r="C374"/>
          <cell r="D374"/>
          <cell r="E374"/>
          <cell r="F374"/>
          <cell r="I374"/>
          <cell r="J374"/>
        </row>
        <row r="375">
          <cell r="C375"/>
          <cell r="D375"/>
        </row>
      </sheetData>
      <sheetData sheetId="1"/>
      <sheetData sheetId="2"/>
      <sheetData sheetId="3"/>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latório"/>
    </sheetNames>
    <sheetDataSet>
      <sheetData sheetId="0">
        <row r="1">
          <cell r="B1" t="str">
            <v>GOINFRA - Agência Goiana de Infraestrutura e Transportes</v>
          </cell>
          <cell r="D1" t="str">
            <v>26/04/2023 - 10:38</v>
          </cell>
        </row>
        <row r="3">
          <cell r="B3" t="str">
            <v>Custo Referencial de Serviços</v>
          </cell>
        </row>
        <row r="5">
          <cell r="A5" t="str">
            <v>Tabela de Preços:</v>
          </cell>
          <cell r="B5" t="str">
            <v>TABELA DE TERRAPLENAGEM, PAVIMENTAÇÃO E OBRAS DE ARTE ESPECIAIS - MAI/23 - COM DESONERAÇÃO - T203</v>
          </cell>
          <cell r="D5" t="str">
            <v>Data Base: 01/05/2023</v>
          </cell>
        </row>
        <row r="6">
          <cell r="A6" t="str">
            <v>Valores com BDI - BDI: 26,55%</v>
          </cell>
        </row>
        <row r="8">
          <cell r="A8" t="str">
            <v>Código auxiliar</v>
          </cell>
          <cell r="B8" t="str">
            <v>Serviço</v>
          </cell>
          <cell r="C8" t="str">
            <v>Unidade</v>
          </cell>
          <cell r="D8" t="str">
            <v>Preço unitário</v>
          </cell>
        </row>
        <row r="9">
          <cell r="A9" t="str">
            <v xml:space="preserve">100001 </v>
          </cell>
          <cell r="B9" t="str">
            <v>TERRAPLENAGEM</v>
          </cell>
        </row>
        <row r="10">
          <cell r="A10">
            <v>40001</v>
          </cell>
          <cell r="B10" t="str">
            <v>DESMATAMENTO, DESTOCAMENTO E LIMPEZA - ÁRVORES COM DIÂMETROS MENORES DE 15 CM</v>
          </cell>
          <cell r="C10" t="str">
            <v xml:space="preserve">m2    </v>
          </cell>
          <cell r="D10">
            <v>0.27</v>
          </cell>
        </row>
        <row r="11">
          <cell r="A11">
            <v>40002</v>
          </cell>
          <cell r="B11" t="str">
            <v>DESMATAMENTO, DESTOCAMENTO E LIMPEZA - ÁRVORES COM DIÂMETROS MAIORES DE 15 CM</v>
          </cell>
          <cell r="C11" t="str">
            <v xml:space="preserve">m2    </v>
          </cell>
          <cell r="D11">
            <v>0.65</v>
          </cell>
        </row>
        <row r="12">
          <cell r="A12">
            <v>40005</v>
          </cell>
          <cell r="B12" t="str">
            <v>CARGA DE ENTULHOS</v>
          </cell>
          <cell r="C12" t="str">
            <v xml:space="preserve">m3    </v>
          </cell>
          <cell r="D12">
            <v>2.72</v>
          </cell>
        </row>
        <row r="13">
          <cell r="A13">
            <v>40006</v>
          </cell>
          <cell r="B13" t="str">
            <v>TRANSPORTE DE ENTULHOS</v>
          </cell>
          <cell r="C13" t="str">
            <v xml:space="preserve">m3km  </v>
          </cell>
          <cell r="D13">
            <v>2.65</v>
          </cell>
        </row>
        <row r="14">
          <cell r="A14">
            <v>40010</v>
          </cell>
          <cell r="B14" t="str">
            <v>ESCAVAÇÃO, CARGA E TRANSPORTE DE MATERIAL DE 1ª CATEGORIA ATÉ 50M</v>
          </cell>
          <cell r="C14" t="str">
            <v xml:space="preserve">m3    </v>
          </cell>
          <cell r="D14">
            <v>3.27</v>
          </cell>
        </row>
        <row r="15">
          <cell r="A15">
            <v>40011</v>
          </cell>
          <cell r="B15" t="str">
            <v>ESCAVAÇÃO, CARGA E TRANSPORTE DE MATERIAL DE 2ª CATEGORIA ATÉ 50M</v>
          </cell>
          <cell r="C15" t="str">
            <v xml:space="preserve">m3    </v>
          </cell>
          <cell r="D15">
            <v>7.42</v>
          </cell>
        </row>
        <row r="16">
          <cell r="A16">
            <v>40012</v>
          </cell>
          <cell r="B16" t="str">
            <v>ESCAVAÇÃO, CARGA E TRANSPORTE DE MATERIAL DE 3ª CATEGORIA ATÉ 50M</v>
          </cell>
          <cell r="C16" t="str">
            <v xml:space="preserve">m3    </v>
          </cell>
          <cell r="D16">
            <v>38.14</v>
          </cell>
        </row>
        <row r="17">
          <cell r="A17">
            <v>40015</v>
          </cell>
          <cell r="B17" t="str">
            <v>ESCAV., CARGA E TRANSPORTE DE MAT. 1ª CATEG. - C/ ESCAVADEIRA - (DT: 51 A 200M)</v>
          </cell>
          <cell r="C17" t="str">
            <v xml:space="preserve">m3    </v>
          </cell>
          <cell r="D17">
            <v>8.2100000000000009</v>
          </cell>
        </row>
        <row r="18">
          <cell r="A18">
            <v>40016</v>
          </cell>
          <cell r="B18" t="str">
            <v>ESCAV., CARGA E TRANSPORTE DE MAT. 1ª CATEG. - C/ ESCAVADEIRA - (DT: 201 A 400M)</v>
          </cell>
          <cell r="C18" t="str">
            <v xml:space="preserve">m3    </v>
          </cell>
          <cell r="D18">
            <v>9.4600000000000009</v>
          </cell>
        </row>
        <row r="19">
          <cell r="A19">
            <v>40017</v>
          </cell>
          <cell r="B19" t="str">
            <v>ESCAV., CARGA E TRANSPORTE DE MAT. 1ª CATEG. - C/ ESCAVADEIRA - (DT: 401 A 600M)</v>
          </cell>
          <cell r="C19" t="str">
            <v xml:space="preserve">m3    </v>
          </cell>
          <cell r="D19">
            <v>10.09</v>
          </cell>
        </row>
        <row r="20">
          <cell r="A20">
            <v>40018</v>
          </cell>
          <cell r="B20" t="str">
            <v>ESCAV., CARGA E TRANSPORTE DE MAT. 1ª CATEG. - C/ ESCAVADEIRA - (DT: 601 A 800M)</v>
          </cell>
          <cell r="C20" t="str">
            <v xml:space="preserve">m3    </v>
          </cell>
          <cell r="D20">
            <v>11.28</v>
          </cell>
        </row>
        <row r="21">
          <cell r="A21">
            <v>40019</v>
          </cell>
          <cell r="B21" t="str">
            <v>ESCAV., CARGA E TRANSPORTE DE MAT. 1ª CATEG. - C/ ESCAVADEIRA - (DT: 801 A 1.000M)</v>
          </cell>
          <cell r="C21" t="str">
            <v xml:space="preserve">m3    </v>
          </cell>
          <cell r="D21">
            <v>11.98</v>
          </cell>
        </row>
        <row r="22">
          <cell r="A22">
            <v>40020</v>
          </cell>
          <cell r="B22" t="str">
            <v>ESCAV., CARGA E TRANSPORTE DE MAT. 1ª CATEG. - C/ ESCAVADEIRA - (DT: 1.001 A 1.200M)</v>
          </cell>
          <cell r="C22" t="str">
            <v xml:space="preserve">m3    </v>
          </cell>
          <cell r="D22">
            <v>12.62</v>
          </cell>
        </row>
        <row r="23">
          <cell r="A23">
            <v>40021</v>
          </cell>
          <cell r="B23" t="str">
            <v>ESCAV., CARGA E TRANSPORTE DE MAT. 1ª CATEG. - C/ ESCAVADEIRA - (DT: 1.201 A 1.400M)</v>
          </cell>
          <cell r="C23" t="str">
            <v xml:space="preserve">m3    </v>
          </cell>
          <cell r="D23">
            <v>13.64</v>
          </cell>
        </row>
        <row r="24">
          <cell r="A24">
            <v>40022</v>
          </cell>
          <cell r="B24" t="str">
            <v>ESCAV., CARGA E TRANSPORTE DE MAT. 1ª CATEG. - C/ ESCAVADEIRA - (DT: 1.401 A 1.600M)</v>
          </cell>
          <cell r="C24" t="str">
            <v xml:space="preserve">m3    </v>
          </cell>
          <cell r="D24">
            <v>14.12</v>
          </cell>
        </row>
        <row r="25">
          <cell r="A25">
            <v>40023</v>
          </cell>
          <cell r="B25" t="str">
            <v>ESCAV., CARGA E TRANSPORTE DE MAT. 1ª CATEG. - C/ ESCAVADEIRA - (DT: 1.601 A 1.800M)</v>
          </cell>
          <cell r="C25" t="str">
            <v xml:space="preserve">m3    </v>
          </cell>
          <cell r="D25">
            <v>14.51</v>
          </cell>
        </row>
        <row r="26">
          <cell r="A26">
            <v>40024</v>
          </cell>
          <cell r="B26" t="str">
            <v>ESCAV., CARGA E TRANSPORTE DE MAT. 1ª CATEG. - C/ ESCAVADEIRA - (DT: 1.801 A 2.000M)</v>
          </cell>
          <cell r="C26" t="str">
            <v xml:space="preserve">m3    </v>
          </cell>
          <cell r="D26">
            <v>15.69</v>
          </cell>
        </row>
        <row r="27">
          <cell r="A27">
            <v>40025</v>
          </cell>
          <cell r="B27" t="str">
            <v>ESCAV., CARGA E TRANSPORTE DE MAT. 1ª CATEG. - C/ ESCAVADEIRA - (DT: 2.001 A 3.000M)</v>
          </cell>
          <cell r="C27" t="str">
            <v xml:space="preserve">m3    </v>
          </cell>
          <cell r="D27">
            <v>18.04</v>
          </cell>
        </row>
        <row r="28">
          <cell r="A28">
            <v>40026</v>
          </cell>
          <cell r="B28" t="str">
            <v>ESCAV., CARGA E TRANSPORTE DE MAT. 1ª CATEG. - C/ ESCAVADEIRA - (DT: 3.001 A 5.000M)</v>
          </cell>
          <cell r="C28" t="str">
            <v xml:space="preserve">m3    </v>
          </cell>
          <cell r="D28">
            <v>25.22</v>
          </cell>
        </row>
        <row r="29">
          <cell r="A29">
            <v>40027</v>
          </cell>
          <cell r="B29" t="str">
            <v>ESCAV., CARGA E TRANSPORTE DE MAT. 1ª CATEG. - C/ ESCAVADEIRA - (DT: 5.001 A 10.000M)</v>
          </cell>
          <cell r="C29" t="str">
            <v xml:space="preserve">m3    </v>
          </cell>
          <cell r="D29">
            <v>34.35</v>
          </cell>
        </row>
        <row r="30">
          <cell r="A30">
            <v>40030</v>
          </cell>
          <cell r="B30" t="str">
            <v>ESCAV., CARGA E TRANSPORTE DE MAT. 2ª CATEG. - C/ ESCAVADEIRA - (DT: 51 A 200M)</v>
          </cell>
          <cell r="C30" t="str">
            <v xml:space="preserve">m3    </v>
          </cell>
          <cell r="D30">
            <v>11.14</v>
          </cell>
        </row>
        <row r="31">
          <cell r="A31">
            <v>40031</v>
          </cell>
          <cell r="B31" t="str">
            <v>ESCAV., CARGA E TRANSPORTE DE MAT. 2ª CATEG. - C/ ESCAVADEIRA - (DT: 201 A 400M)</v>
          </cell>
          <cell r="C31" t="str">
            <v xml:space="preserve">m3    </v>
          </cell>
          <cell r="D31">
            <v>12.42</v>
          </cell>
        </row>
        <row r="32">
          <cell r="A32">
            <v>40032</v>
          </cell>
          <cell r="B32" t="str">
            <v>ESCAV., CARGA E TRANSPORTE DE MAT. 2ª CATEG. - C/ ESCAVADEIRA - (DT: 401 A 600M)</v>
          </cell>
          <cell r="C32" t="str">
            <v xml:space="preserve">m3    </v>
          </cell>
          <cell r="D32">
            <v>12.99</v>
          </cell>
        </row>
        <row r="33">
          <cell r="A33">
            <v>40033</v>
          </cell>
          <cell r="B33" t="str">
            <v>ESCAV., CARGA E TRANSPORTE DE MAT. 2ª CATEG. - C/ ESCAVADEIRA - (DT: 601 A 800M)</v>
          </cell>
          <cell r="C33" t="str">
            <v xml:space="preserve">m3    </v>
          </cell>
          <cell r="D33">
            <v>14.64</v>
          </cell>
        </row>
        <row r="34">
          <cell r="A34">
            <v>40034</v>
          </cell>
          <cell r="B34" t="str">
            <v>ESCAV., CARGA E TRANSPORTE DE MAT. 2ª CATEG. - C/ ESCAVADEIRA - (DT: 801 A 1.000M)</v>
          </cell>
          <cell r="C34" t="str">
            <v xml:space="preserve">m3    </v>
          </cell>
          <cell r="D34">
            <v>15.51</v>
          </cell>
        </row>
        <row r="35">
          <cell r="A35">
            <v>40035</v>
          </cell>
          <cell r="B35" t="str">
            <v>ESCAV., CARGA E TRANSPORTE DE MAT. 2ª CATEG. - C/ ESCAVADEIRA - (DT: 1.001 A 1.200M)</v>
          </cell>
          <cell r="C35" t="str">
            <v xml:space="preserve">m3    </v>
          </cell>
          <cell r="D35">
            <v>16.29</v>
          </cell>
        </row>
        <row r="36">
          <cell r="A36">
            <v>40036</v>
          </cell>
          <cell r="B36" t="str">
            <v>ESCAV., CARGA E TRANSPORTE DE MAT. 2ª CATEG. - C/ ESCAVADEIRA - (DT: 1.201 A 1.400M)</v>
          </cell>
          <cell r="C36" t="str">
            <v xml:space="preserve">m3    </v>
          </cell>
          <cell r="D36">
            <v>17.61</v>
          </cell>
        </row>
        <row r="37">
          <cell r="A37">
            <v>40037</v>
          </cell>
          <cell r="B37" t="str">
            <v>ESCAV., CARGA E TRANSPORTE DE MAT. 2ª CATEG. - C/ ESCAVADEIRA - (DT: 1.401 A 1.600M)</v>
          </cell>
          <cell r="C37" t="str">
            <v xml:space="preserve">m3    </v>
          </cell>
          <cell r="D37">
            <v>18.21</v>
          </cell>
        </row>
        <row r="38">
          <cell r="A38">
            <v>40038</v>
          </cell>
          <cell r="B38" t="str">
            <v>ESCAV., CARGA E TRANSPORTE DE MAT. 2ª CATEG. - C/ ESCAVADEIRA - (DT: 1.601 A 1.800M)</v>
          </cell>
          <cell r="C38" t="str">
            <v xml:space="preserve">m3    </v>
          </cell>
          <cell r="D38">
            <v>18.61</v>
          </cell>
        </row>
        <row r="39">
          <cell r="A39">
            <v>40039</v>
          </cell>
          <cell r="B39" t="str">
            <v>ESCAV., CARGA E TRANSPORTE DE MAT. 2ª CATEG. - C/ ESCAVADEIRA - (DT: 1.801 A 2.000M)</v>
          </cell>
          <cell r="C39" t="str">
            <v xml:space="preserve">m3    </v>
          </cell>
          <cell r="D39">
            <v>20.29</v>
          </cell>
        </row>
        <row r="40">
          <cell r="A40">
            <v>40040</v>
          </cell>
          <cell r="B40" t="str">
            <v>ESCAV., CARGA E TRANSPORTE DE MAT. 2ª CATEG. - C/ ESCAVADEIRA - (DT: 2.001 A 3.000M)</v>
          </cell>
          <cell r="C40" t="str">
            <v xml:space="preserve">m3    </v>
          </cell>
          <cell r="D40">
            <v>23.15</v>
          </cell>
        </row>
        <row r="41">
          <cell r="A41">
            <v>40041</v>
          </cell>
          <cell r="B41" t="str">
            <v>ESCAV., CARGA E TRANSPORTE DE MAT. 2ª CATEG. - C/ ESCAVADEIRA - (DT: 3.001 A 5.000M)</v>
          </cell>
          <cell r="C41" t="str">
            <v xml:space="preserve">m3    </v>
          </cell>
          <cell r="D41">
            <v>31.13</v>
          </cell>
        </row>
        <row r="42">
          <cell r="A42">
            <v>40042</v>
          </cell>
          <cell r="B42" t="str">
            <v>ESCAV., CARGA E TRANSPORTE DE MAT. 2ª CATEG. - C/ ESCAVADEIRA - (DT: 5.001 A 10.000M)</v>
          </cell>
          <cell r="C42" t="str">
            <v xml:space="preserve">m3    </v>
          </cell>
          <cell r="D42">
            <v>43.15</v>
          </cell>
        </row>
        <row r="43">
          <cell r="A43">
            <v>40045</v>
          </cell>
          <cell r="B43" t="str">
            <v>ESCAV., CARGA E TRANSP. 1ª CATEG. C/ CARREGADEIRA P/ PEQUENOS MOVIMENTOS DE TERRA - (DT: 51 A 200M)</v>
          </cell>
          <cell r="C43" t="str">
            <v xml:space="preserve">m3    </v>
          </cell>
          <cell r="D43">
            <v>12.59</v>
          </cell>
        </row>
        <row r="44">
          <cell r="A44">
            <v>40046</v>
          </cell>
          <cell r="B44" t="str">
            <v>ESCAV., CARGA E TRANSP. 1ª CATEG. C/ CARREGADEIRA P/ PEQUENOS MOVIMENTOS DE TERRA - (DT: 201 A 400M)</v>
          </cell>
          <cell r="C44" t="str">
            <v xml:space="preserve">m3    </v>
          </cell>
          <cell r="D44">
            <v>13.51</v>
          </cell>
        </row>
        <row r="45">
          <cell r="A45">
            <v>40047</v>
          </cell>
          <cell r="B45" t="str">
            <v>ESCAV., CARGA E TRANSP. 1ª CATEG. C/ CARREGADEIRA P/ PEQUENOS MOVIMENTOS DE TERRA - (DT: 401 A 600M)</v>
          </cell>
          <cell r="C45" t="str">
            <v xml:space="preserve">m3    </v>
          </cell>
          <cell r="D45">
            <v>14.45</v>
          </cell>
        </row>
        <row r="46">
          <cell r="A46">
            <v>40048</v>
          </cell>
          <cell r="B46" t="str">
            <v>ESCAV., CARGA E TRANSP. 1ª CATEG. C/ CARREGADEIRA P/ PEQUENOS MOVIMENTOS DE TERRA - (DT: 601 A 800M)</v>
          </cell>
          <cell r="C46" t="str">
            <v xml:space="preserve">m3    </v>
          </cell>
          <cell r="D46">
            <v>15.29</v>
          </cell>
        </row>
        <row r="47">
          <cell r="A47">
            <v>40049</v>
          </cell>
          <cell r="B47" t="str">
            <v>ESCAV., CARGA E TRANSP. 1ª CATEG. C/ CARREGADEIRA P/ PEQUENOS MOVIMENTOS DE TERRA - (DT: 801 A 1.000M)</v>
          </cell>
          <cell r="C47" t="str">
            <v xml:space="preserve">m3    </v>
          </cell>
          <cell r="D47">
            <v>16.29</v>
          </cell>
        </row>
        <row r="48">
          <cell r="A48">
            <v>40050</v>
          </cell>
          <cell r="B48" t="str">
            <v>ESCAV., CARGA E TRANSP. 1ª CATEG. C/ CARREGADEIRA P/ PEQUENOS MOVIMENTOS DE TERRA - (DT: 1.001 A 1.200M)</v>
          </cell>
          <cell r="C48" t="str">
            <v xml:space="preserve">m3    </v>
          </cell>
          <cell r="D48">
            <v>16.98</v>
          </cell>
        </row>
        <row r="49">
          <cell r="A49">
            <v>40051</v>
          </cell>
          <cell r="B49" t="str">
            <v>ESCAV., CARGA E TRANSP. 1ª CATEG. C/ CARREGADEIRA P/ PEQUENOS MOVIMENTOS DE TERRA - (DT: 1.201 A 1.400M)</v>
          </cell>
          <cell r="C49" t="str">
            <v xml:space="preserve">m3    </v>
          </cell>
          <cell r="D49">
            <v>17.88</v>
          </cell>
        </row>
        <row r="50">
          <cell r="A50">
            <v>40052</v>
          </cell>
          <cell r="B50" t="str">
            <v>ESCAV., CARGA E TRANSP. 1ª CATEG. C/ CARREGADEIRA P/ PEQUENOS MOVIMENTOS DE TERRA - (DT: 1.401 A 1.600M)</v>
          </cell>
          <cell r="C50" t="str">
            <v xml:space="preserve">m3    </v>
          </cell>
          <cell r="D50">
            <v>18.36</v>
          </cell>
        </row>
        <row r="51">
          <cell r="A51">
            <v>40053</v>
          </cell>
          <cell r="B51" t="str">
            <v>ESCAV., CARGA E TRANSP. 1ª CATEG. C/ CARREGADEIRA P/ PEQUENOS MOVIMENTOS DE TERRA - (DT: 1.601 A 1.800M)</v>
          </cell>
          <cell r="C51" t="str">
            <v xml:space="preserve">m3    </v>
          </cell>
          <cell r="D51">
            <v>18.78</v>
          </cell>
        </row>
        <row r="52">
          <cell r="A52">
            <v>40054</v>
          </cell>
          <cell r="B52" t="str">
            <v>ESCAV., CARGA E TRANSP. 1ª CATEG. C/ CARREGADEIRA P/ PEQUENOS MOVIMENTOS DE TERRA - (DT: 1.801 A 2.000M)</v>
          </cell>
          <cell r="C52" t="str">
            <v xml:space="preserve">m3    </v>
          </cell>
          <cell r="D52">
            <v>19.91</v>
          </cell>
        </row>
        <row r="53">
          <cell r="A53">
            <v>40055</v>
          </cell>
          <cell r="B53" t="str">
            <v>ESCAV., CARGA E TRANSP. 1ª CATEG. C/ CARREGADEIRA P/ PEQUENOS MOVIMENTOS DE TERRA - (DT: 2001 A 3000M)</v>
          </cell>
          <cell r="C53" t="str">
            <v xml:space="preserve">m3    </v>
          </cell>
          <cell r="D53">
            <v>22.18</v>
          </cell>
        </row>
        <row r="54">
          <cell r="A54">
            <v>40056</v>
          </cell>
          <cell r="B54" t="str">
            <v>ESCAV., CARGA E TRANSP. 1ª CATEG. C/ CARREGADEIRA P/ PEQUENOS MOVIMENTOS DE TERRA - (DT: 3.001 A 5.000M)</v>
          </cell>
          <cell r="C54" t="str">
            <v xml:space="preserve">m3    </v>
          </cell>
          <cell r="D54">
            <v>29.09</v>
          </cell>
        </row>
        <row r="55">
          <cell r="A55">
            <v>40057</v>
          </cell>
          <cell r="B55" t="str">
            <v>ESCAV., CARGA E TRANSP. 1ª CATEG. C/ CARREGADEIRA P/ PEQUENOS MOVIMENTOS DE TERRA - (DT: 5.001 A 10.000M)</v>
          </cell>
          <cell r="C55" t="str">
            <v xml:space="preserve">m3    </v>
          </cell>
          <cell r="D55">
            <v>38.21</v>
          </cell>
        </row>
        <row r="56">
          <cell r="A56">
            <v>40060</v>
          </cell>
          <cell r="B56" t="str">
            <v>ESCAV., CARGA E TRANSP. 2ª CATEG. C/ CARREGADEIRA P/ PEQUENOS MOVIMENTOS DE TERRA - (DT: 51 A 200M)</v>
          </cell>
          <cell r="C56" t="str">
            <v xml:space="preserve">m3    </v>
          </cell>
          <cell r="D56">
            <v>19.72</v>
          </cell>
        </row>
        <row r="57">
          <cell r="A57">
            <v>40061</v>
          </cell>
          <cell r="B57" t="str">
            <v>ESCAV., CARGA E TRANSP. 2ª CATEG. C/ CARREGADEIRA P/ PEQUENOS MOVIMENTOS DE TERRA - (DT: 201 A 400M)</v>
          </cell>
          <cell r="C57" t="str">
            <v xml:space="preserve">m3    </v>
          </cell>
          <cell r="D57">
            <v>21.26</v>
          </cell>
        </row>
        <row r="58">
          <cell r="A58">
            <v>40062</v>
          </cell>
          <cell r="B58" t="str">
            <v>ESCAV., CARGA E TRANSP. 2ª CATEG. C/ CARREGADEIRA P/ PEQUENOS MOVIMENTOS DE TERRA - (DT: 401 A 600M)</v>
          </cell>
          <cell r="C58" t="str">
            <v xml:space="preserve">m3    </v>
          </cell>
          <cell r="D58">
            <v>22</v>
          </cell>
        </row>
        <row r="59">
          <cell r="A59">
            <v>40063</v>
          </cell>
          <cell r="B59" t="str">
            <v>ESCAV., CARGA E TRANSP. 2ª CATEG. C/ CARREGADEIRA P/ PEQUENOS MOVIMENTOS DE TERRA - (DT: 601 A 800M)</v>
          </cell>
          <cell r="C59" t="str">
            <v xml:space="preserve">m3    </v>
          </cell>
          <cell r="D59">
            <v>23.46</v>
          </cell>
        </row>
        <row r="60">
          <cell r="A60">
            <v>40064</v>
          </cell>
          <cell r="B60" t="str">
            <v>ESCAV., CARGA E TRANSP. 2ª CATEG. C/ CARREGADEIRA P/ PEQUENOS MOVIMENTOS DE TERRA - (DT: 801 A 1.000M)</v>
          </cell>
          <cell r="C60" t="str">
            <v xml:space="preserve">m3    </v>
          </cell>
          <cell r="D60">
            <v>24.31</v>
          </cell>
        </row>
        <row r="61">
          <cell r="A61">
            <v>40065</v>
          </cell>
          <cell r="B61" t="str">
            <v>ESCAV., CARGA E TRANSP. 2ª CATEG. C/ CARREGADEIRA P/ PEQUENOS MOVIMENTOS DE TERRA - (DT: 1.001 A 1.200M)</v>
          </cell>
          <cell r="C61" t="str">
            <v xml:space="preserve">m3    </v>
          </cell>
          <cell r="D61">
            <v>25.52</v>
          </cell>
        </row>
        <row r="62">
          <cell r="A62">
            <v>40066</v>
          </cell>
          <cell r="B62" t="str">
            <v>ESCAV., CARGA E TRANSP. 2ª CATEG. C/ CARREGADEIRA P/ PEQUENOS MOVIMENTOS DE TERRA - (DT: 1.201 A 1.400M)</v>
          </cell>
          <cell r="C62" t="str">
            <v xml:space="preserve">m3    </v>
          </cell>
          <cell r="D62">
            <v>26.22</v>
          </cell>
        </row>
        <row r="63">
          <cell r="A63">
            <v>40067</v>
          </cell>
          <cell r="B63" t="str">
            <v>ESCAV., CARGA E TRANSP. 2ª CATEG. C/ CARREGADEIRA P/ PEQUENOS MOVIMENTOS DE TERRA - (DT: 1.401 A 1.600M)</v>
          </cell>
          <cell r="C63" t="str">
            <v xml:space="preserve">m3    </v>
          </cell>
          <cell r="D63">
            <v>26.87</v>
          </cell>
        </row>
        <row r="64">
          <cell r="A64">
            <v>40068</v>
          </cell>
          <cell r="B64" t="str">
            <v>ESCAV., CARGA E TRANSP. 2ª CATEG. C/ CARREGADEIRA P/ PEQUENOS MOVIMENTOS DE TERRA - (DT: 1.601 A 1.800M)</v>
          </cell>
          <cell r="C64" t="str">
            <v xml:space="preserve">m3    </v>
          </cell>
          <cell r="D64">
            <v>27.75</v>
          </cell>
        </row>
        <row r="65">
          <cell r="A65">
            <v>40069</v>
          </cell>
          <cell r="B65" t="str">
            <v>ESCAV., CARGA E TRANSP. 2ª CATEG. C/ CARREGADEIRA P/ PEQUENOS MOVIMENTOS DE TERRA - (DT: 1.801 A 2.000M)</v>
          </cell>
          <cell r="C65" t="str">
            <v xml:space="preserve">m3    </v>
          </cell>
          <cell r="D65">
            <v>28.8</v>
          </cell>
        </row>
        <row r="66">
          <cell r="A66">
            <v>40070</v>
          </cell>
          <cell r="B66" t="str">
            <v>ESCAV., CARGA E TRANSP. 2ª CATEG. C/ CARREGADEIRA P/ PEQUENOS MOVIMENTOS DE TERRA - (DT: 2.001 A 3.000M)</v>
          </cell>
          <cell r="C66" t="str">
            <v xml:space="preserve">m3    </v>
          </cell>
          <cell r="D66">
            <v>31.49</v>
          </cell>
        </row>
        <row r="67">
          <cell r="A67">
            <v>40071</v>
          </cell>
          <cell r="B67" t="str">
            <v>ESCAV., CARGA E TRANSP. 2ª CATEG. C/ CARREGADEIRA P/ PEQUENOS MOVIMENTOS DE TERRA - (DT: 3.001 A 5.000M)</v>
          </cell>
          <cell r="C67" t="str">
            <v xml:space="preserve">m3    </v>
          </cell>
          <cell r="D67">
            <v>40.15</v>
          </cell>
        </row>
        <row r="68">
          <cell r="A68">
            <v>40072</v>
          </cell>
          <cell r="B68" t="str">
            <v>ESCAV., CARGA E TRANSP. 2ª CATEG. C/ CARREGADEIRA P/ PEQUENOS MOVIMENTOS DE TERRA - (DT: 5.001 A 10.000M)</v>
          </cell>
          <cell r="C68" t="str">
            <v xml:space="preserve">m3    </v>
          </cell>
          <cell r="D68">
            <v>50.86</v>
          </cell>
        </row>
        <row r="69">
          <cell r="A69">
            <v>40075</v>
          </cell>
          <cell r="B69" t="str">
            <v>ESCAV., CARGA E TRANSP. 3ª CATEG. C/ CARREGADEIRA - (DT: 51 A 200M)</v>
          </cell>
          <cell r="C69" t="str">
            <v xml:space="preserve">m3    </v>
          </cell>
          <cell r="D69">
            <v>52.91</v>
          </cell>
        </row>
        <row r="70">
          <cell r="A70">
            <v>40076</v>
          </cell>
          <cell r="B70" t="str">
            <v>ESCAV., CARGA E TRANSP. 3ª CATEG. C/ CARREGADEIRA - (DT: 201 A 400M)</v>
          </cell>
          <cell r="C70" t="str">
            <v xml:space="preserve">m3    </v>
          </cell>
          <cell r="D70">
            <v>54.15</v>
          </cell>
        </row>
        <row r="71">
          <cell r="A71">
            <v>40077</v>
          </cell>
          <cell r="B71" t="str">
            <v>ESCAV., CARGA E TRANSP. 3ª CATEG. C/ CARREGADEIRA - (DT: 401 A 600M)</v>
          </cell>
          <cell r="C71" t="str">
            <v xml:space="preserve">m3    </v>
          </cell>
          <cell r="D71">
            <v>56.26</v>
          </cell>
        </row>
        <row r="72">
          <cell r="A72">
            <v>40078</v>
          </cell>
          <cell r="B72" t="str">
            <v>ESCAV., CARGA E TRANSP. 3ª CATEG. C/ CARREGADEIRA - (DT: 601 A 800M)</v>
          </cell>
          <cell r="C72" t="str">
            <v xml:space="preserve">m3    </v>
          </cell>
          <cell r="D72">
            <v>57.2</v>
          </cell>
        </row>
        <row r="73">
          <cell r="A73">
            <v>40079</v>
          </cell>
          <cell r="B73" t="str">
            <v>ESCAV., CARGA E TRANSP. 3ª CATEG. C/ CARREGADEIRA - (DT: 801 A 1.000M)</v>
          </cell>
          <cell r="C73" t="str">
            <v xml:space="preserve">m3    </v>
          </cell>
          <cell r="D73">
            <v>58.13</v>
          </cell>
        </row>
        <row r="74">
          <cell r="A74">
            <v>40080</v>
          </cell>
          <cell r="B74" t="str">
            <v>ESCAV., CARGA E TRANSP. 3ª CATEG. C/ CARREGADEIRA - (DT: 1.001 A 1.200M)</v>
          </cell>
          <cell r="C74" t="str">
            <v xml:space="preserve">m3    </v>
          </cell>
          <cell r="D74">
            <v>58.93</v>
          </cell>
        </row>
        <row r="75">
          <cell r="A75">
            <v>40081</v>
          </cell>
          <cell r="B75" t="str">
            <v>ESCAV., CARGA E TRANSP. 3ª CATEG. C/ CARREGADEIRA - (DT: 1.201 A 1.400M)</v>
          </cell>
          <cell r="C75" t="str">
            <v xml:space="preserve">m3    </v>
          </cell>
          <cell r="D75">
            <v>59.73</v>
          </cell>
        </row>
        <row r="76">
          <cell r="A76">
            <v>40082</v>
          </cell>
          <cell r="B76" t="str">
            <v>ESCAV., CARGA E TRANSP. 3ª CATEG. C/ CARREGADEIRA - (DT: 1.401 A 1.600M)</v>
          </cell>
          <cell r="C76" t="str">
            <v xml:space="preserve">m3    </v>
          </cell>
          <cell r="D76">
            <v>60.4</v>
          </cell>
        </row>
        <row r="77">
          <cell r="A77">
            <v>40083</v>
          </cell>
          <cell r="B77" t="str">
            <v>ESCAV., CARGA E TRANSP. 3ª CATEG. C/ CARREGADEIRA - (DT: 1.601 A 1.800M)</v>
          </cell>
          <cell r="C77" t="str">
            <v xml:space="preserve">m3    </v>
          </cell>
          <cell r="D77">
            <v>62.3</v>
          </cell>
        </row>
        <row r="78">
          <cell r="A78">
            <v>40084</v>
          </cell>
          <cell r="B78" t="str">
            <v xml:space="preserve">ESCAV., CARGA E TRANSP. 3ª CATEG. C/ CARREGADEIRA - (DT: 1.801 A 2.000M) </v>
          </cell>
          <cell r="C78" t="str">
            <v xml:space="preserve">m3    </v>
          </cell>
          <cell r="D78">
            <v>63</v>
          </cell>
        </row>
        <row r="79">
          <cell r="A79">
            <v>40085</v>
          </cell>
          <cell r="B79" t="str">
            <v>ESCAVAÇÃO, CARGA E TRANSPORTE DE SOLO MOLE - C/ ESCAVADEIRA - (DT: 000 A 200M)</v>
          </cell>
          <cell r="C79" t="str">
            <v xml:space="preserve">m3    </v>
          </cell>
          <cell r="D79">
            <v>22.37</v>
          </cell>
        </row>
        <row r="80">
          <cell r="A80">
            <v>40086</v>
          </cell>
          <cell r="B80" t="str">
            <v>ESCAVAÇÃO, CARGA E TRANSPORTE DE SOLO MOLE - C/ ESCAVADEIRA - (DT: 201 A 400M)</v>
          </cell>
          <cell r="C80" t="str">
            <v xml:space="preserve">m3    </v>
          </cell>
          <cell r="D80">
            <v>23.5</v>
          </cell>
        </row>
        <row r="81">
          <cell r="A81">
            <v>40087</v>
          </cell>
          <cell r="B81" t="str">
            <v>ESCAVAÇÃO, CARGA E TRANSPORTE DE SOLO MOLE - C/ ESCAVADEIRA - (DT: 401 A 600M)</v>
          </cell>
          <cell r="C81" t="str">
            <v xml:space="preserve">m3    </v>
          </cell>
          <cell r="D81">
            <v>24</v>
          </cell>
        </row>
        <row r="82">
          <cell r="A82">
            <v>40088</v>
          </cell>
          <cell r="B82" t="str">
            <v>ESCAVAÇÃO, CARGA E TRANSPORTE DE SOLO MOLE - C/ ESCAVADEIRA - (DT: 601 A 800M)</v>
          </cell>
          <cell r="C82" t="str">
            <v xml:space="preserve">m3    </v>
          </cell>
          <cell r="D82">
            <v>24.82</v>
          </cell>
        </row>
        <row r="83">
          <cell r="A83">
            <v>40089</v>
          </cell>
          <cell r="B83" t="str">
            <v>ESCAVAÇÃO, CARGA E TRANSPORTE DE SOLO MOLE - C/ ESCAVADEIRA - (DT: 801 A 1.000M)</v>
          </cell>
          <cell r="C83" t="str">
            <v xml:space="preserve">m3    </v>
          </cell>
          <cell r="D83">
            <v>26.77</v>
          </cell>
        </row>
        <row r="84">
          <cell r="A84">
            <v>40090</v>
          </cell>
          <cell r="B84" t="str">
            <v>ESCAV. E CARGA 1ª CATEG. - SEM TRANSPORTE</v>
          </cell>
          <cell r="C84" t="str">
            <v xml:space="preserve">m3    </v>
          </cell>
          <cell r="D84">
            <v>2.41</v>
          </cell>
        </row>
        <row r="85">
          <cell r="A85">
            <v>40091</v>
          </cell>
          <cell r="B85" t="str">
            <v>ESCAV. E CARGA 2ª CATEG. - SEM TRANSPORTE</v>
          </cell>
          <cell r="C85" t="str">
            <v xml:space="preserve">m3    </v>
          </cell>
          <cell r="D85">
            <v>3.66</v>
          </cell>
        </row>
        <row r="86">
          <cell r="A86">
            <v>40092</v>
          </cell>
          <cell r="B86" t="str">
            <v>ESCAV. E CARGA 3ª CATEG. - SEM TRANSPORTE</v>
          </cell>
          <cell r="C86" t="str">
            <v xml:space="preserve">m3    </v>
          </cell>
          <cell r="D86">
            <v>44.03</v>
          </cell>
        </row>
        <row r="87">
          <cell r="A87">
            <v>40094</v>
          </cell>
          <cell r="B87" t="str">
            <v>TRANSPORTE LOCAL SOLO MOLE C/ BASCULANTE 6M³ - DMT&gt;1,0KM</v>
          </cell>
          <cell r="C87" t="str">
            <v xml:space="preserve">m3km  </v>
          </cell>
          <cell r="D87">
            <v>5.31</v>
          </cell>
        </row>
        <row r="88">
          <cell r="A88">
            <v>40097</v>
          </cell>
          <cell r="B88" t="str">
            <v>TRANSPORTE LOCAL  MAT. 3ª CATEG. C/ BASCULANTE 10M³ - DMT&gt;2,0KM</v>
          </cell>
          <cell r="C88" t="str">
            <v xml:space="preserve">m3km  </v>
          </cell>
          <cell r="D88">
            <v>8.06</v>
          </cell>
        </row>
        <row r="89">
          <cell r="A89">
            <v>40098</v>
          </cell>
          <cell r="B89" t="str">
            <v>TRANSPORTE LOCAL MAT. 1ª CATEG. C/ BASCULANTE 10M³ - DMT&gt;10,0KM</v>
          </cell>
          <cell r="C89" t="str">
            <v xml:space="preserve">m3km  </v>
          </cell>
          <cell r="D89">
            <v>2.96</v>
          </cell>
        </row>
        <row r="90">
          <cell r="A90">
            <v>40099</v>
          </cell>
          <cell r="B90" t="str">
            <v>TRANSPORTE LOCAL MAT. 2ª CATEG. C/ BASCULANTE 10M³ - DMT&gt;10,0KM</v>
          </cell>
          <cell r="C90" t="str">
            <v xml:space="preserve">m3km  </v>
          </cell>
          <cell r="D90">
            <v>3.56</v>
          </cell>
        </row>
        <row r="91">
          <cell r="A91">
            <v>40100</v>
          </cell>
          <cell r="B91" t="str">
            <v>COMPACTAÇÃO A 95% DO PROCTOR NORMAL</v>
          </cell>
          <cell r="C91" t="str">
            <v xml:space="preserve">m3    </v>
          </cell>
          <cell r="D91">
            <v>5.0199999999999996</v>
          </cell>
        </row>
        <row r="92">
          <cell r="A92">
            <v>40101</v>
          </cell>
          <cell r="B92" t="str">
            <v>COMPACTAÇÃO A 100% DO PROCTOR NORMAL</v>
          </cell>
          <cell r="C92" t="str">
            <v xml:space="preserve">m3    </v>
          </cell>
          <cell r="D92">
            <v>5.99</v>
          </cell>
        </row>
        <row r="93">
          <cell r="A93">
            <v>40102</v>
          </cell>
          <cell r="B93" t="str">
            <v>COMPACTAÇÃO MANUAL</v>
          </cell>
          <cell r="C93" t="str">
            <v xml:space="preserve">m3    </v>
          </cell>
          <cell r="D93">
            <v>18.93</v>
          </cell>
        </row>
        <row r="94">
          <cell r="A94">
            <v>40120</v>
          </cell>
          <cell r="B94" t="str">
            <v>ACABAMENTO E RECOMPOSIÇÃO DE EMPRESTIMO</v>
          </cell>
          <cell r="C94" t="str">
            <v xml:space="preserve">m2    </v>
          </cell>
          <cell r="D94">
            <v>0.34</v>
          </cell>
        </row>
        <row r="95">
          <cell r="A95">
            <v>40130</v>
          </cell>
          <cell r="B95" t="str">
            <v>REVESTIMENTO PRIMÁRIO - ESPALHAMENTO</v>
          </cell>
          <cell r="C95" t="str">
            <v xml:space="preserve">m2    </v>
          </cell>
          <cell r="D95">
            <v>0.41</v>
          </cell>
        </row>
        <row r="96">
          <cell r="A96">
            <v>40140</v>
          </cell>
          <cell r="B96" t="str">
            <v>ESTABILIZAÇÃO DE SOLO COM BAIXA CAPACIDADE DE SUPORTE COM RACHÃO</v>
          </cell>
          <cell r="C96" t="str">
            <v xml:space="preserve">m3    </v>
          </cell>
          <cell r="D96">
            <v>105.8</v>
          </cell>
        </row>
        <row r="97">
          <cell r="A97">
            <v>40145</v>
          </cell>
          <cell r="B97" t="str">
            <v>ESPALHAMENTO DE MATERIAL EM BOTA-FORA</v>
          </cell>
          <cell r="C97" t="str">
            <v xml:space="preserve">m3    </v>
          </cell>
          <cell r="D97">
            <v>1.64</v>
          </cell>
        </row>
        <row r="98">
          <cell r="A98">
            <v>100002</v>
          </cell>
          <cell r="B98" t="str">
            <v>PAVIMENTAÇÃO</v>
          </cell>
        </row>
        <row r="99">
          <cell r="A99">
            <v>40300</v>
          </cell>
          <cell r="B99" t="str">
            <v>DESMATAMENTO, LIMPEZA E EXPURGO DE JAZIDA</v>
          </cell>
          <cell r="C99" t="str">
            <v xml:space="preserve">m2    </v>
          </cell>
          <cell r="D99">
            <v>0.43</v>
          </cell>
        </row>
        <row r="100">
          <cell r="A100">
            <v>40305</v>
          </cell>
          <cell r="B100" t="str">
            <v>ACABAMENTO E RECOMPOSIÇÃO DE JAZIDAS</v>
          </cell>
          <cell r="C100" t="str">
            <v xml:space="preserve">m2    </v>
          </cell>
          <cell r="D100">
            <v>0.36</v>
          </cell>
        </row>
        <row r="101">
          <cell r="A101">
            <v>40310</v>
          </cell>
          <cell r="B101" t="str">
            <v>REGULARIZAÇÃO E COMPACTAÇÃO DO SUB-LEITO</v>
          </cell>
          <cell r="C101" t="str">
            <v xml:space="preserve">m2    </v>
          </cell>
          <cell r="D101">
            <v>2.68</v>
          </cell>
        </row>
        <row r="102">
          <cell r="A102">
            <v>40315</v>
          </cell>
          <cell r="B102" t="str">
            <v>ESCAVAÇÃO E CARGA MAT. DE JAZIDA</v>
          </cell>
          <cell r="C102" t="str">
            <v xml:space="preserve">m3    </v>
          </cell>
          <cell r="D102">
            <v>5.18</v>
          </cell>
        </row>
        <row r="103">
          <cell r="A103">
            <v>40316</v>
          </cell>
          <cell r="B103" t="str">
            <v>ESCAVAÇÃO E CARGA MAT. DE JAZIDA-COM INDENIZAÇÃO</v>
          </cell>
          <cell r="C103" t="str">
            <v xml:space="preserve">m3    </v>
          </cell>
          <cell r="D103">
            <v>11.51</v>
          </cell>
        </row>
        <row r="104">
          <cell r="A104">
            <v>40320</v>
          </cell>
          <cell r="B104" t="str">
            <v>TRANSPORTE DE MATERIAL DE JAZIDA (CASCALHO)</v>
          </cell>
          <cell r="C104" t="str">
            <v xml:space="preserve">m3km  </v>
          </cell>
          <cell r="D104">
            <v>2.92</v>
          </cell>
        </row>
        <row r="105">
          <cell r="A105">
            <v>40325</v>
          </cell>
          <cell r="B105" t="str">
            <v>TRANSPORTE DA MISTURA</v>
          </cell>
          <cell r="C105" t="str">
            <v xml:space="preserve">m3km  </v>
          </cell>
          <cell r="D105">
            <v>2.92</v>
          </cell>
        </row>
        <row r="106">
          <cell r="A106">
            <v>40335</v>
          </cell>
          <cell r="B106" t="str">
            <v>ESTABILIZAÇÃO GRANULOMÉTRICA SEM MISTURA - REF.PROCTOR: 26 GOLPES (100% P.I.)</v>
          </cell>
          <cell r="C106" t="str">
            <v xml:space="preserve">m3    </v>
          </cell>
          <cell r="D106">
            <v>16.559999999999999</v>
          </cell>
        </row>
        <row r="107">
          <cell r="A107">
            <v>40336</v>
          </cell>
          <cell r="B107" t="str">
            <v>ESTABILIZAÇÃO GRANULOMÉTRICA SEM MISTURA - REF.PROCTOR: 39 GOLPES (100% P.IM.)</v>
          </cell>
          <cell r="C107" t="str">
            <v xml:space="preserve">m3    </v>
          </cell>
          <cell r="D107">
            <v>18.5</v>
          </cell>
        </row>
        <row r="108">
          <cell r="A108">
            <v>40337</v>
          </cell>
          <cell r="B108" t="str">
            <v>ESTABILIZAÇÃO GRANULOMÉTRICA SEM MISTURA - REF.PROCTOR: 55 GOLPES (100% P.M.)</v>
          </cell>
          <cell r="C108" t="str">
            <v xml:space="preserve">m3    </v>
          </cell>
          <cell r="D108">
            <v>20.52</v>
          </cell>
        </row>
        <row r="109">
          <cell r="A109">
            <v>40350</v>
          </cell>
          <cell r="B109" t="str">
            <v>ESTABILIZAÇÃO SOLO-CIMENTO 2% PESO - PISTA</v>
          </cell>
          <cell r="C109" t="str">
            <v xml:space="preserve">m3    </v>
          </cell>
          <cell r="D109">
            <v>53.79</v>
          </cell>
        </row>
        <row r="110">
          <cell r="A110">
            <v>40365</v>
          </cell>
          <cell r="B110" t="str">
            <v>ESTABILIZAÇÃO SOLO-CIMENTO 6% PESO - USINA</v>
          </cell>
          <cell r="C110" t="str">
            <v xml:space="preserve">m3    </v>
          </cell>
          <cell r="D110">
            <v>125.74</v>
          </cell>
        </row>
        <row r="111">
          <cell r="A111">
            <v>40370</v>
          </cell>
          <cell r="B111" t="str">
            <v>ESTABILIZAÇÃO SOLO-CIMENTO 4% PESO - PISTA</v>
          </cell>
          <cell r="C111" t="str">
            <v xml:space="preserve">m3    </v>
          </cell>
          <cell r="D111">
            <v>89.17</v>
          </cell>
        </row>
        <row r="112">
          <cell r="A112">
            <v>40375</v>
          </cell>
          <cell r="B112" t="str">
            <v>ESTABILIZAÇÃO SOLO-CIMENTO 3% PESO - PISTA</v>
          </cell>
          <cell r="C112" t="str">
            <v xml:space="preserve">m3    </v>
          </cell>
          <cell r="D112">
            <v>71.45</v>
          </cell>
        </row>
        <row r="113">
          <cell r="A113">
            <v>40380</v>
          </cell>
          <cell r="B113" t="str">
            <v>IMPRIMAÇÃO</v>
          </cell>
          <cell r="C113" t="str">
            <v xml:space="preserve">m2    </v>
          </cell>
          <cell r="D113">
            <v>0.49</v>
          </cell>
        </row>
        <row r="114">
          <cell r="A114">
            <v>40385</v>
          </cell>
          <cell r="B114" t="str">
            <v>PINTURA DE LIGAÇÃO</v>
          </cell>
          <cell r="C114" t="str">
            <v xml:space="preserve">m2    </v>
          </cell>
          <cell r="D114">
            <v>0.48</v>
          </cell>
        </row>
        <row r="115">
          <cell r="A115">
            <v>40423</v>
          </cell>
          <cell r="B115" t="str">
            <v>ESCARIFICAÇÃO DE PAVIMENTO ASFÁLTICO</v>
          </cell>
          <cell r="C115" t="str">
            <v xml:space="preserve">m3    </v>
          </cell>
          <cell r="D115">
            <v>4.88</v>
          </cell>
        </row>
        <row r="116">
          <cell r="A116">
            <v>40425</v>
          </cell>
          <cell r="B116" t="str">
            <v>REMOÇÃO E CARGA DE PAV. ASFÁLTICA ( EXCETO TRANSPORTE)</v>
          </cell>
          <cell r="C116" t="str">
            <v xml:space="preserve">m3    </v>
          </cell>
          <cell r="D116">
            <v>9.26</v>
          </cell>
        </row>
        <row r="117">
          <cell r="A117">
            <v>40430</v>
          </cell>
          <cell r="B117" t="str">
            <v>TRANSPORTE DE PAVIMENTO REMOVIDO</v>
          </cell>
          <cell r="C117" t="str">
            <v xml:space="preserve">m3km  </v>
          </cell>
          <cell r="D117">
            <v>3.32</v>
          </cell>
        </row>
        <row r="118">
          <cell r="A118">
            <v>40435</v>
          </cell>
          <cell r="B118" t="str">
            <v>TRANSPORTE LOCAL DE MATERIAL BETUMINOSO</v>
          </cell>
          <cell r="C118" t="str">
            <v xml:space="preserve">TKM   </v>
          </cell>
          <cell r="D118">
            <v>3.15</v>
          </cell>
        </row>
        <row r="119">
          <cell r="A119">
            <v>40440</v>
          </cell>
          <cell r="B119" t="str">
            <v>TRANSPORTE LOCAL DE MASSA ASFÁLTICA</v>
          </cell>
          <cell r="C119" t="str">
            <v xml:space="preserve">TKM   </v>
          </cell>
          <cell r="D119">
            <v>1.59</v>
          </cell>
        </row>
        <row r="120">
          <cell r="A120">
            <v>40445</v>
          </cell>
          <cell r="B120" t="str">
            <v>TRANSPORTE LOCAL DE AGREGADOS</v>
          </cell>
          <cell r="C120" t="str">
            <v xml:space="preserve">m3km  </v>
          </cell>
          <cell r="D120">
            <v>2.12</v>
          </cell>
        </row>
        <row r="121">
          <cell r="A121">
            <v>40449</v>
          </cell>
          <cell r="B121" t="str">
            <v>TRANSPORTE LOCAL DE CIMENTO / CAL / FILLER</v>
          </cell>
          <cell r="C121" t="str">
            <v xml:space="preserve">tkm   </v>
          </cell>
          <cell r="D121">
            <v>1.5</v>
          </cell>
        </row>
        <row r="122">
          <cell r="A122">
            <v>40450</v>
          </cell>
          <cell r="B122" t="str">
            <v>TRANSPORTE COMERCIAL DE CIMENTO / CAL / FILLER</v>
          </cell>
          <cell r="C122" t="str">
            <v xml:space="preserve">TKM   </v>
          </cell>
          <cell r="D122">
            <v>0.79</v>
          </cell>
        </row>
        <row r="123">
          <cell r="A123">
            <v>40455</v>
          </cell>
          <cell r="B123" t="str">
            <v>TRANSPORTE COMERCIAL DE AGREGADOS</v>
          </cell>
          <cell r="C123" t="str">
            <v xml:space="preserve">m3km  </v>
          </cell>
          <cell r="D123">
            <v>1.43</v>
          </cell>
        </row>
        <row r="124">
          <cell r="A124">
            <v>40460</v>
          </cell>
          <cell r="B124" t="str">
            <v>TRANSPORTE COMERCIAL DE MASSA</v>
          </cell>
          <cell r="C124" t="str">
            <v xml:space="preserve">TKM   </v>
          </cell>
          <cell r="D124">
            <v>0.94</v>
          </cell>
        </row>
        <row r="125">
          <cell r="A125">
            <v>40465</v>
          </cell>
          <cell r="B125" t="str">
            <v>FRESAGEM DESCONTÍNUA À FRIO</v>
          </cell>
          <cell r="C125" t="str">
            <v xml:space="preserve">m3    </v>
          </cell>
          <cell r="D125">
            <v>304.89999999999998</v>
          </cell>
        </row>
        <row r="126">
          <cell r="A126">
            <v>40470</v>
          </cell>
          <cell r="B126" t="str">
            <v>FRESAGEM CONTÍNUA Á FRIO</v>
          </cell>
          <cell r="C126" t="str">
            <v xml:space="preserve">m3    </v>
          </cell>
          <cell r="D126">
            <v>213.27</v>
          </cell>
        </row>
        <row r="127">
          <cell r="A127">
            <v>40480</v>
          </cell>
          <cell r="B127" t="str">
            <v>FORNECIMENTO DE CM-30</v>
          </cell>
          <cell r="C127" t="str">
            <v xml:space="preserve">T     </v>
          </cell>
          <cell r="D127">
            <v>0</v>
          </cell>
        </row>
        <row r="128">
          <cell r="A128">
            <v>40485</v>
          </cell>
          <cell r="B128" t="str">
            <v>FORNECIMENTO DE EMULSÃO ASFÁLTICA PARA IMPRIMAÇÃO - EAI</v>
          </cell>
          <cell r="C128" t="str">
            <v xml:space="preserve">t     </v>
          </cell>
          <cell r="D128">
            <v>0</v>
          </cell>
        </row>
        <row r="129">
          <cell r="A129">
            <v>40490</v>
          </cell>
          <cell r="B129" t="str">
            <v>FORNECIMENTO DE EMULSÃO RR-2C</v>
          </cell>
          <cell r="C129" t="str">
            <v xml:space="preserve">T     </v>
          </cell>
          <cell r="D129">
            <v>0</v>
          </cell>
        </row>
        <row r="130">
          <cell r="A130">
            <v>40495</v>
          </cell>
          <cell r="B130" t="str">
            <v>FORNECIMENTO DE EMULSÃO RR-2C COM POLÍMERO</v>
          </cell>
          <cell r="C130" t="str">
            <v xml:space="preserve">T     </v>
          </cell>
          <cell r="D130">
            <v>0</v>
          </cell>
        </row>
        <row r="131">
          <cell r="A131">
            <v>40500</v>
          </cell>
          <cell r="B131" t="str">
            <v>FORNECIMENTO DE EMULSÃO RL-1C</v>
          </cell>
          <cell r="C131" t="str">
            <v xml:space="preserve">T     </v>
          </cell>
          <cell r="D131">
            <v>0</v>
          </cell>
        </row>
        <row r="132">
          <cell r="A132">
            <v>40501</v>
          </cell>
          <cell r="B132" t="str">
            <v>FORNECIMENTO DE EMULSÃO RL-1C COM POLÍMERO</v>
          </cell>
          <cell r="C132" t="str">
            <v xml:space="preserve">T     </v>
          </cell>
          <cell r="D132">
            <v>0</v>
          </cell>
        </row>
        <row r="133">
          <cell r="A133">
            <v>40505</v>
          </cell>
          <cell r="B133" t="str">
            <v>FORNECIMENTO DE EMULSÃO RM-1C</v>
          </cell>
          <cell r="C133" t="str">
            <v xml:space="preserve">T     </v>
          </cell>
          <cell r="D133">
            <v>0</v>
          </cell>
        </row>
        <row r="134">
          <cell r="A134">
            <v>40510</v>
          </cell>
          <cell r="B134" t="str">
            <v>FORNECIMENTO DE EMULSÃO RR-1C</v>
          </cell>
          <cell r="C134" t="str">
            <v xml:space="preserve">T     </v>
          </cell>
          <cell r="D134">
            <v>0</v>
          </cell>
        </row>
        <row r="135">
          <cell r="A135">
            <v>40511</v>
          </cell>
          <cell r="B135" t="str">
            <v>FORNECIMENTO DE EMULSÃO RC-1C COM POLÍMERO</v>
          </cell>
          <cell r="C135" t="str">
            <v xml:space="preserve">t     </v>
          </cell>
          <cell r="D135">
            <v>0</v>
          </cell>
        </row>
        <row r="136">
          <cell r="A136">
            <v>40515</v>
          </cell>
          <cell r="B136" t="str">
            <v>FORNECIMENTO DE CAP-60/85 COM POLÍMERO</v>
          </cell>
          <cell r="C136" t="str">
            <v xml:space="preserve">T     </v>
          </cell>
          <cell r="D136">
            <v>0</v>
          </cell>
        </row>
        <row r="137">
          <cell r="A137">
            <v>40520</v>
          </cell>
          <cell r="B137" t="str">
            <v>FORNECIMENTO DE CAP-30/45</v>
          </cell>
          <cell r="C137" t="str">
            <v xml:space="preserve">t     </v>
          </cell>
          <cell r="D137">
            <v>0</v>
          </cell>
        </row>
        <row r="138">
          <cell r="A138">
            <v>40525</v>
          </cell>
          <cell r="B138" t="str">
            <v>FORNECIMENTO DE CAP-50/70</v>
          </cell>
          <cell r="C138" t="str">
            <v xml:space="preserve">T     </v>
          </cell>
          <cell r="D138">
            <v>0</v>
          </cell>
        </row>
        <row r="139">
          <cell r="A139">
            <v>40526</v>
          </cell>
          <cell r="B139" t="str">
            <v>FORNECIMENTO DE CAP-BORRACHA - AB8</v>
          </cell>
          <cell r="C139" t="str">
            <v xml:space="preserve">t     </v>
          </cell>
          <cell r="D139">
            <v>0</v>
          </cell>
        </row>
        <row r="140">
          <cell r="A140">
            <v>40530</v>
          </cell>
          <cell r="B140" t="str">
            <v>TRANSPORTE COMERCIAL DE MATERIAL BETUMINOSO</v>
          </cell>
          <cell r="C140" t="str">
            <v xml:space="preserve">t     </v>
          </cell>
          <cell r="D140">
            <v>0</v>
          </cell>
        </row>
        <row r="141">
          <cell r="A141">
            <v>40601</v>
          </cell>
          <cell r="B141" t="str">
            <v>ESTABILIZAÇÃO SOLO AREIA 20% PESO - USINA (AC)</v>
          </cell>
          <cell r="C141" t="str">
            <v xml:space="preserve">m3    </v>
          </cell>
          <cell r="D141">
            <v>63.66</v>
          </cell>
        </row>
        <row r="142">
          <cell r="A142">
            <v>40602</v>
          </cell>
          <cell r="B142" t="str">
            <v>CONCRETO BETUMINOSO USINADO À QUENTE-CBUQ (BC/AC)</v>
          </cell>
          <cell r="C142" t="str">
            <v xml:space="preserve">m3    </v>
          </cell>
          <cell r="D142">
            <v>517.57000000000005</v>
          </cell>
        </row>
        <row r="143">
          <cell r="A143">
            <v>40603</v>
          </cell>
          <cell r="B143" t="str">
            <v>LAMA ASFÁLTICA FINA (BC/AC)</v>
          </cell>
          <cell r="C143" t="str">
            <v xml:space="preserve">m2    </v>
          </cell>
          <cell r="D143">
            <v>3.5</v>
          </cell>
        </row>
        <row r="144">
          <cell r="A144">
            <v>40604</v>
          </cell>
          <cell r="B144" t="str">
            <v>LAMA ASFÁLTICA GROSSA (BC/AC)</v>
          </cell>
          <cell r="C144" t="str">
            <v xml:space="preserve">m2    </v>
          </cell>
          <cell r="D144">
            <v>4.5999999999999996</v>
          </cell>
        </row>
        <row r="145">
          <cell r="A145">
            <v>40605</v>
          </cell>
          <cell r="B145" t="str">
            <v>LAMA ASFÁLTICA FINA COM POLIMERO (AC/BC)</v>
          </cell>
          <cell r="C145" t="str">
            <v xml:space="preserve">m2    </v>
          </cell>
          <cell r="D145">
            <v>4.8499999999999996</v>
          </cell>
        </row>
        <row r="146">
          <cell r="A146">
            <v>40606</v>
          </cell>
          <cell r="B146" t="str">
            <v>ESTABILIZAÇÃO SOLO BRITA 50% PESO - USINA (BC)</v>
          </cell>
          <cell r="C146" t="str">
            <v xml:space="preserve">m3    </v>
          </cell>
          <cell r="D146">
            <v>100.39</v>
          </cell>
        </row>
        <row r="147">
          <cell r="A147">
            <v>40607</v>
          </cell>
          <cell r="B147" t="str">
            <v>ESTABILIZAÇÃO BRITA GRADUADA - USINA</v>
          </cell>
          <cell r="C147" t="str">
            <v xml:space="preserve">m3    </v>
          </cell>
          <cell r="D147">
            <v>190.44</v>
          </cell>
        </row>
        <row r="148">
          <cell r="A148">
            <v>40608</v>
          </cell>
          <cell r="B148" t="str">
            <v>TRATAMENTO SUPERFICIAL SIMPLES - TSS (BC)</v>
          </cell>
          <cell r="C148" t="str">
            <v xml:space="preserve">m2    </v>
          </cell>
          <cell r="D148">
            <v>3.84</v>
          </cell>
        </row>
        <row r="149">
          <cell r="A149">
            <v>40609</v>
          </cell>
          <cell r="B149" t="str">
            <v>TRATAMENTO SUPERFICIAL DUPLO - TSD (BC)</v>
          </cell>
          <cell r="C149" t="str">
            <v xml:space="preserve">m2    </v>
          </cell>
          <cell r="D149">
            <v>7.5</v>
          </cell>
        </row>
        <row r="150">
          <cell r="A150">
            <v>40610</v>
          </cell>
          <cell r="B150" t="str">
            <v>MICRORREVESTIMENTO À FRIO - 0,8cm C/ COMPACTAÇÃO (BC)</v>
          </cell>
          <cell r="C150" t="str">
            <v xml:space="preserve">m2    </v>
          </cell>
          <cell r="D150">
            <v>2.69</v>
          </cell>
        </row>
        <row r="151">
          <cell r="A151">
            <v>40611</v>
          </cell>
          <cell r="B151" t="str">
            <v>MICRORREVESTIMENTO À FRIO - 0,8cm S/ COMPACTAÇÃO (BC)</v>
          </cell>
          <cell r="C151" t="str">
            <v xml:space="preserve">m2    </v>
          </cell>
          <cell r="D151">
            <v>2.46</v>
          </cell>
        </row>
        <row r="152">
          <cell r="A152">
            <v>40612</v>
          </cell>
          <cell r="B152" t="str">
            <v>MICRORREVESTIMENTO À FRIO - 1,0cm C/ COMPACTAÇÃO (BC)</v>
          </cell>
          <cell r="C152" t="str">
            <v xml:space="preserve">m2    </v>
          </cell>
          <cell r="D152">
            <v>3.34</v>
          </cell>
        </row>
        <row r="153">
          <cell r="A153">
            <v>40613</v>
          </cell>
          <cell r="B153" t="str">
            <v>MICRORREVESTIMENTO À FRIO - 1,0cm S/ COMPACTAÇÃO (BC)</v>
          </cell>
          <cell r="C153" t="str">
            <v xml:space="preserve">m2    </v>
          </cell>
          <cell r="D153">
            <v>3.06</v>
          </cell>
        </row>
        <row r="154">
          <cell r="A154">
            <v>40614</v>
          </cell>
          <cell r="B154" t="str">
            <v>PRÉ - MISTURADO A FRIO - PMF (BC)</v>
          </cell>
          <cell r="C154" t="str">
            <v xml:space="preserve">m3    </v>
          </cell>
          <cell r="D154">
            <v>265.5</v>
          </cell>
        </row>
        <row r="155">
          <cell r="A155">
            <v>40615</v>
          </cell>
          <cell r="B155" t="str">
            <v>CAPA SELANTE C/ PÓ DE PEDRA</v>
          </cell>
          <cell r="C155" t="str">
            <v xml:space="preserve">m2    </v>
          </cell>
          <cell r="D155">
            <v>2.3199999999999998</v>
          </cell>
        </row>
        <row r="156">
          <cell r="A156">
            <v>40617</v>
          </cell>
          <cell r="B156" t="str">
            <v>ESTABILIZAÇÃO BRITA GRADUADA TRATADA COM CIMENTO (BGTC) - USINA</v>
          </cell>
          <cell r="C156" t="str">
            <v xml:space="preserve">m3    </v>
          </cell>
          <cell r="D156">
            <v>256.27999999999997</v>
          </cell>
        </row>
        <row r="157">
          <cell r="A157">
            <v>40620</v>
          </cell>
          <cell r="B157" t="str">
            <v>PENEIRAMENTO</v>
          </cell>
          <cell r="C157" t="str">
            <v xml:space="preserve">m3    </v>
          </cell>
          <cell r="D157">
            <v>11.28</v>
          </cell>
        </row>
        <row r="158">
          <cell r="A158">
            <v>40621</v>
          </cell>
          <cell r="B158" t="str">
            <v>RECICLAGEM DE BASE SEM MISTURA C/ INCORPORAÇÃO DO PAVIMENTO</v>
          </cell>
          <cell r="C158" t="str">
            <v xml:space="preserve">m3    </v>
          </cell>
          <cell r="D158">
            <v>68.36</v>
          </cell>
        </row>
        <row r="159">
          <cell r="A159">
            <v>40625</v>
          </cell>
          <cell r="B159" t="str">
            <v>RECICLAGEM DE BASE COM 3% DE CIMENTO EM PESO</v>
          </cell>
          <cell r="C159" t="str">
            <v xml:space="preserve">m3    </v>
          </cell>
          <cell r="D159">
            <v>119.34</v>
          </cell>
        </row>
        <row r="160">
          <cell r="A160">
            <v>40635</v>
          </cell>
          <cell r="B160" t="str">
            <v>RECICLAGEM DE BASE COM 25% DE BRITA EM PESO (BC)</v>
          </cell>
          <cell r="C160" t="str">
            <v xml:space="preserve">m3    </v>
          </cell>
          <cell r="D160">
            <v>108.73</v>
          </cell>
        </row>
        <row r="161">
          <cell r="A161">
            <v>40645</v>
          </cell>
          <cell r="B161" t="str">
            <v>RECICLAGEM DE BASE COM 20% DE BRITA E 2% DE CIMENTO EM PESO (BC)</v>
          </cell>
          <cell r="C161" t="str">
            <v xml:space="preserve">m3    </v>
          </cell>
          <cell r="D161">
            <v>138.61000000000001</v>
          </cell>
        </row>
        <row r="162">
          <cell r="A162">
            <v>100004</v>
          </cell>
          <cell r="B162" t="str">
            <v>DRENAGEM</v>
          </cell>
        </row>
        <row r="163">
          <cell r="A163">
            <v>41231</v>
          </cell>
          <cell r="B163" t="str">
            <v>SARJETA TRIANGULAR DE GRAMA - STG01</v>
          </cell>
          <cell r="C163" t="str">
            <v xml:space="preserve">m     </v>
          </cell>
          <cell r="D163">
            <v>40.71</v>
          </cell>
        </row>
        <row r="164">
          <cell r="A164">
            <v>41232</v>
          </cell>
          <cell r="B164" t="str">
            <v>SARJETA TRIANGULAR DE GRAMA - STG02</v>
          </cell>
          <cell r="C164" t="str">
            <v xml:space="preserve">m     </v>
          </cell>
          <cell r="D164">
            <v>33.86</v>
          </cell>
        </row>
        <row r="165">
          <cell r="A165">
            <v>41233</v>
          </cell>
          <cell r="B165" t="str">
            <v>SARJETA TRIANGULAR DE GRAMA - STG03</v>
          </cell>
          <cell r="C165" t="str">
            <v xml:space="preserve">m     </v>
          </cell>
          <cell r="D165">
            <v>28.84</v>
          </cell>
        </row>
        <row r="166">
          <cell r="A166">
            <v>41234</v>
          </cell>
          <cell r="B166" t="str">
            <v>SARJETA TRIANGULAR DE GRAMA - STG04</v>
          </cell>
          <cell r="C166" t="str">
            <v xml:space="preserve">m     </v>
          </cell>
          <cell r="D166">
            <v>21.77</v>
          </cell>
        </row>
        <row r="167">
          <cell r="A167">
            <v>41238</v>
          </cell>
          <cell r="B167" t="str">
            <v>SARJETA TRAPEZOIDAL DE GRAMA - SZG01</v>
          </cell>
          <cell r="C167" t="str">
            <v xml:space="preserve">m     </v>
          </cell>
          <cell r="D167">
            <v>36.869999999999997</v>
          </cell>
        </row>
        <row r="168">
          <cell r="A168">
            <v>41239</v>
          </cell>
          <cell r="B168" t="str">
            <v>SARJETA TRAPEZOIDAL DE GRAMA - SZG02</v>
          </cell>
          <cell r="C168" t="str">
            <v xml:space="preserve">m     </v>
          </cell>
          <cell r="D168">
            <v>23.23</v>
          </cell>
        </row>
        <row r="169">
          <cell r="A169">
            <v>41285</v>
          </cell>
          <cell r="B169" t="str">
            <v>VALETA MEC. DE PROTEÇÃO P/ CORTE E ATERRO (LEIRAMENTO POR MOTONIVELADORA)</v>
          </cell>
          <cell r="C169" t="str">
            <v xml:space="preserve">m3    </v>
          </cell>
          <cell r="D169">
            <v>1.89</v>
          </cell>
        </row>
        <row r="170">
          <cell r="A170">
            <v>41286</v>
          </cell>
          <cell r="B170" t="str">
            <v>VALETA DE PROTEÇÃO DE CORTE - VPC01</v>
          </cell>
          <cell r="C170" t="str">
            <v xml:space="preserve">m     </v>
          </cell>
          <cell r="D170">
            <v>123.67</v>
          </cell>
        </row>
        <row r="171">
          <cell r="A171">
            <v>41287</v>
          </cell>
          <cell r="B171" t="str">
            <v>VALETA DE PROTEÇÃO DE CORTE - VPC02</v>
          </cell>
          <cell r="C171" t="str">
            <v xml:space="preserve">m     </v>
          </cell>
          <cell r="D171">
            <v>92.58</v>
          </cell>
        </row>
        <row r="172">
          <cell r="A172">
            <v>41291</v>
          </cell>
          <cell r="B172" t="str">
            <v>SOLO LOCAL / SELO DE ARGILA APILOADO</v>
          </cell>
          <cell r="C172" t="str">
            <v xml:space="preserve">m3    </v>
          </cell>
          <cell r="D172">
            <v>32.19</v>
          </cell>
        </row>
        <row r="173">
          <cell r="A173">
            <v>41294</v>
          </cell>
          <cell r="B173" t="str">
            <v>LASTRO DE BRITA (BC)</v>
          </cell>
          <cell r="C173" t="str">
            <v xml:space="preserve">m3    </v>
          </cell>
          <cell r="D173">
            <v>146.44</v>
          </cell>
        </row>
        <row r="174">
          <cell r="A174">
            <v>41295</v>
          </cell>
          <cell r="B174" t="str">
            <v>CORTA-RIO</v>
          </cell>
          <cell r="C174" t="str">
            <v xml:space="preserve">m3    </v>
          </cell>
          <cell r="D174">
            <v>9.4499999999999993</v>
          </cell>
        </row>
        <row r="175">
          <cell r="A175">
            <v>41296</v>
          </cell>
          <cell r="B175" t="str">
            <v>VALETA DE PROTEÇÃO DE ATERRO - VPA01</v>
          </cell>
          <cell r="C175" t="str">
            <v xml:space="preserve">m     </v>
          </cell>
          <cell r="D175">
            <v>128.22</v>
          </cell>
        </row>
        <row r="176">
          <cell r="A176">
            <v>41297</v>
          </cell>
          <cell r="B176" t="str">
            <v>VALETA DE PROTEÇÃO DE ATERRO - VPA02</v>
          </cell>
          <cell r="C176" t="str">
            <v xml:space="preserve">m     </v>
          </cell>
          <cell r="D176">
            <v>96.51</v>
          </cell>
        </row>
        <row r="177">
          <cell r="A177">
            <v>41301</v>
          </cell>
          <cell r="B177" t="str">
            <v>COLCHÃO DRENANTE COM AREIA (AC)</v>
          </cell>
          <cell r="C177" t="str">
            <v xml:space="preserve">m3    </v>
          </cell>
          <cell r="D177">
            <v>165.45</v>
          </cell>
        </row>
        <row r="178">
          <cell r="A178">
            <v>41302</v>
          </cell>
          <cell r="B178" t="str">
            <v>COLCHÃO DRENANTE COM BRITA (BC)</v>
          </cell>
          <cell r="C178" t="str">
            <v xml:space="preserve">m3    </v>
          </cell>
          <cell r="D178">
            <v>129.01</v>
          </cell>
        </row>
        <row r="179">
          <cell r="A179">
            <v>41303</v>
          </cell>
          <cell r="B179" t="str">
            <v>DRENO PROFUNDO, CORTE EM SOLO PVC - DPS01  (EXCETO ESCAVAÇÃO) (AC)</v>
          </cell>
          <cell r="C179" t="str">
            <v xml:space="preserve">m     </v>
          </cell>
          <cell r="D179">
            <v>131.94999999999999</v>
          </cell>
        </row>
        <row r="180">
          <cell r="A180">
            <v>41304</v>
          </cell>
          <cell r="B180" t="str">
            <v>DRENO PROFUNDO, CORTE EM SOLO PVC - DPS02 (EXCETO ESCAVAÇÃO) (AC)</v>
          </cell>
          <cell r="C180" t="str">
            <v xml:space="preserve">m     </v>
          </cell>
          <cell r="D180">
            <v>143.11000000000001</v>
          </cell>
        </row>
        <row r="181">
          <cell r="A181">
            <v>41305</v>
          </cell>
          <cell r="B181" t="str">
            <v>DRENO PROFUNDO, CORTE EM SOLO PEAD - DPS11 (ANTIGO DPS03) (EXCETO ESCAVAÇÃO) (AC/BC)</v>
          </cell>
          <cell r="C181" t="str">
            <v xml:space="preserve">m     </v>
          </cell>
          <cell r="D181">
            <v>165.08</v>
          </cell>
        </row>
        <row r="182">
          <cell r="A182">
            <v>41306</v>
          </cell>
          <cell r="B182" t="str">
            <v>DRENO PROFUNDO, CORTE EM SOLO PEAD - DPS12 (ANTIGO DPS04) (EXCETO ESCAVAÇÃO) (AC/BC)</v>
          </cell>
          <cell r="C182" t="str">
            <v xml:space="preserve">m     </v>
          </cell>
          <cell r="D182">
            <v>178.48</v>
          </cell>
        </row>
        <row r="183">
          <cell r="A183">
            <v>41307</v>
          </cell>
          <cell r="B183" t="str">
            <v>DRENO CEGO, CORTE EM SOLO - DPS05 (EXCETO ESCAVAÇÃO) (BC)</v>
          </cell>
          <cell r="C183" t="str">
            <v xml:space="preserve">m     </v>
          </cell>
          <cell r="D183">
            <v>115.7</v>
          </cell>
        </row>
        <row r="184">
          <cell r="A184">
            <v>41308</v>
          </cell>
          <cell r="B184" t="str">
            <v>DRENO CEGO, CORTE EM SOLO - DPS06 (EXCETO ESCAVAÇÃO) (BC)</v>
          </cell>
          <cell r="C184" t="str">
            <v xml:space="preserve">m     </v>
          </cell>
          <cell r="D184">
            <v>130.28</v>
          </cell>
        </row>
        <row r="185">
          <cell r="A185">
            <v>41309</v>
          </cell>
          <cell r="B185" t="str">
            <v>DRENO PROFUNDO, CORTE EM SOLO PEAD - DPS13 (ANTIGO DPS07) (EXCETO ESCAVAÇÃO) (BC)</v>
          </cell>
          <cell r="C185" t="str">
            <v xml:space="preserve">m     </v>
          </cell>
          <cell r="D185">
            <v>148.69999999999999</v>
          </cell>
        </row>
        <row r="186">
          <cell r="A186">
            <v>41310</v>
          </cell>
          <cell r="B186" t="str">
            <v>DRENO PROFUNDO, CORTE EM SOLO PEAD - DPS14 (ANTIGO DPS08) (EXCETO ESCAVAÇÃO) (BC)</v>
          </cell>
          <cell r="C186" t="str">
            <v xml:space="preserve">m     </v>
          </cell>
          <cell r="D186">
            <v>163.28</v>
          </cell>
        </row>
        <row r="187">
          <cell r="A187">
            <v>41311</v>
          </cell>
          <cell r="B187" t="str">
            <v>DRENO PROFUNDO, CORTE EM ROCHA PEAD - DPR01 (EXCETO ESCAVAÇÃO) (BC)</v>
          </cell>
          <cell r="C187" t="str">
            <v xml:space="preserve">m     </v>
          </cell>
          <cell r="D187">
            <v>63.31</v>
          </cell>
        </row>
        <row r="188">
          <cell r="A188">
            <v>41312</v>
          </cell>
          <cell r="B188" t="str">
            <v>DRENO PROFUNDO, CORTE EM ROCHA PEAD - DPR02 (EXCETO ESCAVAÇÃO) (BC)</v>
          </cell>
          <cell r="C188" t="str">
            <v xml:space="preserve">m     </v>
          </cell>
          <cell r="D188">
            <v>80.180000000000007</v>
          </cell>
        </row>
        <row r="189">
          <cell r="A189">
            <v>41313</v>
          </cell>
          <cell r="B189" t="str">
            <v>DRENO CEGO, CORTE EM ROCHA - DPR03 (EXCETO ESCAVAÇÃO) (BC)</v>
          </cell>
          <cell r="C189" t="str">
            <v xml:space="preserve">m     </v>
          </cell>
          <cell r="D189">
            <v>47.12</v>
          </cell>
        </row>
        <row r="190">
          <cell r="A190">
            <v>41314</v>
          </cell>
          <cell r="B190" t="str">
            <v>DRENO CEGO, CORTE EM ROCHA - DPR04 (EXCETO ESCAVAÇÃO) (BC)</v>
          </cell>
          <cell r="C190" t="str">
            <v xml:space="preserve">m     </v>
          </cell>
          <cell r="D190">
            <v>30.3</v>
          </cell>
        </row>
        <row r="191">
          <cell r="A191">
            <v>41315</v>
          </cell>
          <cell r="B191" t="str">
            <v>DRENO PROFUNDO, CORTE EM ROCHA PEAD - DPR05 (EXCETO ESCAVAÇÃO) (AC)</v>
          </cell>
          <cell r="C191" t="str">
            <v xml:space="preserve">m     </v>
          </cell>
          <cell r="D191">
            <v>67.94</v>
          </cell>
        </row>
        <row r="192">
          <cell r="A192">
            <v>41316</v>
          </cell>
          <cell r="B192" t="str">
            <v>SARJETA TRIANGULAR DE CONCRETO - STC01 (AC/BC)</v>
          </cell>
          <cell r="C192" t="str">
            <v xml:space="preserve">m     </v>
          </cell>
          <cell r="D192">
            <v>80.680000000000007</v>
          </cell>
        </row>
        <row r="193">
          <cell r="A193">
            <v>41317</v>
          </cell>
          <cell r="B193" t="str">
            <v>SARJETA TRIANGULAR DE CONCRETO - STC02 (AC/BC)</v>
          </cell>
          <cell r="C193" t="str">
            <v xml:space="preserve">m     </v>
          </cell>
          <cell r="D193">
            <v>64.59</v>
          </cell>
        </row>
        <row r="194">
          <cell r="A194">
            <v>41318</v>
          </cell>
          <cell r="B194" t="str">
            <v>SARJETA TRIANGULAR DE CONCRETO - STC03 (AC/BC)</v>
          </cell>
          <cell r="C194" t="str">
            <v xml:space="preserve">m     </v>
          </cell>
          <cell r="D194">
            <v>54.55</v>
          </cell>
        </row>
        <row r="195">
          <cell r="A195">
            <v>41319</v>
          </cell>
          <cell r="B195" t="str">
            <v>SARJETA TRIANGULAR DE CONCRETO - STC04 (AC/BC)</v>
          </cell>
          <cell r="C195" t="str">
            <v xml:space="preserve">m     </v>
          </cell>
          <cell r="D195">
            <v>45.29</v>
          </cell>
        </row>
        <row r="196">
          <cell r="A196">
            <v>41320</v>
          </cell>
          <cell r="B196" t="str">
            <v>SARJETA TRIANGULAR DE CONCRETO - STC05 (AC/BC)</v>
          </cell>
          <cell r="C196" t="str">
            <v xml:space="preserve">m     </v>
          </cell>
          <cell r="D196">
            <v>72.569999999999993</v>
          </cell>
        </row>
        <row r="197">
          <cell r="A197">
            <v>41321</v>
          </cell>
          <cell r="B197" t="str">
            <v>SARJETA TRIANGULAR DE CONCRETO - STC06 (AC/BC)</v>
          </cell>
          <cell r="C197" t="str">
            <v xml:space="preserve">m     </v>
          </cell>
          <cell r="D197">
            <v>52.35</v>
          </cell>
        </row>
        <row r="198">
          <cell r="A198">
            <v>41322</v>
          </cell>
          <cell r="B198" t="str">
            <v>SARJETA TRIANGULAR DE CONCRETO - STC07 (AC/BC)</v>
          </cell>
          <cell r="C198" t="str">
            <v xml:space="preserve">m     </v>
          </cell>
          <cell r="D198">
            <v>43.62</v>
          </cell>
        </row>
        <row r="199">
          <cell r="A199">
            <v>41323</v>
          </cell>
          <cell r="B199" t="str">
            <v>SARJETA TRIANGULAR DE CONCRETO - STC08 (AC/BC)</v>
          </cell>
          <cell r="C199" t="str">
            <v xml:space="preserve">m     </v>
          </cell>
          <cell r="D199">
            <v>38.24</v>
          </cell>
        </row>
        <row r="200">
          <cell r="A200">
            <v>41324</v>
          </cell>
          <cell r="B200" t="str">
            <v>SARJETA TRAPEZOIDAL DE CONCRETO - SZC01 (AC/BC)</v>
          </cell>
          <cell r="C200" t="str">
            <v xml:space="preserve">m     </v>
          </cell>
          <cell r="D200">
            <v>67.48</v>
          </cell>
        </row>
        <row r="201">
          <cell r="A201">
            <v>41325</v>
          </cell>
          <cell r="B201" t="str">
            <v>SARJETA TRAPEZOIDAL DE CONCRETO - SZC02  (AC/BC)</v>
          </cell>
          <cell r="C201" t="str">
            <v xml:space="preserve">m     </v>
          </cell>
          <cell r="D201">
            <v>53.77</v>
          </cell>
        </row>
        <row r="202">
          <cell r="A202">
            <v>41326</v>
          </cell>
          <cell r="B202" t="str">
            <v>SARJETA DE CANTEIRO CENTRAL DE CONCRETO - SCC01 (AC/BC)</v>
          </cell>
          <cell r="C202" t="str">
            <v xml:space="preserve">m     </v>
          </cell>
          <cell r="D202">
            <v>56.73</v>
          </cell>
        </row>
        <row r="203">
          <cell r="A203">
            <v>41327</v>
          </cell>
          <cell r="B203" t="str">
            <v>SARJETA DE CANTEIRO CENTRAL DE CONCRETO - SCC02 (AC/BC)</v>
          </cell>
          <cell r="C203" t="str">
            <v xml:space="preserve">m     </v>
          </cell>
          <cell r="D203">
            <v>78.84</v>
          </cell>
        </row>
        <row r="204">
          <cell r="A204">
            <v>41328</v>
          </cell>
          <cell r="B204" t="str">
            <v>SARJETA DE CANTEIRO CENTRAL DE CONCRETO - SCC03 (AC/BC)</v>
          </cell>
          <cell r="C204" t="str">
            <v xml:space="preserve">m     </v>
          </cell>
          <cell r="D204">
            <v>76.11</v>
          </cell>
        </row>
        <row r="205">
          <cell r="A205">
            <v>41329</v>
          </cell>
          <cell r="B205" t="str">
            <v>SARJETA DE CANTEIRO CENTRAL DE CONCRETO - SCC04 (AC/BC)</v>
          </cell>
          <cell r="C205" t="str">
            <v xml:space="preserve">m     </v>
          </cell>
          <cell r="D205">
            <v>109.25</v>
          </cell>
        </row>
        <row r="206">
          <cell r="A206">
            <v>41330</v>
          </cell>
          <cell r="B206" t="str">
            <v>MEIO FIO COM SARJETA - MFC01 (AC/BC)</v>
          </cell>
          <cell r="C206" t="str">
            <v xml:space="preserve">m     </v>
          </cell>
          <cell r="D206">
            <v>61.35</v>
          </cell>
        </row>
        <row r="207">
          <cell r="A207">
            <v>41331</v>
          </cell>
          <cell r="B207" t="str">
            <v>MEIO FIO COM SARJETA - MFC02 (AC/BC)</v>
          </cell>
          <cell r="C207" t="str">
            <v xml:space="preserve">m     </v>
          </cell>
          <cell r="D207">
            <v>52.7</v>
          </cell>
        </row>
        <row r="208">
          <cell r="A208">
            <v>41332</v>
          </cell>
          <cell r="B208" t="str">
            <v>MEIO FIO COM SARJETA - MFC03 (AC/BC)</v>
          </cell>
          <cell r="C208" t="str">
            <v xml:space="preserve">m     </v>
          </cell>
          <cell r="D208">
            <v>24.43</v>
          </cell>
        </row>
        <row r="209">
          <cell r="A209">
            <v>41333</v>
          </cell>
          <cell r="B209" t="str">
            <v>MEIO FIO COM SARJETA - MFC04 (AC/BC)</v>
          </cell>
          <cell r="C209" t="str">
            <v xml:space="preserve">m     </v>
          </cell>
          <cell r="D209">
            <v>18.48</v>
          </cell>
        </row>
        <row r="210">
          <cell r="A210">
            <v>41334</v>
          </cell>
          <cell r="B210" t="str">
            <v>MEIO FIO SEM SARJETA - MFC05 (AC/BC)</v>
          </cell>
          <cell r="C210" t="str">
            <v xml:space="preserve">m     </v>
          </cell>
          <cell r="D210">
            <v>19.399999999999999</v>
          </cell>
        </row>
        <row r="211">
          <cell r="A211">
            <v>41335</v>
          </cell>
          <cell r="B211" t="str">
            <v>MEIO FIO SEM SARJETA - MFC06 (AC/BC)</v>
          </cell>
          <cell r="C211" t="str">
            <v xml:space="preserve">m     </v>
          </cell>
          <cell r="D211">
            <v>13.45</v>
          </cell>
        </row>
        <row r="212">
          <cell r="A212">
            <v>41336</v>
          </cell>
          <cell r="B212" t="str">
            <v>MEIO FIO SEM SARJETA - MFC07 (AC/BC)</v>
          </cell>
          <cell r="C212" t="str">
            <v xml:space="preserve">m     </v>
          </cell>
          <cell r="D212">
            <v>23.04</v>
          </cell>
        </row>
        <row r="213">
          <cell r="A213">
            <v>41337</v>
          </cell>
          <cell r="B213" t="str">
            <v>MEIO FIO SEM SARJETA - MFC08 (AC/BC)</v>
          </cell>
          <cell r="C213" t="str">
            <v xml:space="preserve">m     </v>
          </cell>
          <cell r="D213">
            <v>40.619999999999997</v>
          </cell>
        </row>
        <row r="214">
          <cell r="A214">
            <v>41338</v>
          </cell>
          <cell r="B214" t="str">
            <v>VALETA DE PROTEÇÃO DE CORTE - VPC03</v>
          </cell>
          <cell r="C214" t="str">
            <v xml:space="preserve">m     </v>
          </cell>
          <cell r="D214">
            <v>166.98</v>
          </cell>
        </row>
        <row r="215">
          <cell r="A215">
            <v>41339</v>
          </cell>
          <cell r="B215" t="str">
            <v>VALETA DE PROTEÇÃO DE CORTE - VPC04</v>
          </cell>
          <cell r="C215" t="str">
            <v xml:space="preserve">m     </v>
          </cell>
          <cell r="D215">
            <v>130.19</v>
          </cell>
        </row>
        <row r="216">
          <cell r="A216">
            <v>41340</v>
          </cell>
          <cell r="B216" t="str">
            <v>VALETA DE PROTEÇÃO DE ATERRO - VPA03</v>
          </cell>
          <cell r="C216" t="str">
            <v xml:space="preserve">m     </v>
          </cell>
          <cell r="D216">
            <v>256.45</v>
          </cell>
        </row>
        <row r="217">
          <cell r="A217">
            <v>41341</v>
          </cell>
          <cell r="B217" t="str">
            <v>VALETA DE PROTEÇÃO DE ATERRO - VPA04</v>
          </cell>
          <cell r="C217" t="str">
            <v xml:space="preserve">m     </v>
          </cell>
          <cell r="D217">
            <v>134.04</v>
          </cell>
        </row>
        <row r="218">
          <cell r="A218">
            <v>41345</v>
          </cell>
          <cell r="B218" t="str">
            <v>CAIXA COLETORA EM CONCRETO TUBO D=0,60M EXCETO ESCAVAÇÃO (AC/BC)</v>
          </cell>
          <cell r="C218" t="str">
            <v xml:space="preserve">un    </v>
          </cell>
          <cell r="D218">
            <v>1659.55</v>
          </cell>
        </row>
        <row r="219">
          <cell r="A219">
            <v>41346</v>
          </cell>
          <cell r="B219" t="str">
            <v>CAIXA COLETORA EM CONCRETO TUBO D=0,80M EXCETO ESCAVAÇÃO (AC/BC)</v>
          </cell>
          <cell r="C219" t="str">
            <v xml:space="preserve">un    </v>
          </cell>
          <cell r="D219">
            <v>2014.7</v>
          </cell>
        </row>
        <row r="220">
          <cell r="A220">
            <v>41347</v>
          </cell>
          <cell r="B220" t="str">
            <v>CAIXA COLETORA EM CONCRETO TUBO D=1,00M EXCETO ESCAVAÇÃO (AC/BC)</v>
          </cell>
          <cell r="C220" t="str">
            <v xml:space="preserve">un    </v>
          </cell>
          <cell r="D220">
            <v>2361.06</v>
          </cell>
        </row>
        <row r="221">
          <cell r="A221">
            <v>41350</v>
          </cell>
          <cell r="B221" t="str">
            <v>DISSIPADOR DE ENERGIA - DED 01 (AC/BC)</v>
          </cell>
          <cell r="C221" t="str">
            <v xml:space="preserve">un    </v>
          </cell>
          <cell r="D221">
            <v>368.23</v>
          </cell>
        </row>
        <row r="222">
          <cell r="A222">
            <v>41367</v>
          </cell>
          <cell r="B222" t="str">
            <v>DISSIPADOR DE ENERGIA - DES 01 (AC/BC)</v>
          </cell>
          <cell r="C222" t="str">
            <v xml:space="preserve">un    </v>
          </cell>
          <cell r="D222">
            <v>183.76</v>
          </cell>
        </row>
        <row r="223">
          <cell r="A223">
            <v>41368</v>
          </cell>
          <cell r="B223" t="str">
            <v>DISSIPADOR DE ENERGIA - DES 02 (AC/BC)</v>
          </cell>
          <cell r="C223" t="str">
            <v xml:space="preserve">un    </v>
          </cell>
          <cell r="D223">
            <v>218.1</v>
          </cell>
        </row>
        <row r="224">
          <cell r="A224">
            <v>41369</v>
          </cell>
          <cell r="B224" t="str">
            <v>DISSIPADOR DE ENERGIA - DES 03 (AC/BC)</v>
          </cell>
          <cell r="C224" t="str">
            <v xml:space="preserve">un    </v>
          </cell>
          <cell r="D224">
            <v>265.55</v>
          </cell>
        </row>
        <row r="225">
          <cell r="A225">
            <v>41370</v>
          </cell>
          <cell r="B225" t="str">
            <v>DISSIPADOR DE ENERGIA - DES 04 (AC/BC)</v>
          </cell>
          <cell r="C225" t="str">
            <v xml:space="preserve">un    </v>
          </cell>
          <cell r="D225">
            <v>320.33</v>
          </cell>
        </row>
        <row r="226">
          <cell r="A226">
            <v>41371</v>
          </cell>
          <cell r="B226" t="str">
            <v>DISSIPADOR DE ENERGIA - DEB 01 (AC/BC)</v>
          </cell>
          <cell r="C226" t="str">
            <v xml:space="preserve">un    </v>
          </cell>
          <cell r="D226">
            <v>384.97</v>
          </cell>
        </row>
        <row r="227">
          <cell r="A227">
            <v>41372</v>
          </cell>
          <cell r="B227" t="str">
            <v>DISSIPADOR DE ENERGIA - DEB 02 (AC/BC)</v>
          </cell>
          <cell r="C227" t="str">
            <v xml:space="preserve">un    </v>
          </cell>
          <cell r="D227">
            <v>478.43</v>
          </cell>
        </row>
        <row r="228">
          <cell r="A228">
            <v>41373</v>
          </cell>
          <cell r="B228" t="str">
            <v>DISSIPADOR DE ENERGIA - DEB 03 (AC/BC)</v>
          </cell>
          <cell r="C228" t="str">
            <v xml:space="preserve">un    </v>
          </cell>
          <cell r="D228">
            <v>1329.48</v>
          </cell>
        </row>
        <row r="229">
          <cell r="A229">
            <v>41374</v>
          </cell>
          <cell r="B229" t="str">
            <v>DISSIPADOR DE ENERGIA - DEB 04 (AC/BC)</v>
          </cell>
          <cell r="C229" t="str">
            <v xml:space="preserve">un    </v>
          </cell>
          <cell r="D229">
            <v>2029.86</v>
          </cell>
        </row>
        <row r="230">
          <cell r="A230">
            <v>41375</v>
          </cell>
          <cell r="B230" t="str">
            <v>DISSIPADOR DE ENERGIA - DEB 05 (AC/BC)</v>
          </cell>
          <cell r="C230" t="str">
            <v xml:space="preserve">un    </v>
          </cell>
          <cell r="D230">
            <v>2870.85</v>
          </cell>
        </row>
        <row r="231">
          <cell r="A231">
            <v>41376</v>
          </cell>
          <cell r="B231" t="str">
            <v>DISSIPADOR DE ENERGIA - DEB 06 (AC/BC)</v>
          </cell>
          <cell r="C231" t="str">
            <v xml:space="preserve">un    </v>
          </cell>
          <cell r="D231">
            <v>3913.64</v>
          </cell>
        </row>
        <row r="232">
          <cell r="A232">
            <v>41377</v>
          </cell>
          <cell r="B232" t="str">
            <v>DISSIPADOR DE ENERGIA - DEB 07 (AC/BC)</v>
          </cell>
          <cell r="C232" t="str">
            <v xml:space="preserve">un    </v>
          </cell>
          <cell r="D232">
            <v>5363.25</v>
          </cell>
        </row>
        <row r="233">
          <cell r="A233">
            <v>41378</v>
          </cell>
          <cell r="B233" t="str">
            <v>DISSIPADOR DE ENERGIA - DEB 08 (AC/BC)</v>
          </cell>
          <cell r="C233" t="str">
            <v xml:space="preserve">un    </v>
          </cell>
          <cell r="D233">
            <v>3935.18</v>
          </cell>
        </row>
        <row r="234">
          <cell r="A234">
            <v>41381</v>
          </cell>
          <cell r="B234" t="str">
            <v>DISSIPADOR DE ENERGIA - DEB 11 (AC/BC)</v>
          </cell>
          <cell r="C234" t="str">
            <v xml:space="preserve">un    </v>
          </cell>
          <cell r="D234">
            <v>5011.6899999999996</v>
          </cell>
        </row>
        <row r="235">
          <cell r="A235">
            <v>41385</v>
          </cell>
          <cell r="B235" t="str">
            <v>ENTRADA D'ÁGUA - EDA 01 (AC/BC)</v>
          </cell>
          <cell r="C235" t="str">
            <v xml:space="preserve">un    </v>
          </cell>
          <cell r="D235">
            <v>61.79</v>
          </cell>
        </row>
        <row r="236">
          <cell r="A236">
            <v>41386</v>
          </cell>
          <cell r="B236" t="str">
            <v>ENTRADA D'ÁGUA - EDA 02 (AC/BC)</v>
          </cell>
          <cell r="C236" t="str">
            <v xml:space="preserve">un    </v>
          </cell>
          <cell r="D236">
            <v>75.14</v>
          </cell>
        </row>
        <row r="237">
          <cell r="A237">
            <v>41414</v>
          </cell>
          <cell r="B237" t="str">
            <v>DESCIDA D'ÁGUA DE ATERROS TIPO RÁPIDO - DAR 02 (AC/BC)</v>
          </cell>
          <cell r="C237" t="str">
            <v xml:space="preserve">m     </v>
          </cell>
          <cell r="D237">
            <v>106.31</v>
          </cell>
        </row>
        <row r="238">
          <cell r="A238">
            <v>41415</v>
          </cell>
          <cell r="B238" t="str">
            <v>DESCIDA D'ÁGUA DE ATERROS TIPO RÁPIDO - DAR 03 (AC/BC)</v>
          </cell>
          <cell r="C238" t="str">
            <v xml:space="preserve">m     </v>
          </cell>
          <cell r="D238">
            <v>192.25</v>
          </cell>
        </row>
        <row r="239">
          <cell r="A239">
            <v>41417</v>
          </cell>
          <cell r="B239" t="str">
            <v>DESCIDA D'ÁGUA DE CORTES EM DEGRAUS - DCD 01 (AC/BC)</v>
          </cell>
          <cell r="C239" t="str">
            <v xml:space="preserve">m     </v>
          </cell>
          <cell r="D239">
            <v>293.77999999999997</v>
          </cell>
        </row>
        <row r="240">
          <cell r="A240">
            <v>41418</v>
          </cell>
          <cell r="B240" t="str">
            <v>DESCIDA D'ÁGUA DE CORTES EM DEGRAUS - DCD 02 (AC/BC)</v>
          </cell>
          <cell r="C240" t="str">
            <v xml:space="preserve">m     </v>
          </cell>
          <cell r="D240">
            <v>465.4</v>
          </cell>
        </row>
        <row r="241">
          <cell r="A241">
            <v>41419</v>
          </cell>
          <cell r="B241" t="str">
            <v>DESCIDA D'ÁGUA DE CORTES EM DEGRAUS - DCD 03 (AC/BC)</v>
          </cell>
          <cell r="C241" t="str">
            <v xml:space="preserve">m     </v>
          </cell>
          <cell r="D241">
            <v>353.49</v>
          </cell>
        </row>
        <row r="242">
          <cell r="A242">
            <v>41420</v>
          </cell>
          <cell r="B242" t="str">
            <v>DESCIDA D'ÁGUA DE CORTES EM DEGRAUS - DCD 04 (AC/BC)</v>
          </cell>
          <cell r="C242" t="str">
            <v xml:space="preserve">m     </v>
          </cell>
          <cell r="D242">
            <v>534.35</v>
          </cell>
        </row>
        <row r="243">
          <cell r="A243">
            <v>41421</v>
          </cell>
          <cell r="B243" t="str">
            <v>DESCIDA D'ÁGUA DE ATERROS EM DEGRAUS - DAD 01 (AC/BC)</v>
          </cell>
          <cell r="C243" t="str">
            <v xml:space="preserve">m     </v>
          </cell>
          <cell r="D243">
            <v>177.81</v>
          </cell>
        </row>
        <row r="244">
          <cell r="A244">
            <v>41422</v>
          </cell>
          <cell r="B244" t="str">
            <v>DESCIDA D'ÁGUA DE ATERROS EM DEGRAUS - DAD 02 (AC/BC)</v>
          </cell>
          <cell r="C244" t="str">
            <v xml:space="preserve">m     </v>
          </cell>
          <cell r="D244">
            <v>247.94</v>
          </cell>
        </row>
        <row r="245">
          <cell r="A245">
            <v>41423</v>
          </cell>
          <cell r="B245" t="str">
            <v>DESCIDA D'ÁGUA DE ATERROS EM DEGRAUS - DAD 03 (AC/BC)</v>
          </cell>
          <cell r="C245" t="str">
            <v xml:space="preserve">m     </v>
          </cell>
          <cell r="D245">
            <v>421.22</v>
          </cell>
        </row>
        <row r="246">
          <cell r="A246">
            <v>41424</v>
          </cell>
          <cell r="B246" t="str">
            <v>DESCIDA D'ÁGUA DE ATERROS EM DEGRAUS - DAD 04 (AC/BC)</v>
          </cell>
          <cell r="C246" t="str">
            <v xml:space="preserve">m     </v>
          </cell>
          <cell r="D246">
            <v>615.39</v>
          </cell>
        </row>
        <row r="247">
          <cell r="A247">
            <v>41425</v>
          </cell>
          <cell r="B247" t="str">
            <v>DESCIDA D'ÁGUA DE ATERROS EM DEGRAUS - DAD 05 (AC/BC)</v>
          </cell>
          <cell r="C247" t="str">
            <v xml:space="preserve">m     </v>
          </cell>
          <cell r="D247">
            <v>588.22</v>
          </cell>
        </row>
        <row r="248">
          <cell r="A248">
            <v>41426</v>
          </cell>
          <cell r="B248" t="str">
            <v>DESCIDA D'ÁGUA DE ATERROS EM DEGRAUS - DAD 06 (AC/BC)</v>
          </cell>
          <cell r="C248" t="str">
            <v xml:space="preserve">m     </v>
          </cell>
          <cell r="D248">
            <v>820.89</v>
          </cell>
        </row>
        <row r="249">
          <cell r="A249">
            <v>41427</v>
          </cell>
          <cell r="B249" t="str">
            <v>DESCIDA D'ÁGUA DE ATERROS EM DEGRAUS - DAD 07 (AC/BC)</v>
          </cell>
          <cell r="C249" t="str">
            <v xml:space="preserve">m     </v>
          </cell>
          <cell r="D249">
            <v>771.18</v>
          </cell>
        </row>
        <row r="250">
          <cell r="A250">
            <v>41428</v>
          </cell>
          <cell r="B250" t="str">
            <v>DESCIDA D'ÁGUA DE ATERROS EM DEGRAUS - DAD 08 (AC/BC)</v>
          </cell>
          <cell r="C250" t="str">
            <v xml:space="preserve">m     </v>
          </cell>
          <cell r="D250">
            <v>1043.78</v>
          </cell>
        </row>
        <row r="251">
          <cell r="A251">
            <v>41429</v>
          </cell>
          <cell r="B251" t="str">
            <v>DESCIDA D'ÁGUA DE ATERROS EM DEGRAUS - DAD 09 (AC/BC)</v>
          </cell>
          <cell r="C251" t="str">
            <v xml:space="preserve">m     </v>
          </cell>
          <cell r="D251">
            <v>975.8</v>
          </cell>
        </row>
        <row r="252">
          <cell r="A252">
            <v>41430</v>
          </cell>
          <cell r="B252" t="str">
            <v>DESCIDA D'ÁGUA DE ATERROS EM DEGRAUS - DAD 10 (AC/BC)</v>
          </cell>
          <cell r="C252" t="str">
            <v xml:space="preserve">m     </v>
          </cell>
          <cell r="D252">
            <v>1279.9000000000001</v>
          </cell>
        </row>
        <row r="253">
          <cell r="A253">
            <v>41431</v>
          </cell>
          <cell r="B253" t="str">
            <v>DESCIDA D'ÁGUA DE ATERROS EM DEGRAUS - DAD 11 (AC/BC)</v>
          </cell>
          <cell r="C253" t="str">
            <v xml:space="preserve">m     </v>
          </cell>
          <cell r="D253">
            <v>1305.4100000000001</v>
          </cell>
        </row>
        <row r="254">
          <cell r="A254">
            <v>41432</v>
          </cell>
          <cell r="B254" t="str">
            <v>DESCIDA D'ÁGUA DE ATERROS EM DEGRAUS - DAD 12 (AC/BC)</v>
          </cell>
          <cell r="C254" t="str">
            <v xml:space="preserve">m     </v>
          </cell>
          <cell r="D254">
            <v>1707.74</v>
          </cell>
        </row>
        <row r="255">
          <cell r="A255">
            <v>41433</v>
          </cell>
          <cell r="B255" t="str">
            <v>DESCIDA D'ÁGUA DE ATERROS EM DEGRAUS - DAD 13 (AC/BC)</v>
          </cell>
          <cell r="C255" t="str">
            <v xml:space="preserve">m     </v>
          </cell>
          <cell r="D255">
            <v>1625.54</v>
          </cell>
        </row>
        <row r="256">
          <cell r="A256">
            <v>41434</v>
          </cell>
          <cell r="B256" t="str">
            <v>DESCIDA D'ÁGUA DE ATERROS EM DEGRAUS - DAD 14 (AC/BC)</v>
          </cell>
          <cell r="C256" t="str">
            <v xml:space="preserve">m     </v>
          </cell>
          <cell r="D256">
            <v>1998.32</v>
          </cell>
        </row>
        <row r="257">
          <cell r="A257">
            <v>41435</v>
          </cell>
          <cell r="B257" t="str">
            <v>DESCIDA D'ÁGUA DE ATERROS EM DEGRAUS - DAD 15 (AC/BC)</v>
          </cell>
          <cell r="C257" t="str">
            <v xml:space="preserve">m     </v>
          </cell>
          <cell r="D257">
            <v>2120.39</v>
          </cell>
        </row>
        <row r="258">
          <cell r="A258">
            <v>41436</v>
          </cell>
          <cell r="B258" t="str">
            <v>DESCIDA D'ÁGUA DE ATERROS EM DEGRAUS - DAD 16 (AC/BC)</v>
          </cell>
          <cell r="C258" t="str">
            <v xml:space="preserve">m     </v>
          </cell>
          <cell r="D258">
            <v>2556.33</v>
          </cell>
        </row>
        <row r="259">
          <cell r="A259">
            <v>41437</v>
          </cell>
          <cell r="B259" t="str">
            <v>DESCIDA D'ÁGUA DE ATERROS EM DEGRAUS - DAD 17 (AC/BC)</v>
          </cell>
          <cell r="C259" t="str">
            <v xml:space="preserve">m     </v>
          </cell>
          <cell r="D259">
            <v>2936.82</v>
          </cell>
        </row>
        <row r="260">
          <cell r="A260">
            <v>41438</v>
          </cell>
          <cell r="B260" t="str">
            <v>DESCIDA D'ÁGUA DE ATERROS EM DEGRAUS - DAD 18 (AC/BC)</v>
          </cell>
          <cell r="C260" t="str">
            <v xml:space="preserve">m     </v>
          </cell>
          <cell r="D260">
            <v>3482.68</v>
          </cell>
        </row>
        <row r="261">
          <cell r="A261">
            <v>41445</v>
          </cell>
          <cell r="B261" t="str">
            <v>DRENO SUB-SUPERFICIAL - DSS 01 (EXCETO ESCAVAÇÃO) (AC)</v>
          </cell>
          <cell r="C261" t="str">
            <v xml:space="preserve">m     </v>
          </cell>
          <cell r="D261">
            <v>40.9</v>
          </cell>
        </row>
        <row r="262">
          <cell r="A262">
            <v>41446</v>
          </cell>
          <cell r="B262" t="str">
            <v>DRENO SUB-SUPERFICIAL - DSS 02 (EXCETO ESCAVAÇÃO) (BC)</v>
          </cell>
          <cell r="C262" t="str">
            <v xml:space="preserve">m     </v>
          </cell>
          <cell r="D262">
            <v>38.33</v>
          </cell>
        </row>
        <row r="263">
          <cell r="A263">
            <v>41447</v>
          </cell>
          <cell r="B263" t="str">
            <v>DRENO SUB-SUPERFICIAL - DSS 03 (EXCETO ESCAVAÇÃO) (BC)</v>
          </cell>
          <cell r="C263" t="str">
            <v xml:space="preserve">m     </v>
          </cell>
          <cell r="D263">
            <v>22.07</v>
          </cell>
        </row>
        <row r="264">
          <cell r="A264">
            <v>41448</v>
          </cell>
          <cell r="B264" t="str">
            <v>DRENO SUB-SUPERFICIAL - DSS 04 (EXCETO ESCAVAÇÃO) (BC)</v>
          </cell>
          <cell r="C264" t="str">
            <v xml:space="preserve">m     </v>
          </cell>
          <cell r="D264">
            <v>56.45</v>
          </cell>
        </row>
        <row r="265">
          <cell r="A265">
            <v>41449</v>
          </cell>
          <cell r="B265" t="str">
            <v>DRENO PEAD SUB-SUPERFICIAL - DSS 01 (EXCETO ESCAVAÇÃO) (AC)</v>
          </cell>
          <cell r="C265" t="str">
            <v xml:space="preserve">m     </v>
          </cell>
          <cell r="D265">
            <v>52.59</v>
          </cell>
        </row>
        <row r="266">
          <cell r="A266">
            <v>41450</v>
          </cell>
          <cell r="B266" t="str">
            <v>DRENO PEAD SUB-SUPERFICIAL - DSS 04 (EXCETO ESCAVAÇÃO) (BC)</v>
          </cell>
          <cell r="C266" t="str">
            <v xml:space="preserve">m     </v>
          </cell>
          <cell r="D266">
            <v>39.68</v>
          </cell>
        </row>
        <row r="267">
          <cell r="A267">
            <v>41454</v>
          </cell>
          <cell r="B267" t="str">
            <v>BOCA P/ DRENO PROFUNDO - BSD 01 (AC/BC)</v>
          </cell>
          <cell r="C267" t="str">
            <v xml:space="preserve">un    </v>
          </cell>
          <cell r="D267">
            <v>239.24</v>
          </cell>
        </row>
        <row r="268">
          <cell r="A268">
            <v>41455</v>
          </cell>
          <cell r="B268" t="str">
            <v>BOCA P/ DRENO PROFUNDO - BSD 02 (AC/BC)</v>
          </cell>
          <cell r="C268" t="str">
            <v xml:space="preserve">un    </v>
          </cell>
          <cell r="D268">
            <v>294.2</v>
          </cell>
        </row>
        <row r="269">
          <cell r="A269">
            <v>41456</v>
          </cell>
          <cell r="B269" t="str">
            <v>BOCA P/ DRENO SUB-SUPERFICIAL - BSD 03 (AC/BC)</v>
          </cell>
          <cell r="C269" t="str">
            <v xml:space="preserve">un    </v>
          </cell>
          <cell r="D269">
            <v>73.52</v>
          </cell>
        </row>
        <row r="270">
          <cell r="A270">
            <v>47022</v>
          </cell>
          <cell r="B270" t="str">
            <v>ESCAVAÇÃO MEC. DE VALAS DE MAT. 3ª CAT. (INCL. TRANSPORTE)</v>
          </cell>
          <cell r="C270" t="str">
            <v xml:space="preserve">m3    </v>
          </cell>
          <cell r="D270">
            <v>182.02</v>
          </cell>
        </row>
        <row r="271">
          <cell r="A271">
            <v>47023</v>
          </cell>
          <cell r="B271" t="str">
            <v>ESCAVAÇÃO MEC. DE VALAS DE MAT. 1ª CAT. (INCL. TRANSPORTE)</v>
          </cell>
          <cell r="C271" t="str">
            <v xml:space="preserve">m3    </v>
          </cell>
          <cell r="D271">
            <v>20.07</v>
          </cell>
        </row>
        <row r="272">
          <cell r="A272">
            <v>100005</v>
          </cell>
          <cell r="B272" t="str">
            <v>OBRAS COMPLEMENTARES</v>
          </cell>
        </row>
        <row r="273">
          <cell r="A273">
            <v>40800</v>
          </cell>
          <cell r="B273" t="str">
            <v>CERCA DE VEDAÇÃO DE FAIXA DE DOMÍNIO EM MADEIRA</v>
          </cell>
          <cell r="C273" t="str">
            <v xml:space="preserve">M     </v>
          </cell>
          <cell r="D273">
            <v>19.61</v>
          </cell>
        </row>
        <row r="274">
          <cell r="A274">
            <v>40804</v>
          </cell>
          <cell r="B274" t="str">
            <v>REMOÇÃO DE CERCA</v>
          </cell>
          <cell r="C274" t="str">
            <v xml:space="preserve">m     </v>
          </cell>
          <cell r="D274">
            <v>4.9400000000000004</v>
          </cell>
        </row>
        <row r="275">
          <cell r="A275">
            <v>40805</v>
          </cell>
          <cell r="B275" t="str">
            <v>REMOÇÃO E RECOLOCAÇÃO DE CERCA</v>
          </cell>
          <cell r="C275" t="str">
            <v xml:space="preserve">M     </v>
          </cell>
          <cell r="D275">
            <v>11.37</v>
          </cell>
        </row>
        <row r="276">
          <cell r="A276">
            <v>40810</v>
          </cell>
          <cell r="B276" t="str">
            <v>DEFENSA METÁLICA SEMI-MALEÁVEL SIMPLES</v>
          </cell>
          <cell r="C276" t="str">
            <v xml:space="preserve">M     </v>
          </cell>
          <cell r="D276">
            <v>634.97</v>
          </cell>
        </row>
        <row r="277">
          <cell r="A277">
            <v>40865</v>
          </cell>
          <cell r="B277" t="str">
            <v>REVESTIMENTO VEGETAL EM PLACAS (GRAMA)</v>
          </cell>
          <cell r="C277" t="str">
            <v xml:space="preserve">m2    </v>
          </cell>
          <cell r="D277">
            <v>11.92</v>
          </cell>
        </row>
        <row r="278">
          <cell r="A278">
            <v>40870</v>
          </cell>
          <cell r="B278" t="str">
            <v>REVESTIMENTO VEGETAL EM MUDAS</v>
          </cell>
          <cell r="C278" t="str">
            <v xml:space="preserve">m2    </v>
          </cell>
          <cell r="D278">
            <v>6.58</v>
          </cell>
        </row>
        <row r="279">
          <cell r="A279">
            <v>40880</v>
          </cell>
          <cell r="B279" t="str">
            <v>CONFORMAÇÃO DE TALUDE</v>
          </cell>
          <cell r="C279" t="str">
            <v xml:space="preserve">m2    </v>
          </cell>
          <cell r="D279">
            <v>0.54</v>
          </cell>
        </row>
        <row r="280">
          <cell r="A280">
            <v>40885</v>
          </cell>
          <cell r="B280" t="str">
            <v>FLORESTAMENTO</v>
          </cell>
          <cell r="C280" t="str">
            <v xml:space="preserve">m2    </v>
          </cell>
          <cell r="D280">
            <v>12.37</v>
          </cell>
        </row>
        <row r="281">
          <cell r="A281">
            <v>40890</v>
          </cell>
          <cell r="B281" t="str">
            <v>REVESTIMENTO VEGETAL POR HIDROSSEMEADURA</v>
          </cell>
          <cell r="C281" t="str">
            <v xml:space="preserve">m2    </v>
          </cell>
          <cell r="D281">
            <v>7.68</v>
          </cell>
        </row>
        <row r="282">
          <cell r="A282">
            <v>40895</v>
          </cell>
          <cell r="B282" t="str">
            <v>SEMEADURA MANUAL</v>
          </cell>
          <cell r="C282" t="str">
            <v xml:space="preserve">m2    </v>
          </cell>
          <cell r="D282">
            <v>2.1</v>
          </cell>
        </row>
        <row r="283">
          <cell r="B283" t="str">
            <v>SINALIZAÇÃO HORIZONTAL</v>
          </cell>
        </row>
        <row r="284">
          <cell r="A284">
            <v>40814</v>
          </cell>
          <cell r="B284" t="str">
            <v>SINALIZAÇÃO HORIZONTAL COM RESINA ACRÍLICA (0,4 mm)</v>
          </cell>
          <cell r="C284" t="str">
            <v xml:space="preserve">m2    </v>
          </cell>
          <cell r="D284">
            <v>32.85</v>
          </cell>
        </row>
        <row r="285">
          <cell r="A285">
            <v>40815</v>
          </cell>
          <cell r="B285" t="str">
            <v>SINALIZAÇÃO HORIZONTAL COM RESINA ACRÍLICA (0,6 mm)</v>
          </cell>
          <cell r="C285" t="str">
            <v xml:space="preserve">m2    </v>
          </cell>
          <cell r="D285">
            <v>45.88</v>
          </cell>
        </row>
        <row r="286">
          <cell r="A286">
            <v>40816</v>
          </cell>
          <cell r="B286" t="str">
            <v>SINALIZAÇÃO HORIZONTAL COM RESINA ACRÍLICA EMULSIONADA EM ÁGUA (0,3 mm)</v>
          </cell>
          <cell r="C286" t="str">
            <v xml:space="preserve">m2    </v>
          </cell>
          <cell r="D286">
            <v>16.03</v>
          </cell>
        </row>
        <row r="287">
          <cell r="A287">
            <v>40817</v>
          </cell>
          <cell r="B287" t="str">
            <v>SINALIZAÇÃO HORIZONTAL COM RESINA ACRÍLICA EMULSIONADA EM ÁGUA (0,4 mm)</v>
          </cell>
          <cell r="C287" t="str">
            <v xml:space="preserve">m2    </v>
          </cell>
          <cell r="D287">
            <v>19.12</v>
          </cell>
        </row>
        <row r="288">
          <cell r="A288">
            <v>40818</v>
          </cell>
          <cell r="B288" t="str">
            <v>SINALIZAÇÃO HORIZONTAL COM RESINA ACRÍLICA EMULSIONADA EM ÁGUA (0,5 mm)</v>
          </cell>
          <cell r="C288" t="str">
            <v xml:space="preserve">m2    </v>
          </cell>
          <cell r="D288">
            <v>22.19</v>
          </cell>
        </row>
        <row r="289">
          <cell r="A289">
            <v>40820</v>
          </cell>
          <cell r="B289" t="str">
            <v>SINALIZAÇÃO HORIZONTAL COM TERMOPLÁSTICO POR ASPERSÃO - HOT SPRAY (1,5 mm)</v>
          </cell>
          <cell r="C289" t="str">
            <v xml:space="preserve">m2    </v>
          </cell>
          <cell r="D289">
            <v>56.15</v>
          </cell>
        </row>
        <row r="290">
          <cell r="A290">
            <v>40825</v>
          </cell>
          <cell r="B290" t="str">
            <v>SINALIZAÇÃO HORIZONTAL COM TERMOPLÁSTICO EXTRUDADO (3 mm)</v>
          </cell>
          <cell r="C290" t="str">
            <v xml:space="preserve">m2    </v>
          </cell>
          <cell r="D290">
            <v>100.8</v>
          </cell>
        </row>
        <row r="291">
          <cell r="A291">
            <v>40830</v>
          </cell>
          <cell r="B291" t="str">
            <v>TACHA REFLETIVA MONODIRECIONAL</v>
          </cell>
          <cell r="C291" t="str">
            <v xml:space="preserve">Un    </v>
          </cell>
          <cell r="D291">
            <v>36.25</v>
          </cell>
        </row>
        <row r="292">
          <cell r="A292">
            <v>40835</v>
          </cell>
          <cell r="B292" t="str">
            <v>TACHA REFLETIVA BIDIRECIONAL</v>
          </cell>
          <cell r="C292" t="str">
            <v xml:space="preserve">Un    </v>
          </cell>
          <cell r="D292">
            <v>40.229999999999997</v>
          </cell>
        </row>
        <row r="293">
          <cell r="A293">
            <v>40840</v>
          </cell>
          <cell r="B293" t="str">
            <v>TACHÃO REFLETIVO MONODIRECIONAL</v>
          </cell>
          <cell r="C293" t="str">
            <v xml:space="preserve">Un    </v>
          </cell>
          <cell r="D293">
            <v>114.42</v>
          </cell>
        </row>
        <row r="294">
          <cell r="A294">
            <v>40845</v>
          </cell>
          <cell r="B294" t="str">
            <v>TACHÃO REFLETIVO BIDIRECIONAL</v>
          </cell>
          <cell r="C294" t="str">
            <v xml:space="preserve">Un    </v>
          </cell>
          <cell r="D294">
            <v>116.27</v>
          </cell>
        </row>
        <row r="295">
          <cell r="B295" t="str">
            <v>SINALIZAÇÃO VERTICAL</v>
          </cell>
        </row>
        <row r="296">
          <cell r="A296">
            <v>40850</v>
          </cell>
          <cell r="B296" t="str">
            <v>SINALIZAÇÃO VERTICAL SEMI-REFLETIVA</v>
          </cell>
          <cell r="C296" t="str">
            <v xml:space="preserve">m2    </v>
          </cell>
          <cell r="D296">
            <v>528.39</v>
          </cell>
        </row>
        <row r="297">
          <cell r="A297">
            <v>40851</v>
          </cell>
          <cell r="B297" t="str">
            <v>SINALIZAÇÃO VERTICAL TOTALMENTE REFLETIVA (TIPO I)</v>
          </cell>
          <cell r="C297" t="str">
            <v xml:space="preserve">m2    </v>
          </cell>
          <cell r="D297">
            <v>685.58</v>
          </cell>
        </row>
        <row r="298">
          <cell r="A298">
            <v>40853</v>
          </cell>
          <cell r="B298" t="str">
            <v>SINALIZAÇÃO VERTICAL TOTALMENTE REFLETIVA (TIPO III)</v>
          </cell>
          <cell r="C298" t="str">
            <v xml:space="preserve">m2    </v>
          </cell>
          <cell r="D298">
            <v>828.72</v>
          </cell>
        </row>
        <row r="299">
          <cell r="A299">
            <v>40855</v>
          </cell>
          <cell r="B299" t="str">
            <v>SINALIZAÇÃO VERTICAL TOTALMENTE REFLETIVA</v>
          </cell>
          <cell r="C299" t="str">
            <v xml:space="preserve">m2    </v>
          </cell>
          <cell r="D299">
            <v>726.48</v>
          </cell>
        </row>
        <row r="300">
          <cell r="A300">
            <v>40856</v>
          </cell>
          <cell r="B300" t="str">
            <v>SINALIZAÇÃO VERTICAL TOTALMENTE REFLETIVA - CHAPA DE ALUMÍNIO</v>
          </cell>
          <cell r="C300" t="str">
            <v xml:space="preserve">m2    </v>
          </cell>
          <cell r="D300">
            <v>1286.8800000000001</v>
          </cell>
        </row>
        <row r="301">
          <cell r="A301">
            <v>100008</v>
          </cell>
          <cell r="B301" t="str">
            <v>OBRAS DE ARTE CORRENTES</v>
          </cell>
        </row>
        <row r="302">
          <cell r="A302">
            <v>41800</v>
          </cell>
          <cell r="B302" t="str">
            <v>REMOÇÃO DE BUEIROS TUBULARES</v>
          </cell>
          <cell r="C302" t="str">
            <v xml:space="preserve">M     </v>
          </cell>
          <cell r="D302">
            <v>62.51</v>
          </cell>
        </row>
        <row r="303">
          <cell r="A303">
            <v>41806</v>
          </cell>
          <cell r="B303" t="str">
            <v>CORPO DE BSTC D=0,60M (EXCETO ESCAVAÇÃO)</v>
          </cell>
          <cell r="C303" t="str">
            <v xml:space="preserve">m     </v>
          </cell>
          <cell r="D303">
            <v>392.79</v>
          </cell>
        </row>
        <row r="304">
          <cell r="A304">
            <v>41811</v>
          </cell>
          <cell r="B304" t="str">
            <v>CORPO DE BSTC D=0,80M (EXCETO ESCAVAÇÃO)</v>
          </cell>
          <cell r="C304" t="str">
            <v xml:space="preserve">m     </v>
          </cell>
          <cell r="D304">
            <v>661.28</v>
          </cell>
        </row>
        <row r="305">
          <cell r="A305">
            <v>41816</v>
          </cell>
          <cell r="B305" t="str">
            <v>CORPO DE BSTC D=1,00M (EXCETO ESCAVAÇÃO)</v>
          </cell>
          <cell r="C305" t="str">
            <v xml:space="preserve">m     </v>
          </cell>
          <cell r="D305">
            <v>962.51</v>
          </cell>
        </row>
        <row r="306">
          <cell r="A306">
            <v>41821</v>
          </cell>
          <cell r="B306" t="str">
            <v>CORPO DE BSTC D=1,20M (EXCETO ESCAVAÇÃO)</v>
          </cell>
          <cell r="C306" t="str">
            <v xml:space="preserve">m     </v>
          </cell>
          <cell r="D306">
            <v>1224.6600000000001</v>
          </cell>
        </row>
        <row r="307">
          <cell r="A307">
            <v>41826</v>
          </cell>
          <cell r="B307" t="str">
            <v>CORPO DE BSTC D=1,50M (EXCETO ESCAVAÇÃO)</v>
          </cell>
          <cell r="C307" t="str">
            <v xml:space="preserve">m     </v>
          </cell>
          <cell r="D307">
            <v>1777.69</v>
          </cell>
        </row>
        <row r="308">
          <cell r="A308">
            <v>41831</v>
          </cell>
          <cell r="B308" t="str">
            <v>CORPO DE BDTC D=1,00M (EXCETO ESCAVAÇÃO)</v>
          </cell>
          <cell r="C308" t="str">
            <v xml:space="preserve">m     </v>
          </cell>
          <cell r="D308">
            <v>1881.64</v>
          </cell>
        </row>
        <row r="309">
          <cell r="A309">
            <v>41836</v>
          </cell>
          <cell r="B309" t="str">
            <v>CORPO DE BDTC D=0,80M (EXCETO ESCAVAÇÃO)</v>
          </cell>
          <cell r="C309" t="str">
            <v xml:space="preserve">m     </v>
          </cell>
          <cell r="D309">
            <v>1282.1500000000001</v>
          </cell>
        </row>
        <row r="310">
          <cell r="A310">
            <v>41841</v>
          </cell>
          <cell r="B310" t="str">
            <v>CORPO DE BTTC D=1,00M (EXCETO ESCAVAÇÃO)</v>
          </cell>
          <cell r="C310" t="str">
            <v xml:space="preserve">m     </v>
          </cell>
          <cell r="D310">
            <v>2777.15</v>
          </cell>
        </row>
        <row r="311">
          <cell r="A311">
            <v>41846</v>
          </cell>
          <cell r="B311" t="str">
            <v>BOCA DE BSTC D=0,60M (AC/BC)</v>
          </cell>
          <cell r="C311" t="str">
            <v xml:space="preserve">un    </v>
          </cell>
          <cell r="D311">
            <v>754.71</v>
          </cell>
        </row>
        <row r="312">
          <cell r="A312">
            <v>41851</v>
          </cell>
          <cell r="B312" t="str">
            <v>BOCA DE BSTC D=0,80M (AC/BC)</v>
          </cell>
          <cell r="C312" t="str">
            <v xml:space="preserve">un    </v>
          </cell>
          <cell r="D312">
            <v>858.32</v>
          </cell>
        </row>
        <row r="313">
          <cell r="A313">
            <v>41856</v>
          </cell>
          <cell r="B313" t="str">
            <v>BOCA DE BSTC D=1,00M (AC/BC)</v>
          </cell>
          <cell r="C313" t="str">
            <v xml:space="preserve">un    </v>
          </cell>
          <cell r="D313">
            <v>1226.81</v>
          </cell>
        </row>
        <row r="314">
          <cell r="A314">
            <v>41861</v>
          </cell>
          <cell r="B314" t="str">
            <v>BOCA DE BSTC D=1,20M (AC/BC)</v>
          </cell>
          <cell r="C314" t="str">
            <v xml:space="preserve">un    </v>
          </cell>
          <cell r="D314">
            <v>1625.93</v>
          </cell>
        </row>
        <row r="315">
          <cell r="A315">
            <v>41866</v>
          </cell>
          <cell r="B315" t="str">
            <v>BOCA DE BSTC D=1,50M (AC/BC)</v>
          </cell>
          <cell r="C315" t="str">
            <v xml:space="preserve">un    </v>
          </cell>
          <cell r="D315">
            <v>3013.43</v>
          </cell>
        </row>
        <row r="316">
          <cell r="A316">
            <v>41871</v>
          </cell>
          <cell r="B316" t="str">
            <v>BOCA DE BDTC D=0,80M (AC/BC)</v>
          </cell>
          <cell r="C316" t="str">
            <v xml:space="preserve">un    </v>
          </cell>
          <cell r="D316">
            <v>1195.58</v>
          </cell>
        </row>
        <row r="317">
          <cell r="A317">
            <v>41876</v>
          </cell>
          <cell r="B317" t="str">
            <v>BOCA DE BDTC D=1,00M (AC/BC)</v>
          </cell>
          <cell r="C317" t="str">
            <v xml:space="preserve">un    </v>
          </cell>
          <cell r="D317">
            <v>1769.33</v>
          </cell>
        </row>
        <row r="318">
          <cell r="A318">
            <v>41881</v>
          </cell>
          <cell r="B318" t="str">
            <v>BOCA DE BTTC D=1,00M (AC/BC)</v>
          </cell>
          <cell r="C318" t="str">
            <v xml:space="preserve">un    </v>
          </cell>
          <cell r="D318">
            <v>2295.27</v>
          </cell>
        </row>
        <row r="319">
          <cell r="A319">
            <v>47018</v>
          </cell>
          <cell r="B319" t="str">
            <v>ARGAMASSA DE CIMENTO E AREIA 1:4 (AC)</v>
          </cell>
          <cell r="C319" t="str">
            <v xml:space="preserve">m3    </v>
          </cell>
          <cell r="D319">
            <v>553.73</v>
          </cell>
        </row>
        <row r="320">
          <cell r="A320">
            <v>47020</v>
          </cell>
          <cell r="B320" t="str">
            <v>FORMA DE PLACA COMPENSADA</v>
          </cell>
          <cell r="C320" t="str">
            <v xml:space="preserve">m2    </v>
          </cell>
          <cell r="D320">
            <v>74.48</v>
          </cell>
        </row>
        <row r="321">
          <cell r="A321">
            <v>47021</v>
          </cell>
          <cell r="B321" t="str">
            <v>CONFECÇÃO DE GUIAS</v>
          </cell>
          <cell r="C321" t="str">
            <v xml:space="preserve">M     </v>
          </cell>
          <cell r="D321">
            <v>6.84</v>
          </cell>
        </row>
        <row r="322">
          <cell r="A322">
            <v>100011</v>
          </cell>
          <cell r="B322" t="str">
            <v>SERVIÇOS DIVERSOS</v>
          </cell>
        </row>
        <row r="323">
          <cell r="A323">
            <v>42800</v>
          </cell>
          <cell r="B323" t="str">
            <v>GABIÕES (1,00 M)</v>
          </cell>
          <cell r="C323" t="str">
            <v xml:space="preserve">m3    </v>
          </cell>
          <cell r="D323">
            <v>855.04</v>
          </cell>
        </row>
        <row r="324">
          <cell r="A324">
            <v>42805</v>
          </cell>
          <cell r="B324" t="str">
            <v>GABIÕES (0,5 M)</v>
          </cell>
          <cell r="C324" t="str">
            <v xml:space="preserve">m3    </v>
          </cell>
          <cell r="D324">
            <v>999.39</v>
          </cell>
        </row>
        <row r="325">
          <cell r="A325">
            <v>42810</v>
          </cell>
          <cell r="B325" t="str">
            <v>COLCHÕES RENO (0,3 M)</v>
          </cell>
          <cell r="C325" t="str">
            <v xml:space="preserve">m3    </v>
          </cell>
          <cell r="D325">
            <v>2078.31</v>
          </cell>
        </row>
        <row r="326">
          <cell r="A326">
            <v>42816</v>
          </cell>
          <cell r="B326" t="str">
            <v>RIP-RAP</v>
          </cell>
          <cell r="C326" t="str">
            <v xml:space="preserve">m3    </v>
          </cell>
          <cell r="D326">
            <v>380.7</v>
          </cell>
        </row>
        <row r="327">
          <cell r="A327">
            <v>42820</v>
          </cell>
          <cell r="B327" t="str">
            <v>DEMOLIÇÃO DE CONCRETO SIMPLES</v>
          </cell>
          <cell r="C327" t="str">
            <v xml:space="preserve">m3    </v>
          </cell>
          <cell r="D327">
            <v>202.32</v>
          </cell>
        </row>
        <row r="328">
          <cell r="A328">
            <v>42825</v>
          </cell>
          <cell r="B328" t="str">
            <v>DEMOLIÇÃO DE CONCRETO ARMADO</v>
          </cell>
          <cell r="C328" t="str">
            <v xml:space="preserve">m3    </v>
          </cell>
          <cell r="D328">
            <v>726.46</v>
          </cell>
        </row>
        <row r="329">
          <cell r="A329">
            <v>42831</v>
          </cell>
          <cell r="B329" t="str">
            <v>CONCRETO FCK=11 MPA P/ DRENAGEM</v>
          </cell>
          <cell r="C329" t="str">
            <v xml:space="preserve">m3    </v>
          </cell>
          <cell r="D329">
            <v>438.29</v>
          </cell>
        </row>
        <row r="330">
          <cell r="A330">
            <v>42836</v>
          </cell>
          <cell r="B330" t="str">
            <v>CONCRETO FCK=15 MPA  P/ DRENAGEM</v>
          </cell>
          <cell r="C330" t="str">
            <v xml:space="preserve">m3    </v>
          </cell>
          <cell r="D330">
            <v>505.28</v>
          </cell>
        </row>
        <row r="331">
          <cell r="A331">
            <v>42841</v>
          </cell>
          <cell r="B331" t="str">
            <v>CONCRETO CICLÓPICO FCK=11 MPA P/ DRENAGEM</v>
          </cell>
          <cell r="C331" t="str">
            <v xml:space="preserve">m3    </v>
          </cell>
          <cell r="D331">
            <v>360.38</v>
          </cell>
        </row>
        <row r="332">
          <cell r="A332">
            <v>42845</v>
          </cell>
          <cell r="B332" t="str">
            <v>ENROCAMENTO DE PEDRA ARRUMADA</v>
          </cell>
          <cell r="C332" t="str">
            <v xml:space="preserve">m3    </v>
          </cell>
          <cell r="D332">
            <v>206.63</v>
          </cell>
        </row>
        <row r="333">
          <cell r="A333">
            <v>42850</v>
          </cell>
          <cell r="B333" t="str">
            <v>ENROCAMENTO DE PEDRA JOGADA</v>
          </cell>
          <cell r="C333" t="str">
            <v xml:space="preserve">m3    </v>
          </cell>
          <cell r="D333">
            <v>138.94999999999999</v>
          </cell>
        </row>
        <row r="334">
          <cell r="A334">
            <v>42856</v>
          </cell>
          <cell r="B334" t="str">
            <v>ENROCAMENTO DE PEDRA ARGAMASSADA (AC/BC)</v>
          </cell>
          <cell r="C334" t="str">
            <v xml:space="preserve">m3    </v>
          </cell>
          <cell r="D334">
            <v>294.69</v>
          </cell>
        </row>
        <row r="335">
          <cell r="A335">
            <v>42860</v>
          </cell>
          <cell r="B335" t="str">
            <v>PATROLAMENTO</v>
          </cell>
          <cell r="C335" t="str">
            <v xml:space="preserve">ARE   </v>
          </cell>
          <cell r="D335">
            <v>4.75</v>
          </cell>
        </row>
        <row r="336">
          <cell r="A336">
            <v>47027</v>
          </cell>
          <cell r="B336" t="str">
            <v>ESCAVAÇÃO MANUAL</v>
          </cell>
          <cell r="C336" t="str">
            <v xml:space="preserve">m3    </v>
          </cell>
          <cell r="D336">
            <v>59.17</v>
          </cell>
        </row>
        <row r="337">
          <cell r="A337">
            <v>100012</v>
          </cell>
          <cell r="B337" t="str">
            <v>CONSERVAÇÃO ROTINEIRA</v>
          </cell>
        </row>
        <row r="338">
          <cell r="A338">
            <v>42400</v>
          </cell>
          <cell r="B338" t="str">
            <v>TAPA BURACO (EXCETO FORN. E TRANSP. MAT.)</v>
          </cell>
          <cell r="C338" t="str">
            <v xml:space="preserve">m3    </v>
          </cell>
          <cell r="D338">
            <v>257.26</v>
          </cell>
        </row>
        <row r="339">
          <cell r="A339">
            <v>42406</v>
          </cell>
          <cell r="B339" t="str">
            <v>REMENDO PROFUNDO (EXCETO FORN. E TRANSP. MAT.)</v>
          </cell>
          <cell r="C339" t="str">
            <v xml:space="preserve">m3    </v>
          </cell>
          <cell r="D339">
            <v>258.54000000000002</v>
          </cell>
        </row>
        <row r="340">
          <cell r="A340">
            <v>42410</v>
          </cell>
          <cell r="B340" t="str">
            <v>ROÇADA MANUAL</v>
          </cell>
          <cell r="C340" t="str">
            <v xml:space="preserve">Ha    </v>
          </cell>
          <cell r="D340">
            <v>1671.19</v>
          </cell>
        </row>
        <row r="341">
          <cell r="A341">
            <v>42411</v>
          </cell>
          <cell r="B341" t="str">
            <v>ROÇADA COM ROÇADEIRA COSTAL</v>
          </cell>
          <cell r="C341" t="str">
            <v xml:space="preserve">Ha    </v>
          </cell>
          <cell r="D341">
            <v>706.09</v>
          </cell>
        </row>
        <row r="342">
          <cell r="A342">
            <v>42415</v>
          </cell>
          <cell r="B342" t="str">
            <v>ROÇADA MECÂNIZADA</v>
          </cell>
          <cell r="C342" t="str">
            <v xml:space="preserve">Ha    </v>
          </cell>
          <cell r="D342">
            <v>428.68</v>
          </cell>
        </row>
        <row r="343">
          <cell r="A343">
            <v>42420</v>
          </cell>
          <cell r="B343" t="str">
            <v>CAPINA MANUAL</v>
          </cell>
          <cell r="C343" t="str">
            <v xml:space="preserve">m2    </v>
          </cell>
          <cell r="D343">
            <v>0.89</v>
          </cell>
        </row>
        <row r="344">
          <cell r="A344">
            <v>42425</v>
          </cell>
          <cell r="B344" t="str">
            <v>LIMPEZA DE MEIO-FIO E DESCIDA D´AGUA</v>
          </cell>
          <cell r="C344" t="str">
            <v xml:space="preserve">M     </v>
          </cell>
          <cell r="D344">
            <v>0.62</v>
          </cell>
        </row>
        <row r="345">
          <cell r="A345">
            <v>42430</v>
          </cell>
          <cell r="B345" t="str">
            <v>LIMPEZA DE SARJETA</v>
          </cell>
          <cell r="C345" t="str">
            <v xml:space="preserve">M     </v>
          </cell>
          <cell r="D345">
            <v>1.1000000000000001</v>
          </cell>
        </row>
        <row r="346">
          <cell r="A346">
            <v>42435</v>
          </cell>
          <cell r="B346" t="str">
            <v>LIMPEZA DE VALETAS  DE CORTE</v>
          </cell>
          <cell r="C346" t="str">
            <v xml:space="preserve">M     </v>
          </cell>
          <cell r="D346">
            <v>1.44</v>
          </cell>
        </row>
        <row r="347">
          <cell r="A347">
            <v>42440</v>
          </cell>
          <cell r="B347" t="str">
            <v>LIMPEZA DE PONTE</v>
          </cell>
          <cell r="C347" t="str">
            <v xml:space="preserve">M     </v>
          </cell>
          <cell r="D347">
            <v>7.23</v>
          </cell>
        </row>
        <row r="348">
          <cell r="A348">
            <v>42445</v>
          </cell>
          <cell r="B348" t="str">
            <v>DESOBSTRUÇÃO DE BUEIROS</v>
          </cell>
          <cell r="C348" t="str">
            <v xml:space="preserve">m3    </v>
          </cell>
          <cell r="D348">
            <v>53.37</v>
          </cell>
        </row>
        <row r="349">
          <cell r="A349">
            <v>42450</v>
          </cell>
          <cell r="B349" t="str">
            <v>REMOÇÃO DE BARREIRA (MANUAL)</v>
          </cell>
          <cell r="C349" t="str">
            <v xml:space="preserve">m3    </v>
          </cell>
          <cell r="D349">
            <v>48.84</v>
          </cell>
        </row>
        <row r="350">
          <cell r="A350">
            <v>42455</v>
          </cell>
          <cell r="B350" t="str">
            <v>REMOÇÃO DE BARREIRA</v>
          </cell>
          <cell r="C350" t="str">
            <v xml:space="preserve">m3    </v>
          </cell>
          <cell r="D350">
            <v>10.32</v>
          </cell>
        </row>
        <row r="351">
          <cell r="A351">
            <v>42460</v>
          </cell>
          <cell r="B351" t="str">
            <v>RECOMPOSIÇÃO MANUAL DE ATERRO</v>
          </cell>
          <cell r="C351" t="str">
            <v xml:space="preserve">m3    </v>
          </cell>
          <cell r="D351">
            <v>93.45</v>
          </cell>
        </row>
        <row r="352">
          <cell r="A352">
            <v>42465</v>
          </cell>
          <cell r="B352" t="str">
            <v>RECOMPOSIÇÃO MECÂNIZADA DE ATERRO</v>
          </cell>
          <cell r="C352" t="str">
            <v xml:space="preserve">m3    </v>
          </cell>
          <cell r="D352">
            <v>30.14</v>
          </cell>
        </row>
        <row r="353">
          <cell r="A353">
            <v>42471</v>
          </cell>
          <cell r="B353" t="str">
            <v>RECOMPOSIÇÃO DE GUARDA-CORPO (EXCETO TRANSPORTE)</v>
          </cell>
          <cell r="C353" t="str">
            <v xml:space="preserve">m     </v>
          </cell>
          <cell r="D353">
            <v>250.15</v>
          </cell>
        </row>
        <row r="354">
          <cell r="A354">
            <v>42476</v>
          </cell>
          <cell r="B354" t="str">
            <v>RECOMPOSIÇÃO DE DRENAGEM SUPERFICIAL (AC/BC)</v>
          </cell>
          <cell r="C354" t="str">
            <v xml:space="preserve">m3    </v>
          </cell>
          <cell r="D354">
            <v>797.27</v>
          </cell>
        </row>
        <row r="355">
          <cell r="A355">
            <v>42480</v>
          </cell>
          <cell r="B355" t="str">
            <v>CAIAÇÃO (3 DEMÃOS)</v>
          </cell>
          <cell r="C355" t="str">
            <v xml:space="preserve">m2    </v>
          </cell>
          <cell r="D355">
            <v>3.77</v>
          </cell>
        </row>
        <row r="356">
          <cell r="A356">
            <v>42486</v>
          </cell>
          <cell r="B356" t="str">
            <v>SELAGEM DE TRINCA(EXC. MAT. BET. E TRANSP. MAT.) (AC)</v>
          </cell>
          <cell r="C356" t="str">
            <v xml:space="preserve">l     </v>
          </cell>
          <cell r="D356">
            <v>4.03</v>
          </cell>
        </row>
        <row r="357">
          <cell r="A357">
            <v>42491</v>
          </cell>
          <cell r="B357" t="str">
            <v>USINAGEM PMF (EXC. FORN.BET. E TRANSP.) (BC)</v>
          </cell>
          <cell r="C357" t="str">
            <v xml:space="preserve">m3    </v>
          </cell>
          <cell r="D357">
            <v>180.25</v>
          </cell>
        </row>
        <row r="358">
          <cell r="A358">
            <v>42496</v>
          </cell>
          <cell r="B358" t="str">
            <v>USINAGEM CBUQ(EXC. FORN. BET. E TRANSP.) (AC/BC)</v>
          </cell>
          <cell r="C358" t="str">
            <v xml:space="preserve">m3    </v>
          </cell>
          <cell r="D358">
            <v>416.22</v>
          </cell>
        </row>
        <row r="359">
          <cell r="A359">
            <v>100015</v>
          </cell>
          <cell r="B359" t="str">
            <v>PAVIMENTAÇÃO URBANA</v>
          </cell>
        </row>
        <row r="360">
          <cell r="A360">
            <v>44001</v>
          </cell>
          <cell r="B360" t="str">
            <v>LIMPEZA (PAV.URB.)</v>
          </cell>
          <cell r="C360" t="str">
            <v xml:space="preserve">m2    </v>
          </cell>
          <cell r="D360">
            <v>0.25</v>
          </cell>
        </row>
        <row r="361">
          <cell r="A361">
            <v>44010</v>
          </cell>
          <cell r="B361" t="str">
            <v>CARGA DE ENTULHOS (PAV.URB.)</v>
          </cell>
          <cell r="C361" t="str">
            <v xml:space="preserve">m3    </v>
          </cell>
          <cell r="D361">
            <v>2.5</v>
          </cell>
        </row>
        <row r="362">
          <cell r="A362">
            <v>44011</v>
          </cell>
          <cell r="B362" t="str">
            <v>TRANSPORTE DE ENTULHOS (PAV.URB.)</v>
          </cell>
          <cell r="C362" t="str">
            <v xml:space="preserve">m3km  </v>
          </cell>
          <cell r="D362">
            <v>3.79</v>
          </cell>
        </row>
        <row r="363">
          <cell r="A363">
            <v>44020</v>
          </cell>
          <cell r="B363" t="str">
            <v>ESCAVAÇÃO E CARGA DE MAT. DE 1ºCAT (PAV.URB.)</v>
          </cell>
          <cell r="C363" t="str">
            <v xml:space="preserve">m3    </v>
          </cell>
          <cell r="D363">
            <v>3.96</v>
          </cell>
        </row>
        <row r="364">
          <cell r="A364">
            <v>44021</v>
          </cell>
          <cell r="B364" t="str">
            <v>TRANSPORTE DE MAT. DE 1º CAT.-À CAMINHÃO (PAV.URB.)</v>
          </cell>
          <cell r="C364" t="str">
            <v xml:space="preserve">m3km  </v>
          </cell>
          <cell r="D364">
            <v>3.23</v>
          </cell>
        </row>
        <row r="365">
          <cell r="A365">
            <v>44050</v>
          </cell>
          <cell r="B365" t="str">
            <v>COMPACTAÇÃO À 95% DO P.N (PAV.URB.)</v>
          </cell>
          <cell r="C365" t="str">
            <v xml:space="preserve">m3    </v>
          </cell>
          <cell r="D365">
            <v>5.55</v>
          </cell>
        </row>
        <row r="366">
          <cell r="A366">
            <v>44051</v>
          </cell>
          <cell r="B366" t="str">
            <v>COMPACTAÇÃO À 100% DO P.N. (PAV.URB.)</v>
          </cell>
          <cell r="C366" t="str">
            <v xml:space="preserve">m3    </v>
          </cell>
          <cell r="D366">
            <v>6.64</v>
          </cell>
        </row>
        <row r="367">
          <cell r="A367">
            <v>44052</v>
          </cell>
          <cell r="B367" t="str">
            <v>REGULARIZAÇÃO E COMPACTAÇÃO DO SUB-LEITO (PAV.URB.)</v>
          </cell>
          <cell r="C367" t="str">
            <v xml:space="preserve">m2    </v>
          </cell>
          <cell r="D367">
            <v>2.98</v>
          </cell>
        </row>
        <row r="368">
          <cell r="A368">
            <v>44100</v>
          </cell>
          <cell r="B368" t="str">
            <v>ESCAVAÇÃO E CARGA DE MAT. DE JAZIDA (PAV.URB.)</v>
          </cell>
          <cell r="C368" t="str">
            <v xml:space="preserve">m3    </v>
          </cell>
          <cell r="D368">
            <v>8.2200000000000006</v>
          </cell>
        </row>
        <row r="369">
          <cell r="A369">
            <v>44101</v>
          </cell>
          <cell r="B369" t="str">
            <v>ESC. E CARGA DE MAT. DE JAZ-. C/ INDENIZ. (PAV.URB.)</v>
          </cell>
          <cell r="C369" t="str">
            <v xml:space="preserve">m3    </v>
          </cell>
          <cell r="D369">
            <v>14.55</v>
          </cell>
        </row>
        <row r="370">
          <cell r="A370">
            <v>44102</v>
          </cell>
          <cell r="B370" t="str">
            <v>TRANSPORTE DE MAT. DE JAZIDA-CASCALHO (PAV.URB.)</v>
          </cell>
          <cell r="C370" t="str">
            <v xml:space="preserve">m3km  </v>
          </cell>
          <cell r="D370">
            <v>3.23</v>
          </cell>
        </row>
        <row r="371">
          <cell r="A371">
            <v>44150</v>
          </cell>
          <cell r="B371" t="str">
            <v>ESTABILIZAÇÃO GRANULOMÉTRICA SEM MISTURA (PAV.URB.)</v>
          </cell>
          <cell r="C371" t="str">
            <v xml:space="preserve">m3    </v>
          </cell>
          <cell r="D371">
            <v>22.96</v>
          </cell>
        </row>
        <row r="372">
          <cell r="A372">
            <v>44151</v>
          </cell>
          <cell r="B372" t="str">
            <v>ESTABILIZAÇÃO SOLO-CIMENTO 2% PESO-PISTA (PAV.URB.) S/ TRANS. LOCAL DE CIMENTO</v>
          </cell>
          <cell r="C372" t="str">
            <v xml:space="preserve">m3    </v>
          </cell>
          <cell r="D372">
            <v>66.94</v>
          </cell>
        </row>
        <row r="373">
          <cell r="A373">
            <v>44200</v>
          </cell>
          <cell r="B373" t="str">
            <v>IMPRIMAÇÃO (PAV.URB.)</v>
          </cell>
          <cell r="C373" t="str">
            <v xml:space="preserve">m2    </v>
          </cell>
          <cell r="D373">
            <v>0.54</v>
          </cell>
        </row>
        <row r="374">
          <cell r="A374">
            <v>44201</v>
          </cell>
          <cell r="B374" t="str">
            <v>PINTURA DE LIGAÇÃO (PAV.URB.)</v>
          </cell>
          <cell r="C374" t="str">
            <v xml:space="preserve">m2    </v>
          </cell>
          <cell r="D374">
            <v>0.53</v>
          </cell>
        </row>
        <row r="375">
          <cell r="A375">
            <v>44202</v>
          </cell>
          <cell r="B375" t="str">
            <v>TRATAMENTO SUPERFICIAL DUPLO - TSD (BC) (PAV.URB.)</v>
          </cell>
          <cell r="C375" t="str">
            <v xml:space="preserve">m2    </v>
          </cell>
          <cell r="D375">
            <v>8.07</v>
          </cell>
        </row>
        <row r="376">
          <cell r="A376">
            <v>44203</v>
          </cell>
          <cell r="B376" t="str">
            <v>CAPA SELANTE COM PÓ-DE-PEDRA (BC) (PAV.URB.)</v>
          </cell>
          <cell r="C376" t="str">
            <v xml:space="preserve">m2    </v>
          </cell>
          <cell r="D376">
            <v>2.54</v>
          </cell>
        </row>
        <row r="377">
          <cell r="A377">
            <v>44204</v>
          </cell>
          <cell r="B377" t="str">
            <v>CONCRETO BETUM.USINADO À QUENTE-CBUQ (AC/BC) (PAV.URB.)</v>
          </cell>
          <cell r="C377" t="str">
            <v xml:space="preserve">m3    </v>
          </cell>
          <cell r="D377">
            <v>531.34</v>
          </cell>
        </row>
        <row r="378">
          <cell r="A378">
            <v>44205</v>
          </cell>
          <cell r="B378" t="str">
            <v>PRÉ MISTURADO À FRIO-PMF (BC) (PAV.URB.)</v>
          </cell>
          <cell r="C378" t="str">
            <v xml:space="preserve">m3    </v>
          </cell>
          <cell r="D378">
            <v>273.14999999999998</v>
          </cell>
        </row>
        <row r="379">
          <cell r="A379">
            <v>44206</v>
          </cell>
          <cell r="B379" t="str">
            <v>BLOKRET  8 CM - CONCRETO  FCK=22 MPA (PAV.URB.)</v>
          </cell>
          <cell r="C379" t="str">
            <v xml:space="preserve">m2    </v>
          </cell>
          <cell r="D379">
            <v>127.37</v>
          </cell>
        </row>
        <row r="380">
          <cell r="A380">
            <v>44207</v>
          </cell>
          <cell r="B380" t="str">
            <v>PARALELEPÍPEDO (PAV.URB.)</v>
          </cell>
          <cell r="C380" t="str">
            <v xml:space="preserve">m2    </v>
          </cell>
          <cell r="D380">
            <v>103.02</v>
          </cell>
        </row>
        <row r="381">
          <cell r="A381">
            <v>44208</v>
          </cell>
          <cell r="B381" t="str">
            <v>LAMA ASFÁLTICA FINA (AC/BC) (PAV.URB.)</v>
          </cell>
          <cell r="C381" t="str">
            <v xml:space="preserve">m2    </v>
          </cell>
          <cell r="D381">
            <v>5.32</v>
          </cell>
        </row>
        <row r="382">
          <cell r="A382">
            <v>44209</v>
          </cell>
          <cell r="B382" t="str">
            <v>TRATAMENTO SUPERFICIAL SIMPLES - TSS (BC) (PAV.URB.)</v>
          </cell>
          <cell r="C382" t="str">
            <v xml:space="preserve">m2    </v>
          </cell>
          <cell r="D382">
            <v>4.17</v>
          </cell>
        </row>
        <row r="383">
          <cell r="A383">
            <v>44210</v>
          </cell>
          <cell r="B383" t="str">
            <v>MICRORREVESTIMENTO À FRIO - 0,8cm S/COMP. (BC) (PAV.URB.)</v>
          </cell>
          <cell r="C383" t="str">
            <v xml:space="preserve">m2    </v>
          </cell>
          <cell r="D383">
            <v>4.2</v>
          </cell>
        </row>
        <row r="384">
          <cell r="A384">
            <v>44211</v>
          </cell>
          <cell r="B384" t="str">
            <v>MICRORREVESTIMENTO À FRIO - 1,0cm S/COMP. (BC) (PAV.URB.)</v>
          </cell>
          <cell r="C384" t="str">
            <v xml:space="preserve">m2    </v>
          </cell>
          <cell r="D384">
            <v>5.22</v>
          </cell>
        </row>
        <row r="385">
          <cell r="A385">
            <v>44300</v>
          </cell>
          <cell r="B385" t="str">
            <v>TRANSPORTE LOCAL DE MATERIAL BETUMINOSO (PAV.URB.)</v>
          </cell>
          <cell r="C385" t="str">
            <v xml:space="preserve">TKM   </v>
          </cell>
          <cell r="D385">
            <v>5.16</v>
          </cell>
        </row>
        <row r="386">
          <cell r="A386">
            <v>44301</v>
          </cell>
          <cell r="B386" t="str">
            <v>TRANSPORTE LOCAL DE MASSA ASFÁLTICA (PAV.URB.)</v>
          </cell>
          <cell r="C386" t="str">
            <v xml:space="preserve">TKM   </v>
          </cell>
          <cell r="D386">
            <v>2.54</v>
          </cell>
        </row>
        <row r="387">
          <cell r="A387">
            <v>44302</v>
          </cell>
          <cell r="B387" t="str">
            <v>TRANSPORTE LOCAL DE AGREGADO (PAV.URB.)</v>
          </cell>
          <cell r="C387" t="str">
            <v xml:space="preserve">m3km  </v>
          </cell>
          <cell r="D387">
            <v>3.82</v>
          </cell>
        </row>
        <row r="388">
          <cell r="A388">
            <v>44303</v>
          </cell>
          <cell r="B388" t="str">
            <v>TRANSPORTE LOCAL DE CIMENTO / CAL / FILLER (PAV.URB.)</v>
          </cell>
          <cell r="C388" t="str">
            <v xml:space="preserve">tkm   </v>
          </cell>
          <cell r="D388">
            <v>2.37</v>
          </cell>
        </row>
        <row r="389">
          <cell r="A389">
            <v>44400</v>
          </cell>
          <cell r="B389" t="str">
            <v>CALÇADA EM CONCRETO DESEMPENADO 15MPa - ESPESSURA = 5cm (AC/BC)</v>
          </cell>
          <cell r="C389" t="str">
            <v xml:space="preserve">m2    </v>
          </cell>
          <cell r="D389">
            <v>32.61</v>
          </cell>
        </row>
        <row r="390">
          <cell r="A390">
            <v>44450</v>
          </cell>
          <cell r="B390" t="str">
            <v>MEIO FIO SEM SARJETA - MFU01</v>
          </cell>
          <cell r="C390" t="str">
            <v xml:space="preserve">m     </v>
          </cell>
          <cell r="D390">
            <v>9.7799999999999994</v>
          </cell>
        </row>
        <row r="391">
          <cell r="A391">
            <v>44455</v>
          </cell>
          <cell r="B391" t="str">
            <v>MEIO FIO COM SARJETA - MFU02</v>
          </cell>
          <cell r="C391" t="str">
            <v xml:space="preserve">m     </v>
          </cell>
          <cell r="D391">
            <v>31.48</v>
          </cell>
        </row>
        <row r="392">
          <cell r="A392">
            <v>8</v>
          </cell>
          <cell r="B392" t="str">
            <v>HORAS  DE  EQUIPAMENTO - OAE</v>
          </cell>
        </row>
        <row r="393">
          <cell r="A393">
            <v>40193</v>
          </cell>
          <cell r="B393" t="str">
            <v>GUINDASTE 30 T - MÍNIMO 10H/DIA</v>
          </cell>
          <cell r="C393" t="str">
            <v xml:space="preserve">h     </v>
          </cell>
          <cell r="D393">
            <v>335.35</v>
          </cell>
        </row>
        <row r="394">
          <cell r="A394">
            <v>40194</v>
          </cell>
          <cell r="B394" t="str">
            <v>GUINDASTE 60 T - MÍNIMO 10H/DIA</v>
          </cell>
          <cell r="C394" t="str">
            <v xml:space="preserve">h     </v>
          </cell>
          <cell r="D394">
            <v>607.44000000000005</v>
          </cell>
        </row>
        <row r="395">
          <cell r="A395">
            <v>40195</v>
          </cell>
          <cell r="B395" t="str">
            <v>GUINDASTE 90 T - MÍNIMO 10H/DIA</v>
          </cell>
          <cell r="C395" t="str">
            <v xml:space="preserve">h     </v>
          </cell>
          <cell r="D395">
            <v>1392.05</v>
          </cell>
        </row>
        <row r="396">
          <cell r="A396">
            <v>40196</v>
          </cell>
          <cell r="B396" t="str">
            <v>GUINDASTE 120 T - MÍNIMO 10H/DIA</v>
          </cell>
          <cell r="C396" t="str">
            <v xml:space="preserve">h     </v>
          </cell>
          <cell r="D396">
            <v>1708.42</v>
          </cell>
        </row>
        <row r="397">
          <cell r="A397">
            <v>14</v>
          </cell>
          <cell r="B397" t="str">
            <v>GALERIA DE ÁGUAS PLUVIAIS/DRENAGEM URBANA</v>
          </cell>
        </row>
        <row r="398">
          <cell r="A398">
            <v>45400</v>
          </cell>
          <cell r="B398" t="str">
            <v>ESCAVAÇÃO MANUAL DE VALAS ATÉ 2,00 M</v>
          </cell>
          <cell r="C398" t="str">
            <v xml:space="preserve">m3    </v>
          </cell>
          <cell r="D398">
            <v>62.6</v>
          </cell>
        </row>
        <row r="399">
          <cell r="A399">
            <v>45405</v>
          </cell>
          <cell r="B399" t="str">
            <v>ESCAVAÇÃO MANUAL DE VALAS DE 2,0 M A 4,0 M</v>
          </cell>
          <cell r="C399" t="str">
            <v xml:space="preserve">m3    </v>
          </cell>
          <cell r="D399">
            <v>74.62</v>
          </cell>
        </row>
        <row r="400">
          <cell r="A400">
            <v>45410</v>
          </cell>
          <cell r="B400" t="str">
            <v>ESCAVAÇÃO MECÂNICA EM TERRA</v>
          </cell>
          <cell r="C400" t="str">
            <v xml:space="preserve">m3    </v>
          </cell>
          <cell r="D400">
            <v>12.89</v>
          </cell>
        </row>
        <row r="401">
          <cell r="A401">
            <v>45415</v>
          </cell>
          <cell r="B401" t="str">
            <v>ESCAVAÇÃO MECÂNICA EM CASCALHO</v>
          </cell>
          <cell r="C401" t="str">
            <v xml:space="preserve">m3    </v>
          </cell>
          <cell r="D401">
            <v>16.100000000000001</v>
          </cell>
        </row>
        <row r="402">
          <cell r="A402">
            <v>45420</v>
          </cell>
          <cell r="B402" t="str">
            <v>ESCAVAÇÃO MECÂNICA EM ROCHA DECOMP. OU MATACÃO</v>
          </cell>
          <cell r="C402" t="str">
            <v xml:space="preserve">m3    </v>
          </cell>
          <cell r="D402">
            <v>25.19</v>
          </cell>
        </row>
        <row r="403">
          <cell r="A403">
            <v>45425</v>
          </cell>
          <cell r="B403" t="str">
            <v>ESCAVAÇÃO MECÂNICA EM SOLO MOLE</v>
          </cell>
          <cell r="C403" t="str">
            <v xml:space="preserve">m3    </v>
          </cell>
          <cell r="D403">
            <v>39.85</v>
          </cell>
        </row>
        <row r="404">
          <cell r="A404">
            <v>45430</v>
          </cell>
          <cell r="B404" t="str">
            <v>REATERRO APILOADO DE VALAS</v>
          </cell>
          <cell r="C404" t="str">
            <v xml:space="preserve">m3    </v>
          </cell>
          <cell r="D404">
            <v>53.32</v>
          </cell>
        </row>
        <row r="405">
          <cell r="A405">
            <v>45435</v>
          </cell>
          <cell r="B405" t="str">
            <v>REATERRO DE VALAS C/ COMPACTAÇÃO VIBRATÓRIA</v>
          </cell>
          <cell r="C405" t="str">
            <v xml:space="preserve">m3    </v>
          </cell>
          <cell r="D405">
            <v>12.71</v>
          </cell>
        </row>
        <row r="406">
          <cell r="A406">
            <v>45440</v>
          </cell>
          <cell r="B406" t="str">
            <v>FORNECIMENTO, TRANSPORTE E ASSENTAMENTO DE TUBO D=0,40 M (AC)</v>
          </cell>
          <cell r="C406" t="str">
            <v xml:space="preserve">m     </v>
          </cell>
          <cell r="D406">
            <v>197.97</v>
          </cell>
        </row>
        <row r="407">
          <cell r="A407">
            <v>45445</v>
          </cell>
          <cell r="B407" t="str">
            <v>FORNECIMENTO, TRANSPORTE E ASSENTAMENTO DE TUBO D=0,60 M (AC)</v>
          </cell>
          <cell r="C407" t="str">
            <v xml:space="preserve">m     </v>
          </cell>
          <cell r="D407">
            <v>321.38</v>
          </cell>
        </row>
        <row r="408">
          <cell r="A408">
            <v>45450</v>
          </cell>
          <cell r="B408" t="str">
            <v>FORNECIMENTO, TRANSPORTE E ASSENTAMENTO DE TUBO D=0,80 M (AC)</v>
          </cell>
          <cell r="C408" t="str">
            <v xml:space="preserve">m     </v>
          </cell>
          <cell r="D408">
            <v>554.76</v>
          </cell>
        </row>
        <row r="409">
          <cell r="A409">
            <v>45455</v>
          </cell>
          <cell r="B409" t="str">
            <v>FORNECIMENTO, TRANSPORTE E ASSENTAMENTO DE TUBO D=1,00 M (AC)</v>
          </cell>
          <cell r="C409" t="str">
            <v xml:space="preserve">m     </v>
          </cell>
          <cell r="D409">
            <v>861.95</v>
          </cell>
        </row>
        <row r="410">
          <cell r="A410">
            <v>45460</v>
          </cell>
          <cell r="B410" t="str">
            <v>FORNECIMENTO, TRANSPORTE E ASSENTAMENTO DE TUBO D=1,20 M (AC)</v>
          </cell>
          <cell r="C410" t="str">
            <v xml:space="preserve">m     </v>
          </cell>
          <cell r="D410">
            <v>1111.57</v>
          </cell>
        </row>
        <row r="411">
          <cell r="A411">
            <v>45465</v>
          </cell>
          <cell r="B411" t="str">
            <v>FORNECIMENTO, TRANSPORTE E ASSENTAMENTO DE TUBO D=1,50 M (AC)</v>
          </cell>
          <cell r="C411" t="str">
            <v xml:space="preserve">m     </v>
          </cell>
          <cell r="D411">
            <v>1665.48</v>
          </cell>
        </row>
        <row r="412">
          <cell r="A412">
            <v>45470</v>
          </cell>
          <cell r="B412" t="str">
            <v>POÇO DE VISITA PARA REDE D=0,40 M (AC/BC)</v>
          </cell>
          <cell r="C412" t="str">
            <v xml:space="preserve">un    </v>
          </cell>
          <cell r="D412">
            <v>1819.21</v>
          </cell>
        </row>
        <row r="413">
          <cell r="A413">
            <v>45475</v>
          </cell>
          <cell r="B413" t="str">
            <v>ACRÉSCIMO NA ALTURA DO P.V. PARA REDE D= 0,40 M (AC)</v>
          </cell>
          <cell r="C413" t="str">
            <v xml:space="preserve">m     </v>
          </cell>
          <cell r="D413">
            <v>896.34</v>
          </cell>
        </row>
        <row r="414">
          <cell r="A414">
            <v>45480</v>
          </cell>
          <cell r="B414" t="str">
            <v>POÇO DE VISITA PARA REDE D=0,60 M, PARTE FIXA C/1,00M DE ALTURA (AC/BC)</v>
          </cell>
          <cell r="C414" t="str">
            <v xml:space="preserve">un    </v>
          </cell>
          <cell r="D414">
            <v>2259.96</v>
          </cell>
        </row>
        <row r="415">
          <cell r="A415">
            <v>45485</v>
          </cell>
          <cell r="B415" t="str">
            <v>ACRÉSCIMO NA ALTURA DO P.V. PARA REDE D= 0,60 M (AC)</v>
          </cell>
          <cell r="C415" t="str">
            <v xml:space="preserve">m     </v>
          </cell>
          <cell r="D415">
            <v>975.32</v>
          </cell>
        </row>
        <row r="416">
          <cell r="A416">
            <v>45490</v>
          </cell>
          <cell r="B416" t="str">
            <v>POÇO DE VISITA PARA REDE D=0,80 M, PARTE FIXA C/ 1,00M DE ALTURA (AC/BC)</v>
          </cell>
          <cell r="C416" t="str">
            <v xml:space="preserve">un    </v>
          </cell>
          <cell r="D416">
            <v>4905.05</v>
          </cell>
        </row>
        <row r="417">
          <cell r="A417">
            <v>45495</v>
          </cell>
          <cell r="B417" t="str">
            <v>ACRÉSCIMO NA ALTURA DO P.V. PARA REDE D= 0,80 M (AC)</v>
          </cell>
          <cell r="C417" t="str">
            <v xml:space="preserve">m     </v>
          </cell>
          <cell r="D417">
            <v>2024.52</v>
          </cell>
        </row>
        <row r="418">
          <cell r="A418">
            <v>45500</v>
          </cell>
          <cell r="B418" t="str">
            <v>POÇO DE VISITA PARA REDE D=1,00 M, PARTE FIXA C/ 1,00 M DE ALTURA (AC/BC)</v>
          </cell>
          <cell r="C418" t="str">
            <v xml:space="preserve">un    </v>
          </cell>
          <cell r="D418">
            <v>5749.68</v>
          </cell>
        </row>
        <row r="419">
          <cell r="A419">
            <v>45505</v>
          </cell>
          <cell r="B419" t="str">
            <v>ACRÉSCIMO NA ALTURA DO POÇO DE VISITA PARA REDE D=1,00 M (AC)</v>
          </cell>
          <cell r="C419" t="str">
            <v xml:space="preserve">m     </v>
          </cell>
          <cell r="D419">
            <v>2253.6</v>
          </cell>
        </row>
        <row r="420">
          <cell r="A420">
            <v>45510</v>
          </cell>
          <cell r="B420" t="str">
            <v>POÇO DE VISITA PARA REDE D=1,20 M, PARTE FIXA C/ 1,00 M DE ALTURA (AC/BC)</v>
          </cell>
          <cell r="C420" t="str">
            <v xml:space="preserve">un    </v>
          </cell>
          <cell r="D420">
            <v>7525.3</v>
          </cell>
        </row>
        <row r="421">
          <cell r="A421">
            <v>45515</v>
          </cell>
          <cell r="B421" t="str">
            <v>ACRÉSCIMO NA ALTURA DO P.V. PARA REDE D= 1,20 M (AC)</v>
          </cell>
          <cell r="C421" t="str">
            <v xml:space="preserve">m     </v>
          </cell>
          <cell r="D421">
            <v>3255.56</v>
          </cell>
        </row>
        <row r="422">
          <cell r="A422">
            <v>45520</v>
          </cell>
          <cell r="B422" t="str">
            <v>POÇO DE VISITA PARA REDE D=1,50 M, PARTE FIXA C/ 1,00 M DE ALTURA (AC/BC)</v>
          </cell>
          <cell r="C422" t="str">
            <v xml:space="preserve">un    </v>
          </cell>
          <cell r="D422">
            <v>9430.83</v>
          </cell>
        </row>
        <row r="423">
          <cell r="A423">
            <v>45525</v>
          </cell>
          <cell r="B423" t="str">
            <v>ACRÉSCIMO NA ALTURA DO POÇO DE VISITA PARA REDE D=1,50 M (AC)</v>
          </cell>
          <cell r="C423" t="str">
            <v xml:space="preserve">m     </v>
          </cell>
          <cell r="D423">
            <v>3775.4</v>
          </cell>
        </row>
        <row r="424">
          <cell r="A424">
            <v>45530</v>
          </cell>
          <cell r="B424" t="str">
            <v>CHAMINÉ PARA POÇO DE VISITA,INCLUSIVE TAMPÃO E ANEL (AC/BC)</v>
          </cell>
          <cell r="C424" t="str">
            <v xml:space="preserve">m     </v>
          </cell>
          <cell r="D424">
            <v>1642.88</v>
          </cell>
        </row>
        <row r="425">
          <cell r="A425">
            <v>45535</v>
          </cell>
          <cell r="B425" t="str">
            <v>BOCA-DE-LOBO, ALTURA MÉDIA DE 1,30 M (AC/BC)</v>
          </cell>
          <cell r="C425" t="str">
            <v xml:space="preserve">un    </v>
          </cell>
          <cell r="D425">
            <v>1412.86</v>
          </cell>
        </row>
        <row r="426">
          <cell r="A426">
            <v>45545</v>
          </cell>
          <cell r="B426" t="str">
            <v>DRENO DE TUBO PEAD 100MM (0,5MX0,4M) (GAP) (AC/BC)</v>
          </cell>
          <cell r="C426" t="str">
            <v xml:space="preserve">m     </v>
          </cell>
          <cell r="D426">
            <v>80.180000000000007</v>
          </cell>
        </row>
        <row r="427">
          <cell r="A427">
            <v>45575</v>
          </cell>
          <cell r="B427" t="str">
            <v>GEOTEXTIL - BIDIM RT-16 OU EQUIVALENTE</v>
          </cell>
          <cell r="C427" t="str">
            <v xml:space="preserve">m2    </v>
          </cell>
          <cell r="D427">
            <v>11.49</v>
          </cell>
        </row>
        <row r="428">
          <cell r="A428">
            <v>45580</v>
          </cell>
          <cell r="B428" t="str">
            <v>LASTRO DE BRITA(GAP) (BC)</v>
          </cell>
          <cell r="C428" t="str">
            <v xml:space="preserve">m3    </v>
          </cell>
          <cell r="D428">
            <v>180.9</v>
          </cell>
        </row>
        <row r="429">
          <cell r="A429">
            <v>45585</v>
          </cell>
          <cell r="B429" t="str">
            <v>LASTRO DE PEDRA MARROADA(GAP)</v>
          </cell>
          <cell r="C429" t="str">
            <v xml:space="preserve">m3    </v>
          </cell>
          <cell r="D429">
            <v>265.60000000000002</v>
          </cell>
        </row>
        <row r="430">
          <cell r="A430">
            <v>45590</v>
          </cell>
          <cell r="B430" t="str">
            <v>ESCORAMENTO CONTÍNUO EM VALAS(ESP. 2,00M)</v>
          </cell>
          <cell r="C430" t="str">
            <v xml:space="preserve">m2    </v>
          </cell>
          <cell r="D430">
            <v>86.37</v>
          </cell>
        </row>
        <row r="431">
          <cell r="A431">
            <v>45595</v>
          </cell>
          <cell r="B431" t="str">
            <v>ESCORAMENTO DESCONTÍNUO EM VALAS(ESPAÇ.1,80 M)</v>
          </cell>
          <cell r="C431" t="str">
            <v xml:space="preserve">m2    </v>
          </cell>
          <cell r="D431">
            <v>39.85</v>
          </cell>
        </row>
        <row r="432">
          <cell r="A432">
            <v>45600</v>
          </cell>
          <cell r="B432" t="str">
            <v>ESCAVAÇÃO DE MATERIAL DE 3ª CATEGORIA EM VALAS (GAP)</v>
          </cell>
          <cell r="C432" t="str">
            <v xml:space="preserve">m3    </v>
          </cell>
          <cell r="D432">
            <v>319.19</v>
          </cell>
        </row>
        <row r="433">
          <cell r="A433">
            <v>45605</v>
          </cell>
          <cell r="B433" t="str">
            <v>CARGA DE MATERIAL DE GALERIAS</v>
          </cell>
          <cell r="C433" t="str">
            <v xml:space="preserve">m3    </v>
          </cell>
          <cell r="D433">
            <v>10.18</v>
          </cell>
        </row>
        <row r="434">
          <cell r="A434">
            <v>51</v>
          </cell>
          <cell r="B434" t="str">
            <v>ESCAVAÇÃO - OAE</v>
          </cell>
        </row>
        <row r="435">
          <cell r="A435">
            <v>45005</v>
          </cell>
          <cell r="B435" t="str">
            <v>ESCAVAÇÃO MANUAL MAT. 1ª CAT.</v>
          </cell>
          <cell r="C435" t="str">
            <v xml:space="preserve">m3    </v>
          </cell>
          <cell r="D435">
            <v>68.31</v>
          </cell>
        </row>
        <row r="436">
          <cell r="A436">
            <v>45010</v>
          </cell>
          <cell r="B436" t="str">
            <v>ESCAVAÇÃO MANUAL MAT. 2ª CAT.</v>
          </cell>
          <cell r="C436" t="str">
            <v xml:space="preserve">m3    </v>
          </cell>
          <cell r="D436">
            <v>105.13</v>
          </cell>
        </row>
        <row r="437">
          <cell r="A437">
            <v>45015</v>
          </cell>
          <cell r="B437" t="str">
            <v>ESCAVAÇÃO MANUAL MAT. 3ª CAT.</v>
          </cell>
          <cell r="C437" t="str">
            <v xml:space="preserve">m3    </v>
          </cell>
          <cell r="D437">
            <v>314.04000000000002</v>
          </cell>
        </row>
        <row r="438">
          <cell r="A438">
            <v>45020</v>
          </cell>
          <cell r="B438" t="str">
            <v>ESCAVAÇÃO MECÂNIZADA</v>
          </cell>
          <cell r="C438" t="str">
            <v xml:space="preserve">m3    </v>
          </cell>
          <cell r="D438">
            <v>8.4</v>
          </cell>
        </row>
        <row r="439">
          <cell r="A439">
            <v>52</v>
          </cell>
          <cell r="B439" t="str">
            <v>INFRA-ESTRUTURA</v>
          </cell>
        </row>
        <row r="440">
          <cell r="A440">
            <v>45030</v>
          </cell>
          <cell r="B440" t="str">
            <v>LASTRO DE PEDRA</v>
          </cell>
          <cell r="C440" t="str">
            <v xml:space="preserve">m3    </v>
          </cell>
          <cell r="D440">
            <v>181.04</v>
          </cell>
        </row>
        <row r="441">
          <cell r="A441">
            <v>45035</v>
          </cell>
          <cell r="B441" t="str">
            <v>FORMA CHAPA COMPENSADA RESINADA 12 MM (INCLUSO DESFORMA)</v>
          </cell>
          <cell r="C441" t="str">
            <v xml:space="preserve">m2    </v>
          </cell>
          <cell r="D441">
            <v>114.03</v>
          </cell>
        </row>
        <row r="442">
          <cell r="A442">
            <v>45040</v>
          </cell>
          <cell r="B442" t="str">
            <v>FORMA CHAPA COMPENSADA PLASTIFICADA 17 MM (INCLUSO DESFORMA)</v>
          </cell>
          <cell r="C442" t="str">
            <v xml:space="preserve">m2    </v>
          </cell>
          <cell r="D442">
            <v>140.11000000000001</v>
          </cell>
        </row>
        <row r="443">
          <cell r="A443">
            <v>45045</v>
          </cell>
          <cell r="B443" t="str">
            <v>AÇO CA50/60 AQUISIÇÃO, ARMAÇÃO E COLOCAÇÃO (INCLUSO PERDAS) - INFRAESTRUTURA</v>
          </cell>
          <cell r="C443" t="str">
            <v xml:space="preserve">Kg    </v>
          </cell>
          <cell r="D443">
            <v>16.23</v>
          </cell>
        </row>
        <row r="444">
          <cell r="A444">
            <v>45050</v>
          </cell>
          <cell r="B444" t="str">
            <v>CONCRETO FCK=15 MPA</v>
          </cell>
          <cell r="C444" t="str">
            <v xml:space="preserve">m3    </v>
          </cell>
          <cell r="D444">
            <v>619.82000000000005</v>
          </cell>
        </row>
        <row r="445">
          <cell r="A445">
            <v>45051</v>
          </cell>
          <cell r="B445" t="str">
            <v>CONCRETO FCK=18 MPA</v>
          </cell>
          <cell r="C445" t="str">
            <v xml:space="preserve">m3    </v>
          </cell>
          <cell r="D445">
            <v>638.15</v>
          </cell>
        </row>
        <row r="446">
          <cell r="A446">
            <v>45052</v>
          </cell>
          <cell r="B446" t="str">
            <v>CONCRETO FCK=20 MPA</v>
          </cell>
          <cell r="C446" t="str">
            <v xml:space="preserve">m3    </v>
          </cell>
          <cell r="D446">
            <v>637.64</v>
          </cell>
        </row>
        <row r="447">
          <cell r="A447">
            <v>45055</v>
          </cell>
          <cell r="B447" t="str">
            <v>ENSECADEIRA</v>
          </cell>
          <cell r="C447" t="str">
            <v xml:space="preserve">m2    </v>
          </cell>
          <cell r="D447">
            <v>712.04</v>
          </cell>
        </row>
        <row r="448">
          <cell r="A448">
            <v>45060</v>
          </cell>
          <cell r="B448" t="str">
            <v>ENCHIMENTO COM ARGILA</v>
          </cell>
          <cell r="C448" t="str">
            <v xml:space="preserve">m3    </v>
          </cell>
          <cell r="D448">
            <v>68.31</v>
          </cell>
        </row>
        <row r="449">
          <cell r="A449">
            <v>53</v>
          </cell>
          <cell r="B449" t="str">
            <v>TUBULÃO CEU ABERTO (TCA)</v>
          </cell>
        </row>
        <row r="450">
          <cell r="A450">
            <v>45065</v>
          </cell>
          <cell r="B450" t="str">
            <v>(TCA) EM SOLO MAT. 1ª CAT.</v>
          </cell>
          <cell r="C450" t="str">
            <v xml:space="preserve">m3    </v>
          </cell>
          <cell r="D450">
            <v>472.79</v>
          </cell>
        </row>
        <row r="451">
          <cell r="A451">
            <v>45070</v>
          </cell>
          <cell r="B451" t="str">
            <v>(TCA) EM PEDRA MAT. 2ª CAT.</v>
          </cell>
          <cell r="C451" t="str">
            <v xml:space="preserve">m3    </v>
          </cell>
          <cell r="D451">
            <v>1185.82</v>
          </cell>
        </row>
        <row r="452">
          <cell r="A452">
            <v>45071</v>
          </cell>
          <cell r="B452" t="str">
            <v>(TCA) EM ROCHA MAT. 3º CAT.</v>
          </cell>
          <cell r="C452" t="str">
            <v xml:space="preserve">m3    </v>
          </cell>
          <cell r="D452">
            <v>1770.64</v>
          </cell>
        </row>
        <row r="453">
          <cell r="A453">
            <v>45074</v>
          </cell>
          <cell r="B453" t="str">
            <v>(TCA) ALARG. BASE MAT. 1º CAT.</v>
          </cell>
          <cell r="C453" t="str">
            <v xml:space="preserve">m3    </v>
          </cell>
          <cell r="D453">
            <v>542</v>
          </cell>
        </row>
        <row r="454">
          <cell r="A454">
            <v>45075</v>
          </cell>
          <cell r="B454" t="str">
            <v>(TCA) ALARG. BASE MAT. 2ª CAT.</v>
          </cell>
          <cell r="C454" t="str">
            <v xml:space="preserve">m3    </v>
          </cell>
          <cell r="D454">
            <v>1422.99</v>
          </cell>
        </row>
        <row r="455">
          <cell r="A455">
            <v>45080</v>
          </cell>
          <cell r="B455" t="str">
            <v>(TCA) ALARG. BASE MAT. 3ª CAT.</v>
          </cell>
          <cell r="C455" t="str">
            <v xml:space="preserve">m3    </v>
          </cell>
          <cell r="D455">
            <v>3233.65</v>
          </cell>
        </row>
        <row r="456">
          <cell r="A456">
            <v>54</v>
          </cell>
          <cell r="B456" t="str">
            <v>TUBULÃO AR COMPRIMIDO (TAC)</v>
          </cell>
        </row>
        <row r="457">
          <cell r="A457">
            <v>45085</v>
          </cell>
          <cell r="B457" t="str">
            <v>(TAC) EM SOLO MAT. 1ª CAT.</v>
          </cell>
          <cell r="C457" t="str">
            <v xml:space="preserve">m3    </v>
          </cell>
          <cell r="D457">
            <v>1269.01</v>
          </cell>
        </row>
        <row r="458">
          <cell r="A458">
            <v>45090</v>
          </cell>
          <cell r="B458" t="str">
            <v>(TAC) ALARG. BASE  MAT. 1ª CAT.</v>
          </cell>
          <cell r="C458" t="str">
            <v xml:space="preserve">m3    </v>
          </cell>
          <cell r="D458">
            <v>1744.9</v>
          </cell>
        </row>
        <row r="459">
          <cell r="A459">
            <v>45095</v>
          </cell>
          <cell r="B459" t="str">
            <v>(TAC) EM PEDRA MAT. 2ª CAT.</v>
          </cell>
          <cell r="C459" t="str">
            <v xml:space="preserve">m3    </v>
          </cell>
          <cell r="D459">
            <v>1976.73</v>
          </cell>
        </row>
        <row r="460">
          <cell r="A460">
            <v>45100</v>
          </cell>
          <cell r="B460" t="str">
            <v>(TAC) ALARG. BASE  MAT. 2ª CAT.</v>
          </cell>
          <cell r="C460" t="str">
            <v xml:space="preserve">m3    </v>
          </cell>
          <cell r="D460">
            <v>2470.92</v>
          </cell>
        </row>
        <row r="461">
          <cell r="A461">
            <v>45104</v>
          </cell>
          <cell r="B461" t="str">
            <v>(TAC) EM ROCHA MAT. 3º CAT.</v>
          </cell>
          <cell r="C461" t="str">
            <v xml:space="preserve">m3    </v>
          </cell>
          <cell r="D461">
            <v>2977.72</v>
          </cell>
        </row>
        <row r="462">
          <cell r="A462">
            <v>45105</v>
          </cell>
          <cell r="B462" t="str">
            <v>(TAC) ALARG. BASE MAT. 3ª CAT.</v>
          </cell>
          <cell r="C462" t="str">
            <v xml:space="preserve">m3    </v>
          </cell>
          <cell r="D462">
            <v>5090.87</v>
          </cell>
        </row>
        <row r="463">
          <cell r="A463">
            <v>55</v>
          </cell>
          <cell r="B463" t="str">
            <v>MESO-ESTRUTURA</v>
          </cell>
        </row>
        <row r="464">
          <cell r="A464">
            <v>45110</v>
          </cell>
          <cell r="B464" t="str">
            <v>FORMA CHAPA COMPENSADA RESINADA 12 MM (INCLUSO DESFORMA)</v>
          </cell>
          <cell r="C464" t="str">
            <v xml:space="preserve">m2    </v>
          </cell>
          <cell r="D464">
            <v>114.03</v>
          </cell>
        </row>
        <row r="465">
          <cell r="A465">
            <v>45115</v>
          </cell>
          <cell r="B465" t="str">
            <v>FORMA CHAPA COMPENSADA PLASTIFICADA 17 MM (INCLUSO DESFORMA)</v>
          </cell>
          <cell r="C465" t="str">
            <v xml:space="preserve">m2    </v>
          </cell>
          <cell r="D465">
            <v>140.11000000000001</v>
          </cell>
        </row>
        <row r="466">
          <cell r="A466">
            <v>45120</v>
          </cell>
          <cell r="B466" t="str">
            <v>AÇO CA50/60 AQUISIÇÃO, ARMAÇÃO E COLOCAÇÃO (INCLUSO PERDAS) - MESOESTRUTURA</v>
          </cell>
          <cell r="C466" t="str">
            <v xml:space="preserve">Kg    </v>
          </cell>
          <cell r="D466">
            <v>16.23</v>
          </cell>
        </row>
        <row r="467">
          <cell r="A467">
            <v>45124</v>
          </cell>
          <cell r="B467" t="str">
            <v>CONCRETO FCK=18 MPA</v>
          </cell>
          <cell r="C467" t="str">
            <v xml:space="preserve">m3    </v>
          </cell>
          <cell r="D467">
            <v>638.15</v>
          </cell>
        </row>
        <row r="468">
          <cell r="A468">
            <v>45125</v>
          </cell>
          <cell r="B468" t="str">
            <v>CONCRETO FCK=20 MPA</v>
          </cell>
          <cell r="C468" t="str">
            <v xml:space="preserve">m3    </v>
          </cell>
          <cell r="D468">
            <v>637.64</v>
          </cell>
        </row>
        <row r="469">
          <cell r="A469">
            <v>45130</v>
          </cell>
          <cell r="B469" t="str">
            <v>CONCRETO FCK=25 MPA</v>
          </cell>
          <cell r="C469" t="str">
            <v xml:space="preserve">m3    </v>
          </cell>
          <cell r="D469">
            <v>635.9</v>
          </cell>
        </row>
        <row r="470">
          <cell r="A470">
            <v>45131</v>
          </cell>
          <cell r="B470" t="str">
            <v>CONCRETO FCK=30 MPA COM ADITIVO</v>
          </cell>
          <cell r="C470" t="str">
            <v xml:space="preserve">m3    </v>
          </cell>
          <cell r="D470">
            <v>701.42</v>
          </cell>
        </row>
        <row r="471">
          <cell r="A471">
            <v>45132</v>
          </cell>
          <cell r="B471" t="str">
            <v>CONCRETO FCK=35 MPA COM ADITIVO</v>
          </cell>
          <cell r="C471" t="str">
            <v xml:space="preserve">m3    </v>
          </cell>
          <cell r="D471">
            <v>756.25</v>
          </cell>
        </row>
        <row r="472">
          <cell r="A472">
            <v>56</v>
          </cell>
          <cell r="B472" t="str">
            <v>ESCORAMENTO</v>
          </cell>
        </row>
        <row r="473">
          <cell r="A473">
            <v>45135</v>
          </cell>
          <cell r="B473" t="str">
            <v>ESCORAMENTO PARA PONTE</v>
          </cell>
          <cell r="C473" t="str">
            <v xml:space="preserve">m3    </v>
          </cell>
          <cell r="D473">
            <v>92.19</v>
          </cell>
        </row>
        <row r="474">
          <cell r="A474">
            <v>45140</v>
          </cell>
          <cell r="B474" t="str">
            <v>ESCORAMENTO PARA BUEIRO</v>
          </cell>
          <cell r="C474" t="str">
            <v xml:space="preserve">m3    </v>
          </cell>
          <cell r="D474">
            <v>67.34</v>
          </cell>
        </row>
        <row r="475">
          <cell r="A475">
            <v>57</v>
          </cell>
          <cell r="B475" t="str">
            <v>SUPER-ESTRUTURA</v>
          </cell>
        </row>
        <row r="476">
          <cell r="A476">
            <v>45145</v>
          </cell>
          <cell r="B476" t="str">
            <v>FORMA CHAPA COMPENSADA RESINADA 12 MM (INCLUSO DESFORMA)</v>
          </cell>
          <cell r="C476" t="str">
            <v xml:space="preserve">m2    </v>
          </cell>
          <cell r="D476">
            <v>114.03</v>
          </cell>
        </row>
        <row r="477">
          <cell r="A477">
            <v>45150</v>
          </cell>
          <cell r="B477" t="str">
            <v>FORMA CHAPA COMPENSADA PLASTIFICADA 17 MM (INCLUSO DESFORMA)</v>
          </cell>
          <cell r="C477" t="str">
            <v xml:space="preserve">m2    </v>
          </cell>
          <cell r="D477">
            <v>140.11000000000001</v>
          </cell>
        </row>
        <row r="478">
          <cell r="A478">
            <v>45151</v>
          </cell>
          <cell r="B478" t="str">
            <v>TRANSLADO, LANÇAMENTO E POSICIONAMENTO DE PRÉ-LAJES</v>
          </cell>
          <cell r="C478" t="str">
            <v xml:space="preserve">un    </v>
          </cell>
          <cell r="D478">
            <v>109.89</v>
          </cell>
        </row>
        <row r="479">
          <cell r="A479">
            <v>45155</v>
          </cell>
          <cell r="B479" t="str">
            <v>AÇO CA50/60 AQUISIÇÃO, ARMAÇÃO E COLOCAÇÃO (INCLUSO PERDAS) - SUPERESTRUTURA</v>
          </cell>
          <cell r="C479" t="str">
            <v xml:space="preserve">Kg    </v>
          </cell>
          <cell r="D479">
            <v>16.23</v>
          </cell>
        </row>
        <row r="480">
          <cell r="A480">
            <v>45159</v>
          </cell>
          <cell r="B480" t="str">
            <v>CONCRETO FCK=18 MPA</v>
          </cell>
          <cell r="C480" t="str">
            <v xml:space="preserve">m3    </v>
          </cell>
          <cell r="D480">
            <v>638.15</v>
          </cell>
        </row>
        <row r="481">
          <cell r="A481">
            <v>45160</v>
          </cell>
          <cell r="B481" t="str">
            <v>CONCRETO FCK=20 MPA</v>
          </cell>
          <cell r="C481" t="str">
            <v xml:space="preserve">m3    </v>
          </cell>
          <cell r="D481">
            <v>637.64</v>
          </cell>
        </row>
        <row r="482">
          <cell r="A482">
            <v>45165</v>
          </cell>
          <cell r="B482" t="str">
            <v>CONCRETO FCK=25 MPA</v>
          </cell>
          <cell r="C482" t="str">
            <v xml:space="preserve">m3    </v>
          </cell>
          <cell r="D482">
            <v>635.9</v>
          </cell>
        </row>
        <row r="483">
          <cell r="A483">
            <v>45166</v>
          </cell>
          <cell r="B483" t="str">
            <v>CONCRETO FCK=30 MPA COM ADITIVO</v>
          </cell>
          <cell r="C483" t="str">
            <v xml:space="preserve">m3    </v>
          </cell>
          <cell r="D483">
            <v>701.42</v>
          </cell>
        </row>
        <row r="484">
          <cell r="A484">
            <v>45167</v>
          </cell>
          <cell r="B484" t="str">
            <v>CONCRETO FCK=35 MPA COM ADITIVO</v>
          </cell>
          <cell r="C484" t="str">
            <v xml:space="preserve">m3    </v>
          </cell>
          <cell r="D484">
            <v>756.25</v>
          </cell>
        </row>
        <row r="485">
          <cell r="A485">
            <v>58</v>
          </cell>
          <cell r="B485" t="str">
            <v>TRANSPORTES</v>
          </cell>
        </row>
        <row r="486">
          <cell r="A486">
            <v>40436</v>
          </cell>
          <cell r="B486" t="str">
            <v>TRANSPORTE LOCAL DE CONCRETO</v>
          </cell>
          <cell r="C486" t="str">
            <v xml:space="preserve">m3km  </v>
          </cell>
          <cell r="D486">
            <v>2.36</v>
          </cell>
        </row>
        <row r="487">
          <cell r="A487">
            <v>40438</v>
          </cell>
          <cell r="B487" t="str">
            <v>TRANSPORTE LOCAL DE TUBOS</v>
          </cell>
          <cell r="C487" t="str">
            <v xml:space="preserve">tkm   </v>
          </cell>
          <cell r="D487">
            <v>1.58</v>
          </cell>
        </row>
        <row r="488">
          <cell r="A488">
            <v>40451</v>
          </cell>
          <cell r="B488" t="str">
            <v>TRANSPORTE COMERCIAL DE MATERIAL BÁSICO</v>
          </cell>
          <cell r="C488" t="str">
            <v xml:space="preserve">tkm   </v>
          </cell>
          <cell r="D488">
            <v>0.79</v>
          </cell>
        </row>
        <row r="489">
          <cell r="A489">
            <v>40452</v>
          </cell>
          <cell r="B489" t="str">
            <v>TRANSPORTE COMERCIAL DE GRAMA</v>
          </cell>
          <cell r="C489" t="str">
            <v xml:space="preserve">tkm   </v>
          </cell>
          <cell r="D489">
            <v>0.79</v>
          </cell>
        </row>
        <row r="490">
          <cell r="A490">
            <v>40453</v>
          </cell>
          <cell r="B490" t="str">
            <v>TRANSPORTE COMERCIAL DE MADEIRA</v>
          </cell>
          <cell r="C490" t="str">
            <v xml:space="preserve">tkm   </v>
          </cell>
          <cell r="D490">
            <v>0.79</v>
          </cell>
        </row>
        <row r="491">
          <cell r="A491">
            <v>40454</v>
          </cell>
          <cell r="B491" t="str">
            <v>TRANSPORTE COMERCIAL DE TUBOS</v>
          </cell>
          <cell r="C491" t="str">
            <v xml:space="preserve">tkm   </v>
          </cell>
          <cell r="D491">
            <v>0.84</v>
          </cell>
        </row>
        <row r="492">
          <cell r="A492">
            <v>45205</v>
          </cell>
          <cell r="B492" t="str">
            <v>TRANSPORTE COMERCIAL DE AGREGADOS - OAE</v>
          </cell>
          <cell r="C492" t="str">
            <v xml:space="preserve">tkm   </v>
          </cell>
          <cell r="D492">
            <v>0.94</v>
          </cell>
        </row>
        <row r="493">
          <cell r="A493">
            <v>45206</v>
          </cell>
          <cell r="B493" t="str">
            <v>TRANSPORTE DE PRÉ MOLDADOS EM CAMINHÃO PRANCHA 3 EIXOS - CAP. 30 T</v>
          </cell>
          <cell r="C493" t="str">
            <v xml:space="preserve">tkm   </v>
          </cell>
          <cell r="D493">
            <v>0.86</v>
          </cell>
        </row>
        <row r="494">
          <cell r="A494">
            <v>45207</v>
          </cell>
          <cell r="B494" t="str">
            <v>TRANSPORTE DE GUINDASTE 30 T - KM RODADO</v>
          </cell>
          <cell r="C494" t="str">
            <v xml:space="preserve">Km    </v>
          </cell>
          <cell r="D494">
            <v>6.7</v>
          </cell>
        </row>
        <row r="495">
          <cell r="A495">
            <v>45208</v>
          </cell>
          <cell r="B495" t="str">
            <v>TRANSPORTE DE GUINDASTE 60 T - KM RODADO</v>
          </cell>
          <cell r="C495" t="str">
            <v xml:space="preserve">Km    </v>
          </cell>
          <cell r="D495">
            <v>12.14</v>
          </cell>
        </row>
        <row r="496">
          <cell r="A496">
            <v>45209</v>
          </cell>
          <cell r="B496" t="str">
            <v>TRANSPORTE DE GUINDASTE 90 T - KM RODADO</v>
          </cell>
          <cell r="C496" t="str">
            <v xml:space="preserve">Km    </v>
          </cell>
          <cell r="D496">
            <v>27.84</v>
          </cell>
        </row>
        <row r="497">
          <cell r="A497">
            <v>45210</v>
          </cell>
          <cell r="B497" t="str">
            <v>TRANSPORTE DE GUINDASTE 120 T - KM RODADO</v>
          </cell>
          <cell r="C497" t="str">
            <v xml:space="preserve">Km    </v>
          </cell>
          <cell r="D497">
            <v>34.159999999999997</v>
          </cell>
        </row>
        <row r="498">
          <cell r="A498">
            <v>47049</v>
          </cell>
          <cell r="B498" t="str">
            <v>TRANSPORTE LOCAL DE MADEIRA</v>
          </cell>
          <cell r="C498" t="str">
            <v xml:space="preserve">tkm   </v>
          </cell>
          <cell r="D498">
            <v>1.5</v>
          </cell>
        </row>
        <row r="499">
          <cell r="A499">
            <v>47050</v>
          </cell>
          <cell r="B499" t="str">
            <v>TRANSPORTE LOCAL DE MATERIAL BÁSICO</v>
          </cell>
          <cell r="C499" t="str">
            <v xml:space="preserve">tkm   </v>
          </cell>
          <cell r="D499">
            <v>1.5</v>
          </cell>
        </row>
        <row r="500">
          <cell r="B500" t="str">
            <v>PROTENSÃO</v>
          </cell>
        </row>
        <row r="501">
          <cell r="A501">
            <v>45701</v>
          </cell>
          <cell r="B501" t="str">
            <v>FORNECIMENTO, CORTE E COLOCAÇÃO DE CABO CP-190 RB D=12,7mm C/ ADERÊNCIA</v>
          </cell>
          <cell r="C501" t="str">
            <v xml:space="preserve">Kg    </v>
          </cell>
          <cell r="D501">
            <v>17.21</v>
          </cell>
        </row>
        <row r="502">
          <cell r="A502">
            <v>45702</v>
          </cell>
          <cell r="B502" t="str">
            <v>FORNECIMENTO, CORTE E COLOCAÇÃO DE CABO CP-190 RB D=15,2mm C/ ADERÊNCIA</v>
          </cell>
          <cell r="C502" t="str">
            <v xml:space="preserve">Kg    </v>
          </cell>
          <cell r="D502">
            <v>17.13</v>
          </cell>
        </row>
        <row r="503">
          <cell r="A503">
            <v>45710</v>
          </cell>
          <cell r="B503" t="str">
            <v>FORNECIMENTO, CORTE E COLOCAÇÃO DE BAINHA METÁLICA D=55,0mm P/ 6 CORDOALHAS (D=12,7mm) - MAC</v>
          </cell>
          <cell r="C503" t="str">
            <v xml:space="preserve">m     </v>
          </cell>
          <cell r="D503">
            <v>79.42</v>
          </cell>
        </row>
        <row r="504">
          <cell r="A504">
            <v>45715</v>
          </cell>
          <cell r="B504" t="str">
            <v>FORNECIMENTO, CORTE E COLOCAÇÃO DE BAINHA METÁLICA D=70,0mm P/ 12 CORDOALHAS (D=12,7mm) - MAC</v>
          </cell>
          <cell r="C504" t="str">
            <v xml:space="preserve">m     </v>
          </cell>
          <cell r="D504">
            <v>126.1</v>
          </cell>
        </row>
        <row r="505">
          <cell r="A505">
            <v>45720</v>
          </cell>
          <cell r="B505" t="str">
            <v>FORNECIMENTO, CORTE E COLOCAÇÃO DE BAINHA METÁLICA D=60,0mm P/ 6 CORDOALHAS (D=15,2mm) - MAC</v>
          </cell>
          <cell r="C505" t="str">
            <v xml:space="preserve">m     </v>
          </cell>
          <cell r="D505">
            <v>106.96</v>
          </cell>
        </row>
        <row r="506">
          <cell r="A506">
            <v>45725</v>
          </cell>
          <cell r="B506" t="str">
            <v>FORNECIMENTO, CORTE E COLOCAÇÃO DE BAINHA METÁLICA D=80,0mm P/ 12 CORDOALHAS (D=15,2mm) - MAC</v>
          </cell>
          <cell r="C506" t="str">
            <v xml:space="preserve">m     </v>
          </cell>
          <cell r="D506">
            <v>136.21</v>
          </cell>
        </row>
        <row r="507">
          <cell r="A507">
            <v>45730</v>
          </cell>
          <cell r="B507" t="str">
            <v>FORNECIMENTO E COLOCAÇÃO DE ANCORAGENS ATIVAS, PROTENSÃO E INJEÇÃO DE NATA DE CIMENTO (6 CORDOALHAS D=12,7mm) - MAC</v>
          </cell>
          <cell r="C507" t="str">
            <v xml:space="preserve">un    </v>
          </cell>
          <cell r="D507">
            <v>1039.57</v>
          </cell>
        </row>
        <row r="508">
          <cell r="A508">
            <v>45735</v>
          </cell>
          <cell r="B508" t="str">
            <v>FORNECIMENTO E COLOCAÇÃO DE ANCORAGENS ATIVAS, PROTENSÃO E INJEÇÃO DE NATA DE CIMENTO (12 CORDOALHAS D=12,7mm) - MAC</v>
          </cell>
          <cell r="C508" t="str">
            <v xml:space="preserve">un    </v>
          </cell>
          <cell r="D508">
            <v>1644.87</v>
          </cell>
        </row>
        <row r="509">
          <cell r="A509">
            <v>45740</v>
          </cell>
          <cell r="B509" t="str">
            <v>FORNECIMENTO E COLOCAÇÃO DE ANCORAGENS ATIVAS, PROTENSÃO E INJEÇÃO DE NATA DE CIMENTO (6 CORDOALHAS D=15,2mm) - MAC</v>
          </cell>
          <cell r="C509" t="str">
            <v xml:space="preserve">un    </v>
          </cell>
          <cell r="D509">
            <v>1156.74</v>
          </cell>
        </row>
        <row r="510">
          <cell r="A510">
            <v>45745</v>
          </cell>
          <cell r="B510" t="str">
            <v>FORNECIMENTO E COLOCAÇÃO DE ANCORAGENS ATIVAS, PROTENSÃO E INJEÇÃO DE NATA DE CIMENTO (12 CORDOALHAS D=15,2mm) - MAC</v>
          </cell>
          <cell r="C510" t="str">
            <v xml:space="preserve">un    </v>
          </cell>
          <cell r="D510">
            <v>1997.55</v>
          </cell>
        </row>
        <row r="511">
          <cell r="A511">
            <v>61</v>
          </cell>
          <cell r="B511" t="str">
            <v>SERVIÇOS COMPLEMENTARES</v>
          </cell>
        </row>
        <row r="512">
          <cell r="A512">
            <v>45215</v>
          </cell>
          <cell r="B512" t="str">
            <v>PAVIMENTAÇÃO-CONCRETO  FCK=20 MPA</v>
          </cell>
          <cell r="C512" t="str">
            <v xml:space="preserve">m3    </v>
          </cell>
          <cell r="D512">
            <v>637.64</v>
          </cell>
        </row>
        <row r="513">
          <cell r="A513">
            <v>45220</v>
          </cell>
          <cell r="B513" t="str">
            <v>PINTURA À CAL (3 DEMÃOS)</v>
          </cell>
          <cell r="C513" t="str">
            <v xml:space="preserve">m2    </v>
          </cell>
          <cell r="D513">
            <v>2.82</v>
          </cell>
        </row>
        <row r="514">
          <cell r="A514">
            <v>45221</v>
          </cell>
          <cell r="B514" t="str">
            <v>PINTURA COM NATA DE CIMENTO</v>
          </cell>
          <cell r="C514" t="str">
            <v xml:space="preserve">m2    </v>
          </cell>
          <cell r="D514">
            <v>3.72</v>
          </cell>
        </row>
        <row r="515">
          <cell r="A515">
            <v>45225</v>
          </cell>
          <cell r="B515" t="str">
            <v>SINALIZAÇÃO-PINTURA FLUORESCENTE</v>
          </cell>
          <cell r="C515" t="str">
            <v xml:space="preserve">m2    </v>
          </cell>
          <cell r="D515">
            <v>72.760000000000005</v>
          </cell>
        </row>
        <row r="516">
          <cell r="A516">
            <v>45230</v>
          </cell>
          <cell r="B516" t="str">
            <v>DRENOS 100 MM</v>
          </cell>
          <cell r="C516" t="str">
            <v xml:space="preserve">un    </v>
          </cell>
          <cell r="D516">
            <v>8.6</v>
          </cell>
        </row>
        <row r="517">
          <cell r="A517">
            <v>45235</v>
          </cell>
          <cell r="B517" t="str">
            <v>NEOPRENE</v>
          </cell>
          <cell r="C517" t="str">
            <v xml:space="preserve">Kg    </v>
          </cell>
          <cell r="D517">
            <v>49.58</v>
          </cell>
        </row>
        <row r="518">
          <cell r="A518">
            <v>45245</v>
          </cell>
          <cell r="B518" t="str">
            <v>LIMPEZA GERAL</v>
          </cell>
          <cell r="C518" t="str">
            <v xml:space="preserve">m2    </v>
          </cell>
          <cell r="D518">
            <v>3.25</v>
          </cell>
        </row>
        <row r="519">
          <cell r="A519">
            <v>45250</v>
          </cell>
          <cell r="B519" t="str">
            <v>CONCRETO CICLÓPICO FCK=15 MPA</v>
          </cell>
          <cell r="C519" t="str">
            <v xml:space="preserve">m3    </v>
          </cell>
          <cell r="D519">
            <v>484.48</v>
          </cell>
        </row>
        <row r="520">
          <cell r="A520">
            <v>45255</v>
          </cell>
          <cell r="B520" t="str">
            <v>DEMOLIÇÃO DE CONCRETO SIMPLES</v>
          </cell>
          <cell r="C520" t="str">
            <v xml:space="preserve">m3    </v>
          </cell>
          <cell r="D520">
            <v>202.32</v>
          </cell>
        </row>
        <row r="521">
          <cell r="A521">
            <v>45260</v>
          </cell>
          <cell r="B521" t="str">
            <v>DEMOLIÇÃO DE CONCRETO ARMADO</v>
          </cell>
          <cell r="C521" t="str">
            <v xml:space="preserve">m3    </v>
          </cell>
          <cell r="D521">
            <v>726.46</v>
          </cell>
        </row>
        <row r="522">
          <cell r="B522" t="str">
            <v>ADMINISTRAÇÃO LOCAL</v>
          </cell>
        </row>
        <row r="523">
          <cell r="A523">
            <v>42100</v>
          </cell>
          <cell r="B523" t="str">
            <v>ADMINISTRAÇÃO LOCAL - TIPO A1</v>
          </cell>
          <cell r="C523" t="str">
            <v xml:space="preserve">un    </v>
          </cell>
          <cell r="D523">
            <v>103774.94</v>
          </cell>
        </row>
        <row r="524">
          <cell r="A524">
            <v>42110</v>
          </cell>
          <cell r="B524" t="str">
            <v>ADMINISTRAÇÃO LOCAL - TIPO A2</v>
          </cell>
          <cell r="C524" t="str">
            <v xml:space="preserve">un    </v>
          </cell>
          <cell r="D524">
            <v>82829.009999999995</v>
          </cell>
        </row>
        <row r="525">
          <cell r="A525">
            <v>42120</v>
          </cell>
          <cell r="B525" t="str">
            <v>ADMINISTRAÇÃO LOCAL - TIPO B1</v>
          </cell>
          <cell r="C525" t="str">
            <v xml:space="preserve">un    </v>
          </cell>
          <cell r="D525">
            <v>919277.11</v>
          </cell>
        </row>
        <row r="526">
          <cell r="A526">
            <v>42130</v>
          </cell>
          <cell r="B526" t="str">
            <v>ADMINISTRAÇÃO LOCAL - TIPO B2</v>
          </cell>
          <cell r="C526" t="str">
            <v xml:space="preserve">un    </v>
          </cell>
          <cell r="D526">
            <v>599372.4</v>
          </cell>
        </row>
        <row r="527">
          <cell r="A527">
            <v>42140</v>
          </cell>
          <cell r="B527" t="str">
            <v>ADMINISTRAÇÃO LOCAL - TIPO C1</v>
          </cell>
          <cell r="C527" t="str">
            <v xml:space="preserve">un    </v>
          </cell>
          <cell r="D527">
            <v>3086603.29</v>
          </cell>
        </row>
        <row r="528">
          <cell r="A528">
            <v>42150</v>
          </cell>
          <cell r="B528" t="str">
            <v>ADMINISTRAÇÃO LOCAL - TIPO C2</v>
          </cell>
          <cell r="C528" t="str">
            <v xml:space="preserve">un    </v>
          </cell>
          <cell r="D528">
            <v>2463184.79</v>
          </cell>
        </row>
        <row r="529">
          <cell r="A529">
            <v>42160</v>
          </cell>
          <cell r="B529" t="str">
            <v>ADMINISTRAÇÃO LOCAL - TIPO D1</v>
          </cell>
          <cell r="C529" t="str">
            <v xml:space="preserve">un    </v>
          </cell>
          <cell r="D529">
            <v>7993123.7999999998</v>
          </cell>
        </row>
        <row r="530">
          <cell r="A530">
            <v>42170</v>
          </cell>
          <cell r="B530" t="str">
            <v>ADMINISTRAÇÃO LOCAL - TIPO D2</v>
          </cell>
          <cell r="C530" t="str">
            <v xml:space="preserve">un    </v>
          </cell>
          <cell r="D530">
            <v>5186042.74</v>
          </cell>
        </row>
        <row r="531">
          <cell r="A531">
            <v>42180</v>
          </cell>
          <cell r="B531" t="str">
            <v>ADMINISTRAÇÃO LOCAL - TIPO E1</v>
          </cell>
          <cell r="C531" t="str">
            <v xml:space="preserve">un    </v>
          </cell>
          <cell r="D531">
            <v>14236314.33</v>
          </cell>
        </row>
        <row r="532">
          <cell r="A532">
            <v>42190</v>
          </cell>
          <cell r="B532" t="str">
            <v>ADMINISTRAÇÃO LOCAL - TIPO F</v>
          </cell>
          <cell r="C532" t="str">
            <v xml:space="preserve">un    </v>
          </cell>
          <cell r="D532">
            <v>227817.79</v>
          </cell>
        </row>
        <row r="533">
          <cell r="B533" t="str">
            <v>CANTEIRO DE OBRA</v>
          </cell>
        </row>
        <row r="534">
          <cell r="A534">
            <v>42200</v>
          </cell>
          <cell r="B534" t="str">
            <v>CANTEIRO DE OBRA - TIPO A1</v>
          </cell>
          <cell r="C534" t="str">
            <v xml:space="preserve">un    </v>
          </cell>
          <cell r="D534">
            <v>131351.4</v>
          </cell>
        </row>
        <row r="535">
          <cell r="A535">
            <v>42210</v>
          </cell>
          <cell r="B535" t="str">
            <v>CANTEIRO DE OBRA - TIPO A2</v>
          </cell>
          <cell r="C535" t="str">
            <v xml:space="preserve">un    </v>
          </cell>
          <cell r="D535">
            <v>115670.7</v>
          </cell>
        </row>
        <row r="536">
          <cell r="A536">
            <v>42220</v>
          </cell>
          <cell r="B536" t="str">
            <v>CANTEIRO DE OBRA - TIPO B1</v>
          </cell>
          <cell r="C536" t="str">
            <v xml:space="preserve">un    </v>
          </cell>
          <cell r="D536">
            <v>578327.43999999994</v>
          </cell>
        </row>
        <row r="537">
          <cell r="A537">
            <v>42230</v>
          </cell>
          <cell r="B537" t="str">
            <v>CANTEIRO DE OBRA - TIPO B2</v>
          </cell>
          <cell r="C537" t="str">
            <v xml:space="preserve">un    </v>
          </cell>
          <cell r="D537">
            <v>511602.85</v>
          </cell>
        </row>
        <row r="538">
          <cell r="A538">
            <v>42240</v>
          </cell>
          <cell r="B538" t="str">
            <v>CANTEIRO DE OBRA - TIPO C1</v>
          </cell>
          <cell r="C538" t="str">
            <v xml:space="preserve">un    </v>
          </cell>
          <cell r="D538">
            <v>1625976.59</v>
          </cell>
        </row>
        <row r="539">
          <cell r="A539">
            <v>42250</v>
          </cell>
          <cell r="B539" t="str">
            <v>CANTEIRO DE OBRA - TIPO C2</v>
          </cell>
          <cell r="C539" t="str">
            <v xml:space="preserve">un    </v>
          </cell>
          <cell r="D539">
            <v>1247158.18</v>
          </cell>
        </row>
        <row r="540">
          <cell r="A540">
            <v>42260</v>
          </cell>
          <cell r="B540" t="str">
            <v>CANTEIRO DE OBRA - TIPO D1</v>
          </cell>
          <cell r="C540" t="str">
            <v xml:space="preserve">un    </v>
          </cell>
          <cell r="D540">
            <v>3705774.12</v>
          </cell>
        </row>
        <row r="541">
          <cell r="A541">
            <v>42270</v>
          </cell>
          <cell r="B541" t="str">
            <v>CANTEIRO DE OBRA - TIPO D2</v>
          </cell>
          <cell r="C541" t="str">
            <v xml:space="preserve">un    </v>
          </cell>
          <cell r="D541">
            <v>2039122.76</v>
          </cell>
        </row>
        <row r="542">
          <cell r="A542">
            <v>42280</v>
          </cell>
          <cell r="B542" t="str">
            <v>CANTEIRO DE OBRA - TIPO E1</v>
          </cell>
          <cell r="C542" t="str">
            <v xml:space="preserve">un    </v>
          </cell>
          <cell r="D542">
            <v>7001161.96</v>
          </cell>
        </row>
        <row r="543">
          <cell r="A543">
            <v>42290</v>
          </cell>
          <cell r="B543" t="str">
            <v>CANTEIRO DE OBRA - TIPO F</v>
          </cell>
          <cell r="C543" t="str">
            <v xml:space="preserve">un    </v>
          </cell>
          <cell r="D543">
            <v>213578.28</v>
          </cell>
        </row>
        <row r="544">
          <cell r="A544">
            <v>100007</v>
          </cell>
          <cell r="B544" t="str">
            <v>MOBILIZAÇÃO</v>
          </cell>
        </row>
        <row r="545">
          <cell r="A545">
            <v>42301</v>
          </cell>
          <cell r="B545" t="str">
            <v>MOBILIZAÇÃO / DESMOBILIZAÇÃO - CONFORME DEMONSTRATIVO</v>
          </cell>
          <cell r="C545" t="str">
            <v xml:space="preserve">un    </v>
          </cell>
          <cell r="D545">
            <v>0</v>
          </cell>
        </row>
        <row r="547">
          <cell r="A547" t="str">
            <v>SCO - Sistema de Custos e Orçamentos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null"/>
    </sheetNames>
    <sheetDataSet>
      <sheetData sheetId="0">
        <row r="5">
          <cell r="G5" t="str">
            <v>CODIGO  DA COMPOSICAO</v>
          </cell>
          <cell r="H5" t="str">
            <v>DESCRICAO DA COMPOSICAO</v>
          </cell>
          <cell r="I5" t="str">
            <v>UNIDADE</v>
          </cell>
          <cell r="J5" t="str">
            <v>ORIGEM DE PREÇO</v>
          </cell>
          <cell r="K5" t="str">
            <v>CUSTO TOTAL</v>
          </cell>
        </row>
        <row r="7">
          <cell r="G7">
            <v>97141</v>
          </cell>
          <cell r="H7" t="str">
            <v>ASSENTAMENTO DE TUBO DE FERRO FUNDIDO PARA REDE DE ÁGUA, DN 80 MM, JUNTA ELÁSTICA, INSTALADO EM LOCAL COM NÍVEL ALTO DE INTERFERÊNCIAS (NÃO INCLUI FORNECIMENTO). AF_11/2017</v>
          </cell>
          <cell r="I7" t="str">
            <v>M</v>
          </cell>
          <cell r="J7" t="str">
            <v>ATRIBUÍDO SÃO PAULO</v>
          </cell>
          <cell r="K7" t="str">
            <v>7,41</v>
          </cell>
        </row>
        <row r="8">
          <cell r="G8">
            <v>97142</v>
          </cell>
          <cell r="H8" t="str">
            <v>ASSENTAMENTO DE TUBO DE FERRO FUNDIDO PARA REDE DE ÁGUA, DN 100 MM, JUNTA ELÁSTICA, INSTALADO EM LOCAL COM NÍVEL ALTO DE INTERFERÊNCIAS (NÃO INCLUI FORNECIMENTO). AF_11/2017</v>
          </cell>
          <cell r="I8" t="str">
            <v>M</v>
          </cell>
          <cell r="J8" t="str">
            <v>ATRIBUÍDO SÃO PAULO</v>
          </cell>
          <cell r="K8" t="str">
            <v>8,23</v>
          </cell>
        </row>
        <row r="9">
          <cell r="G9">
            <v>97143</v>
          </cell>
          <cell r="H9" t="str">
            <v>ASSENTAMENTO DE TUBO DE FERRO FUNDIDO PARA REDE DE ÁGUA, DN 150 MM, JUNTA ELÁSTICA, INSTALADO EM LOCAL COM NÍVEL ALTO DE INTERFERÊNCIAS (NÃO INCLUI FORNECIMENTO). AF_11/2017</v>
          </cell>
          <cell r="I9" t="str">
            <v>M</v>
          </cell>
          <cell r="J9" t="str">
            <v>ATRIBUÍDO SÃO PAULO</v>
          </cell>
          <cell r="K9" t="str">
            <v>10,32</v>
          </cell>
        </row>
        <row r="10">
          <cell r="G10">
            <v>97144</v>
          </cell>
          <cell r="H10" t="str">
            <v>ASSENTAMENTO DE TUBO DE FERRO FUNDIDO PARA REDE DE ÁGUA, DN 200 MM, JUNTA ELÁSTICA, INSTALADO EM LOCAL COM NÍVEL ALTO DE INTERFERÊNCIAS (NÃO INCLUI FORNECIMENTO). AF_11/2017</v>
          </cell>
          <cell r="I10" t="str">
            <v>M</v>
          </cell>
          <cell r="J10" t="str">
            <v>ATRIBUÍDO SÃO PAULO</v>
          </cell>
          <cell r="K10" t="str">
            <v>12,38</v>
          </cell>
        </row>
        <row r="11">
          <cell r="G11">
            <v>97145</v>
          </cell>
          <cell r="H11" t="str">
            <v>ASSENTAMENTO DE TUBO DE FERRO FUNDIDO PARA REDE DE ÁGUA, DN 250 MM, JUNTA ELÁSTICA, INSTALADO EM LOCAL COM NÍVEL ALTO DE INTERFERÊNCIAS (NÃO INCLUI FORNECIMENTO). AF_11/2017</v>
          </cell>
          <cell r="I11" t="str">
            <v>M</v>
          </cell>
          <cell r="J11" t="str">
            <v>ATRIBUÍDO SÃO PAULO</v>
          </cell>
          <cell r="K11" t="str">
            <v>14,47</v>
          </cell>
        </row>
        <row r="12">
          <cell r="G12">
            <v>97146</v>
          </cell>
          <cell r="H12" t="str">
            <v>ASSENTAMENTO DE TUBO DE FERRO FUNDIDO PARA REDE DE ÁGUA, DN 300 MM, JUNTA ELÁSTICA, INSTALADO EM LOCAL COM NÍVEL ALTO DE INTERFERÊNCIAS (NÃO INCLUI FORNECIMENTO). AF_11/2017</v>
          </cell>
          <cell r="I12" t="str">
            <v>M</v>
          </cell>
          <cell r="J12" t="str">
            <v>ATRIBUÍDO SÃO PAULO</v>
          </cell>
          <cell r="K12" t="str">
            <v>16,57</v>
          </cell>
        </row>
        <row r="13">
          <cell r="G13">
            <v>97147</v>
          </cell>
          <cell r="H13" t="str">
            <v>ASSENTAMENTO DE TUBO DE FERRO FUNDIDO PARA REDE DE ÁGUA, DN 350 MM, JUNTA ELÁSTICA, INSTALADO EM LOCAL COM NÍVEL ALTO DE INTERFERÊNCIAS (NÃO INCLUI FORNECIMENTO). AF_11/2017</v>
          </cell>
          <cell r="I13" t="str">
            <v>M</v>
          </cell>
          <cell r="J13" t="str">
            <v>ATRIBUÍDO SÃO PAULO</v>
          </cell>
          <cell r="K13" t="str">
            <v>18,66</v>
          </cell>
        </row>
        <row r="14">
          <cell r="G14">
            <v>97148</v>
          </cell>
          <cell r="H14" t="str">
            <v>ASSENTAMENTO DE TUBO DE FERRO FUNDIDO PARA REDE DE ÁGUA, DN 400 MM, JUNTA ELÁSTICA, INSTALADO EM LOCAL COM NÍVEL ALTO DE INTERFERÊNCIAS (NÃO INCLUI FORNECIMENTO). AF_11/2017</v>
          </cell>
          <cell r="I14" t="str">
            <v>M</v>
          </cell>
          <cell r="J14" t="str">
            <v>ATRIBUÍDO SÃO PAULO</v>
          </cell>
          <cell r="K14" t="str">
            <v>20,74</v>
          </cell>
        </row>
        <row r="15">
          <cell r="G15">
            <v>97149</v>
          </cell>
          <cell r="H15" t="str">
            <v>ASSENTAMENTO DE TUBO DE FERRO FUNDIDO PARA REDE DE ÁGUA, DN 450 MM, JUNTA ELÁSTICA, INSTALADO EM LOCAL COM NÍVEL ALTO DE INTERFERÊNCIAS (NÃO INCLUI FORNECIMENTO). AF_11/2017</v>
          </cell>
          <cell r="I15" t="str">
            <v>M</v>
          </cell>
          <cell r="J15" t="str">
            <v>ATRIBUÍDO SÃO PAULO</v>
          </cell>
          <cell r="K15" t="str">
            <v>22,87</v>
          </cell>
        </row>
        <row r="16">
          <cell r="G16">
            <v>97150</v>
          </cell>
          <cell r="H16" t="str">
            <v>ASSENTAMENTO DE TUBO DE FERRO FUNDIDO PARA REDE DE ÁGUA, DN 500 MM, JUNTA ELÁSTICA, INSTALADO EM LOCAL COM NÍVEL ALTO DE INTERFERÊNCIAS (NÃO INCLUI FORNECIMENTO). AF_11/2017</v>
          </cell>
          <cell r="I16" t="str">
            <v>M</v>
          </cell>
          <cell r="J16" t="str">
            <v>ATRIBUÍDO SÃO PAULO</v>
          </cell>
          <cell r="K16" t="str">
            <v>28,99</v>
          </cell>
        </row>
        <row r="17">
          <cell r="G17">
            <v>97151</v>
          </cell>
          <cell r="H17" t="str">
            <v>ASSENTAMENTO DE TUBO DE FERRO FUNDIDO PARA REDE DE ÁGUA, DN 600 MM, JUNTA ELÁSTICA, INSTALADO EM LOCAL COM NÍVEL ALTO DE INTERFERÊNCIAS (NÃO INCLUI FORNECIMENTO). AF_11/2017</v>
          </cell>
          <cell r="I17" t="str">
            <v>M</v>
          </cell>
          <cell r="J17" t="str">
            <v>ATRIBUÍDO SÃO PAULO</v>
          </cell>
          <cell r="K17" t="str">
            <v>33,79</v>
          </cell>
        </row>
        <row r="18">
          <cell r="G18">
            <v>97152</v>
          </cell>
          <cell r="H18" t="str">
            <v>ASSENTAMENTO DE TUBO DE FERRO FUNDIDO PARA REDE DE ÁGUA, DN 700 MM, JUNTA ELÁSTICA, INSTALADO EM LOCAL COM NÍVEL ALTO DE INTERFERÊNCIAS (NÃO INCLUI FORNECIMENTO). AF_11/2017</v>
          </cell>
          <cell r="I18" t="str">
            <v>M</v>
          </cell>
          <cell r="J18" t="str">
            <v>ATRIBUÍDO SÃO PAULO</v>
          </cell>
          <cell r="K18" t="str">
            <v>38,35</v>
          </cell>
        </row>
        <row r="19">
          <cell r="G19">
            <v>97153</v>
          </cell>
          <cell r="H19" t="str">
            <v>ASSENTAMENTO DE TUBO DE FERRO FUNDIDO PARA REDE DE ÁGUA, DN 800 MM, JUNTA ELÁSTICA, INSTALADO EM LOCAL COM NÍVEL ALTO DE INTERFERÊNCIAS (NÃO INCLUI FORNECIMENTO). AF_11/2017</v>
          </cell>
          <cell r="I19" t="str">
            <v>M</v>
          </cell>
          <cell r="J19" t="str">
            <v>ATRIBUÍDO SÃO PAULO</v>
          </cell>
          <cell r="K19" t="str">
            <v>43,05</v>
          </cell>
        </row>
        <row r="20">
          <cell r="G20">
            <v>97154</v>
          </cell>
          <cell r="H20" t="str">
            <v>ASSENTAMENTO DE TUBO DE FERRO FUNDIDO PARA REDE DE ÁGUA, DN 900 MM, JUNTA ELÁSTICA, INSTALADO EM LOCAL COM NÍVEL ALTO DE INTERFERÊNCIAS (NÃO INCLUI FORNECIMENTO). AF_11/2017</v>
          </cell>
          <cell r="I20" t="str">
            <v>M</v>
          </cell>
          <cell r="J20" t="str">
            <v>ATRIBUÍDO SÃO PAULO</v>
          </cell>
          <cell r="K20" t="str">
            <v>47,78</v>
          </cell>
        </row>
        <row r="21">
          <cell r="G21">
            <v>97155</v>
          </cell>
          <cell r="H21" t="str">
            <v>ASSENTAMENTO DE TUBO DE FERRO FUNDIDO PARA REDE DE ÁGUA, DN 1000 MM, JUNTA ELÁSTICA, INSTALADO EM LOCAL COM NÍVEL ALTO DE INTERFERÊNCIAS (NÃO INCLUI FORNECIMENTO). AF_11/2017</v>
          </cell>
          <cell r="I21" t="str">
            <v>M</v>
          </cell>
          <cell r="J21" t="str">
            <v>ATRIBUÍDO SÃO PAULO</v>
          </cell>
          <cell r="K21" t="str">
            <v>52,52</v>
          </cell>
        </row>
        <row r="22">
          <cell r="G22">
            <v>97156</v>
          </cell>
          <cell r="H22" t="str">
            <v>ASSENTAMENTO DE TUBO DE FERRO FUNDIDO PARA REDE DE ÁGUA, DN 1200 MM, JUNTA ELÁSTICA, INSTALADO EM LOCAL COM NÍVEL ALTO DE INTERFERÊNCIAS (NÃO INCLUI FORNECIMENTO). AF_11/2017</v>
          </cell>
          <cell r="I22" t="str">
            <v>M</v>
          </cell>
          <cell r="J22" t="str">
            <v>ATRIBUÍDO SÃO PAULO</v>
          </cell>
          <cell r="K22" t="str">
            <v>62,41</v>
          </cell>
        </row>
        <row r="23">
          <cell r="G23">
            <v>97157</v>
          </cell>
          <cell r="H23" t="str">
            <v>ASSENTAMENTO DE TUBO DE FERRO FUNDIDO PARA REDE DE ÁGUA, DN 80 MM, JUNTA ELÁSTICA, INSTALADO EM LOCAL COM NÍVEL BAIXO DE INTERFERÊNCIAS (NÃO INCLUI FORNECIMENTO). AF_11/2017</v>
          </cell>
          <cell r="I23" t="str">
            <v>M</v>
          </cell>
          <cell r="J23" t="str">
            <v>ATRIBUÍDO SÃO PAULO</v>
          </cell>
          <cell r="K23" t="str">
            <v>4,53</v>
          </cell>
        </row>
        <row r="24">
          <cell r="G24">
            <v>97158</v>
          </cell>
          <cell r="H24" t="str">
            <v>ASSENTAMENTO DE TUBO DE FERRO FUNDIDO PARA REDE DE ÁGUA, DN 100 MM, JUNTA ELÁSTICA, INSTALADO EM LOCAL COM NÍVEL BAIXO DE INTERFERÊNCIAS (NÃO INCLUI FORNECIMENTO). AF_11/2017</v>
          </cell>
          <cell r="I24" t="str">
            <v>M</v>
          </cell>
          <cell r="J24" t="str">
            <v>ATRIBUÍDO SÃO PAULO</v>
          </cell>
          <cell r="K24" t="str">
            <v>5,04</v>
          </cell>
        </row>
        <row r="25">
          <cell r="G25">
            <v>97159</v>
          </cell>
          <cell r="H25" t="str">
            <v>ASSENTAMENTO DE TUBO DE FERRO FUNDIDO PARA REDE DE ÁGUA, DN 150 MM, JUNTA ELÁSTICA, INSTALADO EM LOCAL COM NÍVEL BAIXO DE INTERFERÊNCIAS (NÃO INCLUI FORNECIMENTO). AF_11/2017</v>
          </cell>
          <cell r="I25" t="str">
            <v>M</v>
          </cell>
          <cell r="J25" t="str">
            <v>ATRIBUÍDO SÃO PAULO</v>
          </cell>
          <cell r="K25" t="str">
            <v>6,32</v>
          </cell>
        </row>
        <row r="26">
          <cell r="G26">
            <v>97160</v>
          </cell>
          <cell r="H26" t="str">
            <v>ASSENTAMENTO DE TUBO DE FERRO FUNDIDO PARA REDE DE ÁGUA, DN 200 MM, JUNTA ELÁSTICA, INSTALADO EM LOCAL COM NÍVEL BAIXO DE INTERFERÊNCIAS (NÃO INCLUI FORNECIMENTO). AF_11/2017</v>
          </cell>
          <cell r="I26" t="str">
            <v>M</v>
          </cell>
          <cell r="J26" t="str">
            <v>ATRIBUÍDO SÃO PAULO</v>
          </cell>
          <cell r="K26" t="str">
            <v>7,58</v>
          </cell>
        </row>
        <row r="27">
          <cell r="G27">
            <v>97161</v>
          </cell>
          <cell r="H27" t="str">
            <v>ASSENTAMENTO DE TUBO DE FERRO FUNDIDO PARA REDE DE ÁGUA, DN 250 MM, JUNTA ELÁSTICA, INSTALADO EM LOCAL COM NÍVEL BAIXO DE INTERFERÊNCIAS (NÃO INCLUI FORNECIMENTO). AF_11/2017</v>
          </cell>
          <cell r="I27" t="str">
            <v>M</v>
          </cell>
          <cell r="J27" t="str">
            <v>ATRIBUÍDO SÃO PAULO</v>
          </cell>
          <cell r="K27" t="str">
            <v>8,87</v>
          </cell>
        </row>
        <row r="28">
          <cell r="G28">
            <v>97162</v>
          </cell>
          <cell r="H28" t="str">
            <v>ASSENTAMENTO DE TUBO DE FERRO FUNDIDO PARA REDE DE ÁGUA, DN 300 MM, JUNTA ELÁSTICA, INSTALADO EM LOCAL COM NÍVEL BAIXO DE INTERFERÊNCIAS (NÃO INCLUI FORNECIMENTO). AF_11/2017</v>
          </cell>
          <cell r="I28" t="str">
            <v>M</v>
          </cell>
          <cell r="J28" t="str">
            <v>ATRIBUÍDO SÃO PAULO</v>
          </cell>
          <cell r="K28" t="str">
            <v>10,18</v>
          </cell>
        </row>
        <row r="29">
          <cell r="G29">
            <v>97163</v>
          </cell>
          <cell r="H29" t="str">
            <v>ASSENTAMENTO DE TUBO DE FERRO FUNDIDO PARA REDE DE ÁGUA, DN 350 MM, JUNTA ELÁSTICA, INSTALADO EM LOCAL COM NÍVEL BAIXO DE INTERFERÊNCIAS (NÃO INCLUI FORNECIMENTO). AF_11/2017</v>
          </cell>
          <cell r="I29" t="str">
            <v>M</v>
          </cell>
          <cell r="J29" t="str">
            <v>ATRIBUÍDO SÃO PAULO</v>
          </cell>
          <cell r="K29" t="str">
            <v>11,46</v>
          </cell>
        </row>
        <row r="30">
          <cell r="G30">
            <v>97164</v>
          </cell>
          <cell r="H30" t="str">
            <v>ASSENTAMENTO DE TUBO DE FERRO FUNDIDO PARA REDE DE ÁGUA, DN 400 MM, JUNTA ELÁSTICA, INSTALADO EM LOCAL COM NÍVEL BAIXO DE INTERFERÊNCIAS (NÃO INCLUI FORNECIMENTO). AF_11/2017</v>
          </cell>
          <cell r="I30" t="str">
            <v>M</v>
          </cell>
          <cell r="J30" t="str">
            <v>ATRIBUÍDO SÃO PAULO</v>
          </cell>
          <cell r="K30" t="str">
            <v>12,75</v>
          </cell>
        </row>
        <row r="31">
          <cell r="G31">
            <v>97165</v>
          </cell>
          <cell r="H31" t="str">
            <v>ASSENTAMENTO DE TUBO DE FERRO FUNDIDO PARA REDE DE ÁGUA, DN 450 MM, JUNTA ELÁSTICA, INSTALADO EM LOCAL COM NÍVEL BAIXO DE INTERFERÊNCIAS (NÃO INCLUI FORNECIMENTO). AF_11/2017</v>
          </cell>
          <cell r="I31" t="str">
            <v>M</v>
          </cell>
          <cell r="J31" t="str">
            <v>ATRIBUÍDO SÃO PAULO</v>
          </cell>
          <cell r="K31" t="str">
            <v>14,08</v>
          </cell>
        </row>
        <row r="32">
          <cell r="G32">
            <v>97166</v>
          </cell>
          <cell r="H32" t="str">
            <v>ASSENTAMENTO DE TUBO DE FERRO FUNDIDO PARA REDE DE ÁGUA, DN 500 MM, JUNTA ELÁSTICA, INSTALADO EM LOCAL COM NÍVEL BAIXO DE INTERFERÊNCIAS (NÃO INCLUI FORNECIMENTO). AF_11/2017</v>
          </cell>
          <cell r="I32" t="str">
            <v>M</v>
          </cell>
          <cell r="J32" t="str">
            <v>ATRIBUÍDO SÃO PAULO</v>
          </cell>
          <cell r="K32" t="str">
            <v>17,82</v>
          </cell>
        </row>
        <row r="33">
          <cell r="G33">
            <v>97167</v>
          </cell>
          <cell r="H33" t="str">
            <v>ASSENTAMENTO DE TUBO DE FERRO FUNDIDO PARA REDE DE ÁGUA, DN 600 MM, JUNTA ELÁSTICA, INSTALADO EM LOCAL COM NÍVEL BAIXO DE INTERFERÊNCIAS (NÃO INCLUI FORNECIMENTO). AF_11/2017</v>
          </cell>
          <cell r="I33" t="str">
            <v>M</v>
          </cell>
          <cell r="J33" t="str">
            <v>ATRIBUÍDO SÃO PAULO</v>
          </cell>
          <cell r="K33" t="str">
            <v>20,80</v>
          </cell>
        </row>
        <row r="34">
          <cell r="G34">
            <v>97168</v>
          </cell>
          <cell r="H34" t="str">
            <v>ASSENTAMENTO DE TUBO DE FERRO FUNDIDO PARA REDE DE ÁGUA, DN 700 MM, JUNTA ELÁSTICA, INSTALADO EM LOCAL COM NÍVEL BAIXO DE INTERFERÊNCIAS (NÃO INCLUI FORNECIMENTO). AF_11/2017</v>
          </cell>
          <cell r="I34" t="str">
            <v>M</v>
          </cell>
          <cell r="J34" t="str">
            <v>ATRIBUÍDO SÃO PAULO</v>
          </cell>
          <cell r="K34" t="str">
            <v>23,55</v>
          </cell>
        </row>
        <row r="35">
          <cell r="G35">
            <v>97169</v>
          </cell>
          <cell r="H35" t="str">
            <v>ASSENTAMENTO DE TUBO DE FERRO FUNDIDO PARA REDE DE ÁGUA, DN 800 MM, JUNTA ELÁSTICA, INSTALADO EM LOCAL COM NÍVEL BAIXO DE INTERFERÊNCIAS (NÃO INCLUI FORNECIMENTO). AF_11/2017</v>
          </cell>
          <cell r="I35" t="str">
            <v>M</v>
          </cell>
          <cell r="J35" t="str">
            <v>ATRIBUÍDO SÃO PAULO</v>
          </cell>
          <cell r="K35" t="str">
            <v>26,43</v>
          </cell>
        </row>
        <row r="36">
          <cell r="G36">
            <v>97170</v>
          </cell>
          <cell r="H36" t="str">
            <v>ASSENTAMENTO DE TUBO DE FERRO FUNDIDO PARA REDE DE ÁGUA, DN 900 MM, JUNTA ELÁSTICA, INSTALADO EM LOCAL COM NÍVEL BAIXO DE INTERFERÊNCIAS (NÃO INCLUI FORNECIMENTO). AF_11/2017</v>
          </cell>
          <cell r="I36" t="str">
            <v>M</v>
          </cell>
          <cell r="J36" t="str">
            <v>ATRIBUÍDO SÃO PAULO</v>
          </cell>
          <cell r="K36" t="str">
            <v>29,35</v>
          </cell>
        </row>
        <row r="37">
          <cell r="G37">
            <v>97171</v>
          </cell>
          <cell r="H37" t="str">
            <v>ASSENTAMENTO DE TUBO DE FERRO FUNDIDO PARA REDE DE ÁGUA, DN 1000 MM, JUNTA ELÁSTICA, INSTALADO EM LOCAL COM NÍVEL BAIXO DE INTERFERÊNCIAS (NÃO INCLUI FORNECIMENTO). AF_11/2017</v>
          </cell>
          <cell r="I37" t="str">
            <v>M</v>
          </cell>
          <cell r="J37" t="str">
            <v>ATRIBUÍDO SÃO PAULO</v>
          </cell>
          <cell r="K37" t="str">
            <v>32,29</v>
          </cell>
        </row>
        <row r="38">
          <cell r="G38">
            <v>97172</v>
          </cell>
          <cell r="H38" t="str">
            <v>ASSENTAMENTO DE TUBO DE FERRO FUNDIDO PARA REDE DE ÁGUA, DN 1200 MM, JUNTA ELÁSTICA, INSTALADO EM LOCAL COM NÍVEL BAIXO DE INTERFERÊNCIAS (NÃO INCLUI FORNECIMENTO). AF_11/2017</v>
          </cell>
          <cell r="I38" t="str">
            <v>M</v>
          </cell>
          <cell r="J38" t="str">
            <v>ATRIBUÍDO SÃO PAULO</v>
          </cell>
          <cell r="K38" t="str">
            <v>38,52</v>
          </cell>
        </row>
        <row r="39">
          <cell r="G39">
            <v>97173</v>
          </cell>
          <cell r="H39" t="str">
            <v>ASSENTAMENTO DE TUBO DE AÇO CARBONO PARA REDE DE ÁGUA, DN 600 MM (24), JUNTA SOLDADA, INSTALADO EM LOCAL COM NÍVEL ALTO DE INTERFERÊNCIAS (NÃO INCLUI FORNECIMENTO). AF_11/2017</v>
          </cell>
          <cell r="I39" t="str">
            <v>M</v>
          </cell>
          <cell r="J39" t="str">
            <v>ATRIBUÍDO SÃO PAULO</v>
          </cell>
          <cell r="K39" t="str">
            <v>33,09</v>
          </cell>
        </row>
        <row r="40">
          <cell r="G40">
            <v>97174</v>
          </cell>
          <cell r="H40" t="str">
            <v>ASSENTAMENTO DE TUBO DE AÇO CARBONO PARA REDE DE ÁGUA, DN 700 MM (28), JUNTA SOLDADA, INSTALADO EM LOCAL COM NÍVEL ALTO DE INTERFERÊNCIAS (NÃO INCLUI FORNECIMENTO). AF_11/2017</v>
          </cell>
          <cell r="I40" t="str">
            <v>M</v>
          </cell>
          <cell r="J40" t="str">
            <v>ATRIBUÍDO SÃO PAULO</v>
          </cell>
          <cell r="K40" t="str">
            <v>38,33</v>
          </cell>
        </row>
        <row r="41">
          <cell r="G41">
            <v>97175</v>
          </cell>
          <cell r="H41" t="str">
            <v>ASSENTAMENTO DE TUBO DE AÇO CARBONO PARA REDE DE ÁGUA, DN 800 MM (32), JUNTA SOLDADA, INSTALADO EM LOCAL COM NÍVEL ALTO DE INTERFERÊNCIAS (NÃO INCLUI FORNECIMENTO). AF_11/2017</v>
          </cell>
          <cell r="I41" t="str">
            <v>M</v>
          </cell>
          <cell r="J41" t="str">
            <v>ATRIBUÍDO SÃO PAULO</v>
          </cell>
          <cell r="K41" t="str">
            <v>43,55</v>
          </cell>
        </row>
        <row r="42">
          <cell r="G42">
            <v>97176</v>
          </cell>
          <cell r="H42" t="str">
            <v>ASSENTAMENTO DE TUBO DE AÇO CARBONO PARA REDE DE ÁGUA, DN 900 MM (36), JUNTA SOLDADA, INSTALADO EM LOCAL COM NÍVEL ALTO DE INTERFERÊNCIAS (NÃO INCLUI FORNECIMENTO). AF_11/2017</v>
          </cell>
          <cell r="I42" t="str">
            <v>M</v>
          </cell>
          <cell r="J42" t="str">
            <v>ATRIBUÍDO SÃO PAULO</v>
          </cell>
          <cell r="K42" t="str">
            <v>48,78</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ATRIBUÍDO SÃO PAULO</v>
          </cell>
          <cell r="K43" t="str">
            <v>59,23</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ATRIBUÍDO SÃO PAULO</v>
          </cell>
          <cell r="K44" t="str">
            <v>69,69</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ATRIBUÍDO SÃO PAULO</v>
          </cell>
          <cell r="K45" t="str">
            <v>80,15</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ATRIBUÍDO SÃO PAULO</v>
          </cell>
          <cell r="K46" t="str">
            <v>90,60</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ATRIBUÍDO SÃO PAULO</v>
          </cell>
          <cell r="K47" t="str">
            <v>105,33</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ATRIBUÍDO SÃO PAULO</v>
          </cell>
          <cell r="K48" t="str">
            <v>116,22</v>
          </cell>
        </row>
        <row r="49">
          <cell r="G49">
            <v>97183</v>
          </cell>
          <cell r="H49" t="str">
            <v>ASSENTAMENTO DE TUBO DE AÇO CARBONO PARA REDE DE ÁGUA, DN 600 MM (24), JUNTA SOLDADA, INSTALADO EM LOCAL COM NÍVEL BAIXO DE INTERFERÊNCIAS (NÃO INCLUI FORNECIMENTO). AF_11/2017</v>
          </cell>
          <cell r="I49" t="str">
            <v>M</v>
          </cell>
          <cell r="J49" t="str">
            <v>ATRIBUÍDO SÃO PAULO</v>
          </cell>
          <cell r="K49" t="str">
            <v>26,93</v>
          </cell>
        </row>
        <row r="50">
          <cell r="G50">
            <v>97184</v>
          </cell>
          <cell r="H50" t="str">
            <v>ASSENTAMENTO DE TUBO DE AÇO CARBONO PARA REDE DE ÁGUA, DN 700 MM (28), JUNTA SOLDADA, INSTALADO EM LOCAL COM NÍVEL BAIXO DE INTERFERÊNCIAS (NÃO INCLUI FORNECIMENTO). AF_11/2017</v>
          </cell>
          <cell r="I50" t="str">
            <v>M</v>
          </cell>
          <cell r="J50" t="str">
            <v>ATRIBUÍDO SÃO PAULO</v>
          </cell>
          <cell r="K50" t="str">
            <v>31,24</v>
          </cell>
        </row>
        <row r="51">
          <cell r="G51">
            <v>97185</v>
          </cell>
          <cell r="H51" t="str">
            <v>ASSENTAMENTO DE TUBO DE AÇO CARBONO PARA REDE DE ÁGUA, DN 800 MM (32), JUNTA SOLDADA, INSTALADO EM LOCAL COM NÍVEL BAIXO DE INTERFERÊNCIAS (NÃO INCLUI FORNECIMENTO). AF_11/2017</v>
          </cell>
          <cell r="I51" t="str">
            <v>M</v>
          </cell>
          <cell r="J51" t="str">
            <v>ATRIBUÍDO SÃO PAULO</v>
          </cell>
          <cell r="K51" t="str">
            <v>35,54</v>
          </cell>
        </row>
        <row r="52">
          <cell r="G52">
            <v>97186</v>
          </cell>
          <cell r="H52" t="str">
            <v>ASSENTAMENTO DE TUBO DE AÇO CARBONO PARA REDE DE ÁGUA, DN 900 MM (36), JUNTA SOLDADA, INSTALADO EM LOCAL COM NÍVEL BAIXO DE INTERFERÊNCIAS (NÃO INCLUI FORNECIMENTO). AF_11/2017</v>
          </cell>
          <cell r="I52" t="str">
            <v>M</v>
          </cell>
          <cell r="J52" t="str">
            <v>ATRIBUÍDO SÃO PAULO</v>
          </cell>
          <cell r="K52" t="str">
            <v>39,87</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ATRIBUÍDO SÃO PAULO</v>
          </cell>
          <cell r="K53" t="str">
            <v>48,49</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ATRIBUÍDO SÃO PAULO</v>
          </cell>
          <cell r="K54" t="str">
            <v>57,13</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ATRIBUÍDO SÃO PAULO</v>
          </cell>
          <cell r="K55" t="str">
            <v>65,76</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ATRIBUÍDO SÃO PAULO</v>
          </cell>
          <cell r="K56" t="str">
            <v>74,38</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ATRIBUÍDO SÃO PAULO</v>
          </cell>
          <cell r="K57" t="str">
            <v>86,16</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ATRIBUÍDO SÃO PAULO</v>
          </cell>
          <cell r="K58" t="str">
            <v>95,13</v>
          </cell>
        </row>
        <row r="59">
          <cell r="G59">
            <v>90694</v>
          </cell>
          <cell r="H59" t="str">
            <v>TUBO DE PVC PARA REDE COLETORA DE ESGOTO DE PAREDE MACIÇA, DN 100 MM, JUNTA ELÁSTICA - FORNECIMENTO E ASSENTAMENTO. AF_01/2021</v>
          </cell>
          <cell r="I59" t="str">
            <v>M</v>
          </cell>
          <cell r="J59" t="str">
            <v>COEFICIENTE DE REPRESENTATIVIDADE</v>
          </cell>
          <cell r="K59" t="str">
            <v>48,40</v>
          </cell>
        </row>
        <row r="60">
          <cell r="G60">
            <v>90695</v>
          </cell>
          <cell r="H60" t="str">
            <v>TUBO DE PVC PARA REDE COLETORA DE ESGOTO DE PAREDE MACIÇA, DN 150 MM, JUNTA ELÁSTICA  - FORNECIMENTO E ASSENTAMENTO. AF_01/2021</v>
          </cell>
          <cell r="I60" t="str">
            <v>M</v>
          </cell>
          <cell r="J60" t="str">
            <v>COEFICIENTE DE REPRESENTATIVIDADE</v>
          </cell>
          <cell r="K60" t="str">
            <v>92,53</v>
          </cell>
        </row>
        <row r="61">
          <cell r="G61">
            <v>90696</v>
          </cell>
          <cell r="H61" t="str">
            <v>TUBO DE PVC PARA REDE COLETORA DE ESGOTO DE PAREDE MACIÇA, DN 200 MM, JUNTA ELÁSTICA - FORNECIMENTO E ASSENTAMENTO. AF_01/2021</v>
          </cell>
          <cell r="I61" t="str">
            <v>M</v>
          </cell>
          <cell r="J61" t="str">
            <v>COEFICIENTE DE REPRESENTATIVIDADE</v>
          </cell>
          <cell r="K61" t="str">
            <v>155,07</v>
          </cell>
        </row>
        <row r="62">
          <cell r="G62">
            <v>90697</v>
          </cell>
          <cell r="H62" t="str">
            <v>TUBO DE PVC PARA REDE COLETORA DE ESGOTO DE PAREDE MACIÇA, DN 250 MM, JUNTA ELÁSTICA  - FORNECIMENTO E ASSENTAMENTO. AF_01/2021</v>
          </cell>
          <cell r="I62" t="str">
            <v>M</v>
          </cell>
          <cell r="J62" t="str">
            <v>COEFICIENTE DE REPRESENTATIVIDADE</v>
          </cell>
          <cell r="K62" t="str">
            <v>241,04</v>
          </cell>
        </row>
        <row r="63">
          <cell r="G63">
            <v>90698</v>
          </cell>
          <cell r="H63" t="str">
            <v>TUBO DE PVC PARA REDE COLETORA DE ESGOTO DE PAREDE MACIÇA, DN 300 MM, JUNTA ELÁSTICA,  FORNECIMENTO E ASSENTAMENTO. AF_01/2021</v>
          </cell>
          <cell r="I63" t="str">
            <v>M</v>
          </cell>
          <cell r="J63" t="str">
            <v>COEFICIENTE DE REPRESENTATIVIDADE</v>
          </cell>
          <cell r="K63" t="str">
            <v>368,94</v>
          </cell>
        </row>
        <row r="64">
          <cell r="G64">
            <v>90699</v>
          </cell>
          <cell r="H64" t="str">
            <v>TUBO DE PVC PARA REDE COLETORA DE ESGOTO DE PAREDE MACIÇA, DN 350 MM, JUNTA ELÁSTICA  - FORNECIMENTO E ASSENTAMENTO. AF_01/2021</v>
          </cell>
          <cell r="I64" t="str">
            <v>M</v>
          </cell>
          <cell r="J64" t="str">
            <v>COEFICIENTE DE REPRESENTATIVIDADE</v>
          </cell>
          <cell r="K64" t="str">
            <v>519,72</v>
          </cell>
        </row>
        <row r="65">
          <cell r="G65">
            <v>90700</v>
          </cell>
          <cell r="H65" t="str">
            <v>TUBO DE PVC PARA REDE COLETORA DE ESGOTO DE PAREDE MACIÇA, DN 400 MM, JUNTA ELÁSTICA  FORNECIMENTO E ASSENTAMENTO. AF_01/2021</v>
          </cell>
          <cell r="I65" t="str">
            <v>M</v>
          </cell>
          <cell r="J65" t="str">
            <v>ATRIBUÍDO SÃO PAULO</v>
          </cell>
          <cell r="K65" t="str">
            <v>606,82</v>
          </cell>
        </row>
        <row r="66">
          <cell r="G66">
            <v>90701</v>
          </cell>
          <cell r="H66" t="str">
            <v>TUBO DE PVC CORRUGADO DE DUPLA PAREDE PARA REDE COLETORA DE ESGOTO, DN 150 MM, JUNTA ELÁSTICA - FORNECIMENTO E ASSENTAMENTO. AF_01/2021</v>
          </cell>
          <cell r="I66" t="str">
            <v>M</v>
          </cell>
          <cell r="J66" t="str">
            <v>COEFICIENTE DE REPRESENTATIVIDADE</v>
          </cell>
          <cell r="K66" t="str">
            <v>72,42</v>
          </cell>
        </row>
        <row r="67">
          <cell r="G67">
            <v>90702</v>
          </cell>
          <cell r="H67" t="str">
            <v>TUBO DE PVC CORRUGADO DE DUPLA PAREDE PARA REDE COLETORA DE ESGOTO, DN 200 MM, JUNTA ELÁSTICA - FORNECIMENTO E ASSENTAMENTO. AF_01/2021</v>
          </cell>
          <cell r="I67" t="str">
            <v>M</v>
          </cell>
          <cell r="J67" t="str">
            <v>COEFICIENTE DE REPRESENTATIVIDADE</v>
          </cell>
          <cell r="K67" t="str">
            <v>120,43</v>
          </cell>
        </row>
        <row r="68">
          <cell r="G68">
            <v>90703</v>
          </cell>
          <cell r="H68" t="str">
            <v>TUBO DE PVC CORRUGADO DE DUPLA PAREDE PARA REDE COLETORA DE ESGOTO, DN 250 MM, JUNTA ELÁSTICA - FORNECIMENTO E ASSENTAMENTO. AF_01/2021</v>
          </cell>
          <cell r="I68" t="str">
            <v>M</v>
          </cell>
          <cell r="J68" t="str">
            <v>COEFICIENTE DE REPRESENTATIVIDADE</v>
          </cell>
          <cell r="K68" t="str">
            <v>189,24</v>
          </cell>
        </row>
        <row r="69">
          <cell r="G69">
            <v>90704</v>
          </cell>
          <cell r="H69" t="str">
            <v>TUBO DE PVC CORRUGADO DE DUPLA PAREDE PARA REDE COLETORA DE ESGOTO, DN 300 MM, JUNTA ELÁSTICA - FORNECIMENTO E ASSENTAMENTO. AF_01/2021</v>
          </cell>
          <cell r="I69" t="str">
            <v>M</v>
          </cell>
          <cell r="J69" t="str">
            <v>COEFICIENTE DE REPRESENTATIVIDADE</v>
          </cell>
          <cell r="K69" t="str">
            <v>281,88</v>
          </cell>
        </row>
        <row r="70">
          <cell r="G70">
            <v>90705</v>
          </cell>
          <cell r="H70" t="str">
            <v>TUBO DE PVC CORRUGADO DE DUPLA PAREDE PARA REDE COLETORA DE ESGOTO, DN 350 MM, JUNTA ELÁSTICA - FORNECIMENTO E ASSENTAMENTO. AF_01/2021</v>
          </cell>
          <cell r="I70" t="str">
            <v>M</v>
          </cell>
          <cell r="J70" t="str">
            <v>COEFICIENTE DE REPRESENTATIVIDADE</v>
          </cell>
          <cell r="K70" t="str">
            <v>368,52</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488,51</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637,26</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20,73</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25,53</v>
          </cell>
        </row>
        <row r="75">
          <cell r="G75">
            <v>90726</v>
          </cell>
          <cell r="H75" t="str">
            <v>JUNTA ARGAMASSADA ENTRE TUBO DN 200 MM E O POÇO/ CAIXA DE CONCRETO OU ALVENARIA EM REDES DE ESGOTO. AF_01/2021</v>
          </cell>
          <cell r="I75" t="str">
            <v>UN</v>
          </cell>
          <cell r="J75" t="str">
            <v>COEFICIENTE DE REPRESENTATIVIDADE</v>
          </cell>
          <cell r="K75" t="str">
            <v>30,40</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35,20</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40,01</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44,81</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49,61</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54,41</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68,82</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2,90</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3,43</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3,96</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4,50</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5,03</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5,57</v>
          </cell>
        </row>
        <row r="88">
          <cell r="G88">
            <v>90739</v>
          </cell>
          <cell r="H88" t="str">
            <v>ASSENTAMENTO DE TUBO DE PVC PARA REDE COLETORA DE ESGOTO DE PAREDE MACIÇA, DN 400 MM, JUNTA ELÁSTICA (NÃO INCLUI FORNECIMENTO). AF_01/2021</v>
          </cell>
          <cell r="I88" t="str">
            <v>M</v>
          </cell>
          <cell r="J88" t="str">
            <v>ATRIBUÍDO SÃO PAULO</v>
          </cell>
          <cell r="K88" t="str">
            <v>8,05</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3,82</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4,36</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4,89</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5,42</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5,96</v>
          </cell>
        </row>
        <row r="94">
          <cell r="G94">
            <v>90745</v>
          </cell>
          <cell r="H94" t="str">
            <v>ASSENTAMENTO DE TUBO DE PVC CORRUGADO DE DUPLA PAREDE PARA REDE COLETORA DE ESGOTO, DN 400 MM, JUNTA ELÁSTICA  (NÃO INCLUI FORNECIMENTO). AF_01/2021</v>
          </cell>
          <cell r="I94" t="str">
            <v>M</v>
          </cell>
          <cell r="J94" t="str">
            <v>ATRIBUÍDO SÃO PAULO</v>
          </cell>
          <cell r="K94" t="str">
            <v>8,99</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3,13</v>
          </cell>
        </row>
        <row r="96">
          <cell r="G96">
            <v>90747</v>
          </cell>
          <cell r="H96" t="str">
            <v>ASSENTAMENTO DE TUBO DE PEAD CORRUGADO DE DUPLA PAREDE PARA REDE COLETORA DE ESGOTO, DN 600 MM, JUNTA ELÁSTICA INTEGRADA (NÃO INCLUI FORNECIMENTO). AF_01/2021</v>
          </cell>
          <cell r="I96" t="str">
            <v>M</v>
          </cell>
          <cell r="J96" t="str">
            <v>ATRIBUÍDO SÃO PAULO</v>
          </cell>
          <cell r="K96" t="str">
            <v>15,07</v>
          </cell>
        </row>
        <row r="97">
          <cell r="G97">
            <v>94869</v>
          </cell>
          <cell r="H97" t="str">
            <v>TUBO DE PEAD CORRUGADO DE DUPLA PAREDE PARA REDE COLETORA DE ESGOTO, DN 250 MM, JUNTA ELÁSTICA INTEGRADA - FORNECIMENTO E ASSENTAMENTO. AF_01/2021</v>
          </cell>
          <cell r="I97" t="str">
            <v>M</v>
          </cell>
          <cell r="J97" t="str">
            <v>COEFICIENTE DE REPRESENTATIVIDADE</v>
          </cell>
          <cell r="K97" t="str">
            <v>112,26</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1,72</v>
          </cell>
        </row>
        <row r="99">
          <cell r="G99">
            <v>94871</v>
          </cell>
          <cell r="H99" t="str">
            <v>TUBO DE PEAD CORRUGADO DE DUPLA PAREDE PARA REDE COLETORA DE ESGOTO, DN 300 MM, JUNTA ELÁSTICA INTEGRADA - FORNECIMENTO E ASSENTAMENTO. AF_01/2021</v>
          </cell>
          <cell r="I99" t="str">
            <v>M</v>
          </cell>
          <cell r="J99" t="str">
            <v>COEFICIENTE DE REPRESENTATIVIDADE</v>
          </cell>
          <cell r="K99" t="str">
            <v>175,57</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2,38</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1.034,60</v>
          </cell>
        </row>
        <row r="102">
          <cell r="G102">
            <v>94876</v>
          </cell>
          <cell r="H102" t="str">
            <v>ASSENTAMENTO DE TUBO DE PEAD CORRUGADO DE DUPLA PAREDE PARA REDE COLETORA DE ESGOTO, DN 800 MM, JUNTA ELÁSTICA INTEGRADA  (NÃO INCLUI FORNECIMENTO). AF_01/2021</v>
          </cell>
          <cell r="I102" t="str">
            <v>M</v>
          </cell>
          <cell r="J102" t="str">
            <v>ATRIBUÍDO SÃO PAULO</v>
          </cell>
          <cell r="K102" t="str">
            <v>25,45</v>
          </cell>
        </row>
        <row r="103">
          <cell r="G103">
            <v>94878</v>
          </cell>
          <cell r="H103" t="str">
            <v>ASSENTAMENTO DE TUBO DE PEAD CORRUGADO DE DUPLA PAREDE PARA REDE COLETORA DE ESGOTO, DN 900 MM, JUNTA ELÁSTICA INTEGRADA (NÃO INCLUI FORNECIMENTO). AF_01/2021</v>
          </cell>
          <cell r="I103" t="str">
            <v>M</v>
          </cell>
          <cell r="J103" t="str">
            <v>ATRIBUÍDO SÃO PAULO</v>
          </cell>
          <cell r="K103" t="str">
            <v>29,41</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1.592,65</v>
          </cell>
        </row>
        <row r="105">
          <cell r="G105">
            <v>94880</v>
          </cell>
          <cell r="H105" t="str">
            <v>ASSENTAMENTO DE TUBO DE PEAD CORRUGADO DE DUPLA PAREDE PARA REDE COLETORA DE ESGOTO, DN 1000 MM, JUNTA ELÁSTICA INTEGRADA (NÃO INCLUI FORNECIMENTO). AF_01/2021</v>
          </cell>
          <cell r="I105" t="str">
            <v>M</v>
          </cell>
          <cell r="J105" t="str">
            <v>ATRIBUÍDO SÃO PAULO</v>
          </cell>
          <cell r="K105" t="str">
            <v>38,07</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2.192,71</v>
          </cell>
        </row>
        <row r="107">
          <cell r="G107">
            <v>94882</v>
          </cell>
          <cell r="H107" t="str">
            <v>ASSENTAMENTO DE TUBO DE PEAD CORRUGADO DE DUPLA PAREDE PARA REDE COLETORA DE ESGOTO, DN 1200 MM, JUNTA ELÁSTICA INTEGRADA (NÃO INCLUI FORNECIMENTO). AF_01/2021</v>
          </cell>
          <cell r="I107" t="str">
            <v>M</v>
          </cell>
          <cell r="J107" t="str">
            <v>ATRIBUÍDO SÃO PAULO</v>
          </cell>
          <cell r="K107" t="str">
            <v>44,17</v>
          </cell>
        </row>
        <row r="108">
          <cell r="G108">
            <v>94884</v>
          </cell>
          <cell r="H108" t="str">
            <v>ASSENTAMENTO DE TUBO DE PEAD CORRUGADO DE DUPLA PAREDE PARA REDE COLETORA DE ESGOTO, DN 1500 MM, JUNTA ELÁSTICA INTEGRADA (NÃO INCLUI FORNECIMENTO). AF_01/2021</v>
          </cell>
          <cell r="I108" t="str">
            <v>M</v>
          </cell>
          <cell r="J108" t="str">
            <v>ATRIBUÍDO SÃO PAULO</v>
          </cell>
          <cell r="K108" t="str">
            <v>56,56</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1,74</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2,42</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3,07</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0,77</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1,11</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1,41</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20,55</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88,02</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97,64</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112,11</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126,52</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155,33</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ATRIBUÍDO SÃO PAULO</v>
          </cell>
          <cell r="K121" t="str">
            <v>168,55</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ATRIBUÍDO SÃO PAULO</v>
          </cell>
          <cell r="K122" t="str">
            <v>7,99</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ATRIBUÍDO SÃO PAULO</v>
          </cell>
          <cell r="K123" t="str">
            <v>176,84</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ATRIBUÍDO SÃO PAULO</v>
          </cell>
          <cell r="K124" t="str">
            <v>10,20</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ATRIBUÍDO SÃO PAULO</v>
          </cell>
          <cell r="K125" t="str">
            <v>311,31</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ATRIBUÍDO SÃO PAULO</v>
          </cell>
          <cell r="K126" t="str">
            <v>12,23</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ATRIBUÍDO SÃO PAULO</v>
          </cell>
          <cell r="K127" t="str">
            <v>380,80</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ATRIBUÍDO SÃO PAULO</v>
          </cell>
          <cell r="K128" t="str">
            <v>14,50</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ATRIBUÍDO SÃO PAULO</v>
          </cell>
          <cell r="K129" t="str">
            <v>496,12</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ATRIBUÍDO SÃO PAULO</v>
          </cell>
          <cell r="K130" t="str">
            <v>16,55</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ATRIBUÍDO SÃO PAULO</v>
          </cell>
          <cell r="K131" t="str">
            <v>514,69</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ATRIBUÍDO SÃO PAULO</v>
          </cell>
          <cell r="K132" t="str">
            <v>18,82</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ATRIBUÍDO SÃO PAULO</v>
          </cell>
          <cell r="K133" t="str">
            <v>760,83</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ATRIBUÍDO SÃO PAULO</v>
          </cell>
          <cell r="K134" t="str">
            <v>20,86</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ATRIBUÍDO SÃO PAULO</v>
          </cell>
          <cell r="K135" t="str">
            <v>782,96</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ATRIBUÍDO SÃO PAULO</v>
          </cell>
          <cell r="K136" t="str">
            <v>23,15</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ATRIBUÍDO SÃO PAULO</v>
          </cell>
          <cell r="K137" t="str">
            <v>175,68</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ATRIBUÍDO SÃO PAULO</v>
          </cell>
          <cell r="K138" t="str">
            <v>15,12</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ATRIBUÍDO SÃO PAULO</v>
          </cell>
          <cell r="K139" t="str">
            <v>185,71</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ATRIBUÍDO SÃO PAULO</v>
          </cell>
          <cell r="K140" t="str">
            <v>19,07</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ATRIBUÍDO SÃO PAULO</v>
          </cell>
          <cell r="K141" t="str">
            <v>322,31</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ATRIBUÍDO SÃO PAULO</v>
          </cell>
          <cell r="K142" t="str">
            <v>23,23</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ATRIBUÍDO SÃO PAULO</v>
          </cell>
          <cell r="K143" t="str">
            <v>393,67</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ATRIBUÍDO SÃO PAULO</v>
          </cell>
          <cell r="K144" t="str">
            <v>27,37</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ATRIBUÍDO SÃO PAULO</v>
          </cell>
          <cell r="K145" t="str">
            <v>510,89</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ATRIBUÍDO SÃO PAULO</v>
          </cell>
          <cell r="K146" t="str">
            <v>31,32</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ATRIBUÍDO SÃO PAULO</v>
          </cell>
          <cell r="K147" t="str">
            <v>531,43</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ATRIBUÍDO SÃO PAULO</v>
          </cell>
          <cell r="K148" t="str">
            <v>35,56</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ATRIBUÍDO SÃO PAULO</v>
          </cell>
          <cell r="K149" t="str">
            <v>779,67</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ATRIBUÍDO SÃO PAULO</v>
          </cell>
          <cell r="K150" t="str">
            <v>39,70</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ATRIBUÍDO SÃO PAULO</v>
          </cell>
          <cell r="K151" t="str">
            <v>803,67</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ATRIBUÍDO SÃO PAULO</v>
          </cell>
          <cell r="K152" t="str">
            <v>43,86</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ATRIBUÍDO SÃO PAULO</v>
          </cell>
          <cell r="K153" t="str">
            <v>140,15</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ATRIBUÍDO SÃO PAULO</v>
          </cell>
          <cell r="K154" t="str">
            <v>168,53</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ATRIBUÍDO SÃO PAULO</v>
          </cell>
          <cell r="K155" t="str">
            <v>248,86</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ATRIBUÍDO SÃO PAULO</v>
          </cell>
          <cell r="K156" t="str">
            <v>325,49</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ATRIBUÍDO SÃO PAULO</v>
          </cell>
          <cell r="K157" t="str">
            <v>392,91</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ATRIBUÍDO SÃO PAULO</v>
          </cell>
          <cell r="K158" t="str">
            <v>451,35</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ATRIBUÍDO SÃO PAULO</v>
          </cell>
          <cell r="K159" t="str">
            <v>473,87</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ATRIBUÍDO SÃO PAULO</v>
          </cell>
          <cell r="K160" t="str">
            <v>149,01</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ATRIBUÍDO SÃO PAULO</v>
          </cell>
          <cell r="K161" t="str">
            <v>179,52</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ATRIBUÍDO SÃO PAULO</v>
          </cell>
          <cell r="K162" t="str">
            <v>261,74</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ATRIBUÍDO SÃO PAULO</v>
          </cell>
          <cell r="K163" t="str">
            <v>340,47</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ATRIBUÍDO SÃO PAULO</v>
          </cell>
          <cell r="K164" t="str">
            <v>409,64</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ATRIBUÍDO SÃO PAULO</v>
          </cell>
          <cell r="K165" t="str">
            <v>469,94</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ATRIBUÍDO SÃO PAULO</v>
          </cell>
          <cell r="K166" t="str">
            <v>494,68</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ATRIBUÍDO SÃO PAULO</v>
          </cell>
          <cell r="K167" t="str">
            <v>36,05</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ATRIBUÍDO SÃO PAULO</v>
          </cell>
          <cell r="K168" t="str">
            <v>46,30</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ATRIBUÍDO SÃO PAULO</v>
          </cell>
          <cell r="K169" t="str">
            <v>56,37</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ATRIBUÍDO SÃO PAULO</v>
          </cell>
          <cell r="K170" t="str">
            <v>67,26</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ATRIBUÍDO SÃO PAULO</v>
          </cell>
          <cell r="K171" t="str">
            <v>77,97</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ATRIBUÍDO SÃO PAULO</v>
          </cell>
          <cell r="K172" t="str">
            <v>90,74</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ATRIBUÍDO SÃO PAULO</v>
          </cell>
          <cell r="K173" t="str">
            <v>104,16</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ATRIBUÍDO SÃO PAULO</v>
          </cell>
          <cell r="K174" t="str">
            <v>119,82</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ATRIBUÍDO SÃO PAULO</v>
          </cell>
          <cell r="K175" t="str">
            <v>678,74</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ATRIBUÍDO SÃO PAULO</v>
          </cell>
          <cell r="K176" t="str">
            <v>149,94</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ATRIBUÍDO SÃO PAULO</v>
          </cell>
          <cell r="K177" t="str">
            <v>967,94</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ATRIBUÍDO SÃO PAULO</v>
          </cell>
          <cell r="K178" t="str">
            <v>201,83</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ATRIBUÍDO SÃO PAULO</v>
          </cell>
          <cell r="K179" t="str">
            <v>42,98</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ATRIBUÍDO SÃO PAULO</v>
          </cell>
          <cell r="K180" t="str">
            <v>55,16</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ATRIBUÍDO SÃO PAULO</v>
          </cell>
          <cell r="K181" t="str">
            <v>67,36</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ATRIBUÍDO SÃO PAULO</v>
          </cell>
          <cell r="K182" t="str">
            <v>80,14</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ATRIBUÍDO SÃO PAULO</v>
          </cell>
          <cell r="K183" t="str">
            <v>92,95</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ATRIBUÍDO SÃO PAULO</v>
          </cell>
          <cell r="K184" t="str">
            <v>107,47</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ATRIBUÍDO SÃO PAULO</v>
          </cell>
          <cell r="K185" t="str">
            <v>122,75</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ATRIBUÍDO SÃO PAULO</v>
          </cell>
          <cell r="K186" t="str">
            <v>140,63</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ATRIBUÍDO SÃO PAULO</v>
          </cell>
          <cell r="K187" t="str">
            <v>703,25</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ATRIBUÍDO SÃO PAULO</v>
          </cell>
          <cell r="K188" t="str">
            <v>174,45</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ATRIBUÍDO SÃO PAULO</v>
          </cell>
          <cell r="K189" t="str">
            <v>998,02</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ATRIBUÍDO SÃO PAULO</v>
          </cell>
          <cell r="K190" t="str">
            <v>231,91</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ATRIBUÍDO SÃO PAULO</v>
          </cell>
          <cell r="K191" t="str">
            <v>119,22</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ATRIBUÍDO SÃO PAULO</v>
          </cell>
          <cell r="K192" t="str">
            <v>126,15</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97,85</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119,32</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165,05</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104,78</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128,18</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176,04</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4,41</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ATRIBUÍDO SÃO PAULO</v>
          </cell>
          <cell r="K200" t="str">
            <v>9,03</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ATRIBUÍDO SÃO PAULO</v>
          </cell>
          <cell r="K201" t="str">
            <v>11,11</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ATRIBUÍDO SÃO PAULO</v>
          </cell>
          <cell r="K202" t="str">
            <v>13,19</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ATRIBUÍDO SÃO PAULO</v>
          </cell>
          <cell r="K203" t="str">
            <v>15,27</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ATRIBUÍDO SÃO PAULO</v>
          </cell>
          <cell r="K204" t="str">
            <v>17,32</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ATRIBUÍDO SÃO PAULO</v>
          </cell>
          <cell r="K205" t="str">
            <v>21,48</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2,04</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ATRIBUÍDO SÃO PAULO</v>
          </cell>
          <cell r="K207" t="str">
            <v>4,65</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ATRIBUÍDO SÃO PAULO</v>
          </cell>
          <cell r="K208" t="str">
            <v>5,72</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ATRIBUÍDO SÃO PAULO</v>
          </cell>
          <cell r="K209" t="str">
            <v>6,81</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ATRIBUÍDO SÃO PAULO</v>
          </cell>
          <cell r="K210" t="str">
            <v>7,88</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ATRIBUÍDO SÃO PAULO</v>
          </cell>
          <cell r="K211" t="str">
            <v>8,94</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ATRIBUÍDO SÃO PAULO</v>
          </cell>
          <cell r="K212" t="str">
            <v>11,08</v>
          </cell>
        </row>
        <row r="213">
          <cell r="G213">
            <v>103089</v>
          </cell>
          <cell r="H213" t="str">
            <v>ASSENTAMENTO DE TUBO DE FERRO FUNDIDO PARA REDE DE ÁGUA, DN 80 MM, JUNTA FLANGEADA (NÃO INCLUI O FORNECIMENTO). AF_09/2021</v>
          </cell>
          <cell r="I213" t="str">
            <v>M</v>
          </cell>
          <cell r="J213" t="str">
            <v>ATRIBUÍDO SÃO PAULO</v>
          </cell>
          <cell r="K213" t="str">
            <v>10,06</v>
          </cell>
        </row>
        <row r="214">
          <cell r="G214">
            <v>103090</v>
          </cell>
          <cell r="H214" t="str">
            <v>ASSENTAMENTO DE TUBO DE FERRO FUNDIDO PARA REDE DE ÁGUA, DN 100 MM, JUNTA FLANGEADA (NÃO INCLUI O FORNECIMENTO). AF_09/2021</v>
          </cell>
          <cell r="I214" t="str">
            <v>M</v>
          </cell>
          <cell r="J214" t="str">
            <v>ATRIBUÍDO SÃO PAULO</v>
          </cell>
          <cell r="K214" t="str">
            <v>12,01</v>
          </cell>
        </row>
        <row r="215">
          <cell r="G215">
            <v>103091</v>
          </cell>
          <cell r="H215" t="str">
            <v>ASSENTAMENTO DE TUBO DE FERRO FUNDIDO PARA REDE DE ÁGUA, DN 150 MM, JUNTA FLANGEADA (NÃO INCLUI O FORNECIMENTO). AF_09/2021</v>
          </cell>
          <cell r="I215" t="str">
            <v>M</v>
          </cell>
          <cell r="J215" t="str">
            <v>ATRIBUÍDO SÃO PAULO</v>
          </cell>
          <cell r="K215" t="str">
            <v>16,88</v>
          </cell>
        </row>
        <row r="216">
          <cell r="G216">
            <v>103092</v>
          </cell>
          <cell r="H216" t="str">
            <v>ASSENTAMENTO DE TUBO DE FERRO FUNDIDO PARA REDE DE ÁGUA, DN 200 MM, JUNTA FLANGEADA (NÃO INCLUI O FORNECIMENTO). AF_09/2021</v>
          </cell>
          <cell r="I216" t="str">
            <v>M</v>
          </cell>
          <cell r="J216" t="str">
            <v>ATRIBUÍDO SÃO PAULO</v>
          </cell>
          <cell r="K216" t="str">
            <v>21,76</v>
          </cell>
        </row>
        <row r="217">
          <cell r="G217">
            <v>103093</v>
          </cell>
          <cell r="H217" t="str">
            <v>ASSENTAMENTO DE TUBO DE FERRO FUNDIDO PARA REDE DE ÁGUA, DN 250 MM, JUNTA FLANGEADA (NÃO INCLUI O FORNECIMENTO). AF_09/2021</v>
          </cell>
          <cell r="I217" t="str">
            <v>M</v>
          </cell>
          <cell r="J217" t="str">
            <v>ATRIBUÍDO SÃO PAULO</v>
          </cell>
          <cell r="K217" t="str">
            <v>33,25</v>
          </cell>
        </row>
        <row r="218">
          <cell r="G218">
            <v>103094</v>
          </cell>
          <cell r="H218" t="str">
            <v>ASSENTAMENTO DE TUBO DE FERRO FUNDIDO PARA REDE DE ÁGUA, DN 300 MM, JUNTA FLANGEADA (NÃO INCLUI O FORNECIMENTO). AF_09/2021</v>
          </cell>
          <cell r="I218" t="str">
            <v>M</v>
          </cell>
          <cell r="J218" t="str">
            <v>ATRIBUÍDO SÃO PAULO</v>
          </cell>
          <cell r="K218" t="str">
            <v>38,16</v>
          </cell>
        </row>
        <row r="219">
          <cell r="G219">
            <v>103095</v>
          </cell>
          <cell r="H219" t="str">
            <v>ASSENTAMENTO DE TUBO DE FERRO FUNDIDO PARA REDE DE ÁGUA, DN 350 MM, JUNTA FLANGEADA (NÃO INCLUI O FORNECIMENTO). AF_09/2021</v>
          </cell>
          <cell r="I219" t="str">
            <v>M</v>
          </cell>
          <cell r="J219" t="str">
            <v>ATRIBUÍDO SÃO PAULO</v>
          </cell>
          <cell r="K219" t="str">
            <v>49,64</v>
          </cell>
        </row>
        <row r="220">
          <cell r="G220">
            <v>103096</v>
          </cell>
          <cell r="H220" t="str">
            <v>ASSENTAMENTO DE TUBO DE FERRO FUNDIDO PARA REDE DE ÁGUA, DN 400 MM, JUNTA FLANGEADA (NÃO INCLUI O FORNECIMENTO). AF_09/2021</v>
          </cell>
          <cell r="I220" t="str">
            <v>M</v>
          </cell>
          <cell r="J220" t="str">
            <v>ATRIBUÍDO SÃO PAULO</v>
          </cell>
          <cell r="K220" t="str">
            <v>54,53</v>
          </cell>
        </row>
        <row r="221">
          <cell r="G221">
            <v>103097</v>
          </cell>
          <cell r="H221" t="str">
            <v>ASSENTAMENTO DE TUBO DE FERRO FUNDIDO PARA REDE DE ÁGUA, DN 450 MM, JUNTA FLANGEADA (NÃO INCLUI O FORNECIMENTO). AF_09/2021</v>
          </cell>
          <cell r="I221" t="str">
            <v>M</v>
          </cell>
          <cell r="J221" t="str">
            <v>ATRIBUÍDO SÃO PAULO</v>
          </cell>
          <cell r="K221" t="str">
            <v>66,03</v>
          </cell>
        </row>
        <row r="222">
          <cell r="G222">
            <v>103098</v>
          </cell>
          <cell r="H222" t="str">
            <v>ASSENTAMENTO DE TUBO DE FERRO FUNDIDO PARA REDE DE ÁGUA, DN 500 MM, JUNTA FLANGEADA (NÃO INCLUI O FORNECIMENTO). AF_09/2021</v>
          </cell>
          <cell r="I222" t="str">
            <v>M</v>
          </cell>
          <cell r="J222" t="str">
            <v>ATRIBUÍDO SÃO PAULO</v>
          </cell>
          <cell r="K222" t="str">
            <v>70,92</v>
          </cell>
        </row>
        <row r="223">
          <cell r="G223">
            <v>103099</v>
          </cell>
          <cell r="H223" t="str">
            <v>ASSENTAMENTO DE TUBO DE FERRO FUNDIDO PARA REDE DE ÁGUA, DN 600 MM, JUNTA FLANGEADA (NÃO INCLUI O FORNECIMENTO). AF_09/2021</v>
          </cell>
          <cell r="I223" t="str">
            <v>M</v>
          </cell>
          <cell r="J223" t="str">
            <v>ATRIBUÍDO SÃO PAULO</v>
          </cell>
          <cell r="K223" t="str">
            <v>80,67</v>
          </cell>
        </row>
        <row r="224">
          <cell r="G224">
            <v>103100</v>
          </cell>
          <cell r="H224" t="str">
            <v>ASSENTAMENTO DE TUBO DE FERRO FUNDIDO PARA REDE DE ÁGUA, DN 700 MM, JUNTA FLANGEADA (NÃO INCLUI O FORNECIMENTO). AF_09/2021</v>
          </cell>
          <cell r="I224" t="str">
            <v>M</v>
          </cell>
          <cell r="J224" t="str">
            <v>ATRIBUÍDO SÃO PAULO</v>
          </cell>
          <cell r="K224" t="str">
            <v>86,07</v>
          </cell>
        </row>
        <row r="225">
          <cell r="G225">
            <v>103101</v>
          </cell>
          <cell r="H225" t="str">
            <v>ASSENTAMENTO DE TUBO DE FERRO FUNDIDO PARA REDE DE ÁGUA, DN 800 MM, JUNTA FLANGEADA (NÃO INCLUI O FORNECIMENTO). AF_09/2021</v>
          </cell>
          <cell r="I225" t="str">
            <v>M</v>
          </cell>
          <cell r="J225" t="str">
            <v>ATRIBUÍDO SÃO PAULO</v>
          </cell>
          <cell r="K225" t="str">
            <v>94,80</v>
          </cell>
        </row>
        <row r="226">
          <cell r="G226">
            <v>103102</v>
          </cell>
          <cell r="H226" t="str">
            <v>ASSENTAMENTO DE TUBO DE FERRO FUNDIDO PARA REDE DE ÁGUA, DN 900 MM, JUNTA FLANGEADA (NÃO INCLUI O FORNECIMENTO). AF_09/2021</v>
          </cell>
          <cell r="I226" t="str">
            <v>M</v>
          </cell>
          <cell r="J226" t="str">
            <v>ATRIBUÍDO SÃO PAULO</v>
          </cell>
          <cell r="K226" t="str">
            <v>109,17</v>
          </cell>
        </row>
        <row r="227">
          <cell r="G227">
            <v>103103</v>
          </cell>
          <cell r="H227" t="str">
            <v>ASSENTAMENTO DE TUBO DE FERRO FUNDIDO PARA REDE DE ÁGUA, DN 1000 MM, JUNTA FLANGEADA (NÃO INCLUI O FORNECIMENTO). AF_09/2021</v>
          </cell>
          <cell r="I227" t="str">
            <v>M</v>
          </cell>
          <cell r="J227" t="str">
            <v>ATRIBUÍDO SÃO PAULO</v>
          </cell>
          <cell r="K227" t="str">
            <v>117,89</v>
          </cell>
        </row>
        <row r="228">
          <cell r="G228">
            <v>103104</v>
          </cell>
          <cell r="H228" t="str">
            <v>ASSENTAMENTO DE TUBO DE FERRO FUNDIDO PARA REDE DE ÁGUA, DN 1200 MM, JUNTA FLANGEADA (NÃO INCLUI O FORNECIMENTO). AF_09/2021</v>
          </cell>
          <cell r="I228" t="str">
            <v>M</v>
          </cell>
          <cell r="J228" t="str">
            <v>ATRIBUÍDO SÃO PAULO</v>
          </cell>
          <cell r="K228" t="str">
            <v>140,99</v>
          </cell>
        </row>
        <row r="229">
          <cell r="G229">
            <v>103105</v>
          </cell>
          <cell r="H229" t="str">
            <v>ASSENTAMENTO DE CONEXÃO COM 2 ACESSOS, FERRO FUNDIDO PARA REDE DE ÁGUA, DN  80 MM, JUNTA FLANGEADA (NÃO INCLUI O FORNECIMENTO). AF_09/2021</v>
          </cell>
          <cell r="I229" t="str">
            <v>UN</v>
          </cell>
          <cell r="J229" t="str">
            <v>ATRIBUÍDO SÃO PAULO</v>
          </cell>
          <cell r="K229" t="str">
            <v>42,49</v>
          </cell>
        </row>
        <row r="230">
          <cell r="G230">
            <v>103106</v>
          </cell>
          <cell r="H230" t="str">
            <v>ASSENTAMENTO DE CONEXÃO COM 2 ACESSOS, FERRO FUNDIDO PARA REDE DE ÁGUA, DN  100 MM, JUNTA FLANGEADA (NÃO INCLUI O FORNECIMENTO). AF_09/2021</v>
          </cell>
          <cell r="I230" t="str">
            <v>UN</v>
          </cell>
          <cell r="J230" t="str">
            <v>ATRIBUÍDO SÃO PAULO</v>
          </cell>
          <cell r="K230" t="str">
            <v>50,67</v>
          </cell>
        </row>
        <row r="231">
          <cell r="G231">
            <v>103107</v>
          </cell>
          <cell r="H231" t="str">
            <v>ASSENTAMENTO DE CONEXÃO COM 2 ACESSOS, FERRO FUNDIDO PARA REDE DE ÁGUA, DN  150 MM, JUNTA FLANGEADA (NÃO INCLUI O FORNECIMENTO). AF_09/2021</v>
          </cell>
          <cell r="I231" t="str">
            <v>UN</v>
          </cell>
          <cell r="J231" t="str">
            <v>ATRIBUÍDO SÃO PAULO</v>
          </cell>
          <cell r="K231" t="str">
            <v>71,11</v>
          </cell>
        </row>
        <row r="232">
          <cell r="G232">
            <v>103108</v>
          </cell>
          <cell r="H232" t="str">
            <v>ASSENTAMENTO DE CONEXÃO COM 2 ACESSOS, FERRO FUNDIDO PARA REDE DE ÁGUA, DN  200 MM, JUNTA FLANGEADA (NÃO INCLUI O FORNECIMENTO). AF_09/2021</v>
          </cell>
          <cell r="I232" t="str">
            <v>UN</v>
          </cell>
          <cell r="J232" t="str">
            <v>ATRIBUÍDO SÃO PAULO</v>
          </cell>
          <cell r="K232" t="str">
            <v>91,55</v>
          </cell>
        </row>
        <row r="233">
          <cell r="G233">
            <v>103109</v>
          </cell>
          <cell r="H233" t="str">
            <v>ASSENTAMENTO DE CONEXÃO COM 2 ACESSOS, FERRO FUNDIDO PARA REDE DE ÁGUA, DN  250 MM, JUNTA FLANGEADA (NÃO INCLUI O FORNECIMENTO). AF_09/2021</v>
          </cell>
          <cell r="I233" t="str">
            <v>UN</v>
          </cell>
          <cell r="J233" t="str">
            <v>ATRIBUÍDO SÃO PAULO</v>
          </cell>
          <cell r="K233" t="str">
            <v>150,41</v>
          </cell>
        </row>
        <row r="234">
          <cell r="G234">
            <v>103110</v>
          </cell>
          <cell r="H234" t="str">
            <v>ASSENTAMENTO DE CONEXÃO COM 2 ACESSOS, FERRO FUNDIDO PARA REDE DE ÁGUA, DN  300 MM, JUNTA FLANGEADA (NÃO INCLUI O FORNECIMENTO). AF_09/2021</v>
          </cell>
          <cell r="I234" t="str">
            <v>UN</v>
          </cell>
          <cell r="J234" t="str">
            <v>ATRIBUÍDO SÃO PAULO</v>
          </cell>
          <cell r="K234" t="str">
            <v>170,86</v>
          </cell>
        </row>
        <row r="235">
          <cell r="G235">
            <v>103111</v>
          </cell>
          <cell r="H235" t="str">
            <v>ASSENTAMENTO DE CONEXÃO COM 2 ACESSOS, FERRO FUNDIDO PARA REDE DE ÁGUA, DN  350 MM, JUNTA FLANGEADA (NÃO INCLUI O FORNECIMENTO). AF_09/2021</v>
          </cell>
          <cell r="I235" t="str">
            <v>UN</v>
          </cell>
          <cell r="J235" t="str">
            <v>ATRIBUÍDO SÃO PAULO</v>
          </cell>
          <cell r="K235" t="str">
            <v>229,72</v>
          </cell>
        </row>
        <row r="236">
          <cell r="G236">
            <v>103112</v>
          </cell>
          <cell r="H236" t="str">
            <v>ASSENTAMENTO DE CONEXÃO COM 2 ACESSOS, FERRO FUNDIDO PARA REDE DE ÁGUA, DN  400 MM, JUNTA FLANGEADA (NÃO INCLUI O FORNECIMENTO). AF_09/2021</v>
          </cell>
          <cell r="I236" t="str">
            <v>UN</v>
          </cell>
          <cell r="J236" t="str">
            <v>ATRIBUÍDO SÃO PAULO</v>
          </cell>
          <cell r="K236" t="str">
            <v>250,17</v>
          </cell>
        </row>
        <row r="237">
          <cell r="G237">
            <v>103113</v>
          </cell>
          <cell r="H237" t="str">
            <v>ASSENTAMENTO DE CONEXÃO COM 2 ACESSOS, FERRO FUNDIDO PARA REDE DE ÁGUA, DN  450 MM, JUNTA FLANGEADA (NÃO INCLUI O FORNECIMENTO). AF_09/2021</v>
          </cell>
          <cell r="I237" t="str">
            <v>UN</v>
          </cell>
          <cell r="J237" t="str">
            <v>ATRIBUÍDO SÃO PAULO</v>
          </cell>
          <cell r="K237" t="str">
            <v>309,02</v>
          </cell>
        </row>
        <row r="238">
          <cell r="G238">
            <v>103114</v>
          </cell>
          <cell r="H238" t="str">
            <v>ASSENTAMENTO DE CONEXÃO COM 2 ACESSOS, FERRO FUNDIDO PARA REDE DE ÁGUA, DN  500 MM, JUNTA FLANGEADA (NÃO INCLUI O FORNECIMENTO). AF_09/2021</v>
          </cell>
          <cell r="I238" t="str">
            <v>UN</v>
          </cell>
          <cell r="J238" t="str">
            <v>ATRIBUÍDO SÃO PAULO</v>
          </cell>
          <cell r="K238" t="str">
            <v>329,47</v>
          </cell>
        </row>
        <row r="239">
          <cell r="G239">
            <v>103115</v>
          </cell>
          <cell r="H239" t="str">
            <v>ASSENTAMENTO DE CONEXÃO COM 2 ACESSOS, FERRO FUNDIDO PARA REDE DE ÁGUA, DN  600 MM, JUNTA FLANGEADA (NÃO INCLUI O FORNECIMENTO). AF_09/2021</v>
          </cell>
          <cell r="I239" t="str">
            <v>UN</v>
          </cell>
          <cell r="J239" t="str">
            <v>ATRIBUÍDO SÃO PAULO</v>
          </cell>
          <cell r="K239" t="str">
            <v>370,35</v>
          </cell>
        </row>
        <row r="240">
          <cell r="G240">
            <v>103116</v>
          </cell>
          <cell r="H240" t="str">
            <v>ASSENTAMENTO DE CONEXÃO COM 2 ACESSOS, FERRO FUNDIDO PARA REDE DE ÁGUA, DN  700 MM, JUNTA FLANGEADA (NÃO INCLUI O FORNECIMENTO). AF_09/2021</v>
          </cell>
          <cell r="I240" t="str">
            <v>UN</v>
          </cell>
          <cell r="J240" t="str">
            <v>ATRIBUÍDO SÃO PAULO</v>
          </cell>
          <cell r="K240" t="str">
            <v>449,65</v>
          </cell>
        </row>
        <row r="241">
          <cell r="G241">
            <v>103117</v>
          </cell>
          <cell r="H241" t="str">
            <v>ASSENTAMENTO DE CONEXÃO COM 2 ACESSOS, FERRO FUNDIDO PARA REDE DE ÁGUA, DN  800 MM, JUNTA FLANGEADA (NÃO INCLUI O FORNECIMENTO). AF_09/2021</v>
          </cell>
          <cell r="I241" t="str">
            <v>UN</v>
          </cell>
          <cell r="J241" t="str">
            <v>ATRIBUÍDO SÃO PAULO</v>
          </cell>
          <cell r="K241" t="str">
            <v>490,56</v>
          </cell>
        </row>
        <row r="242">
          <cell r="G242">
            <v>103118</v>
          </cell>
          <cell r="H242" t="str">
            <v>ASSENTAMENTO DE CONEXÃO COM 2 ACESSOS, FERRO FUNDIDO PARA REDE DE ÁGUA, DN  900 MM, JUNTA FLANGEADA (NÃO INCLUI O FORNECIMENTO). AF_09/2021</v>
          </cell>
          <cell r="I242" t="str">
            <v>UN</v>
          </cell>
          <cell r="J242" t="str">
            <v>ATRIBUÍDO SÃO PAULO</v>
          </cell>
          <cell r="K242" t="str">
            <v>569,84</v>
          </cell>
        </row>
        <row r="243">
          <cell r="G243">
            <v>103119</v>
          </cell>
          <cell r="H243" t="str">
            <v>ASSENTAMENTO DE CONEXÃO COM 2 ACESSOS, FERRO FUNDIDO PARA REDE DE ÁGUA, DN  1000 MM, JUNTA FLANGEADA (NÃO INCLUI O FORNECIMENTO). AF_09/2021</v>
          </cell>
          <cell r="I243" t="str">
            <v>UN</v>
          </cell>
          <cell r="J243" t="str">
            <v>ATRIBUÍDO SÃO PAULO</v>
          </cell>
          <cell r="K243" t="str">
            <v>610,73</v>
          </cell>
        </row>
        <row r="244">
          <cell r="G244">
            <v>103120</v>
          </cell>
          <cell r="H244" t="str">
            <v>ASSENTAMENTO DE CONEXÃO COM 2 ACESSOS, FERRO FUNDIDO PARA REDE DE ÁGUA, DN  1200 MM, JUNTA FLANGEADA (NÃO INCLUI O FORNECIMENTO). AF_09/2021</v>
          </cell>
          <cell r="I244" t="str">
            <v>UN</v>
          </cell>
          <cell r="J244" t="str">
            <v>ATRIBUÍDO SÃO PAULO</v>
          </cell>
          <cell r="K244" t="str">
            <v>730,93</v>
          </cell>
        </row>
        <row r="245">
          <cell r="G245">
            <v>103121</v>
          </cell>
          <cell r="H245" t="str">
            <v>ASSENTAMENTO DE CONEXÃO COM 3 ACESSOS, FERRO FUNDIDO PARA REDE DE ÁGUA, DN  80 MM, JUNTA FLANGEADA (NÃO INCLUI O FORNECIMENTO). AF_09/2021</v>
          </cell>
          <cell r="I245" t="str">
            <v>UN</v>
          </cell>
          <cell r="J245" t="str">
            <v>ATRIBUÍDO SÃO PAULO</v>
          </cell>
          <cell r="K245" t="str">
            <v>55,73</v>
          </cell>
        </row>
        <row r="246">
          <cell r="G246">
            <v>103122</v>
          </cell>
          <cell r="H246" t="str">
            <v>ASSENTAMENTO DE CONEXÃO COM 3 ACESSOS, FERRO FUNDIDO PARA REDE DE ÁGUA, DN  100 MM, JUNTA FLANGEADA (NÃO INCLUI O FORNECIMENTO). AF_09/2021</v>
          </cell>
          <cell r="I246" t="str">
            <v>UN</v>
          </cell>
          <cell r="J246" t="str">
            <v>ATRIBUÍDO SÃO PAULO</v>
          </cell>
          <cell r="K246" t="str">
            <v>67,99</v>
          </cell>
        </row>
        <row r="247">
          <cell r="G247">
            <v>103123</v>
          </cell>
          <cell r="H247" t="str">
            <v>ASSENTAMENTO DE CONEXÃO COM 3 ACESSOS, FERRO FUNDIDO PARA REDE DE ÁGUA, DN  150 MM, JUNTA FLANGEADA (NÃO INCLUI O FORNECIMENTO). AF_09/2021</v>
          </cell>
          <cell r="I247" t="str">
            <v>UN</v>
          </cell>
          <cell r="J247" t="str">
            <v>ATRIBUÍDO SÃO PAULO</v>
          </cell>
          <cell r="K247" t="str">
            <v>98,67</v>
          </cell>
        </row>
        <row r="248">
          <cell r="G248">
            <v>103124</v>
          </cell>
          <cell r="H248" t="str">
            <v>ASSENTAMENTO DE CONEXÃO COM 3 ACESSOS, FERRO FUNDIDO PARA REDE DE ÁGUA, DN  200 MM, JUNTA FLANGEADA (NÃO INCLUI O FORNECIMENTO). AF_09/2021</v>
          </cell>
          <cell r="I248" t="str">
            <v>UN</v>
          </cell>
          <cell r="J248" t="str">
            <v>ATRIBUÍDO SÃO PAULO</v>
          </cell>
          <cell r="K248" t="str">
            <v>129,32</v>
          </cell>
        </row>
        <row r="249">
          <cell r="G249">
            <v>103125</v>
          </cell>
          <cell r="H249" t="str">
            <v>ASSENTAMENTO DE CONEXÃO COM 3 ACESSOS, FERRO FUNDIDO PARA REDE DE ÁGUA, DN  250 MM, JUNTA FLANGEADA (NÃO INCLUI O FORNECIMENTO). AF_09/2021</v>
          </cell>
          <cell r="I249" t="str">
            <v>UN</v>
          </cell>
          <cell r="J249" t="str">
            <v>ATRIBUÍDO SÃO PAULO</v>
          </cell>
          <cell r="K249" t="str">
            <v>217,62</v>
          </cell>
        </row>
        <row r="250">
          <cell r="G250">
            <v>103126</v>
          </cell>
          <cell r="H250" t="str">
            <v>ASSENTAMENTO DE CONEXÃO COM 3 ACESSOS, FERRO FUNDIDO PARA REDE DE ÁGUA, DN  300 MM, JUNTA FLANGEADA (NÃO INCLUI O FORNECIMENTO). AF_09/2021</v>
          </cell>
          <cell r="I250" t="str">
            <v>UN</v>
          </cell>
          <cell r="J250" t="str">
            <v>ATRIBUÍDO SÃO PAULO</v>
          </cell>
          <cell r="K250" t="str">
            <v>248,28</v>
          </cell>
        </row>
        <row r="251">
          <cell r="G251">
            <v>103127</v>
          </cell>
          <cell r="H251" t="str">
            <v>ASSENTAMENTO DE CONEXÃO COM 3 ACESSOS, FERRO FUNDIDO PARA REDE DE ÁGUA, DN  350 MM, JUNTA FLANGEADA (NÃO INCLUI O FORNECIMENTO). AF_09/2021</v>
          </cell>
          <cell r="I251" t="str">
            <v>UN</v>
          </cell>
          <cell r="J251" t="str">
            <v>ATRIBUÍDO SÃO PAULO</v>
          </cell>
          <cell r="K251" t="str">
            <v>336,58</v>
          </cell>
        </row>
        <row r="252">
          <cell r="G252">
            <v>103128</v>
          </cell>
          <cell r="H252" t="str">
            <v>ASSENTAMENTO DE CONEXÃO COM 3 ACESSOS, FERRO FUNDIDO PARA REDE DE ÁGUA, DN  400 MM, JUNTA FLANGEADA (NÃO INCLUI O FORNECIMENTO). AF_09/2021</v>
          </cell>
          <cell r="I252" t="str">
            <v>UN</v>
          </cell>
          <cell r="J252" t="str">
            <v>ATRIBUÍDO SÃO PAULO</v>
          </cell>
          <cell r="K252" t="str">
            <v>367,23</v>
          </cell>
        </row>
        <row r="253">
          <cell r="G253">
            <v>103129</v>
          </cell>
          <cell r="H253" t="str">
            <v>ASSENTAMENTO DE CONEXÃO COM 3 ACESSOS, FERRO FUNDIDO PARA REDE DE ÁGUA, DN  450 MM, JUNTA FLANGEADA (NÃO INCLUI O FORNECIMENTO). AF_09/2021</v>
          </cell>
          <cell r="I253" t="str">
            <v>UN</v>
          </cell>
          <cell r="J253" t="str">
            <v>ATRIBUÍDO SÃO PAULO</v>
          </cell>
          <cell r="K253" t="str">
            <v>455,53</v>
          </cell>
        </row>
        <row r="254">
          <cell r="G254">
            <v>103130</v>
          </cell>
          <cell r="H254" t="str">
            <v>ASSENTAMENTO DE CONEXÃO COM 3 ACESSOS, FERRO FUNDIDO PARA REDE DE ÁGUA, DN  500 MM, JUNTA FLANGEADA (NÃO INCLUI O FORNECIMENTO). AF_09/2021</v>
          </cell>
          <cell r="I254" t="str">
            <v>UN</v>
          </cell>
          <cell r="J254" t="str">
            <v>ATRIBUÍDO SÃO PAULO</v>
          </cell>
          <cell r="K254" t="str">
            <v>486,19</v>
          </cell>
        </row>
        <row r="255">
          <cell r="G255">
            <v>103131</v>
          </cell>
          <cell r="H255" t="str">
            <v>ASSENTAMENTO DE CONEXÃO COM 3 ACESSOS, FERRO FUNDIDO PARA REDE DE ÁGUA, DN  600 MM, JUNTA FLANGEADA (NÃO INCLUI O FORNECIMENTO). AF_09/2021</v>
          </cell>
          <cell r="I255" t="str">
            <v>UN</v>
          </cell>
          <cell r="J255" t="str">
            <v>ATRIBUÍDO SÃO PAULO</v>
          </cell>
          <cell r="K255" t="str">
            <v>547,52</v>
          </cell>
        </row>
        <row r="256">
          <cell r="G256">
            <v>103132</v>
          </cell>
          <cell r="H256" t="str">
            <v>ASSENTAMENTO DE CONEXÃO COM 3 ACESSOS, FERRO FUNDIDO PARA REDE DE ÁGUA, DN  700 MM, JUNTA FLANGEADA (NÃO INCLUI O FORNECIMENTO). AF_09/2021</v>
          </cell>
          <cell r="I256" t="str">
            <v>UN</v>
          </cell>
          <cell r="J256" t="str">
            <v>ATRIBUÍDO SÃO PAULO</v>
          </cell>
          <cell r="K256" t="str">
            <v>666,46</v>
          </cell>
        </row>
        <row r="257">
          <cell r="G257">
            <v>103133</v>
          </cell>
          <cell r="H257" t="str">
            <v>ASSENTAMENTO DE CONEXÃO COM 3 ACESSOS, FERRO FUNDIDO PARA REDE DE ÁGUA, DN  800 MM, JUNTA FLANGEADA (NÃO INCLUI O FORNECIMENTO). AF_09/2021</v>
          </cell>
          <cell r="I257" t="str">
            <v>UN</v>
          </cell>
          <cell r="J257" t="str">
            <v>ATRIBUÍDO SÃO PAULO</v>
          </cell>
          <cell r="K257" t="str">
            <v>727,80</v>
          </cell>
        </row>
        <row r="258">
          <cell r="G258">
            <v>103134</v>
          </cell>
          <cell r="H258" t="str">
            <v>ASSENTAMENTO DE CONEXÃO COM 3 ACESSOS, FERRO FUNDIDO PARA REDE DE ÁGUA, DN  900 MM, JUNTA FLANGEADA (NÃO INCLUI O FORNECIMENTO). AF_09/2021</v>
          </cell>
          <cell r="I258" t="str">
            <v>UN</v>
          </cell>
          <cell r="J258" t="str">
            <v>ATRIBUÍDO SÃO PAULO</v>
          </cell>
          <cell r="K258" t="str">
            <v>846,76</v>
          </cell>
        </row>
        <row r="259">
          <cell r="G259">
            <v>103135</v>
          </cell>
          <cell r="H259" t="str">
            <v>ASSENTAMENTO DE CONEXÃO COM 3 ACESSOS, FERRO FUNDIDO PARA REDE DE ÁGUA, DN  1000 MM, JUNTA FLANGEADA (NÃO INCLUI O FORNECIMENTO). AF_09/2021</v>
          </cell>
          <cell r="I259" t="str">
            <v>UN</v>
          </cell>
          <cell r="J259" t="str">
            <v>ATRIBUÍDO SÃO PAULO</v>
          </cell>
          <cell r="K259" t="str">
            <v>908,09</v>
          </cell>
        </row>
        <row r="260">
          <cell r="G260">
            <v>103136</v>
          </cell>
          <cell r="H260" t="str">
            <v>ASSENTAMENTO DE CONEXÃO COM 3 ACESSOS, FERRO FUNDIDO PARA REDE DE ÁGUA, DN  1200 MM, JUNTA FLANGEADA (NÃO INCLUI O FORNECIMENTO). AF_09/2021</v>
          </cell>
          <cell r="I260" t="str">
            <v>UN</v>
          </cell>
          <cell r="J260" t="str">
            <v>ATRIBUÍDO SÃO PAULO</v>
          </cell>
          <cell r="K260" t="str">
            <v>1.088,38</v>
          </cell>
        </row>
        <row r="261">
          <cell r="G261">
            <v>103137</v>
          </cell>
          <cell r="H261" t="str">
            <v>ASSENTAMENTO DE CONEXÃO COM 1 ACESSO, FERRO FUNDIDO PARA REDE DE ÁGUA, DN  80 MM, JUNTA FLANGEADA (NÃO INCLUI O FORNECIMENTO). AF_09/2021</v>
          </cell>
          <cell r="I261" t="str">
            <v>UN</v>
          </cell>
          <cell r="J261" t="str">
            <v>ATRIBUÍDO SÃO PAULO</v>
          </cell>
          <cell r="K261" t="str">
            <v>29,27</v>
          </cell>
        </row>
        <row r="262">
          <cell r="G262">
            <v>103138</v>
          </cell>
          <cell r="H262" t="str">
            <v>ASSENTAMENTO DE CONEXÃO COM 1 ACESSO, FERRO FUNDIDO PARA REDE DE ÁGUA, DN  100 MM, JUNTA FLANGEADA (NÃO INCLUI O FORNECIMENTO). AF_09/2021</v>
          </cell>
          <cell r="I262" t="str">
            <v>UN</v>
          </cell>
          <cell r="J262" t="str">
            <v>ATRIBUÍDO SÃO PAULO</v>
          </cell>
          <cell r="K262" t="str">
            <v>33,35</v>
          </cell>
        </row>
        <row r="263">
          <cell r="G263">
            <v>103139</v>
          </cell>
          <cell r="H263" t="str">
            <v>ASSENTAMENTO DE CONEXÃO COM 1 ACESSO, FERRO FUNDIDO PARA REDE DE ÁGUA, DN  150 MM, JUNTA FLANGEADA (NÃO INCLUI O FORNECIMENTO). AF_09/2021</v>
          </cell>
          <cell r="I263" t="str">
            <v>UN</v>
          </cell>
          <cell r="J263" t="str">
            <v>ATRIBUÍDO SÃO PAULO</v>
          </cell>
          <cell r="K263" t="str">
            <v>43,58</v>
          </cell>
        </row>
        <row r="264">
          <cell r="G264">
            <v>103140</v>
          </cell>
          <cell r="H264" t="str">
            <v>ASSENTAMENTO DE CONEXÃO COM 1 ACESSO, FERRO FUNDIDO PARA REDE DE ÁGUA, DN  200 MM, JUNTA FLANGEADA (NÃO INCLUI O FORNECIMENTO). AF_09/2021</v>
          </cell>
          <cell r="I264" t="str">
            <v>UN</v>
          </cell>
          <cell r="J264" t="str">
            <v>ATRIBUÍDO SÃO PAULO</v>
          </cell>
          <cell r="K264" t="str">
            <v>53,79</v>
          </cell>
        </row>
        <row r="265">
          <cell r="G265">
            <v>103141</v>
          </cell>
          <cell r="H265" t="str">
            <v>ASSENTAMENTO DE CONEXÃO COM 1 ACESSO, FERRO FUNDIDO PARA REDE DE ÁGUA, DN  250 MM, JUNTA FLANGEADA (NÃO INCLUI O FORNECIMENTO). AF_09/2021</v>
          </cell>
          <cell r="I265" t="str">
            <v>UN</v>
          </cell>
          <cell r="J265" t="str">
            <v>ATRIBUÍDO SÃO PAULO</v>
          </cell>
          <cell r="K265" t="str">
            <v>83,23</v>
          </cell>
        </row>
        <row r="266">
          <cell r="G266">
            <v>103142</v>
          </cell>
          <cell r="H266" t="str">
            <v>ASSENTAMENTO DE CONEXÃO COM 1 ACESSO, FERRO FUNDIDO PARA REDE DE ÁGUA, DN  300 MM, JUNTA FLANGEADA (NÃO INCLUI O FORNECIMENTO). AF_09/2021</v>
          </cell>
          <cell r="I266" t="str">
            <v>UN</v>
          </cell>
          <cell r="J266" t="str">
            <v>ATRIBUÍDO SÃO PAULO</v>
          </cell>
          <cell r="K266" t="str">
            <v>93,45</v>
          </cell>
        </row>
        <row r="267">
          <cell r="G267">
            <v>103143</v>
          </cell>
          <cell r="H267" t="str">
            <v>ASSENTAMENTO DE CONEXÃO COM 1 ACESSO, FERRO FUNDIDO PARA REDE DE ÁGUA, DN  350 MM, JUNTA FLANGEADA (NÃO INCLUI O FORNECIMENTO). AF_09/2021</v>
          </cell>
          <cell r="I267" t="str">
            <v>UN</v>
          </cell>
          <cell r="J267" t="str">
            <v>ATRIBUÍDO SÃO PAULO</v>
          </cell>
          <cell r="K267" t="str">
            <v>122,88</v>
          </cell>
        </row>
        <row r="268">
          <cell r="G268">
            <v>103144</v>
          </cell>
          <cell r="H268" t="str">
            <v>ASSENTAMENTO DE CONEXÃO COM 1 ACESSO, FERRO FUNDIDO PARA REDE DE ÁGUA, DN  400 MM, JUNTA FLANGEADA (NÃO INCLUI O FORNECIMENTO). AF_09/2021</v>
          </cell>
          <cell r="I268" t="str">
            <v>UN</v>
          </cell>
          <cell r="J268" t="str">
            <v>ATRIBUÍDO SÃO PAULO</v>
          </cell>
          <cell r="K268" t="str">
            <v>133,10</v>
          </cell>
        </row>
        <row r="269">
          <cell r="G269">
            <v>103145</v>
          </cell>
          <cell r="H269" t="str">
            <v>ASSENTAMENTO DE CONEXÃO COM 1 ACESSO, FERRO FUNDIDO PARA REDE DE ÁGUA, DN  450 MM, JUNTA FLANGEADA (NÃO INCLUI O FORNECIMENTO). AF_09/2021</v>
          </cell>
          <cell r="I269" t="str">
            <v>UN</v>
          </cell>
          <cell r="J269" t="str">
            <v>ATRIBUÍDO SÃO PAULO</v>
          </cell>
          <cell r="K269" t="str">
            <v>162,53</v>
          </cell>
        </row>
        <row r="270">
          <cell r="G270">
            <v>103146</v>
          </cell>
          <cell r="H270" t="str">
            <v>ASSENTAMENTO DE CONEXÃO COM 1 ACESSO, FERRO FUNDIDO PARA REDE DE ÁGUA, DN  500 MM, JUNTA FLANGEADA (NÃO INCLUI O FORNECIMENTO). AF_09/2021</v>
          </cell>
          <cell r="I270" t="str">
            <v>UN</v>
          </cell>
          <cell r="J270" t="str">
            <v>ATRIBUÍDO SÃO PAULO</v>
          </cell>
          <cell r="K270" t="str">
            <v>172,73</v>
          </cell>
        </row>
        <row r="271">
          <cell r="G271">
            <v>103147</v>
          </cell>
          <cell r="H271" t="str">
            <v>ASSENTAMENTO DE CONEXÃO COM 1 ACESSO, FERRO FUNDIDO PARA REDE DE ÁGUA, DN  600 MM, JUNTA FLANGEADA (NÃO INCLUI O FORNECIMENTO). AF_09/2021</v>
          </cell>
          <cell r="I271" t="str">
            <v>UN</v>
          </cell>
          <cell r="J271" t="str">
            <v>ATRIBUÍDO SÃO PAULO</v>
          </cell>
          <cell r="K271" t="str">
            <v>193,19</v>
          </cell>
        </row>
        <row r="272">
          <cell r="G272">
            <v>103148</v>
          </cell>
          <cell r="H272" t="str">
            <v>ASSENTAMENTO DE CONEXÃO COM 1 ACESSO, FERRO FUNDIDO PARA REDE DE ÁGUA, DN  700 MM, JUNTA FLANGEADA (NÃO INCLUI O FORNECIMENTO). AF_09/2021</v>
          </cell>
          <cell r="I272" t="str">
            <v>UN</v>
          </cell>
          <cell r="J272" t="str">
            <v>ATRIBUÍDO SÃO PAULO</v>
          </cell>
          <cell r="K272" t="str">
            <v>232,84</v>
          </cell>
        </row>
        <row r="273">
          <cell r="G273">
            <v>103149</v>
          </cell>
          <cell r="H273" t="str">
            <v>ASSENTAMENTO DE CONEXÃO COM 1 ACESSO, FERRO FUNDIDO PARA REDE DE ÁGUA, DN  800 MM, JUNTA FLANGEADA (NÃO INCLUI O FORNECIMENTO). AF_09/2021</v>
          </cell>
          <cell r="I273" t="str">
            <v>UN</v>
          </cell>
          <cell r="J273" t="str">
            <v>ATRIBUÍDO SÃO PAULO</v>
          </cell>
          <cell r="K273" t="str">
            <v>253,29</v>
          </cell>
        </row>
        <row r="274">
          <cell r="G274">
            <v>103150</v>
          </cell>
          <cell r="H274" t="str">
            <v>ASSENTAMENTO DE CONEXÃO COM 1 ACESSO, FERRO FUNDIDO PARA REDE DE ÁGUA, DN  900 MM, JUNTA FLANGEADA (NÃO INCLUI O FORNECIMENTO). AF_09/2021</v>
          </cell>
          <cell r="I274" t="str">
            <v>UN</v>
          </cell>
          <cell r="J274" t="str">
            <v>ATRIBUÍDO SÃO PAULO</v>
          </cell>
          <cell r="K274" t="str">
            <v>292,89</v>
          </cell>
        </row>
        <row r="275">
          <cell r="G275">
            <v>103151</v>
          </cell>
          <cell r="H275" t="str">
            <v>ASSENTAMENTO DE CONEXÃO COM 1 ACESSO, FERRO FUNDIDO PARA REDE DE ÁGUA, DN  1000 MM, JUNTA FLANGEADA (NÃO INCLUI O FORNECIMENTO). AF_09/2021</v>
          </cell>
          <cell r="I275" t="str">
            <v>UN</v>
          </cell>
          <cell r="J275" t="str">
            <v>ATRIBUÍDO SÃO PAULO</v>
          </cell>
          <cell r="K275" t="str">
            <v>313,38</v>
          </cell>
        </row>
        <row r="276">
          <cell r="G276">
            <v>103152</v>
          </cell>
          <cell r="H276" t="str">
            <v>ASSENTAMENTO DE CONEXÃO COM 1 ACESSO, FERRO FUNDIDO PARA REDE DE ÁGUA, DN  1200 MM, JUNTA FLANGEADA (NÃO INCLUI O FORNECIMENTO). AF_09/2021</v>
          </cell>
          <cell r="I276" t="str">
            <v>UN</v>
          </cell>
          <cell r="J276" t="str">
            <v>ATRIBUÍDO SÃO PAULO</v>
          </cell>
          <cell r="K276" t="str">
            <v>373,48</v>
          </cell>
        </row>
        <row r="277">
          <cell r="G277">
            <v>103372</v>
          </cell>
          <cell r="H277" t="str">
            <v>TUBO PEAD LISO PARA REDE DE ÁGUA OU ESGOTO, DIÂMETRO DE 20 MM, JUNTA SOLDADA (NÃO INCLUI A EXECUÇÃO DE SOLDA) - FORNECIMENTO E ASSENTAMENTO. AF_12/2021</v>
          </cell>
          <cell r="I277" t="str">
            <v>M</v>
          </cell>
          <cell r="J277" t="str">
            <v>ATRIBUÍDO SÃO PAULO</v>
          </cell>
          <cell r="K277" t="str">
            <v>5,74</v>
          </cell>
        </row>
        <row r="278">
          <cell r="G278">
            <v>103373</v>
          </cell>
          <cell r="H278" t="str">
            <v>TUBO PEAD LISO PARA REDE DE ÁGUA OU ESGOTO, DIÂMETRO DE 32 MM, JUNTA SOLDADA (NÃO INCLUI A EXECUÇÃO DE SOLDA) - FORNECIMENTO E ASSENTAMENTO. AF_12/2021</v>
          </cell>
          <cell r="I278" t="str">
            <v>M</v>
          </cell>
          <cell r="J278" t="str">
            <v>ATRIBUÍDO SÃO PAULO</v>
          </cell>
          <cell r="K278" t="str">
            <v>11,27</v>
          </cell>
        </row>
        <row r="279">
          <cell r="G279">
            <v>103376</v>
          </cell>
          <cell r="H279" t="str">
            <v>TUBO PEAD LISO PARA REDE DE ÁGUA OU ESGOTO, DIÂMETRO DE 110 MM, JUNTA SOLDADA (NÃO INCLUI A EXECUÇÃO DE SOLDA) - FORNECIMENTO E ASSENTAMENTO. AF_12/2021</v>
          </cell>
          <cell r="I279" t="str">
            <v>M</v>
          </cell>
          <cell r="J279" t="str">
            <v>ATRIBUÍDO SÃO PAULO</v>
          </cell>
          <cell r="K279" t="str">
            <v>134,92</v>
          </cell>
        </row>
        <row r="280">
          <cell r="G280">
            <v>103377</v>
          </cell>
          <cell r="H280" t="str">
            <v>TUBO PEAD LISO PARA REDE DE ÁGUA OU ESGOTO, DIÂMETRO DE 160 MM, JUNTA SOLDADA (NÃO INCLUI A EXECUÇÃO DE SOLDA) - FORNECIMENTO E ASSENTAMENTO. AF_12/2021</v>
          </cell>
          <cell r="I280" t="str">
            <v>M</v>
          </cell>
          <cell r="J280" t="str">
            <v>ATRIBUÍDO SÃO PAULO</v>
          </cell>
          <cell r="K280" t="str">
            <v>288,92</v>
          </cell>
        </row>
        <row r="281">
          <cell r="G281">
            <v>103379</v>
          </cell>
          <cell r="H281" t="str">
            <v>TUBO PEAD LISO PARA REDE DE ÁGUA OU ESGOTO, DIÂMETRO DE 200 MM, JUNTA SOLDADA (NÃO INCLUI A EXECUÇÃO DE SOLDA) - FORNECIMENTO E ASSENTAMENTO. AF_12/2021</v>
          </cell>
          <cell r="I281" t="str">
            <v>M</v>
          </cell>
          <cell r="J281" t="str">
            <v>ATRIBUÍDO SÃO PAULO</v>
          </cell>
          <cell r="K281" t="str">
            <v>449,94</v>
          </cell>
        </row>
        <row r="282">
          <cell r="G282">
            <v>103383</v>
          </cell>
          <cell r="H282" t="str">
            <v>TUBO PEAD LISO PARA REDE DE ÁGUA OU ESGOTO, DIÂMETRO DE 315 MM, JUNTA SOLDADA (NÃO INCLUI A EXECUÇÃO DE SOLDA) - FORNECIMENTO E ASSENTAMENTO. AF_12/2021</v>
          </cell>
          <cell r="I282" t="str">
            <v>M</v>
          </cell>
          <cell r="J282" t="str">
            <v>ATRIBUÍDO SÃO PAULO</v>
          </cell>
          <cell r="K282" t="str">
            <v>1.103,17</v>
          </cell>
        </row>
        <row r="283">
          <cell r="G283">
            <v>103385</v>
          </cell>
          <cell r="H283" t="str">
            <v>TUBO PEAD LISO PARA REDE DE ÁGUA OU ESGOTO, DIÂMETRO DE 400 MM, JUNTA SOLDADA (NÃO INCLUI A EXECUÇÃO DE SOLDA) - FORNECIMENTO E ASSENTAMENTO. AF_12/2021</v>
          </cell>
          <cell r="I283" t="str">
            <v>M</v>
          </cell>
          <cell r="J283" t="str">
            <v>ATRIBUÍDO SÃO PAULO</v>
          </cell>
          <cell r="K283" t="str">
            <v>1.778,45</v>
          </cell>
        </row>
        <row r="284">
          <cell r="G284">
            <v>103387</v>
          </cell>
          <cell r="H284" t="str">
            <v>TUBO PEAD LISO PARA REDE DE ÁGUA OU ESGOTO, DIÂMETRO DE 500 MM, JUNTA SOLDADA (NÃO INCLUI A EXECUÇÃO DE SOLDA) - FORNECIMENTO E ASSENTAMENTO. AF_12/2021</v>
          </cell>
          <cell r="I284" t="str">
            <v>M</v>
          </cell>
          <cell r="J284" t="str">
            <v>ATRIBUÍDO SÃO PAULO</v>
          </cell>
          <cell r="K284" t="str">
            <v>3.120,34</v>
          </cell>
        </row>
        <row r="285">
          <cell r="G285">
            <v>103389</v>
          </cell>
          <cell r="H285" t="str">
            <v>TUBO PEAD LISO PARA REDE DE ÁGUA OU ESGOTO, DIÂMETRO DE 630 MM, JUNTA SOLDADA (NÃO INCLUI A EXECUÇÃO DE SOLDA) - FORNECIMENTO E ASSENTAMENTO. AF_12/2021</v>
          </cell>
          <cell r="I285" t="str">
            <v>M</v>
          </cell>
          <cell r="J285" t="str">
            <v>ATRIBUÍDO SÃO PAULO</v>
          </cell>
          <cell r="K285" t="str">
            <v>4.640,49</v>
          </cell>
        </row>
        <row r="286">
          <cell r="G286">
            <v>103391</v>
          </cell>
          <cell r="H286" t="str">
            <v>TUBO PEAD LISO PARA REDE DE ÁGUA OU ESGOTO, DIÂMETRO DE 800 MM, JUNTA SOLDADA (NÃO INCLUI A EXECUÇÃO DE SOLDA) - FORNECIMENTO E ASSENTAMENTO. AF_12/2021</v>
          </cell>
          <cell r="I286" t="str">
            <v>M</v>
          </cell>
          <cell r="J286" t="str">
            <v>ATRIBUÍDO SÃO PAULO</v>
          </cell>
          <cell r="K286" t="str">
            <v>3.053,84</v>
          </cell>
        </row>
        <row r="287">
          <cell r="G287">
            <v>103392</v>
          </cell>
          <cell r="H287" t="str">
            <v>TUBO PEAD LISO PARA REDE DE ÁGUA OU ESGOTO, DIÂMETRO DE 900 MM, JUNTA SOLDADA (NÃO INCLUI A EXECUÇÃO DE SOLDA) - FORNECIMENTO E ASSENTAMENTO. AF_12/2021</v>
          </cell>
          <cell r="I287" t="str">
            <v>M</v>
          </cell>
          <cell r="J287" t="str">
            <v>ATRIBUÍDO SÃO PAULO</v>
          </cell>
          <cell r="K287" t="str">
            <v>4.994,19</v>
          </cell>
        </row>
        <row r="288">
          <cell r="G288">
            <v>103393</v>
          </cell>
          <cell r="H288" t="str">
            <v>TUBO PEAD LISO PARA REDE DE ÁGUA OU ESGOTO, DIÂMETRO DE 1000 MM, JUNTA SOLDADA (NÃO INCLUI A EXECUÇÃO DE SOLDA) - FORNECIMENTO E ASSENTAMENTO. AF_12/2021</v>
          </cell>
          <cell r="I288" t="str">
            <v>M</v>
          </cell>
          <cell r="J288" t="str">
            <v>ATRIBUÍDO SÃO PAULO</v>
          </cell>
          <cell r="K288" t="str">
            <v>5.508,05</v>
          </cell>
        </row>
        <row r="289">
          <cell r="G289">
            <v>103394</v>
          </cell>
          <cell r="H289" t="str">
            <v>TUBO PEAD LISO PARA REDE DE ÁGUA OU ESGOTO, DIÂMETRO DE 1200 MM, JUNTA SOLDADA (NÃO INCLUI A EXECUÇÃO DE SOLDA) - FORNECIMENTO E ASSENTAMENTO. AF_12/2021</v>
          </cell>
          <cell r="I289" t="str">
            <v>M</v>
          </cell>
          <cell r="J289" t="str">
            <v>ATRIBUÍDO SÃO PAULO</v>
          </cell>
          <cell r="K289" t="str">
            <v>4.078,21</v>
          </cell>
        </row>
        <row r="290">
          <cell r="G290">
            <v>103395</v>
          </cell>
          <cell r="H290" t="str">
            <v>TUBO PEAD LISO PARA REDE DE ÁGUA OU ESGOTO, DIÂMETRO DE 1400 MM, JUNTA SOLDADA (NÃO INCLUI A EXECUÇÃO DE SOLDA) - FORNECIMENTO E ASSENTAMENTO. AF_12/2021</v>
          </cell>
          <cell r="I290" t="str">
            <v>M</v>
          </cell>
          <cell r="J290" t="str">
            <v>ATRIBUÍDO SÃO PAULO</v>
          </cell>
          <cell r="K290" t="str">
            <v>2.022,78</v>
          </cell>
        </row>
        <row r="291">
          <cell r="G291">
            <v>103396</v>
          </cell>
          <cell r="H291" t="str">
            <v>TUBO PEAD LISO PARA REDE DE ÁGUA OU ESGOTO, DIÂMETRO DE 1600 MM, JUNTA SOLDADA (NÃO INCLUI A EXECUÇÃO DE SOLDA) - FORNECIMENTO E ASSENTAMENTO. AF_12/2021</v>
          </cell>
          <cell r="I291" t="str">
            <v>M</v>
          </cell>
          <cell r="J291" t="str">
            <v>ATRIBUÍDO SÃO PAULO</v>
          </cell>
          <cell r="K291" t="str">
            <v>1.362,37</v>
          </cell>
        </row>
        <row r="292">
          <cell r="G292">
            <v>103397</v>
          </cell>
          <cell r="H292" t="str">
            <v>ASSENTAMENTO DE CONEXÃO COM 2 ACESSOS, EM PEAD LISO PARA REDE DE ÁGUA OU ESGOTO, DIÂMETRO DE 20 MM, JUNTA SOLDADA (NÃO INCLUI O FORNECIMENTO E EXECUÇÃO DE SOLDA). AF_12/2021</v>
          </cell>
          <cell r="I292" t="str">
            <v>UN</v>
          </cell>
          <cell r="J292" t="str">
            <v>COEFICIENTE DE REPRESENTATIVIDADE</v>
          </cell>
          <cell r="K292" t="str">
            <v>3,21</v>
          </cell>
        </row>
        <row r="293">
          <cell r="G293">
            <v>103398</v>
          </cell>
          <cell r="H293" t="str">
            <v>ASSENTAMENTO DE CONEXÃO COM 2 ACESSOS, EM PEAD LISO PARA REDE DE ÁGUA OU ESGOTO, DIÂMETRO DE 32 MM, JUNTA SOLDADA (NÃO INCLUI O FORNECIMENTO E EXECUÇÃO DE SOLDA). AF_12/2021</v>
          </cell>
          <cell r="I293" t="str">
            <v>UN</v>
          </cell>
          <cell r="J293" t="str">
            <v>COEFICIENTE DE REPRESENTATIVIDADE</v>
          </cell>
          <cell r="K293" t="str">
            <v>5,14</v>
          </cell>
        </row>
        <row r="294">
          <cell r="G294">
            <v>103399</v>
          </cell>
          <cell r="H294" t="str">
            <v>ASSENTAMENTO DE CONEXÃO COM 2 ACESSOS, EM PEAD LISO PARA REDE DE ÁGUA OU ESGOTO, DIÂMETRO DE 63 MM, JUNTA SOLDADA (NÃO INCLUI O FORNECIMENTO E EXECUÇÃO DE SOLDA). AF_12/2021</v>
          </cell>
          <cell r="I294" t="str">
            <v>UN</v>
          </cell>
          <cell r="J294" t="str">
            <v>COEFICIENTE DE REPRESENTATIVIDADE</v>
          </cell>
          <cell r="K294" t="str">
            <v>10,13</v>
          </cell>
        </row>
        <row r="295">
          <cell r="G295">
            <v>103400</v>
          </cell>
          <cell r="H295" t="str">
            <v>ASSENTAMENTO DE CONEXÃO COM 2 ACESSOS, EM PEAD LISO PARA REDE DE ÁGUA OU ESGOTO, DIÂMETRO DE 90 MM, JUNTA SOLDADA (NÃO INCLUI O FORNECIMENTO E EXECUÇÃO DE SOLDA). AF_12/2021</v>
          </cell>
          <cell r="I295" t="str">
            <v>UN</v>
          </cell>
          <cell r="J295" t="str">
            <v>COEFICIENTE DE REPRESENTATIVIDADE</v>
          </cell>
          <cell r="K295" t="str">
            <v>14,46</v>
          </cell>
        </row>
        <row r="296">
          <cell r="G296">
            <v>103401</v>
          </cell>
          <cell r="H296" t="str">
            <v>ASSENTAMENTO DE CONEXÃO COM 2 ACESSOS, EM PEAD LISO PARA REDE DE ÁGUA OU ESGOTO, DIÂMETRO DE 110 MM, JUNTA SOLDADA (NÃO INCLUI O FORNECIMENTO E EXECUÇÃO DE SOLDA). AF_12/2021</v>
          </cell>
          <cell r="I296" t="str">
            <v>UN</v>
          </cell>
          <cell r="J296" t="str">
            <v>COEFICIENTE DE REPRESENTATIVIDADE</v>
          </cell>
          <cell r="K296" t="str">
            <v>17,68</v>
          </cell>
        </row>
        <row r="297">
          <cell r="G297">
            <v>103402</v>
          </cell>
          <cell r="H297" t="str">
            <v>ASSENTAMENTO DE CONEXÃO COM 2 ACESSOS, EM PEAD LISO PARA REDE DE ÁGUA OU ESGOTO, DIÂMETRO DE 160 MM, JUNTA SOLDADA (NÃO INCLUI O FORNECIMENTO E EXECUÇÃO DE SOLDA). AF_12/2021</v>
          </cell>
          <cell r="I297" t="str">
            <v>UN</v>
          </cell>
          <cell r="J297" t="str">
            <v>COEFICIENTE DE REPRESENTATIVIDADE</v>
          </cell>
          <cell r="K297" t="str">
            <v>25,73</v>
          </cell>
        </row>
        <row r="298">
          <cell r="G298">
            <v>103403</v>
          </cell>
          <cell r="H298" t="str">
            <v>ASSENTAMENTO DE CONEXÃO COM 2 ACESSOS, EM PEAD LISO PARA REDE DE ÁGUA OU ESGOTO, DIÂMETRO DE 180 MM, JUNTA SOLDADA (NÃO INCLUI O FORNECIMENTO E EXECUÇÃO DE SOLDA). AF_12/2021</v>
          </cell>
          <cell r="I298" t="str">
            <v>UN</v>
          </cell>
          <cell r="J298" t="str">
            <v>COEFICIENTE DE REPRESENTATIVIDADE</v>
          </cell>
          <cell r="K298" t="str">
            <v>28,94</v>
          </cell>
        </row>
        <row r="299">
          <cell r="G299">
            <v>103404</v>
          </cell>
          <cell r="H299" t="str">
            <v>ASSENTAMENTO DE CONEXÃO COM 2 ACESSOS, EM PEAD LISO PARA REDE DE ÁGUA OU ESGOTO, DIÂMETRO DE 200 MM, JUNTA SOLDADA (NÃO INCLUI O FORNECIMENTO E EXECUÇÃO DE SOLDA). AF_12/2021</v>
          </cell>
          <cell r="I299" t="str">
            <v>UN</v>
          </cell>
          <cell r="J299" t="str">
            <v>COEFICIENTE DE REPRESENTATIVIDADE</v>
          </cell>
          <cell r="K299" t="str">
            <v>32,16</v>
          </cell>
        </row>
        <row r="300">
          <cell r="G300">
            <v>103405</v>
          </cell>
          <cell r="H300" t="str">
            <v>ASSENTAMENTO DE CONEXÃO COM 2 ACESSOS, EM PEAD LISO PARA REDE DE ÁGUA OU ESGOTO, DIÂMETRO DE 225 MM, JUNTA SOLDADA (NÃO INCLUI O FORNECIMENTO E EXECUÇÃO DE SOLDA). AF_12/2021</v>
          </cell>
          <cell r="I300" t="str">
            <v>UN</v>
          </cell>
          <cell r="J300" t="str">
            <v>COEFICIENTE DE REPRESENTATIVIDADE</v>
          </cell>
          <cell r="K300" t="str">
            <v>36,18</v>
          </cell>
        </row>
        <row r="301">
          <cell r="G301">
            <v>103406</v>
          </cell>
          <cell r="H301" t="str">
            <v>ASSENTAMENTO DE CONEXÃO COM 2 ACESSOS, EM PEAD LISO PARA REDE DE ÁGUA OU ESGOTO, DIÂMETRO DE 250 MM, JUNTA SOLDADA (NÃO INCLUI O FORNECIMENTO E EXECUÇÃO DE SOLDA). AF_12/2021</v>
          </cell>
          <cell r="I301" t="str">
            <v>UN</v>
          </cell>
          <cell r="J301" t="str">
            <v>COEFICIENTE DE REPRESENTATIVIDADE</v>
          </cell>
          <cell r="K301" t="str">
            <v>40,20</v>
          </cell>
        </row>
        <row r="302">
          <cell r="G302">
            <v>103407</v>
          </cell>
          <cell r="H302" t="str">
            <v>ASSENTAMENTO DE CONEXÃO COM 2 ACESSOS, EM PEAD LISO PARA REDE DE ÁGUA OU ESGOTO, DIÂMETRO DE 280 MM, JUNTA SOLDADA (NÃO INCLUI O FORNECIMENTO E EXECUÇÃO DE SOLDA). AF_12/2021</v>
          </cell>
          <cell r="I302" t="str">
            <v>UN</v>
          </cell>
          <cell r="J302" t="str">
            <v>COEFICIENTE DE REPRESENTATIVIDADE</v>
          </cell>
          <cell r="K302" t="str">
            <v>45,03</v>
          </cell>
        </row>
        <row r="303">
          <cell r="G303">
            <v>103408</v>
          </cell>
          <cell r="H303" t="str">
            <v>ASSENTAMENTO DE CONEXÃO COM 2 ACESSOS, EM PEAD LISO PARA REDE DE ÁGUA OU ESGOTO, DIÂMETRO DE 315 MM, JUNTA SOLDADA (NÃO INCLUI O FORNECIMENTO E EXECUÇÃO DE SOLDA). AF_12/2021</v>
          </cell>
          <cell r="I303" t="str">
            <v>UN</v>
          </cell>
          <cell r="J303" t="str">
            <v>COEFICIENTE DE REPRESENTATIVIDADE</v>
          </cell>
          <cell r="K303" t="str">
            <v>50,66</v>
          </cell>
        </row>
        <row r="304">
          <cell r="G304">
            <v>103409</v>
          </cell>
          <cell r="H304" t="str">
            <v>ASSENTAMENTO DE CONEXÃO COM 2 ACESSOS, EM PEAD LISO PARA REDE DE ÁGUA OU ESGOTO, DIÂMETRO DE 355 MM, JUNTA SOLDADA (NÃO INCLUI O FORNECIMENTO E EXECUÇÃO DE SOLDA). AF_12/2021</v>
          </cell>
          <cell r="I304" t="str">
            <v>UN</v>
          </cell>
          <cell r="J304" t="str">
            <v>COEFICIENTE DE REPRESENTATIVIDADE</v>
          </cell>
          <cell r="K304" t="str">
            <v>57,10</v>
          </cell>
        </row>
        <row r="305">
          <cell r="G305">
            <v>103410</v>
          </cell>
          <cell r="H305" t="str">
            <v>ASSENTAMENTO DE CONEXÃO COM 2 ACESSOS, EM PEAD LISO PARA REDE DE ÁGUA OU ESGOTO, DIÂMETRO DE 400 MM, JUNTA SOLDADA (NÃO INCLUI O FORNECIMENTO E EXECUÇÃO DE SOLDA). AF_12/2021</v>
          </cell>
          <cell r="I305" t="str">
            <v>UN</v>
          </cell>
          <cell r="J305" t="str">
            <v>COEFICIENTE DE REPRESENTATIVIDADE</v>
          </cell>
          <cell r="K305" t="str">
            <v>64,34</v>
          </cell>
        </row>
        <row r="306">
          <cell r="G306">
            <v>103411</v>
          </cell>
          <cell r="H306" t="str">
            <v>ASSENTAMENTO DE CONEXÃO COM 3 ACESSOS, EM PEAD LISO PARA REDE DE ÁGUA OU ESGOTO, DIÂMETRO DE 20 MM, JUNTA SOLDADA (NÃO INCLUI O FORNECIMENTO E EXECUÇÃO DE SOLDA). AF_12/2021</v>
          </cell>
          <cell r="I306" t="str">
            <v>UN</v>
          </cell>
          <cell r="J306" t="str">
            <v>COEFICIENTE DE REPRESENTATIVIDADE</v>
          </cell>
          <cell r="K306" t="str">
            <v>6,43</v>
          </cell>
        </row>
        <row r="307">
          <cell r="G307">
            <v>103412</v>
          </cell>
          <cell r="H307" t="str">
            <v>ASSENTAMENTO DE CONEXÃO COM 3 ACESSOS, EM PEAD LISO PARA REDE DE ÁGUA OU ESGOTO, DIÂMETRO DE 32 MM, JUNTA SOLDADA (NÃO INCLUI O FORNECIMENTO E EXECUÇÃO DE SOLDA). AF_12/2021</v>
          </cell>
          <cell r="I307" t="str">
            <v>UN</v>
          </cell>
          <cell r="J307" t="str">
            <v>COEFICIENTE DE REPRESENTATIVIDADE</v>
          </cell>
          <cell r="K307" t="str">
            <v>10,29</v>
          </cell>
        </row>
        <row r="308">
          <cell r="G308">
            <v>103413</v>
          </cell>
          <cell r="H308" t="str">
            <v>ASSENTAMENTO DE CONEXÃO COM 3 ACESSOS, EM PEAD LISO PARA REDE DE ÁGUA OU ESGOTO, DIÂMETRO DE 63 MM, JUNTA SOLDADA (NÃO INCLUI O FORNECIMENTO E EXECUÇÃO DE SOLDA). AF_12/2021</v>
          </cell>
          <cell r="I308" t="str">
            <v>UN</v>
          </cell>
          <cell r="J308" t="str">
            <v>COEFICIENTE DE REPRESENTATIVIDADE</v>
          </cell>
          <cell r="K308" t="str">
            <v>20,26</v>
          </cell>
        </row>
        <row r="309">
          <cell r="G309">
            <v>103414</v>
          </cell>
          <cell r="H309" t="str">
            <v>ASSENTAMENTO DE CONEXÃO COM 3 ACESSOS, EM PEAD LISO PARA REDE DE ÁGUA OU ESGOTO, DIÂMETRO DE 90 MM, JUNTA SOLDADA (NÃO INCLUI O FORNECIMENTO E EXECUÇÃO DE SOLDA). AF_12/2021</v>
          </cell>
          <cell r="I309" t="str">
            <v>UN</v>
          </cell>
          <cell r="J309" t="str">
            <v>COEFICIENTE DE REPRESENTATIVIDADE</v>
          </cell>
          <cell r="K309" t="str">
            <v>28,94</v>
          </cell>
        </row>
        <row r="310">
          <cell r="G310">
            <v>103415</v>
          </cell>
          <cell r="H310" t="str">
            <v>ASSENTAMENTO DE CONEXÃO COM 3 ACESSOS, EM PEAD LISO PARA REDE DE ÁGUA OU ESGOTO, DIÂMETRO DE 110 MM, JUNTA SOLDADA (NÃO INCLUI O FORNECIMENTO E EXECUÇÃO DE SOLDA). AF_12/2021</v>
          </cell>
          <cell r="I310" t="str">
            <v>UN</v>
          </cell>
          <cell r="J310" t="str">
            <v>COEFICIENTE DE REPRESENTATIVIDADE</v>
          </cell>
          <cell r="K310" t="str">
            <v>35,38</v>
          </cell>
        </row>
        <row r="311">
          <cell r="G311">
            <v>103416</v>
          </cell>
          <cell r="H311" t="str">
            <v>ASSENTAMENTO DE CONEXÃO COM 3 ACESSOS, EM PEAD LISO PARA REDE DE ÁGUA OU ESGOTO, DIÂMETRO DE 160 MM, JUNTA SOLDADA (NÃO INCLUI O FORNECIMENTO E EXECUÇÃO DE SOLDA). AF_12/2021</v>
          </cell>
          <cell r="I311" t="str">
            <v>UN</v>
          </cell>
          <cell r="J311" t="str">
            <v>COEFICIENTE DE REPRESENTATIVIDADE</v>
          </cell>
          <cell r="K311" t="str">
            <v>51,46</v>
          </cell>
        </row>
        <row r="312">
          <cell r="G312">
            <v>103417</v>
          </cell>
          <cell r="H312" t="str">
            <v>ASSENTAMENTO DE CONEXÃO COM 3 ACESSOS, EM PEAD LISO PARA REDE DE ÁGUA OU ESGOTO, DIÂMETRO DE 180 MM, JUNTA SOLDADA (NÃO INCLUI O FORNECIMENTO E EXECUÇÃO DE SOLDA). AF_12/2021</v>
          </cell>
          <cell r="I312" t="str">
            <v>UN</v>
          </cell>
          <cell r="J312" t="str">
            <v>COEFICIENTE DE REPRESENTATIVIDADE</v>
          </cell>
          <cell r="K312" t="str">
            <v>57,90</v>
          </cell>
        </row>
        <row r="313">
          <cell r="G313">
            <v>103418</v>
          </cell>
          <cell r="H313" t="str">
            <v>ASSENTAMENTO DE CONEXÃO COM 3 ACESSOS, EM PEAD LISO PARA REDE DE ÁGUA OU ESGOTO, DIÂMETRO DE 200 MM, JUNTA SOLDADA (NÃO INCLUI O FORNECIMENTO E EXECUÇÃO DE SOLDA). AF_12/2021</v>
          </cell>
          <cell r="I313" t="str">
            <v>UN</v>
          </cell>
          <cell r="J313" t="str">
            <v>COEFICIENTE DE REPRESENTATIVIDADE</v>
          </cell>
          <cell r="K313" t="str">
            <v>64,34</v>
          </cell>
        </row>
        <row r="314">
          <cell r="G314">
            <v>103419</v>
          </cell>
          <cell r="H314" t="str">
            <v>ASSENTAMENTO DE CONEXÃO COM 3 ACESSOS, EM PEAD LISO PARA REDE DE ÁGUA OU ESGOTO, DIÂMETRO DE 225 MM, JUNTA SOLDADA (NÃO INCLUI O FORNECIMENTO E EXECUÇÃO DE SOLDA). AF_12/2021</v>
          </cell>
          <cell r="I314" t="str">
            <v>UN</v>
          </cell>
          <cell r="J314" t="str">
            <v>COEFICIENTE DE REPRESENTATIVIDADE</v>
          </cell>
          <cell r="K314" t="str">
            <v>72,38</v>
          </cell>
        </row>
        <row r="315">
          <cell r="G315">
            <v>103420</v>
          </cell>
          <cell r="H315" t="str">
            <v>ASSENTAMENTO DE CONEXÃO COM 3 ACESSOS, EM PEAD LISO PARA REDE DE ÁGUA OU ESGOTO, DIÂMETRO DE 250 MM, JUNTA SOLDADA (NÃO INCLUI O FORNECIMENTO E EXECUÇÃO DE SOLDA). AF_12/2021</v>
          </cell>
          <cell r="I315" t="str">
            <v>UN</v>
          </cell>
          <cell r="J315" t="str">
            <v>COEFICIENTE DE REPRESENTATIVIDADE</v>
          </cell>
          <cell r="K315" t="str">
            <v>80,41</v>
          </cell>
        </row>
        <row r="316">
          <cell r="G316">
            <v>103421</v>
          </cell>
          <cell r="H316" t="str">
            <v>ASSENTAMENTO DE CONEXÃO COM 3 ACESSOS, EM PEAD LISO PARA REDE DE ÁGUA OU ESGOTO, DIÂMETRO DE 280 MM, JUNTA SOLDADA (NÃO INCLUI O FORNECIMENTO E EXECUÇÃO DE SOLDA). AF_12/2021</v>
          </cell>
          <cell r="I316" t="str">
            <v>UN</v>
          </cell>
          <cell r="J316" t="str">
            <v>COEFICIENTE DE REPRESENTATIVIDADE</v>
          </cell>
          <cell r="K316" t="str">
            <v>90,07</v>
          </cell>
        </row>
        <row r="317">
          <cell r="G317">
            <v>103422</v>
          </cell>
          <cell r="H317" t="str">
            <v>ASSENTAMENTO DE CONEXÃO COM 3 ACESSOS, EM PEAD LISO PARA REDE DE ÁGUA OU ESGOTO, DIÂMETRO DE 315 MM, JUNTA SOLDADA (NÃO INCLUI O FORNECIMENTO E EXECUÇÃO DE SOLDA). AF_12/2021</v>
          </cell>
          <cell r="I317" t="str">
            <v>UN</v>
          </cell>
          <cell r="J317" t="str">
            <v>COEFICIENTE DE REPRESENTATIVIDADE</v>
          </cell>
          <cell r="K317" t="str">
            <v>101,33</v>
          </cell>
        </row>
        <row r="318">
          <cell r="G318">
            <v>103423</v>
          </cell>
          <cell r="H318" t="str">
            <v>ASSENTAMENTO DE CONEXÃO COM 3 ACESSOS, EM PEAD LISO PARA REDE DE ÁGUA OU ESGOTO, DIÂMETRO DE 355 MM, JUNTA SOLDADA (NÃO INCLUI O FORNECIMENTO E EXECUÇÃO DE SOLDA). AF_12/2021</v>
          </cell>
          <cell r="I318" t="str">
            <v>UN</v>
          </cell>
          <cell r="J318" t="str">
            <v>COEFICIENTE DE REPRESENTATIVIDADE</v>
          </cell>
          <cell r="K318" t="str">
            <v>114,20</v>
          </cell>
        </row>
        <row r="319">
          <cell r="G319">
            <v>103424</v>
          </cell>
          <cell r="H319" t="str">
            <v>ASSENTAMENTO DE CONEXÃO COM 3 ACESSOS, EM PEAD LISO PARA REDE DE ÁGUA OU ESGOTO, DIÂMETRO DE 400 MM, JUNTA SOLDADA (NÃO INCLUI O FORNECIMENTO E EXECUÇÃO DE SOLDA). AF_12/2021</v>
          </cell>
          <cell r="I319" t="str">
            <v>UN</v>
          </cell>
          <cell r="J319" t="str">
            <v>COEFICIENTE DE REPRESENTATIVIDADE</v>
          </cell>
          <cell r="K319" t="str">
            <v>128,68</v>
          </cell>
        </row>
        <row r="320">
          <cell r="G320">
            <v>103425</v>
          </cell>
          <cell r="H320" t="str">
            <v>LUVA, EM PEAD LISO PARA REDE DE ÁGUA OU ESGOTO, DIÂMETRO DE 20 MM, JUNTA SOLDADA POR ELETROFUSÃO (NÃO INCLUI A EXECUÇÃO DE SOLDA). AF_12/2021</v>
          </cell>
          <cell r="I320" t="str">
            <v>UN</v>
          </cell>
          <cell r="J320" t="str">
            <v>ATRIBUÍDO SÃO PAULO</v>
          </cell>
          <cell r="K320" t="str">
            <v>15,81</v>
          </cell>
        </row>
        <row r="321">
          <cell r="G321">
            <v>103426</v>
          </cell>
          <cell r="H321" t="str">
            <v>LUVA, EM PEAD LISO PARA REDE DE ÁGUA OU ESGOTO, DIÂMETRO DE 32 MM, JUNTA SOLDADA POR ELETROFUSÃO (NÃO INCLUI A EXECUÇÃO DE SOLDA). AF_12/2021</v>
          </cell>
          <cell r="I321" t="str">
            <v>UN</v>
          </cell>
          <cell r="J321" t="str">
            <v>ATRIBUÍDO SÃO PAULO</v>
          </cell>
          <cell r="K321" t="str">
            <v>18,72</v>
          </cell>
        </row>
        <row r="322">
          <cell r="G322">
            <v>103427</v>
          </cell>
          <cell r="H322" t="str">
            <v>LUVA, EM PEAD LISO PARA REDE DE ÁGUA OU ESGOTO, DIÂMETRO DE 63 MM, JUNTA SOLDADA POR ELETROFUSÃO (NÃO INCLUI A EXECUÇÃO DE SOLDA). AF_12/2021</v>
          </cell>
          <cell r="I322" t="str">
            <v>UN</v>
          </cell>
          <cell r="J322" t="str">
            <v>ATRIBUÍDO SÃO PAULO</v>
          </cell>
          <cell r="K322" t="str">
            <v>37,55</v>
          </cell>
        </row>
        <row r="323">
          <cell r="G323">
            <v>103428</v>
          </cell>
          <cell r="H323" t="str">
            <v>LUVA, EM PEAD LISO PARA REDE DE ÁGUA OU ESGOTO, DIÂMETRO DE 200 MM, JUNTA SOLDADA POR ELETROFUSÃO (NÃO INCLUI A EXECUÇÃO DE SOLDA). AF_12/2021</v>
          </cell>
          <cell r="I323" t="str">
            <v>UN</v>
          </cell>
          <cell r="J323" t="str">
            <v>ATRIBUÍDO SÃO PAULO</v>
          </cell>
          <cell r="K323" t="str">
            <v>257,57</v>
          </cell>
        </row>
        <row r="324">
          <cell r="G324">
            <v>103429</v>
          </cell>
          <cell r="H324" t="str">
            <v>LUVA, EM PEAD LISO PARA REDE DE ÁGUA OU ESGOTO, DIÂMETRO DE 400 MM, JUNTA SOLDADA POR ELETROFUSÃO (NÃO INCLUI A EXECUÇÃO DE SOLDA). AF_12/2021</v>
          </cell>
          <cell r="I324" t="str">
            <v>UN</v>
          </cell>
          <cell r="J324" t="str">
            <v>ATRIBUÍDO SÃO PAULO</v>
          </cell>
          <cell r="K324" t="str">
            <v>2.914,87</v>
          </cell>
        </row>
        <row r="325">
          <cell r="G325">
            <v>103430</v>
          </cell>
          <cell r="H325" t="str">
            <v>COTOVELO 45 GRAUS, EM PEAD LISO PARA REDE DE ÁGUA OU ESGOTO, DIÂMETRO DE 32 MM, JUNTA SOLDADA POR ELETROFUSÃO (NÃO INCLUI A EXECUÇÃO DE SOLDA). AF_12/2021</v>
          </cell>
          <cell r="I325" t="str">
            <v>UN</v>
          </cell>
          <cell r="J325" t="str">
            <v>ATRIBUÍDO SÃO PAULO</v>
          </cell>
          <cell r="K325" t="str">
            <v>34,32</v>
          </cell>
        </row>
        <row r="326">
          <cell r="G326">
            <v>103431</v>
          </cell>
          <cell r="H326" t="str">
            <v>COTOVELO 45 GRAUS, EM PEAD LISO PARA REDE DE ÁGUA OU ESGOTO, DIÂMETRO DE 63 MM, JUNTA SOLDADA POR ELETROFUSÃO (NÃO INCLUI A EXECUÇÃO DE SOLDA). AF_12/2021</v>
          </cell>
          <cell r="I326" t="str">
            <v>UN</v>
          </cell>
          <cell r="J326" t="str">
            <v>ATRIBUÍDO SÃO PAULO</v>
          </cell>
          <cell r="K326" t="str">
            <v>59,94</v>
          </cell>
        </row>
        <row r="327">
          <cell r="G327">
            <v>103432</v>
          </cell>
          <cell r="H327" t="str">
            <v>COTOVELO 45 GRAUS, EM PEAD LISO PARA REDE DE ÁGUA OU ESGOTO, DIÂMETRO DE 200 MM, JUNTA SOLDADA POR ELETROFUSÃO (NÃO INCLUI A EXECUÇÃO DE SOLDA). AF_12/2021</v>
          </cell>
          <cell r="I327" t="str">
            <v>UN</v>
          </cell>
          <cell r="J327" t="str">
            <v>ATRIBUÍDO SÃO PAULO</v>
          </cell>
          <cell r="K327" t="str">
            <v>1.655,60</v>
          </cell>
        </row>
        <row r="328">
          <cell r="G328">
            <v>103433</v>
          </cell>
          <cell r="H328" t="str">
            <v>COTOVELO 90 GRAUS, EM PEAD LISO PARA REDE DE ÁGUA OU ESGOTO, DIÂMETRO DE 20 MM, JUNTA SOLDADA POR ELETROFUSÃO (NÃO INCLUI A EXECUÇÃO DE SOLDA). AF_12/2021</v>
          </cell>
          <cell r="I328" t="str">
            <v>UN</v>
          </cell>
          <cell r="J328" t="str">
            <v>ATRIBUÍDO SÃO PAULO</v>
          </cell>
          <cell r="K328" t="str">
            <v>34,33</v>
          </cell>
        </row>
        <row r="329">
          <cell r="G329">
            <v>103434</v>
          </cell>
          <cell r="H329" t="str">
            <v>COTOVELO 90 GRAUS, EM PEAD LISO PARA REDE DE ÁGUA OU ESGOTO, DIÂMETRO DE 32 MM, JUNTA SOLDADA POR ELETROFUSÃO (NÃO INCLUI A EXECUÇÃO DE SOLDA). AF_12/2021</v>
          </cell>
          <cell r="I329" t="str">
            <v>UN</v>
          </cell>
          <cell r="J329" t="str">
            <v>ATRIBUÍDO SÃO PAULO</v>
          </cell>
          <cell r="K329" t="str">
            <v>47,35</v>
          </cell>
        </row>
        <row r="330">
          <cell r="G330">
            <v>103435</v>
          </cell>
          <cell r="H330" t="str">
            <v>COTOVELO 90 GRAUS, EM PEAD LISO PARA REDE DE ÁGUA OU ESGOTO, DIÂMETRO DE 63 MM, JUNTA SOLDADA POR ELETROFUSÃO (NÃO INCLUI A EXECUÇÃO DE SOLDA). AF_12/2021</v>
          </cell>
          <cell r="I330" t="str">
            <v>UN</v>
          </cell>
          <cell r="J330" t="str">
            <v>ATRIBUÍDO SÃO PAULO</v>
          </cell>
          <cell r="K330" t="str">
            <v>87,99</v>
          </cell>
        </row>
        <row r="331">
          <cell r="G331">
            <v>103436</v>
          </cell>
          <cell r="H331" t="str">
            <v>COTOVELO 90 GRAUS, POLIETILENO DE ALTA DENSIDADE (PEAD) PARA REDE DE ÁGUA OU ESGOTO, DIÂMETRO DE 200 MM, JUNTA SOLDADA POR ELETROFUSÃO (NÃO INCLUI A EXECUÇÃO DE SOLDA). AF_12/2021</v>
          </cell>
          <cell r="I331" t="str">
            <v>UN</v>
          </cell>
          <cell r="J331" t="str">
            <v>ATRIBUÍDO SÃO PAULO</v>
          </cell>
          <cell r="K331" t="str">
            <v>2.347,40</v>
          </cell>
        </row>
        <row r="332">
          <cell r="G332">
            <v>103437</v>
          </cell>
          <cell r="H332" t="str">
            <v>TÊ DE SERVIÇO, EM PEAD LISO PARA REDE DE ÁGUA OU ESGOTO, DIÂMETRO DE 63 X 20 MM, JUNTA SOLDADA POR ELETROFUSÃO (NÃO INCLUI A EXECUÇÃO DE SOLDA). AF_12/2021</v>
          </cell>
          <cell r="I332" t="str">
            <v>UN</v>
          </cell>
          <cell r="J332" t="str">
            <v>ATRIBUÍDO SÃO PAULO</v>
          </cell>
          <cell r="K332" t="str">
            <v>182,70</v>
          </cell>
        </row>
        <row r="333">
          <cell r="G333">
            <v>103438</v>
          </cell>
          <cell r="H333" t="str">
            <v>TÊ DE SERVIÇO, EM PEAD LISO PARA REDE DE ÁGUA OU ESGOTO, DIÂMETRO DE 63 X 32 MM, JUNTA SOLDADA POR ELETROFUSÃO (NÃO INCLUI A EXECUÇÃO DE SOLDA). AF_12/2021</v>
          </cell>
          <cell r="I333" t="str">
            <v>UN</v>
          </cell>
          <cell r="J333" t="str">
            <v>ATRIBUÍDO SÃO PAULO</v>
          </cell>
          <cell r="K333" t="str">
            <v>182,70</v>
          </cell>
        </row>
        <row r="334">
          <cell r="G334">
            <v>103439</v>
          </cell>
          <cell r="H334" t="str">
            <v>TÊ DE SERVIÇO, EM PEAD LISO PARA REDE DE ÁGUA OU ESGOTO, DIÂMETRO DE 63 X 63 MM, JUNTA SOLDADA POR ELETROFUSÃO (NÃO INCLUI A EXECUÇÃO DE SOLDA). AF_12/2021</v>
          </cell>
          <cell r="I334" t="str">
            <v>UN</v>
          </cell>
          <cell r="J334" t="str">
            <v>ATRIBUÍDO SÃO PAULO</v>
          </cell>
          <cell r="K334" t="str">
            <v>215,91</v>
          </cell>
        </row>
        <row r="335">
          <cell r="G335">
            <v>103440</v>
          </cell>
          <cell r="H335" t="str">
            <v>TÊ DE SERVIÇO, EM PEAD LISO PARA REDE DE ÁGUA OU ESGOTO, DIÂMETRO DE 200 X 20 MM, JUNTA SOLDADA POR ELETROFUSÃO (NÃO INCLUI A EXECUÇÃO DE SOLDA). AF_12/2021</v>
          </cell>
          <cell r="I335" t="str">
            <v>UN</v>
          </cell>
          <cell r="J335" t="str">
            <v>ATRIBUÍDO SÃO PAULO</v>
          </cell>
          <cell r="K335" t="str">
            <v>408,25</v>
          </cell>
        </row>
        <row r="336">
          <cell r="G336">
            <v>103441</v>
          </cell>
          <cell r="H336" t="str">
            <v>TÊ DE SERVIÇO, EM PEAD LISO PARA REDE DE ÁGUA OU ESGOTO, DIÂMETRO DE 200 X 32 MM, JUNTA SOLDADA POR ELETROFUSÃO (NÃO INCLUI A EXECUÇÃO DE SOLDA). AF_12/2021</v>
          </cell>
          <cell r="I336" t="str">
            <v>UN</v>
          </cell>
          <cell r="J336" t="str">
            <v>ATRIBUÍDO SÃO PAULO</v>
          </cell>
          <cell r="K336" t="str">
            <v>413,63</v>
          </cell>
        </row>
        <row r="337">
          <cell r="G337">
            <v>103442</v>
          </cell>
          <cell r="H337" t="str">
            <v>TÊ DE SERVIÇO, EM PEAD LISO PARA REDE DE ÁGUA OU ESGOTO, DIÂMETRO DE 200 X 63 MM, JUNTA SOLDADA POR ELETROFUSÃO (NÃO INCLUI A EXECUÇÃO DE SOLDA). AF_12/2021</v>
          </cell>
          <cell r="I337" t="str">
            <v>UN</v>
          </cell>
          <cell r="J337" t="str">
            <v>ATRIBUÍDO SÃO PAULO</v>
          </cell>
          <cell r="K337" t="str">
            <v>543,45</v>
          </cell>
        </row>
        <row r="338">
          <cell r="G338">
            <v>93206</v>
          </cell>
          <cell r="H338" t="str">
            <v>EXECUÇÃO DE ESCRITÓRIO EM CANTEIRO DE OBRA EM ALVENARIA, NÃO INCLUSO MOBILIÁRIO E EQUIPAMENTOS. AF_02/2016</v>
          </cell>
          <cell r="I338" t="str">
            <v>M2</v>
          </cell>
          <cell r="J338" t="str">
            <v>ATRIBUÍDO SÃO PAULO</v>
          </cell>
          <cell r="K338" t="str">
            <v>1.122,02</v>
          </cell>
        </row>
        <row r="339">
          <cell r="G339">
            <v>93207</v>
          </cell>
          <cell r="H339" t="str">
            <v>EXECUÇÃO DE ESCRITÓRIO EM CANTEIRO DE OBRA EM CHAPA DE MADEIRA COMPENSADA, NÃO INCLUSO MOBILIÁRIO E EQUIPAMENTOS. AF_02/2016</v>
          </cell>
          <cell r="I339" t="str">
            <v>M2</v>
          </cell>
          <cell r="J339" t="str">
            <v>ATRIBUÍDO SÃO PAULO</v>
          </cell>
          <cell r="K339" t="str">
            <v>1.113,90</v>
          </cell>
        </row>
        <row r="340">
          <cell r="G340">
            <v>93208</v>
          </cell>
          <cell r="H340" t="str">
            <v>EXECUÇÃO DE ALMOXARIFADO EM CANTEIRO DE OBRA EM CHAPA DE MADEIRA COMPENSADA, INCLUSO PRATELEIRAS. AF_02/2016</v>
          </cell>
          <cell r="I340" t="str">
            <v>M2</v>
          </cell>
          <cell r="J340" t="str">
            <v>ATRIBUÍDO SÃO PAULO</v>
          </cell>
          <cell r="K340" t="str">
            <v>882,46</v>
          </cell>
        </row>
        <row r="341">
          <cell r="G341">
            <v>93209</v>
          </cell>
          <cell r="H341" t="str">
            <v>EXECUÇÃO DE ALMOXARIFADO EM CANTEIRO DE OBRA EM ALVENARIA, INCLUSO PRATELEIRAS. AF_02/2016</v>
          </cell>
          <cell r="I341" t="str">
            <v>M2</v>
          </cell>
          <cell r="J341" t="str">
            <v>ATRIBUÍDO SÃO PAULO</v>
          </cell>
          <cell r="K341" t="str">
            <v>906,62</v>
          </cell>
        </row>
        <row r="342">
          <cell r="G342">
            <v>93210</v>
          </cell>
          <cell r="H342" t="str">
            <v>EXECUÇÃO DE REFEITÓRIO EM CANTEIRO DE OBRA EM CHAPA DE MADEIRA COMPENSADA, NÃO INCLUSO MOBILIÁRIO E EQUIPAMENTOS. AF_02/2016</v>
          </cell>
          <cell r="I342" t="str">
            <v>M2</v>
          </cell>
          <cell r="J342" t="str">
            <v>ATRIBUÍDO SÃO PAULO</v>
          </cell>
          <cell r="K342" t="str">
            <v>575,28</v>
          </cell>
        </row>
        <row r="343">
          <cell r="G343">
            <v>93211</v>
          </cell>
          <cell r="H343" t="str">
            <v>EXECUÇÃO DE REFEITÓRIO EM CANTEIRO DE OBRA EM ALVENARIA, NÃO INCLUSO MOBILIÁRIO E EQUIPAMENTOS. AF_02/2016</v>
          </cell>
          <cell r="I343" t="str">
            <v>M2</v>
          </cell>
          <cell r="J343" t="str">
            <v>ATRIBUÍDO SÃO PAULO</v>
          </cell>
          <cell r="K343" t="str">
            <v>569,74</v>
          </cell>
        </row>
        <row r="344">
          <cell r="G344">
            <v>93212</v>
          </cell>
          <cell r="H344" t="str">
            <v>EXECUÇÃO DE SANITÁRIO E VESTIÁRIO EM CANTEIRO DE OBRA EM CHAPA DE MADEIRA COMPENSADA, NÃO INCLUSO MOBILIÁRIO. AF_02/2016</v>
          </cell>
          <cell r="I344" t="str">
            <v>M2</v>
          </cell>
          <cell r="J344" t="str">
            <v>ATRIBUÍDO SÃO PAULO</v>
          </cell>
          <cell r="K344" t="str">
            <v>971,53</v>
          </cell>
        </row>
        <row r="345">
          <cell r="G345">
            <v>93213</v>
          </cell>
          <cell r="H345" t="str">
            <v>EXECUÇÃO DE SANITÁRIO E VESTIÁRIO EM CANTEIRO DE OBRA EM ALVENARIA, NÃO INCLUSO MOBILIÁRIO. AF_02/2016</v>
          </cell>
          <cell r="I345" t="str">
            <v>M2</v>
          </cell>
          <cell r="J345" t="str">
            <v>ATRIBUÍDO SÃO PAULO</v>
          </cell>
          <cell r="K345" t="str">
            <v>992,92</v>
          </cell>
        </row>
        <row r="346">
          <cell r="G346">
            <v>93214</v>
          </cell>
          <cell r="H346" t="str">
            <v>EXECUÇÃO DE RESERVATÓRIO ELEVADO DE ÁGUA (1000 LITROS) EM CANTEIRO DE OBRA, APOIADO EM ESTRUTURA DE MADEIRA. AF_02/2016_PA</v>
          </cell>
          <cell r="I346" t="str">
            <v>UN</v>
          </cell>
          <cell r="J346" t="str">
            <v>COEFICIENTE DE REPRESENTATIVIDADE</v>
          </cell>
          <cell r="K346" t="str">
            <v>6.215,46</v>
          </cell>
        </row>
        <row r="347">
          <cell r="G347">
            <v>93243</v>
          </cell>
          <cell r="H347" t="str">
            <v>EXECUÇÃO DE RESERVATÓRIO ELEVADO DE ÁGUA (2000 LITROS) EM CANTEIRO DE OBRA, APOIADO EM ESTRUTURA DE MADEIRA. AF_02/2016_PA</v>
          </cell>
          <cell r="I347" t="str">
            <v>UN</v>
          </cell>
          <cell r="J347" t="str">
            <v>COEFICIENTE DE REPRESENTATIVIDADE</v>
          </cell>
          <cell r="K347" t="str">
            <v>9.586,86</v>
          </cell>
        </row>
        <row r="348">
          <cell r="G348">
            <v>93582</v>
          </cell>
          <cell r="H348" t="str">
            <v>EXECUÇÃO DE CENTRAL DE ARMADURA EM CANTEIRO DE OBRA, NÃO INCLUSO MOBILIÁRIO E EQUIPAMENTOS. AF_04/2016</v>
          </cell>
          <cell r="I348" t="str">
            <v>M2</v>
          </cell>
          <cell r="J348" t="str">
            <v>ATRIBUÍDO SÃO PAULO</v>
          </cell>
          <cell r="K348" t="str">
            <v>273,73</v>
          </cell>
        </row>
        <row r="349">
          <cell r="G349">
            <v>93583</v>
          </cell>
          <cell r="H349" t="str">
            <v>EXECUÇÃO DE CENTRAL DE FÔRMAS, PRODUÇÃO DE ARGAMASSA OU CONCRETO EM CANTEIRO DE OBRA, NÃO INCLUSO MOBILIÁRIO E EQUIPAMENTOS. AF_04/2016</v>
          </cell>
          <cell r="I349" t="str">
            <v>M2</v>
          </cell>
          <cell r="J349" t="str">
            <v>ATRIBUÍDO SÃO PAULO</v>
          </cell>
          <cell r="K349" t="str">
            <v>440,38</v>
          </cell>
        </row>
        <row r="350">
          <cell r="G350">
            <v>93584</v>
          </cell>
          <cell r="H350" t="str">
            <v>EXECUÇÃO DE DEPÓSITO EM CANTEIRO DE OBRA EM CHAPA DE MADEIRA COMPENSADA, NÃO INCLUSO MOBILIÁRIO. AF_04/2016</v>
          </cell>
          <cell r="I350" t="str">
            <v>M2</v>
          </cell>
          <cell r="J350" t="str">
            <v>ATRIBUÍDO SÃO PAULO</v>
          </cell>
          <cell r="K350" t="str">
            <v>887,00</v>
          </cell>
        </row>
        <row r="351">
          <cell r="G351">
            <v>93585</v>
          </cell>
          <cell r="H351" t="str">
            <v>EXECUÇÃO DE GUARITA EM CANTEIRO DE OBRA EM CHAPA DE MADEIRA COMPENSADA, NÃO INCLUSO MOBILIÁRIO. AF_04/2016</v>
          </cell>
          <cell r="I351" t="str">
            <v>M2</v>
          </cell>
          <cell r="J351" t="str">
            <v>ATRIBUÍDO SÃO PAULO</v>
          </cell>
          <cell r="K351" t="str">
            <v>1.232,60</v>
          </cell>
        </row>
        <row r="352">
          <cell r="G352">
            <v>98441</v>
          </cell>
          <cell r="H352" t="str">
            <v>PAREDE DE MADEIRA COMPENSADA PARA CONSTRUÇÃO TEMPORÁRIA EM CHAPA SIMPLES, EXTERNA, COM ÁREA LÍQUIDA MAIOR OU IGUAL A 6 M², SEM VÃO. AF_05/2018</v>
          </cell>
          <cell r="I352" t="str">
            <v>M2</v>
          </cell>
          <cell r="J352" t="str">
            <v>COEFICIENTE DE REPRESENTATIVIDADE</v>
          </cell>
          <cell r="K352" t="str">
            <v>146,42</v>
          </cell>
        </row>
        <row r="353">
          <cell r="G353">
            <v>98442</v>
          </cell>
          <cell r="H353" t="str">
            <v>PAREDE DE MADEIRA COMPENSADA PARA CONSTRUÇÃO TEMPORÁRIA EM CHAPA SIMPLES, EXTERNA, COM ÁREA LÍQUIDA MENOR QUE 6 M², SEM VÃO. AF_05/2018</v>
          </cell>
          <cell r="I353" t="str">
            <v>M2</v>
          </cell>
          <cell r="J353" t="str">
            <v>COEFICIENTE DE REPRESENTATIVIDADE</v>
          </cell>
          <cell r="K353" t="str">
            <v>149,32</v>
          </cell>
        </row>
        <row r="354">
          <cell r="G354">
            <v>98443</v>
          </cell>
          <cell r="H354" t="str">
            <v>PAREDE DE MADEIRA COMPENSADA PARA CONSTRUÇÃO TEMPORÁRIA EM CHAPA SIMPLES, INTERNA, COM ÁREA LÍQUIDA MAIOR OU IGUAL A 6 M², SEM VÃO. AF_05/2018</v>
          </cell>
          <cell r="I354" t="str">
            <v>M2</v>
          </cell>
          <cell r="J354" t="str">
            <v>COEFICIENTE DE REPRESENTATIVIDADE</v>
          </cell>
          <cell r="K354" t="str">
            <v>128,85</v>
          </cell>
        </row>
        <row r="355">
          <cell r="G355">
            <v>98444</v>
          </cell>
          <cell r="H355" t="str">
            <v>PAREDE DE MADEIRA COMPENSADA PARA CONSTRUÇÃO TEMPORÁRIA EM CHAPA SIMPLES, INTERNA, COM ÁREA LÍQUIDA MENOR QUE 6 M², SEM VÃO. AF_05/2018</v>
          </cell>
          <cell r="I355" t="str">
            <v>M2</v>
          </cell>
          <cell r="J355" t="str">
            <v>COEFICIENTE DE REPRESENTATIVIDADE</v>
          </cell>
          <cell r="K355" t="str">
            <v>130,92</v>
          </cell>
        </row>
        <row r="356">
          <cell r="G356">
            <v>98445</v>
          </cell>
          <cell r="H356" t="str">
            <v>PAREDE DE MADEIRA COMPENSADA PARA CONSTRUÇÃO TEMPORÁRIA EM CHAPA SIMPLES, EXTERNA, COM ÁREA LÍQUIDA MAIOR OU IGUAL A 6 M², COM VÃO. AF_05/2018</v>
          </cell>
          <cell r="I356" t="str">
            <v>M2</v>
          </cell>
          <cell r="J356" t="str">
            <v>COEFICIENTE DE REPRESENTATIVIDADE</v>
          </cell>
          <cell r="K356" t="str">
            <v>176,28</v>
          </cell>
        </row>
        <row r="357">
          <cell r="G357">
            <v>98446</v>
          </cell>
          <cell r="H357" t="str">
            <v>PAREDE DE MADEIRA COMPENSADA PARA CONSTRUÇÃO TEMPORÁRIA EM CHAPA SIMPLES, EXTERNA, COM ÁREA LÍQUIDA MENOR QUE 6 M², COM VÃO. AF_05/2018</v>
          </cell>
          <cell r="I357" t="str">
            <v>M2</v>
          </cell>
          <cell r="J357" t="str">
            <v>COEFICIENTE DE REPRESENTATIVIDADE</v>
          </cell>
          <cell r="K357" t="str">
            <v>225,48</v>
          </cell>
        </row>
        <row r="358">
          <cell r="G358">
            <v>98447</v>
          </cell>
          <cell r="H358" t="str">
            <v>PAREDE DE MADEIRA COMPENSADA PARA CONSTRUÇÃO TEMPORÁRIA EM CHAPA SIMPLES, INTERNA, COM ÁREA LÍQUIDA MAIOR OU IGUAL A 6 M², COM VÃO. AF_05/2018</v>
          </cell>
          <cell r="I358" t="str">
            <v>M2</v>
          </cell>
          <cell r="J358" t="str">
            <v>COEFICIENTE DE REPRESENTATIVIDADE</v>
          </cell>
          <cell r="K358" t="str">
            <v>151,75</v>
          </cell>
        </row>
        <row r="359">
          <cell r="G359">
            <v>98448</v>
          </cell>
          <cell r="H359" t="str">
            <v>PAREDE DE MADEIRA COMPENSADA PARA CONSTRUÇÃO TEMPORÁRIA EM CHAPA SIMPLES, INTERNA, COM ÁREA LÍQUIDA MENOR QUE 6 M², COM VÃO. AF_05/2018</v>
          </cell>
          <cell r="I359" t="str">
            <v>M2</v>
          </cell>
          <cell r="J359" t="str">
            <v>COEFICIENTE DE REPRESENTATIVIDADE</v>
          </cell>
          <cell r="K359" t="str">
            <v>190,17</v>
          </cell>
        </row>
        <row r="360">
          <cell r="G360">
            <v>98449</v>
          </cell>
          <cell r="H360" t="str">
            <v>PAREDE DE MADEIRA COMPENSADA PARA CONSTRUÇÃO TEMPORÁRIA EM CHAPA DUPLA, EXTERNA, COM ÁREA LÍQUIDA MAIOR OU IGUAL A 6 M², SEM VÃO. AF_05/2018</v>
          </cell>
          <cell r="I360" t="str">
            <v>M2</v>
          </cell>
          <cell r="J360" t="str">
            <v>COEFICIENTE DE REPRESENTATIVIDADE</v>
          </cell>
          <cell r="K360" t="str">
            <v>186,36</v>
          </cell>
        </row>
        <row r="361">
          <cell r="G361">
            <v>98450</v>
          </cell>
          <cell r="H361" t="str">
            <v>PAREDE DE MADEIRA COMPENSADA PARA CONSTRUÇÃO TEMPORÁRIA EM CHAPA DUPLA, EXTERNA, COM ÁREA LÍQUIDA MENOR QUE 6 M², SEM VÃO. AF_05/2018</v>
          </cell>
          <cell r="I361" t="str">
            <v>M2</v>
          </cell>
          <cell r="J361" t="str">
            <v>COEFICIENTE DE REPRESENTATIVIDADE</v>
          </cell>
          <cell r="K361" t="str">
            <v>190,59</v>
          </cell>
        </row>
        <row r="362">
          <cell r="G362">
            <v>98451</v>
          </cell>
          <cell r="H362" t="str">
            <v>PAREDE DE MADEIRA COMPENSADA PARA CONSTRUÇÃO TEMPORÁRIA EM CHAPA DUPLA, INTERNA, COM ÁREA LÍQUIDA MAIOR OU IGUAL A 6 M², SEM VÃO. AF_05/2018</v>
          </cell>
          <cell r="I362" t="str">
            <v>M2</v>
          </cell>
          <cell r="J362" t="str">
            <v>COEFICIENTE DE REPRESENTATIVIDADE</v>
          </cell>
          <cell r="K362" t="str">
            <v>166,31</v>
          </cell>
        </row>
        <row r="363">
          <cell r="G363">
            <v>98452</v>
          </cell>
          <cell r="H363" t="str">
            <v>PAREDE DE MADEIRA COMPENSADA PARA CONSTRUÇÃO TEMPORÁRIA EM CHAPA DUPLA, INTERNA, COM ÁREA LÍQUIDA MENOR QUE 6 M², SEM VÃO. AF_05/2018</v>
          </cell>
          <cell r="I363" t="str">
            <v>M2</v>
          </cell>
          <cell r="J363" t="str">
            <v>COEFICIENTE DE REPRESENTATIVIDADE</v>
          </cell>
          <cell r="K363" t="str">
            <v>168,88</v>
          </cell>
        </row>
        <row r="364">
          <cell r="G364">
            <v>98453</v>
          </cell>
          <cell r="H364" t="str">
            <v>PAREDE DE MADEIRA COMPENSADA PARA CONSTRUÇÃO TEMPORÁRIA EM CHAPA DUPLA, EXTERNA, COM ÁREA LÍQUIDA MAIOR OU IGUAL A QUE 6 M², COM VÃO. AF_05/2018</v>
          </cell>
          <cell r="I364" t="str">
            <v>M2</v>
          </cell>
          <cell r="J364" t="str">
            <v>COEFICIENTE DE REPRESENTATIVIDADE</v>
          </cell>
          <cell r="K364" t="str">
            <v>221,24</v>
          </cell>
        </row>
        <row r="365">
          <cell r="G365">
            <v>98454</v>
          </cell>
          <cell r="H365" t="str">
            <v>PAREDE DE MADEIRA COMPENSADA PARA CONSTRUÇÃO TEMPORÁRIA EM CHAPA DUPLA, EXTERNA, COM ÁREA LÍQUIDA MENOR QUE 6 M², COM VÃO. AF_05/2018</v>
          </cell>
          <cell r="I365" t="str">
            <v>M2</v>
          </cell>
          <cell r="J365" t="str">
            <v>COEFICIENTE DE REPRESENTATIVIDADE</v>
          </cell>
          <cell r="K365" t="str">
            <v>282,51</v>
          </cell>
        </row>
        <row r="366">
          <cell r="G366">
            <v>98455</v>
          </cell>
          <cell r="H366" t="str">
            <v>PAREDE DE MADEIRA COMPENSADA PARA CONSTRUÇÃO TEMPORÁRIA EM CHAPA DUPLA, INTERNA, COM ÁREA LÍQUIDA MAIOR OU IGUAL A 6 M², COM VÃO. AF_05/2018</v>
          </cell>
          <cell r="I366" t="str">
            <v>M2</v>
          </cell>
          <cell r="J366" t="str">
            <v>COEFICIENTE DE REPRESENTATIVIDADE</v>
          </cell>
          <cell r="K366" t="str">
            <v>194,21</v>
          </cell>
        </row>
        <row r="367">
          <cell r="G367">
            <v>98456</v>
          </cell>
          <cell r="H367" t="str">
            <v>PAREDE DE MADEIRA COMPENSADA PARA CONSTRUÇÃO TEMPORÁRIA EM CHAPA DUPLA, INTERNA, COM ÁREA LÍQUIDA MENOR QUE 6 M², COM VÃO. AF_05/2018</v>
          </cell>
          <cell r="I367" t="str">
            <v>M2</v>
          </cell>
          <cell r="J367" t="str">
            <v>COEFICIENTE DE REPRESENTATIVIDADE</v>
          </cell>
          <cell r="K367" t="str">
            <v>243,90</v>
          </cell>
        </row>
        <row r="368">
          <cell r="G368">
            <v>98458</v>
          </cell>
          <cell r="H368" t="str">
            <v>TAPUME COM COMPENSADO DE MADEIRA. AF_05/2018</v>
          </cell>
          <cell r="I368" t="str">
            <v>M2</v>
          </cell>
          <cell r="J368" t="str">
            <v>COEFICIENTE DE REPRESENTATIVIDADE</v>
          </cell>
          <cell r="K368" t="str">
            <v>141,54</v>
          </cell>
        </row>
        <row r="369">
          <cell r="G369">
            <v>98459</v>
          </cell>
          <cell r="H369" t="str">
            <v>TAPUME COM TELHA METÁLICA. AF_05/2018</v>
          </cell>
          <cell r="I369" t="str">
            <v>M2</v>
          </cell>
          <cell r="J369" t="str">
            <v>ATRIBUÍDO SÃO PAULO</v>
          </cell>
          <cell r="K369" t="str">
            <v>117,06</v>
          </cell>
        </row>
        <row r="370">
          <cell r="G370">
            <v>98460</v>
          </cell>
          <cell r="H370" t="str">
            <v>PISO PARA CONSTRUÇÃO TEMPORÁRIA EM MADEIRA, SEM REAPROVEITAMENTO. AF_05/2018</v>
          </cell>
          <cell r="I370" t="str">
            <v>M2</v>
          </cell>
          <cell r="J370" t="str">
            <v>COEFICIENTE DE REPRESENTATIVIDADE</v>
          </cell>
          <cell r="K370" t="str">
            <v>174,71</v>
          </cell>
        </row>
        <row r="371">
          <cell r="G371">
            <v>98461</v>
          </cell>
          <cell r="H371" t="str">
            <v>ESTRUTURA DE MADEIRA PROVISÓRIA PARA SUPORTE DE CAIXA D ÁGUA ELEVADA DE 1000 LITROS. AF_05/2018_PS</v>
          </cell>
          <cell r="I371" t="str">
            <v>UN</v>
          </cell>
          <cell r="J371" t="str">
            <v>COEFICIENTE DE REPRESENTATIVIDADE</v>
          </cell>
          <cell r="K371" t="str">
            <v>5.447,20</v>
          </cell>
        </row>
        <row r="372">
          <cell r="G372">
            <v>98462</v>
          </cell>
          <cell r="H372" t="str">
            <v>ESTRUTURA DE MADEIRA PROVISÓRIA PARA SUPORTE DE CAIXA D ÁGUA ELEVADA DE 3000 LITROS. AF_05/2018_PS</v>
          </cell>
          <cell r="I372" t="str">
            <v>UN</v>
          </cell>
          <cell r="J372" t="str">
            <v>COEFICIENTE DE REPRESENTATIVIDADE</v>
          </cell>
          <cell r="K372" t="str">
            <v>8.210,44</v>
          </cell>
        </row>
        <row r="373">
          <cell r="G373">
            <v>5631</v>
          </cell>
          <cell r="H373" t="str">
            <v>ESCAVADEIRA HIDRÁULICA SOBRE ESTEIRAS, CAÇAMBA 0,80 M3, PESO OPERACIONAL 17 T, POTENCIA BRUTA 111 HP - CHP DIURNO. AF_06/2014</v>
          </cell>
          <cell r="I373" t="str">
            <v>CHP</v>
          </cell>
          <cell r="J373" t="str">
            <v>ATRIBUÍDO SÃO PAULO</v>
          </cell>
          <cell r="K373" t="str">
            <v>192,41</v>
          </cell>
        </row>
        <row r="374">
          <cell r="G374">
            <v>5678</v>
          </cell>
          <cell r="H374" t="str">
            <v>RETROESCAVADEIRA SOBRE RODAS COM CARREGADEIRA, TRAÇÃO 4X4, POTÊNCIA LÍQ. 88 HP, CAÇAMBA CARREG. CAP. MÍN. 1 M3, CAÇAMBA RETRO CAP. 0,26 M3, PESO OPERACIONAL MÍN. 6.674 KG, PROFUNDIDADE ESCAVAÇÃO MÁX. 4,37 M - CHP DIURNO. AF_06/2014</v>
          </cell>
          <cell r="I374" t="str">
            <v>CHP</v>
          </cell>
          <cell r="J374" t="str">
            <v>ATRIBUÍDO SÃO PAULO</v>
          </cell>
          <cell r="K374" t="str">
            <v>133,64</v>
          </cell>
        </row>
        <row r="375">
          <cell r="G375">
            <v>5680</v>
          </cell>
          <cell r="H375" t="str">
            <v>RETROESCAVADEIRA SOBRE RODAS COM CARREGADEIRA, TRAÇÃO 4X2, POTÊNCIA LÍQ. 79 HP, CAÇAMBA CARREG. CAP. MÍN. 1 M3, CAÇAMBA RETRO CAP. 0,20 M3, PESO OPERACIONAL MÍN. 6.570 KG, PROFUNDIDADE ESCAVAÇÃO MÁX. 4,37 M - CHP DIURNO. AF_06/2014</v>
          </cell>
          <cell r="I375" t="str">
            <v>CHP</v>
          </cell>
          <cell r="J375" t="str">
            <v>ATRIBUÍDO SÃO PAULO</v>
          </cell>
          <cell r="K375" t="str">
            <v>121,80</v>
          </cell>
        </row>
        <row r="376">
          <cell r="G376">
            <v>5684</v>
          </cell>
          <cell r="H376" t="str">
            <v>ROLO COMPACTADOR VIBRATÓRIO DE UM CILINDRO AÇO LISO, POTÊNCIA 80 HP, PESO OPERACIONAL MÁXIMO 8,1 T, IMPACTO DINÂMICO 16,15 / 9,5 T, LARGURA DE TRABALHO 1,68 M - CHP DIURNO. AF_06/2014</v>
          </cell>
          <cell r="I376" t="str">
            <v>CHP</v>
          </cell>
          <cell r="J376" t="str">
            <v>ATRIBUÍDO SÃO PAULO</v>
          </cell>
          <cell r="K376" t="str">
            <v>154,29</v>
          </cell>
        </row>
        <row r="377">
          <cell r="G377">
            <v>5689</v>
          </cell>
          <cell r="H377" t="str">
            <v>GRADE DE DISCO CONTROLE REMOTO REBOCÁVEL, COM 24 DISCOS 24 X 6 MM COM PNEUS PARA TRANSPORTE - CHP DIURNO. AF_06/2014</v>
          </cell>
          <cell r="I377" t="str">
            <v>CHP</v>
          </cell>
          <cell r="J377" t="str">
            <v>ATRIBUÍDO SÃO PAULO</v>
          </cell>
          <cell r="K377" t="str">
            <v>6,84</v>
          </cell>
        </row>
        <row r="378">
          <cell r="G378">
            <v>5795</v>
          </cell>
          <cell r="H378" t="str">
            <v>MARTELETE OU ROMPEDOR PNEUMÁTICO MANUAL, 28 KG, COM SILENCIADOR - CHP DIURNO. AF_07/2016</v>
          </cell>
          <cell r="I378" t="str">
            <v>CHP</v>
          </cell>
          <cell r="J378" t="str">
            <v>ATRIBUÍDO SÃO PAULO</v>
          </cell>
          <cell r="K378" t="str">
            <v>17,82</v>
          </cell>
        </row>
        <row r="379">
          <cell r="G379">
            <v>5811</v>
          </cell>
          <cell r="H379" t="str">
            <v>CAMINHÃO BASCULANTE 6 M3, PESO BRUTO TOTAL 16.000 KG, CARGA ÚTIL MÁXIMA 13.071 KG, DISTÂNCIA ENTRE EIXOS 4,80 M, POTÊNCIA 230 CV INCLUSIVE CAÇAMBA METÁLICA - CHP DIURNO. AF_06/2014</v>
          </cell>
          <cell r="I379" t="str">
            <v>CHP</v>
          </cell>
          <cell r="J379" t="str">
            <v>ATRIBUÍDO SÃO PAULO</v>
          </cell>
          <cell r="K379" t="str">
            <v>186,81</v>
          </cell>
        </row>
        <row r="380">
          <cell r="G380">
            <v>5823</v>
          </cell>
          <cell r="H380" t="str">
            <v>USINA DE CONCRETO FIXA, CAPACIDADE NOMINAL DE 90 A 120 M3/H, SEM SILO - CHP DIURNO. AF_07/2016</v>
          </cell>
          <cell r="I380" t="str">
            <v>CHP</v>
          </cell>
          <cell r="J380" t="str">
            <v>ATRIBUÍDO SÃO PAULO</v>
          </cell>
          <cell r="K380" t="str">
            <v>180,76</v>
          </cell>
        </row>
        <row r="381">
          <cell r="G381">
            <v>5824</v>
          </cell>
          <cell r="H381" t="str">
            <v>CAMINHÃO TOCO, PBT 16.000 KG, CARGA ÚTIL MÁX. 10.685 KG, DIST. ENTRE EIXOS 4,8 M, POTÊNCIA 189 CV, INCLUSIVE CARROCERIA FIXA ABERTA DE MADEIRA P/ TRANSPORTE GERAL DE CARGA SECA, DIMEN. APROX. 2,5 X 7,00 X 0,50 M - CHP DIURNO. AF_06/2014</v>
          </cell>
          <cell r="I381" t="str">
            <v>CHP</v>
          </cell>
          <cell r="J381" t="str">
            <v>ATRIBUÍDO SÃO PAULO</v>
          </cell>
          <cell r="K381" t="str">
            <v>199,82</v>
          </cell>
        </row>
        <row r="382">
          <cell r="G382">
            <v>5835</v>
          </cell>
          <cell r="H382" t="str">
            <v>VIBROACABADORA DE ASFALTO SOBRE ESTEIRAS, LARGURA DE PAVIMENTAÇÃO 1,90 M A 5,30 M, POTÊNCIA 105 HP CAPACIDADE 450 T/H - CHP DIURNO. AF_11/2014</v>
          </cell>
          <cell r="I382" t="str">
            <v>CHP</v>
          </cell>
          <cell r="J382" t="str">
            <v>ATRIBUÍDO SÃO PAULO</v>
          </cell>
          <cell r="K382" t="str">
            <v>377,67</v>
          </cell>
        </row>
        <row r="383">
          <cell r="G383">
            <v>5839</v>
          </cell>
          <cell r="H383" t="str">
            <v>VASSOURA MECÂNICA REBOCÁVEL COM ESCOVA CILÍNDRICA, LARGURA ÚTIL DE VARRIMENTO DE 2,44 M - CHP DIURNO. AF_06/2014</v>
          </cell>
          <cell r="I383" t="str">
            <v>CHP</v>
          </cell>
          <cell r="J383" t="str">
            <v>ATRIBUÍDO SÃO PAULO</v>
          </cell>
          <cell r="K383" t="str">
            <v>10,28</v>
          </cell>
        </row>
        <row r="384">
          <cell r="G384">
            <v>5843</v>
          </cell>
          <cell r="H384" t="str">
            <v>TRATOR DE PNEUS, POTÊNCIA 122 CV, TRAÇÃO 4X4, PESO COM LASTRO DE 4.510 KG - CHP DIURNO. AF_06/2014</v>
          </cell>
          <cell r="I384" t="str">
            <v>CHP</v>
          </cell>
          <cell r="J384" t="str">
            <v>ATRIBUÍDO SÃO PAULO</v>
          </cell>
          <cell r="K384" t="str">
            <v>155,85</v>
          </cell>
        </row>
        <row r="385">
          <cell r="G385">
            <v>5847</v>
          </cell>
          <cell r="H385" t="str">
            <v>TRATOR DE ESTEIRAS, POTÊNCIA 170 HP, PESO OPERACIONAL 19 T, CAÇAMBA 5,2 M3 - CHP DIURNO. AF_06/2014</v>
          </cell>
          <cell r="I385" t="str">
            <v>CHP</v>
          </cell>
          <cell r="J385" t="str">
            <v>ATRIBUÍDO SÃO PAULO</v>
          </cell>
          <cell r="K385" t="str">
            <v>236,70</v>
          </cell>
        </row>
        <row r="386">
          <cell r="G386">
            <v>5851</v>
          </cell>
          <cell r="H386" t="str">
            <v>TRATOR DE ESTEIRAS, POTÊNCIA 150 HP, PESO OPERACIONAL 16,7 T, COM RODA MOTRIZ ELEVADA E LÂMINA 3,18 M3 - CHP DIURNO. AF_06/2014</v>
          </cell>
          <cell r="I386" t="str">
            <v>CHP</v>
          </cell>
          <cell r="J386" t="str">
            <v>ATRIBUÍDO SÃO PAULO</v>
          </cell>
          <cell r="K386" t="str">
            <v>225,56</v>
          </cell>
        </row>
        <row r="387">
          <cell r="G387">
            <v>5855</v>
          </cell>
          <cell r="H387" t="str">
            <v>TRATOR DE ESTEIRAS, POTÊNCIA 347 HP, PESO OPERACIONAL 38,5 T, COM LÂMINA 8,70 M3 - CHP DIURNO. AF_06/2014</v>
          </cell>
          <cell r="I387" t="str">
            <v>CHP</v>
          </cell>
          <cell r="J387" t="str">
            <v>ATRIBUÍDO SÃO PAULO</v>
          </cell>
          <cell r="K387" t="str">
            <v>608,92</v>
          </cell>
        </row>
        <row r="388">
          <cell r="G388">
            <v>5863</v>
          </cell>
          <cell r="H388" t="str">
            <v>ROLO COMPACTADOR VIBRATÓRIO REBOCÁVEL, CILINDRO DE AÇO LISO, POTÊNCIA DE TRAÇÃO DE 65 CV, PESO 4,7 T, IMPACTO DINÂMICO 18,3 T, LARGURA DE TRABALHO 1,67 M - CHP DIURNO. AF_02/2016</v>
          </cell>
          <cell r="I388" t="str">
            <v>CHP</v>
          </cell>
          <cell r="J388" t="str">
            <v>ATRIBUÍDO SÃO PAULO</v>
          </cell>
          <cell r="K388" t="str">
            <v>24,53</v>
          </cell>
        </row>
        <row r="389">
          <cell r="G389">
            <v>5867</v>
          </cell>
          <cell r="H389" t="str">
            <v>ROLO COMPACTADOR VIBRATÓRIO TANDEM AÇO LISO, POTÊNCIA 58 HP, PESO SEM/COM LASTRO 6,5 / 9,4 T, LARGURA DE TRABALHO 1,2 M - CHP DIURNO. AF_06/2014</v>
          </cell>
          <cell r="I389" t="str">
            <v>CHP</v>
          </cell>
          <cell r="J389" t="str">
            <v>ATRIBUÍDO SÃO PAULO</v>
          </cell>
          <cell r="K389" t="str">
            <v>157,37</v>
          </cell>
        </row>
        <row r="390">
          <cell r="G390">
            <v>5875</v>
          </cell>
          <cell r="H390" t="str">
            <v>RETROESCAVADEIRA SOBRE RODAS COM CARREGADEIRA, TRAÇÃO 4X4, POTÊNCIA LÍQ. 72 HP, CAÇAMBA CARREG. CAP. MÍN. 0,79 M3, CAÇAMBA RETRO CAP. 0,18 M3, PESO OPERACIONAL MÍN. 7.140 KG, PROFUNDIDADE ESCAVAÇÃO MÁX. 4,50 M - CHP DIURNO. AF_06/2014</v>
          </cell>
          <cell r="I390" t="str">
            <v>CHP</v>
          </cell>
          <cell r="J390" t="str">
            <v>ATRIBUÍDO SÃO PAULO</v>
          </cell>
          <cell r="K390" t="str">
            <v>122,64</v>
          </cell>
        </row>
        <row r="391">
          <cell r="G391">
            <v>5879</v>
          </cell>
          <cell r="H391" t="str">
            <v>ROLO COMPACTADOR VIBRATÓRIO PÉ DE CARNEIRO, OPERADO POR CONTROLE REMOTO, POTÊNCIA 12,5 KW, PESO OPERACIONAL 1,675 T, LARGURA DE TRABALHO 0,85 M - CHP DIURNO. AF_02/2016</v>
          </cell>
          <cell r="I391" t="str">
            <v>CHP</v>
          </cell>
          <cell r="J391" t="str">
            <v>ATRIBUÍDO SÃO PAULO</v>
          </cell>
          <cell r="K391" t="str">
            <v>141,20</v>
          </cell>
        </row>
        <row r="392">
          <cell r="G392">
            <v>5882</v>
          </cell>
          <cell r="H392" t="str">
            <v>USINA DE LAMA ASFÁLTICA, PROD 30 A 50 T/H, SILO DE AGREGADO 7 M3, RESERVATÓRIOS PARA EMULSÃO E ÁGUA DE 2,3 M3 CADA, MISTURADOR TIPO PUG MILL A SER MONTADO SOBRE CAMINHÃO - CHP DIURNO. AF_10/2014</v>
          </cell>
          <cell r="I392" t="str">
            <v>CHP</v>
          </cell>
          <cell r="J392" t="str">
            <v>ATRIBUÍDO SÃO PAULO</v>
          </cell>
          <cell r="K392" t="str">
            <v>107,74</v>
          </cell>
        </row>
        <row r="393">
          <cell r="G393">
            <v>5890</v>
          </cell>
          <cell r="H393" t="str">
            <v>CAMINHÃO TOCO, PESO BRUTO TOTAL 14.300 KG, CARGA ÚTIL MÁXIMA 9590 KG, DISTÂNCIA ENTRE EIXOS 4,76 M, POTÊNCIA 185 CV (NÃO INCLUI CARROCERIA) - CHP DIURNO. AF_06/2014</v>
          </cell>
          <cell r="I393" t="str">
            <v>CHP</v>
          </cell>
          <cell r="J393" t="str">
            <v>ATRIBUÍDO SÃO PAULO</v>
          </cell>
          <cell r="K393" t="str">
            <v>187,58</v>
          </cell>
        </row>
        <row r="394">
          <cell r="G394">
            <v>5894</v>
          </cell>
          <cell r="H394" t="str">
            <v>CAMINHÃO TOCO, PESO BRUTO TOTAL 16.000 KG, CARGA ÚTIL MÁXIMA DE 10.685 KG, DISTÂNCIA ENTRE EIXOS 4,80 M, POTÊNCIA 189 CV EXCLUSIVE CARROCERIA - CHP DIURNO. AF_06/2014</v>
          </cell>
          <cell r="I394" t="str">
            <v>CHP</v>
          </cell>
          <cell r="J394" t="str">
            <v>ATRIBUÍDO SÃO PAULO</v>
          </cell>
          <cell r="K394" t="str">
            <v>195,76</v>
          </cell>
        </row>
        <row r="395">
          <cell r="G395">
            <v>5901</v>
          </cell>
          <cell r="H395" t="str">
            <v>CAMINHÃO PIPA 10.000 L TRUCADO, PESO BRUTO TOTAL 23.000 KG, CARGA ÚTIL MÁXIMA 15.935 KG, DISTÂNCIA ENTRE EIXOS 4,8 M, POTÊNCIA 230 CV, INCLUSIVE TANQUE DE AÇO PARA TRANSPORTE DE ÁGUA - CHP DIURNO. AF_06/2014</v>
          </cell>
          <cell r="I395" t="str">
            <v>CHP</v>
          </cell>
          <cell r="J395" t="str">
            <v>ATRIBUÍDO SÃO PAULO</v>
          </cell>
          <cell r="K395" t="str">
            <v>297,57</v>
          </cell>
        </row>
        <row r="396">
          <cell r="G396">
            <v>5909</v>
          </cell>
          <cell r="H396" t="str">
            <v>ESPARGIDOR DE ASFALTO PRESSURIZADO COM TANQUE DE 2500 L, REBOCÁVEL COM MOTOR A GASOLINA POTÊNCIA 3,4 HP - CHP DIURNO. AF_07/2014</v>
          </cell>
          <cell r="I396" t="str">
            <v>CHP</v>
          </cell>
          <cell r="J396" t="str">
            <v>ATRIBUÍDO SÃO PAULO</v>
          </cell>
          <cell r="K396" t="str">
            <v>28,37</v>
          </cell>
        </row>
        <row r="397">
          <cell r="G397">
            <v>5921</v>
          </cell>
          <cell r="H397" t="str">
            <v>GRADE DE DISCO REBOCÁVEL COM 20 DISCOS 24" X 6 MM COM PNEUS PARA TRANSPORTE - CHP DIURNO. AF_06/2014</v>
          </cell>
          <cell r="I397" t="str">
            <v>CHP</v>
          </cell>
          <cell r="J397" t="str">
            <v>ATRIBUÍDO SÃO PAULO</v>
          </cell>
          <cell r="K397" t="str">
            <v>5,36</v>
          </cell>
        </row>
        <row r="398">
          <cell r="G398">
            <v>5928</v>
          </cell>
          <cell r="H398" t="str">
            <v>GUINDAUTO HIDRÁULICO, CAPACIDADE MÁXIMA DE CARGA 6200 KG, MOMENTO MÁXIMO DE CARGA 11,7 TM, ALCANCE MÁXIMO HORIZONTAL 9,70 M, INCLUSIVE CAMINHÃO TOCO PBT 16.000 KG, POTÊNCIA DE 189 CV - CHP DIURNO. AF_06/2014</v>
          </cell>
          <cell r="I398" t="str">
            <v>CHP</v>
          </cell>
          <cell r="J398" t="str">
            <v>ATRIBUÍDO SÃO PAULO</v>
          </cell>
          <cell r="K398" t="str">
            <v>255,25</v>
          </cell>
        </row>
        <row r="399">
          <cell r="G399">
            <v>5932</v>
          </cell>
          <cell r="H399" t="str">
            <v>MOTONIVELADORA POTÊNCIA BÁSICA LÍQUIDA (PRIMEIRA MARCHA) 125 HP, PESO BRUTO 13032 KG, LARGURA DA LÂMINA DE 3,7 M - CHP DIURNO. AF_06/2014</v>
          </cell>
          <cell r="I399" t="str">
            <v>CHP</v>
          </cell>
          <cell r="J399" t="str">
            <v>ATRIBUÍDO SÃO PAULO</v>
          </cell>
          <cell r="K399" t="str">
            <v>233,53</v>
          </cell>
        </row>
        <row r="400">
          <cell r="G400">
            <v>5940</v>
          </cell>
          <cell r="H400" t="str">
            <v>PÁ CARREGADEIRA SOBRE RODAS, POTÊNCIA LÍQUIDA 128 HP, CAPACIDADE DA CAÇAMBA 1,7 A 2,8 M3, PESO OPERACIONAL 11632 KG - CHP DIURNO. AF_06/2014</v>
          </cell>
          <cell r="I400" t="str">
            <v>CHP</v>
          </cell>
          <cell r="J400" t="str">
            <v>ATRIBUÍDO SÃO PAULO</v>
          </cell>
          <cell r="K400" t="str">
            <v>168,88</v>
          </cell>
        </row>
        <row r="401">
          <cell r="G401">
            <v>5944</v>
          </cell>
          <cell r="H401" t="str">
            <v>PÁ CARREGADEIRA SOBRE RODAS, POTÊNCIA 197 HP, CAPACIDADE DA CAÇAMBA 2,5 A 3,5 M3, PESO OPERACIONAL 18338 KG - CHP DIURNO. AF_06/2014</v>
          </cell>
          <cell r="I401" t="str">
            <v>CHP</v>
          </cell>
          <cell r="J401" t="str">
            <v>ATRIBUÍDO SÃO PAULO</v>
          </cell>
          <cell r="K401" t="str">
            <v>206,35</v>
          </cell>
        </row>
        <row r="402">
          <cell r="G402">
            <v>5953</v>
          </cell>
          <cell r="H402" t="str">
            <v>COMPRESSOR DE AR REBOCÁVEL, VAZÃO 189 PCM, PRESSÃO EFETIVA DE TRABALHO 102 PSI, MOTOR DIESEL, POTÊNCIA 63 CV - CHP DIURNO. AF_06/2015</v>
          </cell>
          <cell r="I402" t="str">
            <v>CHP</v>
          </cell>
          <cell r="J402" t="str">
            <v>ATRIBUÍDO SÃO PAULO</v>
          </cell>
          <cell r="K402" t="str">
            <v>57,53</v>
          </cell>
        </row>
        <row r="403">
          <cell r="G403">
            <v>6259</v>
          </cell>
          <cell r="H403" t="str">
            <v>CAMINHÃO PIPA 6.000 L, PESO BRUTO TOTAL 13.000 KG, DISTÂNCIA ENTRE EIXOS 4,80 M, POTÊNCIA 189 CV INCLUSIVE TANQUE DE AÇO PARA TRANSPORTE DE ÁGUA, CAPACIDADE 6 M3 - CHP DIURNO. AF_06/2014</v>
          </cell>
          <cell r="I403" t="str">
            <v>CHP</v>
          </cell>
          <cell r="J403" t="str">
            <v>ATRIBUÍDO SÃO PAULO</v>
          </cell>
          <cell r="K403" t="str">
            <v>238,04</v>
          </cell>
        </row>
        <row r="404">
          <cell r="G404">
            <v>6879</v>
          </cell>
          <cell r="H404" t="str">
            <v>ROLO COMPACTADOR DE PNEUS ESTÁTICO, PRESSÃO VARIÁVEL, POTÊNCIA 111 HP, PESO SEM/COM LASTRO 9,5 / 26 T, LARGURA DE TRABALHO 1,90 M - CHP DIURNO. AF_07/2014</v>
          </cell>
          <cell r="I404" t="str">
            <v>CHP</v>
          </cell>
          <cell r="J404" t="str">
            <v>ATRIBUÍDO SÃO PAULO</v>
          </cell>
          <cell r="K404" t="str">
            <v>206,99</v>
          </cell>
        </row>
        <row r="405">
          <cell r="G405">
            <v>7030</v>
          </cell>
          <cell r="H405" t="str">
            <v>TANQUE DE ASFALTO ESTACIONÁRIO COM SERPENTINA, CAPACIDADE 30.000 L - CHP DIURNO. AF_06/2014</v>
          </cell>
          <cell r="I405" t="str">
            <v>CHP</v>
          </cell>
          <cell r="J405" t="str">
            <v>ATRIBUÍDO SÃO PAULO</v>
          </cell>
          <cell r="K405" t="str">
            <v>255,72</v>
          </cell>
        </row>
        <row r="406">
          <cell r="G406">
            <v>7042</v>
          </cell>
          <cell r="H406" t="str">
            <v>MOTOBOMBA TRASH (PARA ÁGUA SUJA) AUTO ESCORVANTE, MOTOR GASOLINA DE 6,41 HP, DIÂMETROS DE SUCÇÃO X RECALQUE: 3" X 3", HM/Q = 10 MCA / 60 M3/H A 23 MCA / 0 M3/H - CHP DIURNO. AF_10/2014</v>
          </cell>
          <cell r="I406" t="str">
            <v>CHP</v>
          </cell>
          <cell r="J406" t="str">
            <v>COEFICIENTE DE REPRESENTATIVIDADE</v>
          </cell>
          <cell r="K406" t="str">
            <v>23,93</v>
          </cell>
        </row>
        <row r="407">
          <cell r="G407">
            <v>7049</v>
          </cell>
          <cell r="H407" t="str">
            <v>ROLO COMPACTADOR PE DE CARNEIRO VIBRATORIO, POTENCIA 125 HP, PESO OPERACIONAL SEM/COM LASTRO 11,95 / 13,30 T, IMPACTO DINAMICO 38,5 / 22,5 T, LARGURA DE TRABALHO 2,15 M - CHP DIURNO. AF_06/2014</v>
          </cell>
          <cell r="I407" t="str">
            <v>CHP</v>
          </cell>
          <cell r="J407" t="str">
            <v>ATRIBUÍDO SÃO PAULO</v>
          </cell>
          <cell r="K407" t="str">
            <v>216,19</v>
          </cell>
        </row>
        <row r="408">
          <cell r="G408">
            <v>67826</v>
          </cell>
          <cell r="H408" t="str">
            <v>CAMINHÃO BASCULANTE 6 M3 TOCO, PESO BRUTO TOTAL 16.000 KG, CARGA ÚTIL MÁXIMA 11.130 KG, DISTÂNCIA ENTRE EIXOS 5,36 M, POTÊNCIA 185 CV, INCLUSIVE CAÇAMBA METÁLICA - CHP DIURNO. AF_06/2014</v>
          </cell>
          <cell r="I408" t="str">
            <v>CHP</v>
          </cell>
          <cell r="J408" t="str">
            <v>ATRIBUÍDO SÃO PAULO</v>
          </cell>
          <cell r="K408" t="str">
            <v>170,55</v>
          </cell>
        </row>
        <row r="409">
          <cell r="G409">
            <v>73417</v>
          </cell>
          <cell r="H409" t="str">
            <v>GRUPO GERADOR ESTACIONÁRIO, MOTOR DIESEL POTÊNCIA 170 KVA - CHP DIURNO. AF_02/2016</v>
          </cell>
          <cell r="I409" t="str">
            <v>CHP</v>
          </cell>
          <cell r="J409" t="str">
            <v>ATRIBUÍDO SÃO PAULO</v>
          </cell>
          <cell r="K409" t="str">
            <v>182,17</v>
          </cell>
        </row>
        <row r="410">
          <cell r="G410">
            <v>73436</v>
          </cell>
          <cell r="H410" t="str">
            <v>ROLO COMPACTADOR VIBRATÓRIO PÉ DE CARNEIRO PARA SOLOS, POTÊNCIA 80 HP, PESO OPERACIONAL SEM/COM LASTRO 7,4 / 8,8 T, LARGURA DE TRABALHO 1,68 M - CHP DIURNO. AF_02/2016</v>
          </cell>
          <cell r="I410" t="str">
            <v>CHP</v>
          </cell>
          <cell r="J410" t="str">
            <v>ATRIBUÍDO SÃO PAULO</v>
          </cell>
          <cell r="K410" t="str">
            <v>195,02</v>
          </cell>
        </row>
        <row r="411">
          <cell r="G411">
            <v>73467</v>
          </cell>
          <cell r="H411" t="str">
            <v>CAMINHÃO TOCO, PBT 14.300 KG, CARGA ÚTIL MÁX. 9.710 KG, DIST. ENTRE EIXOS 3,56 M, POTÊNCIA 185 CV, INCLUSIVE CARROCERIA FIXA ABERTA DE MADEIRA P/ TRANSPORTE GERAL DE CARGA SECA, DIMEN. APROX. 2,50 X 6,50 X 0,50 M - CHP DIURNO. AF_06/2014</v>
          </cell>
          <cell r="I411" t="str">
            <v>CHP</v>
          </cell>
          <cell r="J411" t="str">
            <v>ATRIBUÍDO SÃO PAULO</v>
          </cell>
          <cell r="K411" t="str">
            <v>230,06</v>
          </cell>
        </row>
        <row r="412">
          <cell r="G412">
            <v>73536</v>
          </cell>
          <cell r="H412" t="str">
            <v>MOTOBOMBA CENTRÍFUGA, MOTOR A GASOLINA, POTÊNCIA 5,42 HP, BOCAIS 1 1/2" X 1", DIÂMETRO ROTOR 143 MM HM/Q = 6 MCA / 16,8 M3/H A 38 MCA / 6,6 M3/H - CHP DIURNO. AF_06/2014</v>
          </cell>
          <cell r="I412" t="str">
            <v>CHP</v>
          </cell>
          <cell r="J412" t="str">
            <v>COEFICIENTE DE REPRESENTATIVIDADE</v>
          </cell>
          <cell r="K412" t="str">
            <v>20,24</v>
          </cell>
        </row>
        <row r="413">
          <cell r="G413">
            <v>83362</v>
          </cell>
          <cell r="H413" t="str">
            <v>ESPARGIDOR DE ASFALTO PRESSURIZADO, TANQUE 6 M3 COM ISOLAÇÃO TÉRMICA, AQUECIDO COM 2 MAÇARICOS, COM BARRA ESPARGIDORA 3,60 M, MONTADO SOBRE CAMINHÃO  TOCO, PBT 14.300 KG, POTÊNCIA 185 CV - CHP DIURNO. AF_08/2015</v>
          </cell>
          <cell r="I413" t="str">
            <v>CHP</v>
          </cell>
          <cell r="J413" t="str">
            <v>ATRIBUÍDO SÃO PAULO</v>
          </cell>
          <cell r="K413" t="str">
            <v>244,65</v>
          </cell>
        </row>
        <row r="414">
          <cell r="G414">
            <v>83765</v>
          </cell>
          <cell r="H414" t="str">
            <v>GRUPO DE SOLDAGEM COM GERADOR A DIESEL 60 CV PARA SOLDA ELÉTRICA, SOBRE 04 RODAS, COM MOTOR 4 CILINDROS 600 A - CHP DIURNO. AF_02/2016</v>
          </cell>
          <cell r="I414" t="str">
            <v>CHP</v>
          </cell>
          <cell r="J414" t="str">
            <v>ATRIBUÍDO SÃO PAULO</v>
          </cell>
          <cell r="K414" t="str">
            <v>91,63</v>
          </cell>
        </row>
        <row r="415">
          <cell r="G415">
            <v>87445</v>
          </cell>
          <cell r="H415" t="str">
            <v>BETONEIRA CAPACIDADE NOMINAL 400 L, CAPACIDADE DE MISTURA 310 L, MOTOR A DIESEL POTÊNCIA 5,0 HP, SEM CARREGADOR - CHP DIURNO. AF_06/2014</v>
          </cell>
          <cell r="I415" t="str">
            <v>CHP</v>
          </cell>
          <cell r="J415" t="str">
            <v>COEFICIENTE DE REPRESENTATIVIDADE</v>
          </cell>
          <cell r="K415" t="str">
            <v>5,07</v>
          </cell>
        </row>
        <row r="416">
          <cell r="G416">
            <v>88386</v>
          </cell>
          <cell r="H416" t="str">
            <v>MISTURADOR DE ARGAMASSA, EIXO HORIZONTAL, CAPACIDADE DE MISTURA 300 KG, MOTOR ELÉTRICO POTÊNCIA 5 CV - CHP DIURNO. AF_06/2014</v>
          </cell>
          <cell r="I416" t="str">
            <v>CHP</v>
          </cell>
          <cell r="J416" t="str">
            <v>COEFICIENTE DE REPRESENTATIVIDADE</v>
          </cell>
          <cell r="K416" t="str">
            <v>4,70</v>
          </cell>
        </row>
        <row r="417">
          <cell r="G417">
            <v>88393</v>
          </cell>
          <cell r="H417" t="str">
            <v>MISTURADOR DE ARGAMASSA, EIXO HORIZONTAL, CAPACIDADE DE MISTURA 600 KG, MOTOR ELÉTRICO POTÊNCIA 7,5 CV - CHP DIURNO. AF_06/2014</v>
          </cell>
          <cell r="I417" t="str">
            <v>CHP</v>
          </cell>
          <cell r="J417" t="str">
            <v>COEFICIENTE DE REPRESENTATIVIDADE</v>
          </cell>
          <cell r="K417" t="str">
            <v>6,42</v>
          </cell>
        </row>
        <row r="418">
          <cell r="G418">
            <v>88399</v>
          </cell>
          <cell r="H418" t="str">
            <v>MISTURADOR DE ARGAMASSA, EIXO HORIZONTAL, CAPACIDADE DE MISTURA 160 KG, MOTOR ELÉTRICO POTÊNCIA 3 CV - CHP DIURNO. AF_06/2014</v>
          </cell>
          <cell r="I418" t="str">
            <v>CHP</v>
          </cell>
          <cell r="J418" t="str">
            <v>COEFICIENTE DE REPRESENTATIVIDADE</v>
          </cell>
          <cell r="K418" t="str">
            <v>3,51</v>
          </cell>
        </row>
        <row r="419">
          <cell r="G419">
            <v>88418</v>
          </cell>
          <cell r="H419" t="str">
            <v>PROJETOR DE ARGAMASSA, CAPACIDADE DE PROJEÇÃO 1,5 M3/H, ALCANCE DE 30 ATÉ 60 M, MOTOR ELÉTRICO POTÊNCIA 7,5 HP - CHP DIURNO. AF_06/2014</v>
          </cell>
          <cell r="I419" t="str">
            <v>CHP</v>
          </cell>
          <cell r="J419" t="str">
            <v>COEFICIENTE DE REPRESENTATIVIDADE</v>
          </cell>
          <cell r="K419" t="str">
            <v>14,24</v>
          </cell>
        </row>
        <row r="420">
          <cell r="G420">
            <v>88433</v>
          </cell>
          <cell r="H420" t="str">
            <v>PROJETOR DE ARGAMASSA, CAPACIDADE DE PROJEÇÃO 2 M3/H, ALCANCE ATÉ 50 M, MOTOR ELÉTRICO POTÊNCIA 7,5 HP - CHP DIURNO. AF_06/2014</v>
          </cell>
          <cell r="I420" t="str">
            <v>CHP</v>
          </cell>
          <cell r="J420" t="str">
            <v>COEFICIENTE DE REPRESENTATIVIDADE</v>
          </cell>
          <cell r="K420" t="str">
            <v>18,58</v>
          </cell>
        </row>
        <row r="421">
          <cell r="G421">
            <v>88830</v>
          </cell>
          <cell r="H421" t="str">
            <v>BETONEIRA CAPACIDADE NOMINAL DE 400 L, CAPACIDADE DE MISTURA 280 L, MOTOR ELÉTRICO TRIFÁSICO POTÊNCIA DE 2 CV, SEM CARREGADOR - CHP DIURNO. AF_10/2014</v>
          </cell>
          <cell r="I421" t="str">
            <v>CHP</v>
          </cell>
          <cell r="J421" t="str">
            <v>COEFICIENTE DE REPRESENTATIVIDADE</v>
          </cell>
          <cell r="K421" t="str">
            <v>1,82</v>
          </cell>
        </row>
        <row r="422">
          <cell r="G422">
            <v>88843</v>
          </cell>
          <cell r="H422" t="str">
            <v>TRATOR DE ESTEIRAS, POTÊNCIA 125 HP, PESO OPERACIONAL 12,9 T, COM LÂMINA 2,7 M3 - CHP DIURNO. AF_10/2014</v>
          </cell>
          <cell r="I422" t="str">
            <v>CHP</v>
          </cell>
          <cell r="J422" t="str">
            <v>ATRIBUÍDO SÃO PAULO</v>
          </cell>
          <cell r="K422" t="str">
            <v>188,17</v>
          </cell>
        </row>
        <row r="423">
          <cell r="G423">
            <v>88907</v>
          </cell>
          <cell r="H423" t="str">
            <v>ESCAVADEIRA HIDRÁULICA SOBRE ESTEIRAS, CAÇAMBA 1,20 M3, PESO OPERACIONAL 21 T, POTÊNCIA BRUTA 155 HP - CHP DIURNO. AF_06/2014</v>
          </cell>
          <cell r="I423" t="str">
            <v>CHP</v>
          </cell>
          <cell r="J423" t="str">
            <v>ATRIBUÍDO SÃO PAULO</v>
          </cell>
          <cell r="K423" t="str">
            <v>228,81</v>
          </cell>
        </row>
        <row r="424">
          <cell r="G424">
            <v>89021</v>
          </cell>
          <cell r="H424" t="str">
            <v>BOMBA SUBMERSÍVEL ELÉTRICA TRIFÁSICA, POTÊNCIA 2,96 HP, Ø ROTOR 144 MM SEMI-ABERTO, BOCAL DE SAÍDA Ø 2, HM/Q = 2 MCA / 38,8 M3/H A 28 MCA / 5 M3/H - CHP DIURNO. AF_06/2014</v>
          </cell>
          <cell r="I424" t="str">
            <v>CHP</v>
          </cell>
          <cell r="J424" t="str">
            <v>COEFICIENTE DE REPRESENTATIVIDADE</v>
          </cell>
          <cell r="K424" t="str">
            <v>2,44</v>
          </cell>
        </row>
        <row r="425">
          <cell r="G425">
            <v>89028</v>
          </cell>
          <cell r="H425" t="str">
            <v>TANQUE DE ASFALTO ESTACIONÁRIO COM MAÇARICO, CAPACIDADE 20.000 L - CHP DIURNO. AF_06/2014</v>
          </cell>
          <cell r="I425" t="str">
            <v>CHP</v>
          </cell>
          <cell r="J425" t="str">
            <v>ATRIBUÍDO SÃO PAULO</v>
          </cell>
          <cell r="K425" t="str">
            <v>172,25</v>
          </cell>
        </row>
        <row r="426">
          <cell r="G426">
            <v>89032</v>
          </cell>
          <cell r="H426" t="str">
            <v>TRATOR DE ESTEIRAS, POTÊNCIA 100 HP, PESO OPERACIONAL 9,4 T, COM LÂMINA 2,19 M3 - CHP DIURNO. AF_06/2014</v>
          </cell>
          <cell r="I426" t="str">
            <v>CHP</v>
          </cell>
          <cell r="J426" t="str">
            <v>ATRIBUÍDO SÃO PAULO</v>
          </cell>
          <cell r="K426" t="str">
            <v>169,06</v>
          </cell>
        </row>
        <row r="427">
          <cell r="G427">
            <v>89035</v>
          </cell>
          <cell r="H427" t="str">
            <v>TRATOR DE PNEUS, POTÊNCIA 85 CV, TRAÇÃO 4X4, PESO COM LASTRO DE 4.675 KG - CHP DIURNO. AF_06/2014</v>
          </cell>
          <cell r="I427" t="str">
            <v>CHP</v>
          </cell>
          <cell r="J427" t="str">
            <v>ATRIBUÍDO SÃO PAULO</v>
          </cell>
          <cell r="K427" t="str">
            <v>116,10</v>
          </cell>
        </row>
        <row r="428">
          <cell r="G428">
            <v>89225</v>
          </cell>
          <cell r="H428" t="str">
            <v>BETONEIRA CAPACIDADE NOMINAL DE 600 L, CAPACIDADE DE MISTURA 360 L, MOTOR ELÉTRICO TRIFÁSICO POTÊNCIA DE 4 CV, SEM CARREGADOR - CHP DIURNO. AF_11/2014</v>
          </cell>
          <cell r="I428" t="str">
            <v>CHP</v>
          </cell>
          <cell r="J428" t="str">
            <v>COEFICIENTE DE REPRESENTATIVIDADE</v>
          </cell>
          <cell r="K428" t="str">
            <v>5,24</v>
          </cell>
        </row>
        <row r="429">
          <cell r="G429">
            <v>89234</v>
          </cell>
          <cell r="H429" t="str">
            <v>FRESADORA DE ASFALTO A FRIO SOBRE RODAS, LARGURA FRESAGEM DE 1,0 M, POTÊNCIA 208 HP - CHP DIURNO. AF_11/2014</v>
          </cell>
          <cell r="I429" t="str">
            <v>CHP</v>
          </cell>
          <cell r="J429" t="str">
            <v>ATRIBUÍDO SÃO PAULO</v>
          </cell>
          <cell r="K429" t="str">
            <v>579,86</v>
          </cell>
        </row>
        <row r="430">
          <cell r="G430">
            <v>89242</v>
          </cell>
          <cell r="H430" t="str">
            <v>FRESADORA DE ASFALTO A FRIO SOBRE RODAS, LARGURA FRESAGEM DE 2,0 M, POTÊNCIA 550 HP - CHP DIURNO. AF_11/2014</v>
          </cell>
          <cell r="I430" t="str">
            <v>CHP</v>
          </cell>
          <cell r="J430" t="str">
            <v>ATRIBUÍDO SÃO PAULO</v>
          </cell>
          <cell r="K430" t="str">
            <v>1.374,01</v>
          </cell>
        </row>
        <row r="431">
          <cell r="G431">
            <v>89250</v>
          </cell>
          <cell r="H431" t="str">
            <v>RECICLADORA DE ASFALTO A FRIO SOBRE RODAS, LARGURA FRESAGEM DE 2,0 M, POTÊNCIA 422 HP - CHP DIURNO. AF_11/2014</v>
          </cell>
          <cell r="I431" t="str">
            <v>CHP</v>
          </cell>
          <cell r="J431" t="str">
            <v>ATRIBUÍDO SÃO PAULO</v>
          </cell>
          <cell r="K431" t="str">
            <v>1.189,89</v>
          </cell>
        </row>
        <row r="432">
          <cell r="G432">
            <v>89257</v>
          </cell>
          <cell r="H432" t="str">
            <v>VIBROACABADORA DE ASFALTO SOBRE ESTEIRAS, LARGURA DE PAVIMENTAÇÃO 2,13 M A 4,55 M, POTÊNCIA 100 HP CAPACIDADE 400 T/H - CHP DIURNO. AF_11/2014</v>
          </cell>
          <cell r="I432" t="str">
            <v>CHP</v>
          </cell>
          <cell r="J432" t="str">
            <v>ATRIBUÍDO SÃO PAULO</v>
          </cell>
          <cell r="K432" t="str">
            <v>324,70</v>
          </cell>
        </row>
        <row r="433">
          <cell r="G433">
            <v>89272</v>
          </cell>
          <cell r="H433" t="str">
            <v>GUINDASTE HIDRÁULICO AUTOPROPELIDO, COM LANÇA TELESCÓPICA 28,80 M, CAPACIDADE MÁXIMA 30 T, POTÊNCIA 97 KW, TRAÇÃO 4 X 4 - CHP DIURNO. AF_11/2014</v>
          </cell>
          <cell r="I433" t="str">
            <v>CHP</v>
          </cell>
          <cell r="J433" t="str">
            <v>ATRIBUÍDO SÃO PAULO</v>
          </cell>
          <cell r="K433" t="str">
            <v>194,49</v>
          </cell>
        </row>
        <row r="434">
          <cell r="G434">
            <v>89278</v>
          </cell>
          <cell r="H434" t="str">
            <v>BETONEIRA CAPACIDADE NOMINAL DE 600 L, CAPACIDADE DE MISTURA 440 L, MOTOR A DIESEL POTÊNCIA 10 HP, COM CARREGADOR - CHP DIURNO. AF_11/2014</v>
          </cell>
          <cell r="I434" t="str">
            <v>CHP</v>
          </cell>
          <cell r="J434" t="str">
            <v>COEFICIENTE DE REPRESENTATIVIDADE</v>
          </cell>
          <cell r="K434" t="str">
            <v>11,98</v>
          </cell>
        </row>
        <row r="435">
          <cell r="G435">
            <v>89843</v>
          </cell>
          <cell r="H435" t="str">
            <v>BATE-ESTACAS POR GRAVIDADE, POTÊNCIA DE 160 HP, PESO DO MARTELO ATÉ 3 TONELADAS - CHP DIURNO. AF_11/2014</v>
          </cell>
          <cell r="I435" t="str">
            <v>CHP</v>
          </cell>
          <cell r="J435" t="str">
            <v>ATRIBUÍDO SÃO PAULO</v>
          </cell>
          <cell r="K435" t="str">
            <v>191,19</v>
          </cell>
        </row>
        <row r="436">
          <cell r="G436">
            <v>89876</v>
          </cell>
          <cell r="H436" t="str">
            <v>CAMINHÃO BASCULANTE 14 M3, COM CAVALO MECÂNICO DE CAPACIDADE MÁXIMA DE TRAÇÃO COMBINADO DE 36000 KG, POTÊNCIA 286 CV, INCLUSIVE SEMIREBOQUE COM CAÇAMBA METÁLICA - CHP DIURNO. AF_12/2014</v>
          </cell>
          <cell r="I436" t="str">
            <v>CHP</v>
          </cell>
          <cell r="J436" t="str">
            <v>ATRIBUÍDO SÃO PAULO</v>
          </cell>
          <cell r="K436" t="str">
            <v>303,73</v>
          </cell>
        </row>
        <row r="437">
          <cell r="G437">
            <v>89883</v>
          </cell>
          <cell r="H437" t="str">
            <v>CAMINHÃO BASCULANTE 18 M3, COM CAVALO MECÂNICO DE CAPACIDADE MÁXIMA DE TRAÇÃO COMBINADO DE 45000 KG, POTÊNCIA 330 CV, INCLUSIVE SEMIREBOQUE COM CAÇAMBA METÁLICA - CHP DIURNO. AF_12/2014</v>
          </cell>
          <cell r="I437" t="str">
            <v>CHP</v>
          </cell>
          <cell r="J437" t="str">
            <v>ATRIBUÍDO SÃO PAULO</v>
          </cell>
          <cell r="K437" t="str">
            <v>336,61</v>
          </cell>
        </row>
        <row r="438">
          <cell r="G438">
            <v>90586</v>
          </cell>
          <cell r="H438" t="str">
            <v>VIBRADOR DE IMERSÃO, DIÂMETRO DE PONTEIRA 45MM, MOTOR ELÉTRICO TRIFÁSICO POTÊNCIA DE 2 CV - CHP DIURNO. AF_06/2015</v>
          </cell>
          <cell r="I438" t="str">
            <v>CHP</v>
          </cell>
          <cell r="J438" t="str">
            <v>ATRIBUÍDO SÃO PAULO</v>
          </cell>
          <cell r="K438" t="str">
            <v>1,29</v>
          </cell>
        </row>
        <row r="439">
          <cell r="G439">
            <v>90625</v>
          </cell>
          <cell r="H439" t="str">
            <v>PERFURATRIZ MANUAL, TORQUE MÁXIMO 83 N.M, POTÊNCIA 5 CV, COM DIÂMETRO MÁXIMO 4" - CHP DIURNO. AF_06/2015</v>
          </cell>
          <cell r="I439" t="str">
            <v>CHP</v>
          </cell>
          <cell r="J439" t="str">
            <v>ATRIBUÍDO SÃO PAULO</v>
          </cell>
          <cell r="K439" t="str">
            <v>6,97</v>
          </cell>
        </row>
        <row r="440">
          <cell r="G440">
            <v>90631</v>
          </cell>
          <cell r="H440" t="str">
            <v>PERFURATRIZ SOBRE ESTEIRA, TORQUE MÁXIMO 600 KGF, PESO MÉDIO 1000 KG, POTÊNCIA 20 HP, DIÂMETRO MÁXIMO 10" - CHP DIURNO. AF_06/2015</v>
          </cell>
          <cell r="I440" t="str">
            <v>CHP</v>
          </cell>
          <cell r="J440" t="str">
            <v>ATRIBUÍDO SÃO PAULO</v>
          </cell>
          <cell r="K440" t="str">
            <v>130,50</v>
          </cell>
        </row>
        <row r="441">
          <cell r="G441">
            <v>90637</v>
          </cell>
          <cell r="H441" t="str">
            <v>MISTURADOR DUPLO HORIZONTAL DE ALTA TURBULÊNCIA, CAPACIDADE / VOLUME 2 X 500 LITROS, MOTORES ELÉTRICOS MÍNIMO 5 CV CADA, PARA NATA CIMENTO, ARGAMASSA E OUTROS - CHP DIURNO. AF_06/2015</v>
          </cell>
          <cell r="I441" t="str">
            <v>CHP</v>
          </cell>
          <cell r="J441" t="str">
            <v>COEFICIENTE DE REPRESENTATIVIDADE</v>
          </cell>
          <cell r="K441" t="str">
            <v>14,96</v>
          </cell>
        </row>
        <row r="442">
          <cell r="G442">
            <v>90643</v>
          </cell>
          <cell r="H442" t="str">
            <v>BOMBA TRIPLEX, PARA INJEÇÃO DE NATA DE CIMENTO, VAZÃO MÁXIMA DE 100 LITROS/MINUTO, PRESSÃO MÁXIMA DE 70 BAR - CHP DIURNO. AF_06/2015</v>
          </cell>
          <cell r="I442" t="str">
            <v>CHP</v>
          </cell>
          <cell r="J442" t="str">
            <v>COEFICIENTE DE REPRESENTATIVIDADE</v>
          </cell>
          <cell r="K442" t="str">
            <v>26,22</v>
          </cell>
        </row>
        <row r="443">
          <cell r="G443">
            <v>90650</v>
          </cell>
          <cell r="H443" t="str">
            <v>BOMBA CENTRÍFUGA MONOESTÁGIO COM MOTOR ELÉTRICO MONOFÁSICO, POTÊNCIA 15 HP, DIÂMETRO DO ROTOR 173 MM, HM/Q = 30 MCA / 90 M3/H A 45 MCA / 55 M3/H - CHP DIURNO. AF_06/2015</v>
          </cell>
          <cell r="I443" t="str">
            <v>CHP</v>
          </cell>
          <cell r="J443" t="str">
            <v>COEFICIENTE DE REPRESENTATIVIDADE</v>
          </cell>
          <cell r="K443" t="str">
            <v>10,50</v>
          </cell>
        </row>
        <row r="444">
          <cell r="G444">
            <v>90656</v>
          </cell>
          <cell r="H444" t="str">
            <v>BOMBA DE PROJEÇÃO DE CONCRETO SECO, POTÊNCIA 10 CV, VAZÃO 3 M3/H - CHP DIURNO. AF_06/2015</v>
          </cell>
          <cell r="I444" t="str">
            <v>CHP</v>
          </cell>
          <cell r="J444" t="str">
            <v>COEFICIENTE DE REPRESENTATIVIDADE</v>
          </cell>
          <cell r="K444" t="str">
            <v>14,81</v>
          </cell>
        </row>
        <row r="445">
          <cell r="G445">
            <v>90662</v>
          </cell>
          <cell r="H445" t="str">
            <v>BOMBA DE PROJEÇÃO DE CONCRETO SECO, POTÊNCIA 10 CV, VAZÃO 6 M3/H - CHP DIURNO. AF_06/2015</v>
          </cell>
          <cell r="I445" t="str">
            <v>CHP</v>
          </cell>
          <cell r="J445" t="str">
            <v>COEFICIENTE DE REPRESENTATIVIDADE</v>
          </cell>
          <cell r="K445" t="str">
            <v>15,47</v>
          </cell>
        </row>
        <row r="446">
          <cell r="G446">
            <v>90668</v>
          </cell>
          <cell r="H446" t="str">
            <v>PROJETOR PNEUMÁTICO DE ARGAMASSA PARA CHAPISCO E REBOCO COM RECIPIENTE ACOPLADO, TIPO CANEQUINHA, COM COMPRESSOR DE AR REBOCÁVEL VAZÃO 89 PCM E MOTOR DIESEL DE 20 CV - CHP DIURNO. AF_06/2015</v>
          </cell>
          <cell r="I446" t="str">
            <v>CHP</v>
          </cell>
          <cell r="J446" t="str">
            <v>ATRIBUÍDO SÃO PAULO</v>
          </cell>
          <cell r="K446" t="str">
            <v>31,35</v>
          </cell>
        </row>
        <row r="447">
          <cell r="G447">
            <v>90674</v>
          </cell>
          <cell r="H447" t="str">
            <v>PERFURATRIZ COM TORRE METÁLICA PARA EXECUÇÃO DE ESTACA HÉLICE CONTÍNUA, PROFUNDIDADE MÁXIMA DE 30 M, DIÂMETRO MÁXIMO DE 800 MM, POTÊNCIA INSTALADA DE 268 HP, MESA ROTATIVA COM TORQUE MÁXIMO DE 170 KNM - CHP DIURNO. AF_06/2015</v>
          </cell>
          <cell r="I447" t="str">
            <v>CHP</v>
          </cell>
          <cell r="J447" t="str">
            <v>ATRIBUÍDO SÃO PAULO</v>
          </cell>
          <cell r="K447" t="str">
            <v>639,56</v>
          </cell>
        </row>
        <row r="448">
          <cell r="G448">
            <v>90680</v>
          </cell>
          <cell r="H448" t="str">
            <v>PERFURATRIZ HIDRÁULICA SOBRE CAMINHÃO COM TRADO CURTO ACOPLADO, PROFUNDIDADE MÁXIMA DE 20 M, DIÂMETRO MÁXIMO DE 1500 MM, POTÊNCIA INSTALADA DE 137 HP, MESA ROTATIVA COM TORQUE MÁXIMO DE 30 KNM - CHP DIURNO. AF_06/2015</v>
          </cell>
          <cell r="I448" t="str">
            <v>CHP</v>
          </cell>
          <cell r="J448" t="str">
            <v>ATRIBUÍDO SÃO PAULO</v>
          </cell>
          <cell r="K448" t="str">
            <v>386,03</v>
          </cell>
        </row>
        <row r="449">
          <cell r="G449">
            <v>90686</v>
          </cell>
          <cell r="H449" t="str">
            <v>MANIPULADOR TELESCÓPICO, POTÊNCIA DE 85 HP, CAPACIDADE DE CARGA DE 3.500 KG, ALTURA MÁXIMA DE ELEVAÇÃO DE 12,3 M - CHP DIURNO. AF_06/2015</v>
          </cell>
          <cell r="I449" t="str">
            <v>CHP</v>
          </cell>
          <cell r="J449" t="str">
            <v>ATRIBUÍDO SÃO PAULO</v>
          </cell>
          <cell r="K449" t="str">
            <v>146,79</v>
          </cell>
        </row>
        <row r="450">
          <cell r="G450">
            <v>90692</v>
          </cell>
          <cell r="H450" t="str">
            <v>MINICARREGADEIRA SOBRE RODAS, POTÊNCIA LÍQUIDA DE 47 HP, CAPACIDADE NOMINAL DE OPERAÇÃO DE 646 KG - CHP DIURNO. AF_06/2015</v>
          </cell>
          <cell r="I450" t="str">
            <v>CHP</v>
          </cell>
          <cell r="J450" t="str">
            <v>ATRIBUÍDO SÃO PAULO</v>
          </cell>
          <cell r="K450" t="str">
            <v>108,69</v>
          </cell>
        </row>
        <row r="451">
          <cell r="G451">
            <v>90964</v>
          </cell>
          <cell r="H451" t="str">
            <v>COMPRESSOR DE AR REBOCÁVEL, VAZÃO 89 PCM, PRESSÃO EFETIVA DE TRABALHO 102 PSI, MOTOR DIESEL, POTÊNCIA 20 CV - CHP DIURNO. AF_06/2015</v>
          </cell>
          <cell r="I451" t="str">
            <v>CHP</v>
          </cell>
          <cell r="J451" t="str">
            <v>ATRIBUÍDO SÃO PAULO</v>
          </cell>
          <cell r="K451" t="str">
            <v>31,27</v>
          </cell>
        </row>
        <row r="452">
          <cell r="G452">
            <v>90972</v>
          </cell>
          <cell r="H452" t="str">
            <v>COMPRESSOR DE AR REBOCAVEL, VAZÃO 250 PCM, PRESSAO DE TRABALHO 102 PSI, MOTOR A DIESEL POTÊNCIA 81 CV - CHP DIURNO. AF_06/2015</v>
          </cell>
          <cell r="I452" t="str">
            <v>CHP</v>
          </cell>
          <cell r="J452" t="str">
            <v>ATRIBUÍDO SÃO PAULO</v>
          </cell>
          <cell r="K452" t="str">
            <v>74,65</v>
          </cell>
        </row>
        <row r="453">
          <cell r="G453">
            <v>90979</v>
          </cell>
          <cell r="H453" t="str">
            <v>COMPRESSOR DE AR REBOCÁVEL, VAZÃO 748 PCM, PRESSÃO EFETIVA DE TRABALHO 102 PSI, MOTOR DIESEL, POTÊNCIA 210 CV - CHP DIURNO. AF_06/2015</v>
          </cell>
          <cell r="I453" t="str">
            <v>CHP</v>
          </cell>
          <cell r="J453" t="str">
            <v>ATRIBUÍDO SÃO PAULO</v>
          </cell>
          <cell r="K453" t="str">
            <v>192,75</v>
          </cell>
        </row>
        <row r="454">
          <cell r="G454">
            <v>90991</v>
          </cell>
          <cell r="H454" t="str">
            <v>ESCAVADEIRA HIDRÁULICA SOBRE ESTEIRAS, CAÇAMBA 0,80 M3, PESO OPERACIONAL 17,8 T, POTÊNCIA LÍQUIDA 110 HP - CHP DIURNO. AF_10/2014</v>
          </cell>
          <cell r="I454" t="str">
            <v>CHP</v>
          </cell>
          <cell r="J454" t="str">
            <v>ATRIBUÍDO SÃO PAULO</v>
          </cell>
          <cell r="K454" t="str">
            <v>186,88</v>
          </cell>
        </row>
        <row r="455">
          <cell r="G455">
            <v>90999</v>
          </cell>
          <cell r="H455" t="str">
            <v>COMPRESSOR DE AR REBOCAVEL, VAZÃO 400 PCM, PRESSAO DE TRABALHO 102 PSI, MOTOR A DIESEL POTÊNCIA 110 CV - CHP DIURNO. AF_06/2015</v>
          </cell>
          <cell r="I455" t="str">
            <v>CHP</v>
          </cell>
          <cell r="J455" t="str">
            <v>ATRIBUÍDO SÃO PAULO</v>
          </cell>
          <cell r="K455" t="str">
            <v>98,46</v>
          </cell>
        </row>
        <row r="456">
          <cell r="G456">
            <v>91031</v>
          </cell>
          <cell r="H456" t="str">
            <v>CAMINHÃO TRUCADO (C/ TERCEIRO EIXO) ELETRÔNICO - POTÊNCIA 231CV - PBT = 22000KG - DIST. ENTRE EIXOS 5170 MM - INCLUI CARROCERIA FIXA ABERTA DE MADEIRA - CHP DIURNO. AF_06/2015</v>
          </cell>
          <cell r="I456" t="str">
            <v>CHP</v>
          </cell>
          <cell r="J456" t="str">
            <v>ATRIBUÍDO SÃO PAULO</v>
          </cell>
          <cell r="K456" t="str">
            <v>241,07</v>
          </cell>
        </row>
        <row r="457">
          <cell r="G457">
            <v>91277</v>
          </cell>
          <cell r="H457" t="str">
            <v>PLACA VIBRATÓRIA REVERSÍVEL COM MOTOR 4 TEMPOS A GASOLINA, FORÇA CENTRÍFUGA DE 25 KN (2500 KGF), POTÊNCIA 5,5 CV - CHP DIURNO. AF_08/2015</v>
          </cell>
          <cell r="I457" t="str">
            <v>CHP</v>
          </cell>
          <cell r="J457" t="str">
            <v>ATRIBUÍDO SÃO PAULO</v>
          </cell>
          <cell r="K457" t="str">
            <v>9,42</v>
          </cell>
        </row>
        <row r="458">
          <cell r="G458">
            <v>91283</v>
          </cell>
          <cell r="H458" t="str">
            <v>CORTADORA DE PISO COM MOTOR 4 TEMPOS A GASOLINA, POTÊNCIA DE 13 HP, COM DISCO DE CORTE DIAMANTADO SEGMENTADO PARA CONCRETO, DIÂMETRO DE 350 MM, FURO DE 1" (14 X 1") - CHP DIURNO. AF_08/2015</v>
          </cell>
          <cell r="I458" t="str">
            <v>CHP</v>
          </cell>
          <cell r="J458" t="str">
            <v>COEFICIENTE DE REPRESENTATIVIDADE</v>
          </cell>
          <cell r="K458" t="str">
            <v>10,14</v>
          </cell>
        </row>
        <row r="459">
          <cell r="G459">
            <v>91386</v>
          </cell>
          <cell r="H459" t="str">
            <v>CAMINHÃO BASCULANTE 10 M3, TRUCADO CABINE SIMPLES, PESO BRUTO TOTAL 23.000 KG, CARGA ÚTIL MÁXIMA 15.935 KG, DISTÂNCIA ENTRE EIXOS 4,80 M, POTÊNCIA 230 CV INCLUSIVE CAÇAMBA METÁLICA - CHP DIURNO. AF_06/2014</v>
          </cell>
          <cell r="I459" t="str">
            <v>CHP</v>
          </cell>
          <cell r="J459" t="str">
            <v>ATRIBUÍDO SÃO PAULO</v>
          </cell>
          <cell r="K459" t="str">
            <v>247,83</v>
          </cell>
        </row>
        <row r="460">
          <cell r="G460">
            <v>91533</v>
          </cell>
          <cell r="H460" t="str">
            <v>COMPACTADOR DE SOLOS DE PERCUSSÃO (SOQUETE) COM MOTOR A GASOLINA 4 TEMPOS, POTÊNCIA 4 CV - CHP DIURNO. AF_08/2015</v>
          </cell>
          <cell r="I460" t="str">
            <v>CHP</v>
          </cell>
          <cell r="J460" t="str">
            <v>ATRIBUÍDO SÃO PAULO</v>
          </cell>
          <cell r="K460" t="str">
            <v>26,45</v>
          </cell>
        </row>
        <row r="461">
          <cell r="G461">
            <v>91634</v>
          </cell>
          <cell r="H461" t="str">
            <v>GUINDAUTO HIDRÁULICO, CAPACIDADE MÁXIMA DE CARGA 6500 KG, MOMENTO MÁXIMO DE CARGA 5,8 TM, ALCANCE MÁXIMO HORIZONTAL 7,60 M, INCLUSIVE CAMINHÃO TOCO PBT 9.700 KG, POTÊNCIA DE 160 CV - CHP DIURNO. AF_08/2015</v>
          </cell>
          <cell r="I461" t="str">
            <v>CHP</v>
          </cell>
          <cell r="J461" t="str">
            <v>ATRIBUÍDO SÃO PAULO</v>
          </cell>
          <cell r="K461" t="str">
            <v>215,18</v>
          </cell>
        </row>
        <row r="462">
          <cell r="G462">
            <v>91645</v>
          </cell>
          <cell r="H462" t="str">
            <v>CAMINHÃO DE TRANSPORTE DE MATERIAL ASFÁLTICO 30.000 L, COM CAVALO MECÂNICO DE CAPACIDADE MÁXIMA DE TRAÇÃO COMBINADO DE 66.000 KG, POTÊNCIA 360 CV, INCLUSIVE TANQUE DE ASFALTO COM SERPENTINA - CHP DIURNO. AF_08/2015</v>
          </cell>
          <cell r="I462" t="str">
            <v>CHP</v>
          </cell>
          <cell r="J462" t="str">
            <v>ATRIBUÍDO SÃO PAULO</v>
          </cell>
          <cell r="K462" t="str">
            <v>440,50</v>
          </cell>
        </row>
        <row r="463">
          <cell r="G463">
            <v>91692</v>
          </cell>
          <cell r="H463" t="str">
            <v>SERRA CIRCULAR DE BANCADA COM MOTOR ELÉTRICO POTÊNCIA DE 5HP, COM COIFA PARA DISCO 10" - CHP DIURNO. AF_08/2015</v>
          </cell>
          <cell r="I463" t="str">
            <v>CHP</v>
          </cell>
          <cell r="J463" t="str">
            <v>COEFICIENTE DE REPRESENTATIVIDADE</v>
          </cell>
          <cell r="K463" t="str">
            <v>20,10</v>
          </cell>
        </row>
        <row r="464">
          <cell r="G464">
            <v>92043</v>
          </cell>
          <cell r="H464" t="str">
            <v>DISTRIBUIDOR DE AGREGADOS REBOCAVEL, CAPACIDADE 1,9 M³, LARGURA DE TRABALHO 3,66 M - CHP DIURNO. AF_11/2015</v>
          </cell>
          <cell r="I464" t="str">
            <v>CHP</v>
          </cell>
          <cell r="J464" t="str">
            <v>ATRIBUÍDO SÃO PAULO</v>
          </cell>
          <cell r="K464" t="str">
            <v>11,48</v>
          </cell>
        </row>
        <row r="465">
          <cell r="G465">
            <v>92106</v>
          </cell>
          <cell r="H465" t="str">
            <v>CAMINHÃO PARA EQUIPAMENTO DE LIMPEZA A SUCÇÃO, COM CAMINHÃO TRUCADO DE PESO BRUTO TOTAL 23000 KG, CARGA ÚTIL MÁXIMA 15935 KG, DISTÂNCIA ENTRE EIXOS 4,80 M, POTÊNCIA 230 CV, INCLUSIVE LIMPADORA A SUCÇÃO, TANQUE 12000 L - CHP DIURNO. AF_11/2015</v>
          </cell>
          <cell r="I465" t="str">
            <v>CHP</v>
          </cell>
          <cell r="J465" t="str">
            <v>ATRIBUÍDO SÃO PAULO</v>
          </cell>
          <cell r="K465" t="str">
            <v>326,11</v>
          </cell>
        </row>
        <row r="466">
          <cell r="G466">
            <v>92112</v>
          </cell>
          <cell r="H466" t="str">
            <v>PENEIRA ROTATIVA COM MOTOR ELÉTRICO TRIFÁSICO DE 2 CV, CILINDRO DE 1 M X 0,60 M, COM FUROS DE 3,17 MM - CHP DIURNO. AF_11/2015</v>
          </cell>
          <cell r="I466" t="str">
            <v>CHP</v>
          </cell>
          <cell r="J466" t="str">
            <v>COEFICIENTE DE REPRESENTATIVIDADE</v>
          </cell>
          <cell r="K466" t="str">
            <v>3,46</v>
          </cell>
        </row>
        <row r="467">
          <cell r="G467">
            <v>92118</v>
          </cell>
          <cell r="H467" t="str">
            <v>DOSADOR DE AREIA, CAPACIDADE DE 26 LITROS - CHP DIURNO. AF_11/2015</v>
          </cell>
          <cell r="I467" t="str">
            <v>CHP</v>
          </cell>
          <cell r="J467" t="str">
            <v>COEFICIENTE DE REPRESENTATIVIDADE</v>
          </cell>
          <cell r="K467" t="str">
            <v>0,44</v>
          </cell>
        </row>
        <row r="468">
          <cell r="G468">
            <v>92138</v>
          </cell>
          <cell r="H468" t="str">
            <v>CAMINHONETE COM MOTOR A DIESEL, POTÊNCIA 180 CV, CABINE DUPLA, 4X4 - CHP DIURNO. AF_11/2015</v>
          </cell>
          <cell r="I468" t="str">
            <v>CHP</v>
          </cell>
          <cell r="J468" t="str">
            <v>COEFICIENTE DE REPRESENTATIVIDADE</v>
          </cell>
          <cell r="K468" t="str">
            <v>85,79</v>
          </cell>
        </row>
        <row r="469">
          <cell r="G469">
            <v>92145</v>
          </cell>
          <cell r="H469" t="str">
            <v>CAMINHONETE CABINE SIMPLES COM MOTOR 1.6 FLEX, CÂMBIO MANUAL, POTÊNCIA 101/104 CV, 2 PORTAS - CHP DIURNO. AF_11/2015</v>
          </cell>
          <cell r="I469" t="str">
            <v>CHP</v>
          </cell>
          <cell r="J469" t="str">
            <v>COEFICIENTE DE REPRESENTATIVIDADE</v>
          </cell>
          <cell r="K469" t="str">
            <v>69,61</v>
          </cell>
        </row>
        <row r="470">
          <cell r="G470">
            <v>92242</v>
          </cell>
          <cell r="H470" t="str">
            <v>CAMINHÃO DE TRANSPORTE DE MATERIAL ASFÁLTICO 20.000 L, COM CAVALO MECÂNICO DE CAPACIDADE MÁXIMA DE TRAÇÃO COMBINADO DE 45.000 KG, POTÊNCIA 330 CV, INCLUSIVE TANQUE DE ASFALTO COM MAÇARICO - CHP DIURNO. AF_12/2015</v>
          </cell>
          <cell r="I470" t="str">
            <v>CHP</v>
          </cell>
          <cell r="J470" t="str">
            <v>ATRIBUÍDO SÃO PAULO</v>
          </cell>
          <cell r="K470" t="str">
            <v>381,15</v>
          </cell>
        </row>
        <row r="471">
          <cell r="G471">
            <v>92716</v>
          </cell>
          <cell r="H471" t="str">
            <v>APARELHO PARA CORTE E SOLDA OXI-ACETILENO SOBRE RODAS, INCLUSIVE CILINDROS E MAÇARICOS - CHP DIURNO. AF_12/2015</v>
          </cell>
          <cell r="I471" t="str">
            <v>CHP</v>
          </cell>
          <cell r="J471" t="str">
            <v>COEFICIENTE DE REPRESENTATIVIDADE</v>
          </cell>
          <cell r="K471" t="str">
            <v>71,77</v>
          </cell>
        </row>
        <row r="472">
          <cell r="G472">
            <v>92960</v>
          </cell>
          <cell r="H472" t="str">
            <v>MÁQUINA EXTRUSORA DE CONCRETO PARA GUIAS E SARJETAS, MOTOR A DIESEL, POTÊNCIA 14 CV - CHP DIURNO. AF_12/2015</v>
          </cell>
          <cell r="I472" t="str">
            <v>CHP</v>
          </cell>
          <cell r="J472" t="str">
            <v>ATRIBUÍDO SÃO PAULO</v>
          </cell>
          <cell r="K472" t="str">
            <v>18,45</v>
          </cell>
        </row>
        <row r="473">
          <cell r="G473">
            <v>92966</v>
          </cell>
          <cell r="H473" t="str">
            <v>MARTELO PERFURADOR PNEUMÁTICO MANUAL, HASTE 25 X 75 MM, 21 KG - CHP DIURNO. AF_12/2015</v>
          </cell>
          <cell r="I473" t="str">
            <v>CHP</v>
          </cell>
          <cell r="J473" t="str">
            <v>ATRIBUÍDO SÃO PAULO</v>
          </cell>
          <cell r="K473" t="str">
            <v>17,91</v>
          </cell>
        </row>
        <row r="474">
          <cell r="G474">
            <v>93224</v>
          </cell>
          <cell r="H474" t="str">
            <v>PERFURATRIZ COM TORRE METÁLICA PARA EXECUÇÃO DE ESTACA HÉLICE CONTÍNUA, PROFUNDIDADE MÁXIMA DE 32 M, DIÂMETRO MÁXIMO DE 1000 MM, POTÊNCIA INSTALADA DE 350 HP, MESA ROTATIVA COM TORQUE MÁXIMO DE 263 KNM - CHP DIURNO. AF_01/2016</v>
          </cell>
          <cell r="I474" t="str">
            <v>CHP</v>
          </cell>
          <cell r="J474" t="str">
            <v>ATRIBUÍDO SÃO PAULO</v>
          </cell>
          <cell r="K474" t="str">
            <v>955,82</v>
          </cell>
        </row>
        <row r="475">
          <cell r="G475">
            <v>93233</v>
          </cell>
          <cell r="H475" t="str">
            <v>BETONEIRA CAPACIDADE NOMINAL 400 L, CAPACIDADE DE MISTURA 310 L, MOTOR A GASOLINA POTÊNCIA 5,5 HP, SEM CARREGADOR - CHP DIURNO. AF_02/2016</v>
          </cell>
          <cell r="I475" t="str">
            <v>CHP</v>
          </cell>
          <cell r="J475" t="str">
            <v>COEFICIENTE DE REPRESENTATIVIDADE</v>
          </cell>
          <cell r="K475" t="str">
            <v>5,41</v>
          </cell>
        </row>
        <row r="476">
          <cell r="G476">
            <v>93272</v>
          </cell>
          <cell r="H476" t="str">
            <v>GRUA ASCENSIONAL, LANCA DE 30 M, CAPACIDADE DE 1,0 T A 30 M, ALTURA ATE 39 M - CHP DIURNO. AF_03/2016</v>
          </cell>
          <cell r="I476" t="str">
            <v>CHP</v>
          </cell>
          <cell r="J476" t="str">
            <v>ATRIBUÍDO SÃO PAULO</v>
          </cell>
          <cell r="K476" t="str">
            <v>83,59</v>
          </cell>
        </row>
        <row r="477">
          <cell r="G477">
            <v>93281</v>
          </cell>
          <cell r="H477" t="str">
            <v>GUINCHO ELÉTRICO DE COLUNA, CAPACIDADE 400 KG, COM MOTO FREIO, MOTOR TRIFÁSICO DE 1,25 CV - CHP DIURNO. AF_03/2016</v>
          </cell>
          <cell r="I477" t="str">
            <v>CHP</v>
          </cell>
          <cell r="J477" t="str">
            <v>COEFICIENTE DE REPRESENTATIVIDADE</v>
          </cell>
          <cell r="K477" t="str">
            <v>16,71</v>
          </cell>
        </row>
        <row r="478">
          <cell r="G478">
            <v>93287</v>
          </cell>
          <cell r="H478" t="str">
            <v>GUINDASTE HIDRÁULICO AUTOPROPELIDO, COM LANÇA TELESCÓPICA 40 M, CAPACIDADE MÁXIMA 60 T, POTÊNCIA 260 KW - CHP DIURNO. AF_03/2016</v>
          </cell>
          <cell r="I478" t="str">
            <v>CHP</v>
          </cell>
          <cell r="J478" t="str">
            <v>ATRIBUÍDO SÃO PAULO</v>
          </cell>
          <cell r="K478" t="str">
            <v>314,25</v>
          </cell>
        </row>
        <row r="479">
          <cell r="G479">
            <v>93402</v>
          </cell>
          <cell r="H479" t="str">
            <v>GUINDAUTO HIDRÁULICO, CAPACIDADE MÁXIMA DE CARGA 3300 KG, MOMENTO MÁXIMO DE CARGA 5,8 TM, ALCANCE MÁXIMO HORIZONTAL 7,60 M, INCLUSIVE CAMINHÃO TOCO PBT 16.000 KG, POTÊNCIA DE 189 CV - CHP DIURNO. AF_03/2016</v>
          </cell>
          <cell r="I479" t="str">
            <v>CHP</v>
          </cell>
          <cell r="J479" t="str">
            <v>ATRIBUÍDO SÃO PAULO</v>
          </cell>
          <cell r="K479" t="str">
            <v>249,71</v>
          </cell>
        </row>
        <row r="480">
          <cell r="G480">
            <v>93408</v>
          </cell>
          <cell r="H480" t="str">
            <v>MÁQUINA JATO DE PRESSAO PORTÁTIL, CAMARA DE 1 SAIDA, CAPACIDADE 280 L, DIAMETRO 670 MM, BICO DE JATO CURTO VENTURI DE 5/16'' , MANGUEIRA DE 1'' COM COMPRESSOR DE AR REBOCÁVEL 189 PCM E MOTOR DIESEL 63 CV - CHP DIURNO. AF_03/2016</v>
          </cell>
          <cell r="I480" t="str">
            <v>CHP</v>
          </cell>
          <cell r="J480" t="str">
            <v>ATRIBUÍDO SÃO PAULO</v>
          </cell>
          <cell r="K480" t="str">
            <v>84,10</v>
          </cell>
        </row>
        <row r="481">
          <cell r="G481">
            <v>93415</v>
          </cell>
          <cell r="H481" t="str">
            <v>GERADOR PORTÁTIL MONOFÁSICO, POTÊNCIA 5500 VA, MOTOR A GASOLINA, POTÊNCIA DO MOTOR 13 CV - CHP DIURNO. AF_03/2016</v>
          </cell>
          <cell r="I481" t="str">
            <v>CHP</v>
          </cell>
          <cell r="J481" t="str">
            <v>ATRIBUÍDO SÃO PAULO</v>
          </cell>
          <cell r="K481" t="str">
            <v>14,88</v>
          </cell>
        </row>
        <row r="482">
          <cell r="G482">
            <v>93421</v>
          </cell>
          <cell r="H482" t="str">
            <v>GRUPO GERADOR REBOCÁVEL, POTÊNCIA 66 KVA, MOTOR A DIESEL - CHP DIURNO. AF_03/2016</v>
          </cell>
          <cell r="I482" t="str">
            <v>CHP</v>
          </cell>
          <cell r="J482" t="str">
            <v>ATRIBUÍDO SÃO PAULO</v>
          </cell>
          <cell r="K482" t="str">
            <v>72,68</v>
          </cell>
        </row>
        <row r="483">
          <cell r="G483">
            <v>93427</v>
          </cell>
          <cell r="H483" t="str">
            <v>GRUPO GERADOR ESTACIONÁRIO, POTÊNCIA 150 KVA, MOTOR A DIESEL- CHP DIURNO. AF_03/2016</v>
          </cell>
          <cell r="I483" t="str">
            <v>CHP</v>
          </cell>
          <cell r="J483" t="str">
            <v>ATRIBUÍDO SÃO PAULO</v>
          </cell>
          <cell r="K483" t="str">
            <v>164,90</v>
          </cell>
        </row>
        <row r="484">
          <cell r="G484">
            <v>93433</v>
          </cell>
          <cell r="H484" t="str">
            <v>USINA DE MISTURA ASFÁLTICA À QUENTE, TIPO CONTRA FLUXO, PROD 40 A 80 TON/HORA - CHP DIURNO. AF_03/2016</v>
          </cell>
          <cell r="I484" t="str">
            <v>CHP</v>
          </cell>
          <cell r="J484" t="str">
            <v>ATRIBUÍDO SÃO PAULO</v>
          </cell>
          <cell r="K484" t="str">
            <v>2.475,98</v>
          </cell>
        </row>
        <row r="485">
          <cell r="G485">
            <v>93439</v>
          </cell>
          <cell r="H485" t="str">
            <v>USINA DE ASFALTO À FRIO, CAPACIDADE DE 40 A 60 TON/HORA, ELÉTRICA POTÊNCIA 30 CV - CHP DIURNO. AF_03/2016</v>
          </cell>
          <cell r="I485" t="str">
            <v>CHP</v>
          </cell>
          <cell r="J485" t="str">
            <v>ATRIBUÍDO SÃO PAULO</v>
          </cell>
          <cell r="K485" t="str">
            <v>212,86</v>
          </cell>
        </row>
        <row r="486">
          <cell r="G486">
            <v>95121</v>
          </cell>
          <cell r="H486" t="str">
            <v>USINA MISTURADORA DE SOLOS, CAPACIDADE DE 200 A 500 TON/H, POTENCIA 75KW - CHP DIURNO. AF_07/2016</v>
          </cell>
          <cell r="I486" t="str">
            <v>CHP</v>
          </cell>
          <cell r="J486" t="str">
            <v>ATRIBUÍDO SÃO PAULO</v>
          </cell>
          <cell r="K486" t="str">
            <v>290,11</v>
          </cell>
        </row>
        <row r="487">
          <cell r="G487">
            <v>95127</v>
          </cell>
          <cell r="H487" t="str">
            <v>DISTRIBUIDOR DE AGREGADOS AUTOPROPELIDO, CAP 3 M3, A DIESEL, POTÊNCIA 176CV - CHP DIURNO. AF_07/2016</v>
          </cell>
          <cell r="I487" t="str">
            <v>CHP</v>
          </cell>
          <cell r="J487" t="str">
            <v>ATRIBUÍDO SÃO PAULO</v>
          </cell>
          <cell r="K487" t="str">
            <v>195,40</v>
          </cell>
        </row>
        <row r="488">
          <cell r="G488">
            <v>95133</v>
          </cell>
          <cell r="H488" t="str">
            <v>MÁQUINA DEMARCADORA DE FAIXA DE TRÁFEGO À FRIO, AUTOPROPELIDA, POTÊNCIA 38 HP - CHP DIURNO. AF_07/2016</v>
          </cell>
          <cell r="I488" t="str">
            <v>CHP</v>
          </cell>
          <cell r="J488" t="str">
            <v>ATRIBUÍDO SÃO PAULO</v>
          </cell>
          <cell r="K488" t="str">
            <v>155,39</v>
          </cell>
        </row>
        <row r="489">
          <cell r="G489">
            <v>95139</v>
          </cell>
          <cell r="H489" t="str">
            <v>TALHA MANUAL DE CORRENTE, CAPACIDADE DE 2 TON. COM ELEVAÇÃO DE 3 M - CHP DIURNO. AF_07/2016</v>
          </cell>
          <cell r="I489" t="str">
            <v>CHP</v>
          </cell>
          <cell r="J489" t="str">
            <v>COLETADO</v>
          </cell>
          <cell r="K489" t="str">
            <v>0,07</v>
          </cell>
        </row>
        <row r="490">
          <cell r="G490">
            <v>95212</v>
          </cell>
          <cell r="H490" t="str">
            <v>GRUA ASCENCIONAL, LANCA DE 42 M, CAPACIDADE DE 1,5 T A 30 M, ALTURA ATE 39 M - CHP DIURNO. AF_08/2016</v>
          </cell>
          <cell r="I490" t="str">
            <v>CHP</v>
          </cell>
          <cell r="J490" t="str">
            <v>ATRIBUÍDO SÃO PAULO</v>
          </cell>
          <cell r="K490" t="str">
            <v>142,97</v>
          </cell>
        </row>
        <row r="491">
          <cell r="G491">
            <v>95258</v>
          </cell>
          <cell r="H491" t="str">
            <v>MARTELO DEMOLIDOR PNEUMÁTICO MANUAL, 32 KG - CHP DIURNO. AF_09/2016</v>
          </cell>
          <cell r="I491" t="str">
            <v>CHP</v>
          </cell>
          <cell r="J491" t="str">
            <v>ATRIBUÍDO SÃO PAULO</v>
          </cell>
          <cell r="K491" t="str">
            <v>17,46</v>
          </cell>
        </row>
        <row r="492">
          <cell r="G492">
            <v>95264</v>
          </cell>
          <cell r="H492" t="str">
            <v>COMPACTADOR DE SOLOS DE PERCUSÃO (SOQUETE) COM MOTOR A GASOLINA, POTÊNCIA 3 CV - CHP DIURNO. AF_09/2016</v>
          </cell>
          <cell r="I492" t="str">
            <v>CHP</v>
          </cell>
          <cell r="J492" t="str">
            <v>ATRIBUÍDO SÃO PAULO</v>
          </cell>
          <cell r="K492" t="str">
            <v>6,43</v>
          </cell>
        </row>
        <row r="493">
          <cell r="G493">
            <v>95270</v>
          </cell>
          <cell r="H493" t="str">
            <v>RÉGUA VIBRATÓRIA DUPLA PARA CONCRETO, PESO DE 60KG, COMPRIMENTO 4 M, COM MOTOR A GASOLINA, POTÊNCIA 5,5 HP - CHP DIURNO. AF_09/2016</v>
          </cell>
          <cell r="I493" t="str">
            <v>CHP</v>
          </cell>
          <cell r="J493" t="str">
            <v>ATRIBUÍDO SÃO PAULO</v>
          </cell>
          <cell r="K493" t="str">
            <v>9,26</v>
          </cell>
        </row>
        <row r="494">
          <cell r="G494">
            <v>95276</v>
          </cell>
          <cell r="H494" t="str">
            <v>POLIDORA DE PISO (POLITRIZ), PESO DE 100KG, DIÂMETRO 450 MM, MOTOR ELÉTRICO, POTÊNCIA 4 HP - CHP DIURNO. AF_09/2016</v>
          </cell>
          <cell r="I494" t="str">
            <v>CHP</v>
          </cell>
          <cell r="J494" t="str">
            <v>ATRIBUÍDO SÃO PAULO</v>
          </cell>
          <cell r="K494" t="str">
            <v>3,10</v>
          </cell>
        </row>
        <row r="495">
          <cell r="G495">
            <v>95282</v>
          </cell>
          <cell r="H495" t="str">
            <v>DESEMPENADEIRA DE CONCRETO, PESO DE 78 KG, 4 PÁS, MOTOR A GASOLINA, POTÊNCIA 5,5 HP - CHP DIURNO. AF_09/2016</v>
          </cell>
          <cell r="I495" t="str">
            <v>CHP</v>
          </cell>
          <cell r="J495" t="str">
            <v>ATRIBUÍDO SÃO PAULO</v>
          </cell>
          <cell r="K495" t="str">
            <v>9,46</v>
          </cell>
        </row>
        <row r="496">
          <cell r="G496">
            <v>95620</v>
          </cell>
          <cell r="H496" t="str">
            <v>PERFURATRIZ PNEUMATICA MANUAL DE PESO MEDIO, MARTELETE, 18KG, COMPRIMENTO MÁXIMO DE CURSO DE 6 M, DIAMETRO DO PISTAO DE 5,5 CM - CHP DIURNO. AF_11/2016</v>
          </cell>
          <cell r="I496" t="str">
            <v>CHP</v>
          </cell>
          <cell r="J496" t="str">
            <v>ATRIBUÍDO SÃO PAULO</v>
          </cell>
          <cell r="K496" t="str">
            <v>16,95</v>
          </cell>
        </row>
        <row r="497">
          <cell r="G497">
            <v>95631</v>
          </cell>
          <cell r="H497" t="str">
            <v>ROLO COMPACTADOR VIBRATORIO TANDEM, ACO LISO, POTENCIA 125 HP, PESO SEM/COM LASTRO 10,20/11,65 T, LARGURA DE TRABALHO 1,73 M - CHP DIURNO. AF_11/2016</v>
          </cell>
          <cell r="I497" t="str">
            <v>CHP</v>
          </cell>
          <cell r="J497" t="str">
            <v>ATRIBUÍDO SÃO PAULO</v>
          </cell>
          <cell r="K497" t="str">
            <v>225,11</v>
          </cell>
        </row>
        <row r="498">
          <cell r="G498">
            <v>95702</v>
          </cell>
          <cell r="H498" t="str">
            <v>PERFURATRIZ MANUAL, TORQUE MAXIMO 55 KGF.M, POTENCIA 5 CV, COM DIAMETRO MAXIMO 8 1/2" - CHP DIURNO. AF_11/2016</v>
          </cell>
          <cell r="I498" t="str">
            <v>CHP</v>
          </cell>
          <cell r="J498" t="str">
            <v>ATRIBUÍDO SÃO PAULO</v>
          </cell>
          <cell r="K498" t="str">
            <v>30,97</v>
          </cell>
        </row>
        <row r="499">
          <cell r="G499">
            <v>95708</v>
          </cell>
          <cell r="H499" t="str">
            <v>PERFURATRIZ SOBRE ESTEIRA, TORQUE MÁXIMO 600 KGF, POTÊNCIA ENTRE 50 E 60 HP, DIÂMETRO MÁXIMO 10 - CHP DIURNO. AF_11/2016</v>
          </cell>
          <cell r="I499" t="str">
            <v>CHP</v>
          </cell>
          <cell r="J499" t="str">
            <v>ATRIBUÍDO SÃO PAULO</v>
          </cell>
          <cell r="K499" t="str">
            <v>128,16</v>
          </cell>
        </row>
        <row r="500">
          <cell r="G500">
            <v>95714</v>
          </cell>
          <cell r="H500" t="str">
            <v>ESCAVADEIRA HIDRAULICA SOBRE ESTEIRA, COM GARRA GIRATORIA DE MANDIBULAS, PESO OPERACIONAL ENTRE 22,00 E 25,50 TON, POTENCIA LIQUIDA ENTRE 150 E 160 HP - CHP DIURNO. AF_11/2016</v>
          </cell>
          <cell r="I500" t="str">
            <v>CHP</v>
          </cell>
          <cell r="J500" t="str">
            <v>ATRIBUÍDO SÃO PAULO</v>
          </cell>
          <cell r="K500" t="str">
            <v>235,31</v>
          </cell>
        </row>
        <row r="501">
          <cell r="G501">
            <v>95720</v>
          </cell>
          <cell r="H501" t="str">
            <v>ESCAVADEIRA HIDRAULICA SOBRE ESTEIRA, EQUIPADA COM CLAMSHELL, COM CAPACIDADE DA CAÇAMBA ENTRE 1,20 E 1,50 M3, PESO OPERACIONAL ENTRE 20,00 E 22,00 TON, POTENCIA LIQUIDA ENTRE 150 E 160 HP - CHP DIURNO. AF_11/2016</v>
          </cell>
          <cell r="I501" t="str">
            <v>CHP</v>
          </cell>
          <cell r="J501" t="str">
            <v>ATRIBUÍDO SÃO PAULO</v>
          </cell>
          <cell r="K501" t="str">
            <v>230,58</v>
          </cell>
        </row>
        <row r="502">
          <cell r="G502">
            <v>95872</v>
          </cell>
          <cell r="H502" t="str">
            <v>GRUPO GERADOR COM CARENAGEM, MOTOR DIESEL POTÊNCIA STANDART ENTRE 250 E 260 KVA - CHP DIURNO. AF_12/2016</v>
          </cell>
          <cell r="I502" t="str">
            <v>CHP</v>
          </cell>
          <cell r="J502" t="str">
            <v>ATRIBUÍDO SÃO PAULO</v>
          </cell>
          <cell r="K502" t="str">
            <v>279,62</v>
          </cell>
        </row>
        <row r="503">
          <cell r="G503">
            <v>96013</v>
          </cell>
          <cell r="H503" t="str">
            <v>TRATOR DE PNEUS COM POTÊNCIA DE 122 CV, TRAÇÃO 4X4, COM VASSOURA MECÂNICA ACOPLADA - CHP DIURNO. AF_02/2017</v>
          </cell>
          <cell r="I503" t="str">
            <v>CHP</v>
          </cell>
          <cell r="J503" t="str">
            <v>ATRIBUÍDO SÃO PAULO</v>
          </cell>
          <cell r="K503" t="str">
            <v>165,01</v>
          </cell>
        </row>
        <row r="504">
          <cell r="G504">
            <v>96020</v>
          </cell>
          <cell r="H504" t="str">
            <v>TRATOR DE PNEUS COM POTÊNCIA DE 122 CV, TRAÇÃO 4X4, COM GRADE DE DISCOS ACOPLADA - CHP DIURNO. AF_02/2017</v>
          </cell>
          <cell r="I504" t="str">
            <v>CHP</v>
          </cell>
          <cell r="J504" t="str">
            <v>ATRIBUÍDO SÃO PAULO</v>
          </cell>
          <cell r="K504" t="str">
            <v>164,48</v>
          </cell>
        </row>
        <row r="505">
          <cell r="G505">
            <v>96028</v>
          </cell>
          <cell r="H505" t="str">
            <v>TRATOR DE PNEUS COM POTÊNCIA DE 85 CV, TRAÇÃO 4X4, COM GRADE DE DISCOS ACOPLADA - CHP DIURNO. AF_02/2017</v>
          </cell>
          <cell r="I505" t="str">
            <v>CHP</v>
          </cell>
          <cell r="J505" t="str">
            <v>ATRIBUÍDO SÃO PAULO</v>
          </cell>
          <cell r="K505" t="str">
            <v>124,73</v>
          </cell>
        </row>
        <row r="506">
          <cell r="G506">
            <v>96035</v>
          </cell>
          <cell r="H506" t="str">
            <v>CAMINHÃO BASCULANTE 10 M3, TRUCADO, POTÊNCIA 230 CV, INCLUSIVE CAÇAMBA METÁLICA, COM DISTRIBUIDOR DE AGREGADOS ACOPLADO - CHP DIURNO. AF_02/2017</v>
          </cell>
          <cell r="I506" t="str">
            <v>CHP</v>
          </cell>
          <cell r="J506" t="str">
            <v>ATRIBUÍDO SÃO PAULO</v>
          </cell>
          <cell r="K506" t="str">
            <v>256,75</v>
          </cell>
        </row>
        <row r="507">
          <cell r="G507">
            <v>96157</v>
          </cell>
          <cell r="H507" t="str">
            <v>TRATOR DE PNEUS COM POTÊNCIA DE 85 CV, TRAÇÃO 4X4, COM VASSOURA MECÂNICA ACOPLADA - CHP DIURNO. AF_03/2017</v>
          </cell>
          <cell r="I507" t="str">
            <v>CHP</v>
          </cell>
          <cell r="J507" t="str">
            <v>ATRIBUÍDO SÃO PAULO</v>
          </cell>
          <cell r="K507" t="str">
            <v>125,26</v>
          </cell>
        </row>
        <row r="508">
          <cell r="G508">
            <v>96158</v>
          </cell>
          <cell r="H508" t="str">
            <v>MINICARREGADEIRA SOBRE RODAS POTENCIA 47HP CAPACIDADE OPERACAO 646 KG, COM VASSOURA MECÂNICA ACOPLADA - CHP DIURNO. AF_03/2017</v>
          </cell>
          <cell r="I508" t="str">
            <v>CHP</v>
          </cell>
          <cell r="J508" t="str">
            <v>ATRIBUÍDO SÃO PAULO</v>
          </cell>
          <cell r="K508" t="str">
            <v>123,17</v>
          </cell>
        </row>
        <row r="509">
          <cell r="G509">
            <v>96245</v>
          </cell>
          <cell r="H509" t="str">
            <v>MINIESCAVADEIRA SOBRE ESTEIRAS, POTENCIA LIQUIDA DE *30* HP, PESO OPERACIONAL DE *3.500* KG - CHP DIURNO. AF_04/2017</v>
          </cell>
          <cell r="I509" t="str">
            <v>CHP</v>
          </cell>
          <cell r="J509" t="str">
            <v>ATRIBUÍDO SÃO PAULO</v>
          </cell>
          <cell r="K509" t="str">
            <v>95,16</v>
          </cell>
        </row>
        <row r="510">
          <cell r="G510">
            <v>96463</v>
          </cell>
          <cell r="H510" t="str">
            <v>ROLO COMPACTADOR DE PNEUS, ESTATICO, PRESSAO VARIAVEL, POTENCIA 110 HP, PESO SEM/COM LASTRO 10,8/27 T, LARGURA DE ROLAGEM 2,30 M - CHP DIURNO. AF_06/2017</v>
          </cell>
          <cell r="I510" t="str">
            <v>CHP</v>
          </cell>
          <cell r="J510" t="str">
            <v>ATRIBUÍDO SÃO PAULO</v>
          </cell>
          <cell r="K510" t="str">
            <v>214,23</v>
          </cell>
        </row>
        <row r="511">
          <cell r="G511">
            <v>98764</v>
          </cell>
          <cell r="H511" t="str">
            <v>INVERSOR DE SOLDA MONOFÁSICO DE 160 A, POTÊNCIA DE 5400 W, TENSÃO DE 220 V, PARA SOLDA COM ELETRODOS DE 2,0 A 4,0 MM E PROCESSO TIG - CHP DIURNO. AF_06/2018</v>
          </cell>
          <cell r="I511" t="str">
            <v>CHP</v>
          </cell>
          <cell r="J511" t="str">
            <v>COEFICIENTE DE REPRESENTATIVIDADE</v>
          </cell>
          <cell r="K511" t="str">
            <v>4,08</v>
          </cell>
        </row>
        <row r="512">
          <cell r="G512">
            <v>99833</v>
          </cell>
          <cell r="H512" t="str">
            <v>LAVADORA DE ALTA PRESSAO (LAVA-JATO) PARA AGUA FRIA, PRESSAO DE OPERACAO ENTRE 1400 E 1900 LIB/POL2, VAZAO MAXIMA ENTRE 400 E 700 L/H - CHP DIURNO. AF_04/2019</v>
          </cell>
          <cell r="I512" t="str">
            <v>CHP</v>
          </cell>
          <cell r="J512" t="str">
            <v>COEFICIENTE DE REPRESENTATIVIDADE</v>
          </cell>
          <cell r="K512" t="str">
            <v>4,15</v>
          </cell>
        </row>
        <row r="513">
          <cell r="G513">
            <v>100641</v>
          </cell>
          <cell r="H513" t="str">
            <v>USINA DE MISTURA ASFÁLTICA À QUENTE, TIPO CONTRA FLUXO, PROD 100 A 140 TON/HORA - CHP DIURNO. AF_12/2019</v>
          </cell>
          <cell r="I513" t="str">
            <v>CHP</v>
          </cell>
          <cell r="J513" t="str">
            <v>ATRIBUÍDO SÃO PAULO</v>
          </cell>
          <cell r="K513" t="str">
            <v>4.530,44</v>
          </cell>
        </row>
        <row r="514">
          <cell r="G514">
            <v>100647</v>
          </cell>
          <cell r="H514" t="str">
            <v>USINA DE ASFALTO, TIPO GRAVIMÉTRICA, PROD 150 TON/HORA - CHP DIURNO. AF_12/2019</v>
          </cell>
          <cell r="I514" t="str">
            <v>CHP</v>
          </cell>
          <cell r="J514" t="str">
            <v>ATRIBUÍDO SÃO PAULO</v>
          </cell>
          <cell r="K514" t="str">
            <v>6.130,50</v>
          </cell>
        </row>
        <row r="515">
          <cell r="G515">
            <v>102275</v>
          </cell>
          <cell r="H515" t="str">
            <v>MARTELO DEMOLIDOR ELÉTRICO, COM POTÊNCIA DE 2.000 W, 1.000 IMPACTOS POR MINUTO, PESO DE 30 KG - CHP DIURNO. AF_01/2021</v>
          </cell>
          <cell r="I515" t="str">
            <v>CHP</v>
          </cell>
          <cell r="J515" t="str">
            <v>ATRIBUÍDO SÃO PAULO</v>
          </cell>
          <cell r="K515" t="str">
            <v>17,47</v>
          </cell>
        </row>
        <row r="516">
          <cell r="G516">
            <v>104091</v>
          </cell>
          <cell r="H516" t="str">
            <v>TERMOFUSORA PARA TUBOS E CONEXÕES EM PPR COM DIÂMETROS DE 20 A 63 MM, POTÊNCIA DE 800 W, TENSAO 220 V - CHP DIURNO. AF_05/2022</v>
          </cell>
          <cell r="I516" t="str">
            <v>CHP</v>
          </cell>
          <cell r="J516" t="str">
            <v>COEFICIENTE DE REPRESENTATIVIDADE</v>
          </cell>
          <cell r="K516" t="str">
            <v>0,78</v>
          </cell>
        </row>
        <row r="517">
          <cell r="G517">
            <v>104097</v>
          </cell>
          <cell r="H517" t="str">
            <v>TERMOFUSORA PARA TUBOS E CONEXÕES EM PPR COM DIÂMETROS DE 75 A 110 MM, POTÊNCIA DE *1100* W, TENSÃO 220 V - CHP DIURNO. AF_05/2022</v>
          </cell>
          <cell r="I517" t="str">
            <v>CHP</v>
          </cell>
          <cell r="J517" t="str">
            <v>COEFICIENTE DE REPRESENTATIVIDADE</v>
          </cell>
          <cell r="K517" t="str">
            <v>1,08</v>
          </cell>
        </row>
        <row r="518">
          <cell r="G518">
            <v>5632</v>
          </cell>
          <cell r="H518" t="str">
            <v>ESCAVADEIRA HIDRÁULICA SOBRE ESTEIRAS, CAÇAMBA 0,80 M3, PESO OPERACIONAL 17 T, POTENCIA BRUTA 111 HP - CHI DIURNO. AF_06/2014</v>
          </cell>
          <cell r="I518" t="str">
            <v>CHI</v>
          </cell>
          <cell r="J518" t="str">
            <v>ATRIBUÍDO SÃO PAULO</v>
          </cell>
          <cell r="K518" t="str">
            <v>74,46</v>
          </cell>
        </row>
        <row r="519">
          <cell r="G519">
            <v>5679</v>
          </cell>
          <cell r="H519" t="str">
            <v>RETROESCAVADEIRA SOBRE RODAS COM CARREGADEIRA, TRAÇÃO 4X4, POTÊNCIA LÍQ. 88 HP, CAÇAMBA CARREG. CAP. MÍN. 1 M3, CAÇAMBA RETRO CAP. 0,26 M3, PESO OPERACIONAL MÍN. 6.674 KG, PROFUNDIDADE ESCAVAÇÃO MÁX. 4,37 M - CHI DIURNO. AF_06/2014</v>
          </cell>
          <cell r="I519" t="str">
            <v>CHI</v>
          </cell>
          <cell r="J519" t="str">
            <v>ATRIBUÍDO SÃO PAULO</v>
          </cell>
          <cell r="K519" t="str">
            <v>52,54</v>
          </cell>
        </row>
        <row r="520">
          <cell r="G520">
            <v>5681</v>
          </cell>
          <cell r="H520" t="str">
            <v>RETROESCAVADEIRA SOBRE RODAS COM CARREGADEIRA, TRAÇÃO 4X2, POTÊNCIA LÍQ. 79 HP, CAÇAMBA CARREG. CAP. MÍN. 1 M3, CAÇAMBA RETRO CAP. 0,20 M3, PESO OPERACIONAL MÍN. 6.570 KG, PROFUNDIDADE ESCAVAÇÃO MÁX. 4,37 M - CHI DIURNO. AF_06/2014</v>
          </cell>
          <cell r="I520" t="str">
            <v>CHI</v>
          </cell>
          <cell r="J520" t="str">
            <v>ATRIBUÍDO SÃO PAULO</v>
          </cell>
          <cell r="K520" t="str">
            <v>49,26</v>
          </cell>
        </row>
        <row r="521">
          <cell r="G521">
            <v>5685</v>
          </cell>
          <cell r="H521" t="str">
            <v>ROLO COMPACTADOR VIBRATÓRIO DE UM CILINDRO AÇO LISO, POTÊNCIA 80 HP, PESO OPERACIONAL MÁXIMO 8,1 T, IMPACTO DINÂMICO 16,15 / 9,5 T, LARGURA DE TRABALHO 1,68 M - CHI DIURNO. AF_06/2014</v>
          </cell>
          <cell r="I521" t="str">
            <v>CHI</v>
          </cell>
          <cell r="J521" t="str">
            <v>ATRIBUÍDO SÃO PAULO</v>
          </cell>
          <cell r="K521" t="str">
            <v>57,48</v>
          </cell>
        </row>
        <row r="522">
          <cell r="G522">
            <v>5690</v>
          </cell>
          <cell r="H522" t="str">
            <v>GRADE DE DISCO CONTROLE REMOTO REBOCÁVEL, COM 24 DISCOS 24 X 6 MM COM PNEUS PARA TRANSPORTE - CHI DIURNO. AF_06/2014</v>
          </cell>
          <cell r="I522" t="str">
            <v>CHI</v>
          </cell>
          <cell r="J522" t="str">
            <v>ATRIBUÍDO SÃO PAULO</v>
          </cell>
          <cell r="K522" t="str">
            <v>4,25</v>
          </cell>
        </row>
        <row r="523">
          <cell r="G523">
            <v>5806</v>
          </cell>
          <cell r="H523" t="str">
            <v>MOTOBOMBA CENTRÍFUGA, MOTOR A GASOLINA, POTÊNCIA 5,42 HP, BOCAIS 1 1/2" X 1", DIÂMETRO ROTOR 143 MM HM/Q = 6 MCA / 16,8 M3/H A 38 MCA / 6,6 M3/H - CHI DIURNO. AF_06/2014</v>
          </cell>
          <cell r="I523" t="str">
            <v>CHI</v>
          </cell>
          <cell r="J523" t="str">
            <v>COEFICIENTE DE REPRESENTATIVIDADE</v>
          </cell>
          <cell r="K523" t="str">
            <v>0,30</v>
          </cell>
        </row>
        <row r="524">
          <cell r="G524">
            <v>5826</v>
          </cell>
          <cell r="H524" t="str">
            <v>CAMINHÃO TOCO, PBT 16.000 KG, CARGA ÚTIL MÁX. 10.685 KG, DIST. ENTRE EIXOS 4,8 M, POTÊNCIA 189 CV, INCLUSIVE CARROCERIA FIXA ABERTA DE MADEIRA P/ TRANSPORTE GERAL DE CARGA SECA, DIMEN. APROX. 2,5 X 7,00 X 0,50 M - CHI DIURNO. AF_06/2014</v>
          </cell>
          <cell r="I524" t="str">
            <v>CHI</v>
          </cell>
          <cell r="J524" t="str">
            <v>ATRIBUÍDO SÃO PAULO</v>
          </cell>
          <cell r="K524" t="str">
            <v>49,34</v>
          </cell>
        </row>
        <row r="525">
          <cell r="G525">
            <v>5829</v>
          </cell>
          <cell r="H525" t="str">
            <v>USINA DE CONCRETO FIXA, CAPACIDADE NOMINAL DE 90 A 120 M3/H, SEM SILO - CHI DIURNO. AF_07/2016</v>
          </cell>
          <cell r="I525" t="str">
            <v>CHI</v>
          </cell>
          <cell r="J525" t="str">
            <v>ATRIBUÍDO SÃO PAULO</v>
          </cell>
          <cell r="K525" t="str">
            <v>125,30</v>
          </cell>
        </row>
        <row r="526">
          <cell r="G526">
            <v>5837</v>
          </cell>
          <cell r="H526" t="str">
            <v>VIBROACABADORA DE ASFALTO SOBRE ESTEIRAS, LARGURA DE PAVIMENTAÇÃO 1,90 M A 5,30 M, POTÊNCIA 105 HP CAPACIDADE 450 T/H - CHI DIURNO. AF_11/2014</v>
          </cell>
          <cell r="I526" t="str">
            <v>CHI</v>
          </cell>
          <cell r="J526" t="str">
            <v>ATRIBUÍDO SÃO PAULO</v>
          </cell>
          <cell r="K526" t="str">
            <v>136,82</v>
          </cell>
        </row>
        <row r="527">
          <cell r="G527">
            <v>5841</v>
          </cell>
          <cell r="H527" t="str">
            <v>VASSOURA MECÂNICA REBOCÁVEL COM ESCOVA CILÍNDRICA, LARGURA ÚTIL DE VARRIMENTO DE 2,44 M - CHI DIURNO. AF_06/2014</v>
          </cell>
          <cell r="I527" t="str">
            <v>CHI</v>
          </cell>
          <cell r="J527" t="str">
            <v>ATRIBUÍDO SÃO PAULO</v>
          </cell>
          <cell r="K527" t="str">
            <v>4,89</v>
          </cell>
        </row>
        <row r="528">
          <cell r="G528">
            <v>5845</v>
          </cell>
          <cell r="H528" t="str">
            <v>TRATOR DE PNEUS, POTÊNCIA 122 CV, TRAÇÃO 4X4, PESO COM LASTRO DE 4.510 KG - CHI DIURNO. AF_06/2014</v>
          </cell>
          <cell r="I528" t="str">
            <v>CHI</v>
          </cell>
          <cell r="J528" t="str">
            <v>ATRIBUÍDO SÃO PAULO</v>
          </cell>
          <cell r="K528" t="str">
            <v>42,20</v>
          </cell>
        </row>
        <row r="529">
          <cell r="G529">
            <v>5849</v>
          </cell>
          <cell r="H529" t="str">
            <v>TRATOR DE ESTEIRAS, POTÊNCIA 170 HP, PESO OPERACIONAL 19 T, CAÇAMBA 5,2 M3 - CHI DIURNO. AF_06/2014</v>
          </cell>
          <cell r="I529" t="str">
            <v>CHI</v>
          </cell>
          <cell r="J529" t="str">
            <v>ATRIBUÍDO SÃO PAULO</v>
          </cell>
          <cell r="K529" t="str">
            <v>66,76</v>
          </cell>
        </row>
        <row r="530">
          <cell r="G530">
            <v>5853</v>
          </cell>
          <cell r="H530" t="str">
            <v>TRATOR DE ESTEIRAS, POTÊNCIA 150 HP, PESO OPERACIONAL 16,7 T, COM RODA MOTRIZ ELEVADA E LÂMINA 3,18 M3 - CHI DIURNO. AF_06/2014</v>
          </cell>
          <cell r="I530" t="str">
            <v>CHI</v>
          </cell>
          <cell r="J530" t="str">
            <v>ATRIBUÍDO SÃO PAULO</v>
          </cell>
          <cell r="K530" t="str">
            <v>67,06</v>
          </cell>
        </row>
        <row r="531">
          <cell r="G531">
            <v>5857</v>
          </cell>
          <cell r="H531" t="str">
            <v>TRATOR DE ESTEIRAS, POTÊNCIA 347 HP, PESO OPERACIONAL 38,5 T, COM LÂMINA 8,70 M3 - CHI DIURNO. AF_06/2014</v>
          </cell>
          <cell r="I531" t="str">
            <v>CHI</v>
          </cell>
          <cell r="J531" t="str">
            <v>ATRIBUÍDO SÃO PAULO</v>
          </cell>
          <cell r="K531" t="str">
            <v>175,43</v>
          </cell>
        </row>
        <row r="532">
          <cell r="G532">
            <v>5865</v>
          </cell>
          <cell r="H532" t="str">
            <v>ROLO COMPACTADOR VIBRATÓRIO REBOCÁVEL, CILINDRO DE AÇO LISO, POTÊNCIA DE TRAÇÃO DE 65 CV, PESO 4,7 T, IMPACTO DINÂMICO 18,3 T, LARGURA DE TRABALHO 1,67 M - CHI DIURNO. AF_02/2016</v>
          </cell>
          <cell r="I532" t="str">
            <v>CHI</v>
          </cell>
          <cell r="J532" t="str">
            <v>ATRIBUÍDO SÃO PAULO</v>
          </cell>
          <cell r="K532" t="str">
            <v>11,68</v>
          </cell>
        </row>
        <row r="533">
          <cell r="G533">
            <v>5869</v>
          </cell>
          <cell r="H533" t="str">
            <v>ROLO COMPACTADOR VIBRATÓRIO TANDEM AÇO LISO, POTÊNCIA 58 HP, PESO SEM/COM LASTRO 6,5 / 9,4 T, LARGURA DE TRABALHO 1,2 M - CHI DIURNO. AF_06/2014</v>
          </cell>
          <cell r="I533" t="str">
            <v>CHI</v>
          </cell>
          <cell r="J533" t="str">
            <v>ATRIBUÍDO SÃO PAULO</v>
          </cell>
          <cell r="K533" t="str">
            <v>66,31</v>
          </cell>
        </row>
        <row r="534">
          <cell r="G534">
            <v>5877</v>
          </cell>
          <cell r="H534" t="str">
            <v>RETROESCAVADEIRA SOBRE RODAS COM CARREGADEIRA, TRAÇÃO 4X4, POTÊNCIA LÍQ. 72 HP, CAÇAMBA CARREG. CAP. MÍN. 0,79 M3, CAÇAMBA RETRO CAP. 0,18 M3, PESO OPERACIONAL MÍN. 7.140 KG, PROFUNDIDADE ESCAVAÇÃO MÁX. 4,50 M - CHI DIURNO. AF_06/2014</v>
          </cell>
          <cell r="I534" t="str">
            <v>CHI</v>
          </cell>
          <cell r="J534" t="str">
            <v>ATRIBUÍDO SÃO PAULO</v>
          </cell>
          <cell r="K534" t="str">
            <v>51,50</v>
          </cell>
        </row>
        <row r="535">
          <cell r="G535">
            <v>5881</v>
          </cell>
          <cell r="H535" t="str">
            <v>ROLO COMPACTADOR VIBRATÓRIO PÉ DE CARNEIRO, OPERADO POR CONTROLE REMOTO, POTÊNCIA 12,5 KW, PESO OPERACIONAL 1,675 T, LARGURA DE TRABALHO 0,85 M - CHI DIURNO. AF_02/2016</v>
          </cell>
          <cell r="I535" t="str">
            <v>CHI</v>
          </cell>
          <cell r="J535" t="str">
            <v>ATRIBUÍDO SÃO PAULO</v>
          </cell>
          <cell r="K535" t="str">
            <v>71,68</v>
          </cell>
        </row>
        <row r="536">
          <cell r="G536">
            <v>5884</v>
          </cell>
          <cell r="H536" t="str">
            <v>USINA DE LAMA ASFÁLTICA, PROD 30 A 50 T/H, SILO DE AGREGADO 7 M3, RESERVATÓRIOS PARA EMULSÃO E ÁGUA DE 2,3 M3 CADA, MISTURADOR TIPO PUG MILL A SER MONTADO SOBRE CAMINHÃO - CHI DIURNO. AF_10/2014</v>
          </cell>
          <cell r="I536" t="str">
            <v>CHI</v>
          </cell>
          <cell r="J536" t="str">
            <v>ATRIBUÍDO SÃO PAULO</v>
          </cell>
          <cell r="K536" t="str">
            <v>42,42</v>
          </cell>
        </row>
        <row r="537">
          <cell r="G537">
            <v>5892</v>
          </cell>
          <cell r="H537" t="str">
            <v>CAMINHÃO TOCO, PESO BRUTO TOTAL 14.300 KG, CARGA ÚTIL MÁXIMA 9590 KG, DISTÂNCIA ENTRE EIXOS 4,76 M, POTÊNCIA 185 CV (NÃO INCLUI CARROCERIA) - CHI DIURNO. AF_06/2014</v>
          </cell>
          <cell r="I537" t="str">
            <v>CHI</v>
          </cell>
          <cell r="J537" t="str">
            <v>ATRIBUÍDO SÃO PAULO</v>
          </cell>
          <cell r="K537" t="str">
            <v>44,85</v>
          </cell>
        </row>
        <row r="538">
          <cell r="G538">
            <v>5896</v>
          </cell>
          <cell r="H538" t="str">
            <v>CAMINHÃO TOCO, PESO BRUTO TOTAL 16.000 KG, CARGA ÚTIL MÁXIMA DE 10.685 KG, DISTÂNCIA ENTRE EIXOS 4,80 M, POTÊNCIA 189 CV EXCLUSIVE CARROCERIA - CHI DIURNO. AF_06/2014</v>
          </cell>
          <cell r="I538" t="str">
            <v>CHI</v>
          </cell>
          <cell r="J538" t="str">
            <v>ATRIBUÍDO SÃO PAULO</v>
          </cell>
          <cell r="K538" t="str">
            <v>47,33</v>
          </cell>
        </row>
        <row r="539">
          <cell r="G539">
            <v>5903</v>
          </cell>
          <cell r="H539" t="str">
            <v>CAMINHÃO PIPA 10.000 L TRUCADO, PESO BRUTO TOTAL 23.000 KG, CARGA ÚTIL MÁXIMA 15.935 KG, DISTÂNCIA ENTRE EIXOS 4,8 M, POTÊNCIA 230 CV, INCLUSIVE TANQUE DE AÇO PARA TRANSPORTE DE ÁGUA - CHI DIURNO. AF_06/2014</v>
          </cell>
          <cell r="I539" t="str">
            <v>CHI</v>
          </cell>
          <cell r="J539" t="str">
            <v>ATRIBUÍDO SÃO PAULO</v>
          </cell>
          <cell r="K539" t="str">
            <v>60,85</v>
          </cell>
        </row>
        <row r="540">
          <cell r="G540">
            <v>5911</v>
          </cell>
          <cell r="H540" t="str">
            <v>ESPARGIDOR DE ASFALTO PRESSURIZADO COM TANQUE DE 2500 L, REBOCÁVEL COM MOTOR A GASOLINA POTÊNCIA 3,4 HP - CHI DIURNO. AF_07/2014</v>
          </cell>
          <cell r="I540" t="str">
            <v>CHI</v>
          </cell>
          <cell r="J540" t="str">
            <v>ATRIBUÍDO SÃO PAULO</v>
          </cell>
          <cell r="K540" t="str">
            <v>21,39</v>
          </cell>
        </row>
        <row r="541">
          <cell r="G541">
            <v>5923</v>
          </cell>
          <cell r="H541" t="str">
            <v>GRADE DE DISCO REBOCÁVEL COM 20 DISCOS 24" X 6 MM COM PNEUS PARA TRANSPORTE - CHI DIURNO. AF_06/2014</v>
          </cell>
          <cell r="I541" t="str">
            <v>CHI</v>
          </cell>
          <cell r="J541" t="str">
            <v>ATRIBUÍDO SÃO PAULO</v>
          </cell>
          <cell r="K541" t="str">
            <v>3,33</v>
          </cell>
        </row>
        <row r="542">
          <cell r="G542">
            <v>5930</v>
          </cell>
          <cell r="H542" t="str">
            <v>GUINDAUTO HIDRÁULICO, CAPACIDADE MÁXIMA DE CARGA 6200 KG, MOMENTO MÁXIMO DE CARGA 11,7 TM, ALCANCE MÁXIMO HORIZONTAL 9,70 M, INCLUSIVE CAMINHÃO TOCO PBT 16.000 KG, POTÊNCIA DE 189 CV - CHI DIURNO. AF_06/2014</v>
          </cell>
          <cell r="I542" t="str">
            <v>CHI</v>
          </cell>
          <cell r="J542" t="str">
            <v>ATRIBUÍDO SÃO PAULO</v>
          </cell>
          <cell r="K542" t="str">
            <v>57,66</v>
          </cell>
        </row>
        <row r="543">
          <cell r="G543">
            <v>5934</v>
          </cell>
          <cell r="H543" t="str">
            <v>MOTONIVELADORA POTÊNCIA BÁSICA LÍQUIDA (PRIMEIRA MARCHA) 125 HP, PESO BRUTO 13032 KG, LARGURA DA LÂMINA DE 3,7 M - CHI DIURNO. AF_06/2014</v>
          </cell>
          <cell r="I543" t="str">
            <v>CHI</v>
          </cell>
          <cell r="J543" t="str">
            <v>ATRIBUÍDO SÃO PAULO</v>
          </cell>
          <cell r="K543" t="str">
            <v>79,81</v>
          </cell>
        </row>
        <row r="544">
          <cell r="G544">
            <v>5942</v>
          </cell>
          <cell r="H544" t="str">
            <v>PÁ CARREGADEIRA SOBRE RODAS, POTÊNCIA LÍQUIDA 128 HP, CAPACIDADE DA CAÇAMBA 1,7 A 2,8 M3, PESO OPERACIONAL 11632 KG - CHI DIURNO. AF_06/2014</v>
          </cell>
          <cell r="I544" t="str">
            <v>CHI</v>
          </cell>
          <cell r="J544" t="str">
            <v>ATRIBUÍDO SÃO PAULO</v>
          </cell>
          <cell r="K544" t="str">
            <v>60,49</v>
          </cell>
        </row>
        <row r="545">
          <cell r="G545">
            <v>5946</v>
          </cell>
          <cell r="H545" t="str">
            <v>PÁ CARREGADEIRA SOBRE RODAS, POTÊNCIA 197 HP, CAPACIDADE DA CAÇAMBA 2,5 A 3,5 M3, PESO OPERACIONAL 18338 KG - CHI DIURNO. AF_06/2014</v>
          </cell>
          <cell r="I545" t="str">
            <v>CHI</v>
          </cell>
          <cell r="J545" t="str">
            <v>ATRIBUÍDO SÃO PAULO</v>
          </cell>
          <cell r="K545" t="str">
            <v>76,47</v>
          </cell>
        </row>
        <row r="546">
          <cell r="G546">
            <v>5952</v>
          </cell>
          <cell r="H546" t="str">
            <v>MARTELETE OU ROMPEDOR PNEUMÁTICO MANUAL, 28 KG, COM SILENCIADOR - CHI DIURNO. AF_07/2016</v>
          </cell>
          <cell r="I546" t="str">
            <v>CHI</v>
          </cell>
          <cell r="J546" t="str">
            <v>ATRIBUÍDO SÃO PAULO</v>
          </cell>
          <cell r="K546" t="str">
            <v>16,13</v>
          </cell>
        </row>
        <row r="547">
          <cell r="G547">
            <v>5954</v>
          </cell>
          <cell r="H547" t="str">
            <v>COMPRESSOR DE AR REBOCÁVEL, VAZÃO 189 PCM, PRESSÃO EFETIVA DE TRABALHO 102 PSI, MOTOR DIESEL, POTÊNCIA 63 CV - CHI DIURNO. AF_06/2015</v>
          </cell>
          <cell r="I547" t="str">
            <v>CHI</v>
          </cell>
          <cell r="J547" t="str">
            <v>ATRIBUÍDO SÃO PAULO</v>
          </cell>
          <cell r="K547" t="str">
            <v>6,09</v>
          </cell>
        </row>
        <row r="548">
          <cell r="G548">
            <v>5961</v>
          </cell>
          <cell r="H548" t="str">
            <v>CAMINHÃO BASCULANTE 6 M3, PESO BRUTO TOTAL 16.000 KG, CARGA ÚTIL MÁXIMA 13.071 KG, DISTÂNCIA ENTRE EIXOS 4,80 M, POTÊNCIA 230 CV INCLUSIVE CAÇAMBA METÁLICA - CHI DIURNO. AF_06/2014</v>
          </cell>
          <cell r="I548" t="str">
            <v>CHI</v>
          </cell>
          <cell r="J548" t="str">
            <v>ATRIBUÍDO SÃO PAULO</v>
          </cell>
          <cell r="K548" t="str">
            <v>49,51</v>
          </cell>
        </row>
        <row r="549">
          <cell r="G549">
            <v>6260</v>
          </cell>
          <cell r="H549" t="str">
            <v>CAMINHÃO PIPA 6.000 L, PESO BRUTO TOTAL 13.000 KG, DISTÂNCIA ENTRE EIXOS 4,80 M, POTÊNCIA 189 CV INCLUSIVE TANQUE DE AÇO PARA TRANSPORTE DE ÁGUA, CAPACIDADE 6 M3 - CHI DIURNO. AF_06/2014</v>
          </cell>
          <cell r="I549" t="str">
            <v>CHI</v>
          </cell>
          <cell r="J549" t="str">
            <v>ATRIBUÍDO SÃO PAULO</v>
          </cell>
          <cell r="K549" t="str">
            <v>49,27</v>
          </cell>
        </row>
        <row r="550">
          <cell r="G550">
            <v>6880</v>
          </cell>
          <cell r="H550" t="str">
            <v>ROLO COMPACTADOR DE PNEUS ESTÁTICO, PRESSÃO VARIÁVEL, POTÊNCIA 111 HP, PESO SEM/COM LASTRO 9,5 / 26 T, LARGURA DE TRABALHO 1,90 M - CHI DIURNO. AF_07/2014</v>
          </cell>
          <cell r="I550" t="str">
            <v>CHI</v>
          </cell>
          <cell r="J550" t="str">
            <v>ATRIBUÍDO SÃO PAULO</v>
          </cell>
          <cell r="K550" t="str">
            <v>79,29</v>
          </cell>
        </row>
        <row r="551">
          <cell r="G551">
            <v>7031</v>
          </cell>
          <cell r="H551" t="str">
            <v>TANQUE DE ASFALTO ESTACIONÁRIO COM SERPENTINA, CAPACIDADE 30.000 L - CHI DIURNO. AF_06/2014</v>
          </cell>
          <cell r="I551" t="str">
            <v>CHI</v>
          </cell>
          <cell r="J551" t="str">
            <v>ATRIBUÍDO SÃO PAULO</v>
          </cell>
          <cell r="K551" t="str">
            <v>5,96</v>
          </cell>
        </row>
        <row r="552">
          <cell r="G552">
            <v>7043</v>
          </cell>
          <cell r="H552" t="str">
            <v>MOTOBOMBA TRASH (PARA ÁGUA SUJA) AUTO ESCORVANTE, MOTOR GASOLINA DE 6,41 HP, DIÂMETROS DE SUCÇÃO X RECALQUE: 3" X 3", HM/Q = 10 MCA / 60 M3/H A 23 MCA / 0 M3/H - CHI DIURNO. AF_10/2014</v>
          </cell>
          <cell r="I552" t="str">
            <v>CHI</v>
          </cell>
          <cell r="J552" t="str">
            <v>COEFICIENTE DE REPRESENTATIVIDADE</v>
          </cell>
          <cell r="K552" t="str">
            <v>0,38</v>
          </cell>
        </row>
        <row r="553">
          <cell r="G553">
            <v>7050</v>
          </cell>
          <cell r="H553" t="str">
            <v>ROLO COMPACTADOR PE DE CARNEIRO VIBRATORIO, POTENCIA 125 HP, PESO OPERACIONAL SEM/COM LASTRO 11,95 / 13,30 T, IMPACTO DINAMICO 38,5 / 22,5 T, LARGURA DE TRABALHO 2,15 M - CHI DIURNO. AF_06/2014</v>
          </cell>
          <cell r="I553" t="str">
            <v>CHI</v>
          </cell>
          <cell r="J553" t="str">
            <v>ATRIBUÍDO SÃO PAULO</v>
          </cell>
          <cell r="K553" t="str">
            <v>72,44</v>
          </cell>
        </row>
        <row r="554">
          <cell r="G554">
            <v>67827</v>
          </cell>
          <cell r="H554" t="str">
            <v>CAMINHÃO BASCULANTE 6 M3 TOCO, PESO BRUTO TOTAL 16.000 KG, CARGA ÚTIL MÁXIMA 11.130 KG, DISTÂNCIA ENTRE EIXOS 5,36 M, POTÊNCIA 185 CV, INCLUSIVE CAÇAMBA METÁLICA - CHI DIURNO. AF_06/2014</v>
          </cell>
          <cell r="I554" t="str">
            <v>CHI</v>
          </cell>
          <cell r="J554" t="str">
            <v>ATRIBUÍDO SÃO PAULO</v>
          </cell>
          <cell r="K554" t="str">
            <v>50,60</v>
          </cell>
        </row>
        <row r="555">
          <cell r="G555">
            <v>73395</v>
          </cell>
          <cell r="H555" t="str">
            <v>GRUPO GERADOR ESTACIONÁRIO, MOTOR DIESEL POTÊNCIA 170 KVA - CHI DIURNO. AF_02/2016</v>
          </cell>
          <cell r="I555" t="str">
            <v>CHI</v>
          </cell>
          <cell r="J555" t="str">
            <v>ATRIBUÍDO SÃO PAULO</v>
          </cell>
          <cell r="K555" t="str">
            <v>8,15</v>
          </cell>
        </row>
        <row r="556">
          <cell r="G556">
            <v>83766</v>
          </cell>
          <cell r="H556" t="str">
            <v>GRUPO DE SOLDAGEM COM GERADOR A DIESEL 60 CV PARA SOLDA ELÉTRICA, SOBRE 04 RODAS, COM MOTOR 4 CILINDROS 600 A - CHI DIURNO. AF_02/2016</v>
          </cell>
          <cell r="I556" t="str">
            <v>CHI</v>
          </cell>
          <cell r="J556" t="str">
            <v>ATRIBUÍDO SÃO PAULO</v>
          </cell>
          <cell r="K556" t="str">
            <v>35,76</v>
          </cell>
        </row>
        <row r="557">
          <cell r="G557">
            <v>84013</v>
          </cell>
          <cell r="H557" t="str">
            <v>ESCAVADEIRA HIDRÁULICA SOBRE ESTEIRAS, CAÇAMBA 0,80 M3, PESO OPERACIONAL 17,8 T, POTÊNCIA LÍQUIDA 110 HP - CHI DIURNO. AF_10/2014</v>
          </cell>
          <cell r="I557" t="str">
            <v>CHI</v>
          </cell>
          <cell r="J557" t="str">
            <v>ATRIBUÍDO SÃO PAULO</v>
          </cell>
          <cell r="K557" t="str">
            <v>72,10</v>
          </cell>
        </row>
        <row r="558">
          <cell r="G558">
            <v>87446</v>
          </cell>
          <cell r="H558" t="str">
            <v>BETONEIRA CAPACIDADE NOMINAL 400 L, CAPACIDADE DE MISTURA 310 L, MOTOR A DIESEL POTÊNCIA 5,0 HP, SEM CARREGADOR - CHI DIURNO. AF_06/2014</v>
          </cell>
          <cell r="I558" t="str">
            <v>CHI</v>
          </cell>
          <cell r="J558" t="str">
            <v>COEFICIENTE DE REPRESENTATIVIDADE</v>
          </cell>
          <cell r="K558" t="str">
            <v>0,52</v>
          </cell>
        </row>
        <row r="559">
          <cell r="G559">
            <v>88392</v>
          </cell>
          <cell r="H559" t="str">
            <v>MISTURADOR DE ARGAMASSA, EIXO HORIZONTAL, CAPACIDADE DE MISTURA 300 KG, MOTOR ELÉTRICO POTÊNCIA 5 CV - CHI DIURNO. AF_06/2014</v>
          </cell>
          <cell r="I559" t="str">
            <v>CHI</v>
          </cell>
          <cell r="J559" t="str">
            <v>COEFICIENTE DE REPRESENTATIVIDADE</v>
          </cell>
          <cell r="K559" t="str">
            <v>1,01</v>
          </cell>
        </row>
        <row r="560">
          <cell r="G560">
            <v>88398</v>
          </cell>
          <cell r="H560" t="str">
            <v>MISTURADOR DE ARGAMASSA, EIXO HORIZONTAL, CAPACIDADE DE MISTURA 600 KG, MOTOR ELÉTRICO POTÊNCIA 7,5 CV - CHI DIURNO. AF_06/2014</v>
          </cell>
          <cell r="I560" t="str">
            <v>CHI</v>
          </cell>
          <cell r="J560" t="str">
            <v>COEFICIENTE DE REPRESENTATIVIDADE</v>
          </cell>
          <cell r="K560" t="str">
            <v>1,20</v>
          </cell>
        </row>
        <row r="561">
          <cell r="G561">
            <v>88404</v>
          </cell>
          <cell r="H561" t="str">
            <v>MISTURADOR DE ARGAMASSA, EIXO HORIZONTAL, CAPACIDADE DE MISTURA 160 KG, MOTOR ELÉTRICO POTÊNCIA 3 CV - CHI DIURNO. AF_06/2014</v>
          </cell>
          <cell r="I561" t="str">
            <v>CHI</v>
          </cell>
          <cell r="J561" t="str">
            <v>COEFICIENTE DE REPRESENTATIVIDADE</v>
          </cell>
          <cell r="K561" t="str">
            <v>0,96</v>
          </cell>
        </row>
        <row r="562">
          <cell r="G562">
            <v>88430</v>
          </cell>
          <cell r="H562" t="str">
            <v>PROJETOR DE ARGAMASSA, CAPACIDADE DE PROJEÇÃO 1,5 M3/H, ALCANCE DE 30 ATÉ 60 M, MOTOR ELÉTRICO POTÊNCIA 7,5 HP - CHI DIURNO. AF_06/2014</v>
          </cell>
          <cell r="I562" t="str">
            <v>CHI</v>
          </cell>
          <cell r="J562" t="str">
            <v>COEFICIENTE DE REPRESENTATIVIDADE</v>
          </cell>
          <cell r="K562" t="str">
            <v>6,29</v>
          </cell>
        </row>
        <row r="563">
          <cell r="G563">
            <v>88438</v>
          </cell>
          <cell r="H563" t="str">
            <v>PROJETOR DE ARGAMASSA, CAPACIDADE DE PROJEÇÃO 2 M3/H, ALCANCE ATÉ 50 M, MOTOR ELÉTRICO POTÊNCIA 7,5 HP - CHI DIURNO. AF_06/2014</v>
          </cell>
          <cell r="I563" t="str">
            <v>CHI</v>
          </cell>
          <cell r="J563" t="str">
            <v>COEFICIENTE DE REPRESENTATIVIDADE</v>
          </cell>
          <cell r="K563" t="str">
            <v>8,34</v>
          </cell>
        </row>
        <row r="564">
          <cell r="G564">
            <v>88831</v>
          </cell>
          <cell r="H564" t="str">
            <v>BETONEIRA CAPACIDADE NOMINAL DE 400 L, CAPACIDADE DE MISTURA 280 L, MOTOR ELÉTRICO TRIFÁSICO POTÊNCIA DE 2 CV, SEM CARREGADOR - CHI DIURNO. AF_10/2014</v>
          </cell>
          <cell r="I564" t="str">
            <v>CHI</v>
          </cell>
          <cell r="J564" t="str">
            <v>COLETADO</v>
          </cell>
          <cell r="K564" t="str">
            <v>0,38</v>
          </cell>
        </row>
        <row r="565">
          <cell r="G565">
            <v>88844</v>
          </cell>
          <cell r="H565" t="str">
            <v>TRATOR DE ESTEIRAS, POTÊNCIA 125 HP, PESO OPERACIONAL 12,9 T, COM LÂMINA 2,7 M3 - CHI DIURNO. AF_10/2014</v>
          </cell>
          <cell r="I565" t="str">
            <v>CHI</v>
          </cell>
          <cell r="J565" t="str">
            <v>ATRIBUÍDO SÃO PAULO</v>
          </cell>
          <cell r="K565" t="str">
            <v>57,88</v>
          </cell>
        </row>
        <row r="566">
          <cell r="G566">
            <v>88908</v>
          </cell>
          <cell r="H566" t="str">
            <v>ESCAVADEIRA HIDRÁULICA SOBRE ESTEIRAS, CAÇAMBA 1,20 M3, PESO OPERACIONAL 21 T, POTÊNCIA BRUTA 155 HP - CHI DIURNO. AF_06/2014</v>
          </cell>
          <cell r="I566" t="str">
            <v>CHI</v>
          </cell>
          <cell r="J566" t="str">
            <v>ATRIBUÍDO SÃO PAULO</v>
          </cell>
          <cell r="K566" t="str">
            <v>80,27</v>
          </cell>
        </row>
        <row r="567">
          <cell r="G567">
            <v>89022</v>
          </cell>
          <cell r="H567" t="str">
            <v>BOMBA SUBMERSÍVEL ELÉTRICA TRIFÁSICA, POTÊNCIA 2,96 HP, Ø ROTOR 144 MM SEMI-ABERTO, BOCAL DE SAÍDA Ø 2, HM/Q = 2 MCA / 38,8 M3/H A 28 MCA / 5 M3/H - CHI DIURNO. AF_06/2014</v>
          </cell>
          <cell r="I567" t="str">
            <v>CHI</v>
          </cell>
          <cell r="J567" t="str">
            <v>COEFICIENTE DE REPRESENTATIVIDADE</v>
          </cell>
          <cell r="K567" t="str">
            <v>0,40</v>
          </cell>
        </row>
        <row r="568">
          <cell r="G568">
            <v>89027</v>
          </cell>
          <cell r="H568" t="str">
            <v>TANQUE DE ASFALTO ESTACIONÁRIO COM MAÇARICO, CAPACIDADE 20.000 L - CHI DIURNO. AF_06/2014</v>
          </cell>
          <cell r="I568" t="str">
            <v>CHI</v>
          </cell>
          <cell r="J568" t="str">
            <v>ATRIBUÍDO SÃO PAULO</v>
          </cell>
          <cell r="K568" t="str">
            <v>4,84</v>
          </cell>
        </row>
        <row r="569">
          <cell r="G569">
            <v>89031</v>
          </cell>
          <cell r="H569" t="str">
            <v>TRATOR DE ESTEIRAS, POTÊNCIA 100 HP, PESO OPERACIONAL 9,4 T, COM LÂMINA 2,19 M3 - CHI DIURNO. AF_06/2014</v>
          </cell>
          <cell r="I569" t="str">
            <v>CHI</v>
          </cell>
          <cell r="J569" t="str">
            <v>ATRIBUÍDO SÃO PAULO</v>
          </cell>
          <cell r="K569" t="str">
            <v>56,16</v>
          </cell>
        </row>
        <row r="570">
          <cell r="G570">
            <v>89036</v>
          </cell>
          <cell r="H570" t="str">
            <v>TRATOR DE PNEUS, POTÊNCIA 85 CV, TRAÇÃO 4X4, PESO COM LASTRO DE 4.675 KG - CHI DIURNO. AF_06/2014</v>
          </cell>
          <cell r="I570" t="str">
            <v>CHI</v>
          </cell>
          <cell r="J570" t="str">
            <v>ATRIBUÍDO SÃO PAULO</v>
          </cell>
          <cell r="K570" t="str">
            <v>36,12</v>
          </cell>
        </row>
        <row r="571">
          <cell r="G571">
            <v>89218</v>
          </cell>
          <cell r="H571" t="str">
            <v>BATE-ESTACAS POR GRAVIDADE, POTÊNCIA DE 160 HP, PESO DO MARTELO ATÉ 3 TONELADAS - CHI DIURNO. AF_11/2014</v>
          </cell>
          <cell r="I571" t="str">
            <v>CHI</v>
          </cell>
          <cell r="J571" t="str">
            <v>ATRIBUÍDO SÃO PAULO</v>
          </cell>
          <cell r="K571" t="str">
            <v>75,90</v>
          </cell>
        </row>
        <row r="572">
          <cell r="G572">
            <v>89226</v>
          </cell>
          <cell r="H572" t="str">
            <v>BETONEIRA CAPACIDADE NOMINAL DE 600 L, CAPACIDADE DE MISTURA 360 L, MOTOR ELÉTRICO TRIFÁSICO POTÊNCIA DE 4 CV, SEM CARREGADOR - CHI DIURNO. AF_11/2014</v>
          </cell>
          <cell r="I572" t="str">
            <v>CHI</v>
          </cell>
          <cell r="J572" t="str">
            <v>COEFICIENTE DE REPRESENTATIVIDADE</v>
          </cell>
          <cell r="K572" t="str">
            <v>1,56</v>
          </cell>
        </row>
        <row r="573">
          <cell r="G573">
            <v>89235</v>
          </cell>
          <cell r="H573" t="str">
            <v>FRESADORA DE ASFALTO A FRIO SOBRE RODAS, LARGURA FRESAGEM DE 1,0 M, POTÊNCIA 208 HP - CHI DIURNO. AF_11/2014</v>
          </cell>
          <cell r="I573" t="str">
            <v>CHI</v>
          </cell>
          <cell r="J573" t="str">
            <v>ATRIBUÍDO SÃO PAULO</v>
          </cell>
          <cell r="K573" t="str">
            <v>179,22</v>
          </cell>
        </row>
        <row r="574">
          <cell r="G574">
            <v>89243</v>
          </cell>
          <cell r="H574" t="str">
            <v>FRESADORA DE ASFALTO A FRIO SOBRE RODAS, LARGURA FRESAGEM DE 2,0 M, POTÊNCIA 550 HP - CHI DIURNO. AF_11/2014</v>
          </cell>
          <cell r="I574" t="str">
            <v>CHI</v>
          </cell>
          <cell r="J574" t="str">
            <v>ATRIBUÍDO SÃO PAULO</v>
          </cell>
          <cell r="K574" t="str">
            <v>389,19</v>
          </cell>
        </row>
        <row r="575">
          <cell r="G575">
            <v>89251</v>
          </cell>
          <cell r="H575" t="str">
            <v>RECICLADORA DE ASFALTO A FRIO SOBRE RODAS, LARGURA FRESAGEM DE 2,0 M, POTÊNCIA 422 HP - CHI DIURNO. AF_11/2014</v>
          </cell>
          <cell r="I575" t="str">
            <v>CHI</v>
          </cell>
          <cell r="J575" t="str">
            <v>ATRIBUÍDO SÃO PAULO</v>
          </cell>
          <cell r="K575" t="str">
            <v>341,07</v>
          </cell>
        </row>
        <row r="576">
          <cell r="G576">
            <v>89258</v>
          </cell>
          <cell r="H576" t="str">
            <v>VIBROACABADORA DE ASFALTO SOBRE ESTEIRAS, LARGURA DE PAVIMENTAÇÃO 2,13 M A 4,55 M, POTÊNCIA 100 HP, CAPACIDADE 400 T/H - CHI DIURNO. AF_11/2014</v>
          </cell>
          <cell r="I576" t="str">
            <v>CHI</v>
          </cell>
          <cell r="J576" t="str">
            <v>ATRIBUÍDO SÃO PAULO</v>
          </cell>
          <cell r="K576" t="str">
            <v>116,10</v>
          </cell>
        </row>
        <row r="577">
          <cell r="G577">
            <v>89273</v>
          </cell>
          <cell r="H577" t="str">
            <v>GUINDASTE HIDRÁULICO AUTOPROPELIDO, COM LANÇA TELESCÓPICA 28,80 M, CAPACIDADE MÁXIMA 30 T, POTÊNCIA 97 KW, TRAÇÃO 4 X 4 - CHI DIURNO. AF_11/2014</v>
          </cell>
          <cell r="I577" t="str">
            <v>CHI</v>
          </cell>
          <cell r="J577" t="str">
            <v>ATRIBUÍDO SÃO PAULO</v>
          </cell>
          <cell r="K577" t="str">
            <v>86,05</v>
          </cell>
        </row>
        <row r="578">
          <cell r="G578">
            <v>89279</v>
          </cell>
          <cell r="H578" t="str">
            <v>BETONEIRA CAPACIDADE NOMINAL DE 600 L, CAPACIDADE DE MISTURA 440 L, MOTOR A DIESEL POTÊNCIA 10 HP, COM CARREGADOR - CHI DIURNO. AF_11/2014</v>
          </cell>
          <cell r="I578" t="str">
            <v>CHI</v>
          </cell>
          <cell r="J578" t="str">
            <v>COEFICIENTE DE REPRESENTATIVIDADE</v>
          </cell>
          <cell r="K578" t="str">
            <v>1,90</v>
          </cell>
        </row>
        <row r="579">
          <cell r="G579">
            <v>89877</v>
          </cell>
          <cell r="H579" t="str">
            <v>CAMINHÃO BASCULANTE 14 M3, COM CAVALO MECÂNICO DE CAPACIDADE MÁXIMA DE TRAÇÃO COMBINADO DE 36000 KG, POTÊNCIA 286 CV, INCLUSIVE SEMIREBOQUE COM CAÇAMBA METÁLICA - CHI DIURNO. AF_12/2014</v>
          </cell>
          <cell r="I579" t="str">
            <v>CHI</v>
          </cell>
          <cell r="J579" t="str">
            <v>ATRIBUÍDO SÃO PAULO</v>
          </cell>
          <cell r="K579" t="str">
            <v>69,93</v>
          </cell>
        </row>
        <row r="580">
          <cell r="G580">
            <v>89884</v>
          </cell>
          <cell r="H580" t="str">
            <v>CAMINHÃO BASCULANTE 18 M3, COM CAVALO MECÂNICO DE CAPACIDADE MÁXIMA DE TRAÇÃO COMBINADO DE 45000 KG, POTÊNCIA 330 CV, INCLUSIVE SEMIREBOQUE COM CAÇAMBA METÁLICA - CHI DIURNO. AF_12/2014</v>
          </cell>
          <cell r="I580" t="str">
            <v>CHI</v>
          </cell>
          <cell r="J580" t="str">
            <v>ATRIBUÍDO SÃO PAULO</v>
          </cell>
          <cell r="K580" t="str">
            <v>73,21</v>
          </cell>
        </row>
        <row r="581">
          <cell r="G581">
            <v>90587</v>
          </cell>
          <cell r="H581" t="str">
            <v>VIBRADOR DE IMERSÃO, DIÂMETRO DE PONTEIRA 45MM, MOTOR ELÉTRICO TRIFÁSICO POTÊNCIA DE 2 CV - CHI DIURNO. AF_06/2015</v>
          </cell>
          <cell r="I581" t="str">
            <v>CHI</v>
          </cell>
          <cell r="J581" t="str">
            <v>ATRIBUÍDO SÃO PAULO</v>
          </cell>
          <cell r="K581" t="str">
            <v>0,50</v>
          </cell>
        </row>
        <row r="582">
          <cell r="G582">
            <v>90626</v>
          </cell>
          <cell r="H582" t="str">
            <v>PERFURATRIZ MANUAL, TORQUE MÁXIMO 83 N.M, POTÊNCIA 5 CV, COM DIÂMETRO MÁXIMO 4" - CHI DIURNO. AF_06/2015</v>
          </cell>
          <cell r="I582" t="str">
            <v>CHI</v>
          </cell>
          <cell r="J582" t="str">
            <v>ATRIBUÍDO SÃO PAULO</v>
          </cell>
          <cell r="K582" t="str">
            <v>2,02</v>
          </cell>
        </row>
        <row r="583">
          <cell r="G583">
            <v>90632</v>
          </cell>
          <cell r="H583" t="str">
            <v>PERFURATRIZ SOBRE ESTEIRA, TORQUE MÁXIMO 600 KGF, PESO MÉDIO 1000 KG, POTÊNCIA 20 HP, DIÂMETRO MÁXIMO 10" - CHI DIURNO. AF_06/2015</v>
          </cell>
          <cell r="I583" t="str">
            <v>CHI</v>
          </cell>
          <cell r="J583" t="str">
            <v>ATRIBUÍDO SÃO PAULO</v>
          </cell>
          <cell r="K583" t="str">
            <v>71,36</v>
          </cell>
        </row>
        <row r="584">
          <cell r="G584">
            <v>90638</v>
          </cell>
          <cell r="H584" t="str">
            <v>MISTURADOR DUPLO HORIZONTAL DE ALTA TURBULÊNCIA, CAPACIDADE / VOLUME 2 X 500 LITROS, MOTORES ELÉTRICOS MÍNIMO 5 CV CADA, PARA NATA CIMENTO, ARGAMASSA E OUTROS - CHI DIURNO. AF_06/2015</v>
          </cell>
          <cell r="I584" t="str">
            <v>CHI</v>
          </cell>
          <cell r="J584" t="str">
            <v>COEFICIENTE DE REPRESENTATIVIDADE</v>
          </cell>
          <cell r="K584" t="str">
            <v>4,84</v>
          </cell>
        </row>
        <row r="585">
          <cell r="G585">
            <v>90644</v>
          </cell>
          <cell r="H585" t="str">
            <v>BOMBA TRIPLEX, PARA INJEÇÃO DE NATA DE CIMENTO, VAZÃO MÁXIMA DE 100 LITROS/MINUTO, PRESSÃO MÁXIMA DE 70 BAR - CHI DIURNO. AF_06/2015</v>
          </cell>
          <cell r="I585" t="str">
            <v>CHI</v>
          </cell>
          <cell r="J585" t="str">
            <v>COEFICIENTE DE REPRESENTATIVIDADE</v>
          </cell>
          <cell r="K585" t="str">
            <v>7,23</v>
          </cell>
        </row>
        <row r="586">
          <cell r="G586">
            <v>90651</v>
          </cell>
          <cell r="H586" t="str">
            <v>BOMBA CENTRÍFUGA MONOESTÁGIO COM MOTOR ELÉTRICO MONOFÁSICO, POTÊNCIA 15 HP, DIÂMETRO DO ROTOR 173 MM, HM/Q = 30 MCA / 90 M3/H A 45 MCA / 55 M3/H - CHI DIURNO. AF_06/2015</v>
          </cell>
          <cell r="I586" t="str">
            <v>CHI</v>
          </cell>
          <cell r="J586" t="str">
            <v>COEFICIENTE DE REPRESENTATIVIDADE</v>
          </cell>
          <cell r="K586" t="str">
            <v>1,08</v>
          </cell>
        </row>
        <row r="587">
          <cell r="G587">
            <v>90657</v>
          </cell>
          <cell r="H587" t="str">
            <v>BOMBA DE PROJEÇÃO DE CONCRETO SECO, POTÊNCIA 10 CV, VAZÃO 3 M3/H - CHI DIURNO. AF_06/2015</v>
          </cell>
          <cell r="I587" t="str">
            <v>CHI</v>
          </cell>
          <cell r="J587" t="str">
            <v>COEFICIENTE DE REPRESENTATIVIDADE</v>
          </cell>
          <cell r="K587" t="str">
            <v>4,71</v>
          </cell>
        </row>
        <row r="588">
          <cell r="G588">
            <v>90663</v>
          </cell>
          <cell r="H588" t="str">
            <v>BOMBA DE PROJEÇÃO DE CONCRETO SECO, POTÊNCIA 10 CV, VAZÃO 6 M3/H - CHI DIURNO. AF_06/2015</v>
          </cell>
          <cell r="I588" t="str">
            <v>CHI</v>
          </cell>
          <cell r="J588" t="str">
            <v>COEFICIENTE DE REPRESENTATIVIDADE</v>
          </cell>
          <cell r="K588" t="str">
            <v>5,04</v>
          </cell>
        </row>
        <row r="589">
          <cell r="G589">
            <v>90669</v>
          </cell>
          <cell r="H589" t="str">
            <v>PROJETOR PNEUMÁTICO DE ARGAMASSA PARA CHAPISCO E REBOCO COM RECIPIENTE ACOPLADO, TIPO CANEQUINHA, COM COMPRESSOR DE AR REBOCÁVEL VAZÃO 89 PCM E MOTOR DIESEL DE 20 CV - CHI DIURNO. AF_06/2015</v>
          </cell>
          <cell r="I589" t="str">
            <v>CHI</v>
          </cell>
          <cell r="J589" t="str">
            <v>ATRIBUÍDO SÃO PAULO</v>
          </cell>
          <cell r="K589" t="str">
            <v>8,17</v>
          </cell>
        </row>
        <row r="590">
          <cell r="G590">
            <v>90675</v>
          </cell>
          <cell r="H590" t="str">
            <v>PERFURATRIZ COM TORRE METÁLICA PARA EXECUÇÃO DE ESTACA HÉLICE CONTÍNUA, PROFUNDIDADE MÁXIMA DE 30 M, DIÂMETRO MÁXIMO DE 800 MM, POTÊNCIA INSTALADA DE 268 HP, MESA ROTATIVA COM TORQUE MÁXIMO DE 170 KNM - CHI DIURNO. AF_06/2015</v>
          </cell>
          <cell r="I590" t="str">
            <v>CHI</v>
          </cell>
          <cell r="J590" t="str">
            <v>ATRIBUÍDO SÃO PAULO</v>
          </cell>
          <cell r="K590" t="str">
            <v>260,46</v>
          </cell>
        </row>
        <row r="591">
          <cell r="G591">
            <v>90681</v>
          </cell>
          <cell r="H591" t="str">
            <v>PERFURATRIZ HIDRÁULICA SOBRE CAMINHÃO COM TRADO CURTO ACOPLADO, PROFUNDIDADE MÁXIMA DE 20 M, DIÂMETRO MÁXIMO DE 1500 MM, POTÊNCIA INSTALADA DE 137 HP, MESA ROTATIVA COM TORQUE MÁXIMO DE 30 KNM - CHI DIURNO. AF_06/2015</v>
          </cell>
          <cell r="I591" t="str">
            <v>CHI</v>
          </cell>
          <cell r="J591" t="str">
            <v>ATRIBUÍDO SÃO PAULO</v>
          </cell>
          <cell r="K591" t="str">
            <v>152,70</v>
          </cell>
        </row>
        <row r="592">
          <cell r="G592">
            <v>90687</v>
          </cell>
          <cell r="H592" t="str">
            <v>MANIPULADOR TELESCÓPICO, POTÊNCIA DE 85 HP, CAPACIDADE DE CARGA DE 3.500 KG, ALTURA MÁXIMA DE ELEVAÇÃO DE 12,3 M - CHI DIURNO. AF_06/2015</v>
          </cell>
          <cell r="I592" t="str">
            <v>CHI</v>
          </cell>
          <cell r="J592" t="str">
            <v>ATRIBUÍDO SÃO PAULO</v>
          </cell>
          <cell r="K592" t="str">
            <v>56,38</v>
          </cell>
        </row>
        <row r="593">
          <cell r="G593">
            <v>90693</v>
          </cell>
          <cell r="H593" t="str">
            <v>MINICARREGADEIRA SOBRE RODAS, POTÊNCIA LÍQUIDA DE 47 HP, CAPACIDADE NOMINAL DE OPERAÇÃO DE 646 KG - CHI DIURNO. AF_06/2015</v>
          </cell>
          <cell r="I593" t="str">
            <v>CHI</v>
          </cell>
          <cell r="J593" t="str">
            <v>ATRIBUÍDO SÃO PAULO</v>
          </cell>
          <cell r="K593" t="str">
            <v>43,37</v>
          </cell>
        </row>
        <row r="594">
          <cell r="G594">
            <v>90965</v>
          </cell>
          <cell r="H594" t="str">
            <v>COMPRESSOR DE AR REBOCÁVEL, VAZÃO 89 PCM, PRESSÃO EFETIVA DE TRABALHO 102 PSI, MOTOR DIESEL, POTÊNCIA 20 CV - CHI DIURNO. AF_06/2015</v>
          </cell>
          <cell r="I594" t="str">
            <v>CHI</v>
          </cell>
          <cell r="J594" t="str">
            <v>ATRIBUÍDO SÃO PAULO</v>
          </cell>
          <cell r="K594" t="str">
            <v>8,13</v>
          </cell>
        </row>
        <row r="595">
          <cell r="G595">
            <v>90973</v>
          </cell>
          <cell r="H595" t="str">
            <v>COMPRESSOR DE AR REBOCAVEL, VAZÃO 250 PCM, PRESSAO DE TRABALHO 102 PSI, MOTOR A DIESEL POTÊNCIA 81 CV - CHI DIURNO. AF_06/2015</v>
          </cell>
          <cell r="I595" t="str">
            <v>CHI</v>
          </cell>
          <cell r="J595" t="str">
            <v>ATRIBUÍDO SÃO PAULO</v>
          </cell>
          <cell r="K595" t="str">
            <v>8,15</v>
          </cell>
        </row>
        <row r="596">
          <cell r="G596">
            <v>90982</v>
          </cell>
          <cell r="H596" t="str">
            <v>COMPRESSOR DE AR REBOCÁVEL, VAZÃO 748 PCM, PRESSÃO EFETIVA DE TRABALHO 102 PSI, MOTOR DIESEL, POTÊNCIA 210 CV - CHI DIURNO. AF_06/2015</v>
          </cell>
          <cell r="I596" t="str">
            <v>CHI</v>
          </cell>
          <cell r="J596" t="str">
            <v>ATRIBUÍDO SÃO PAULO</v>
          </cell>
          <cell r="K596" t="str">
            <v>20,71</v>
          </cell>
        </row>
        <row r="597">
          <cell r="G597">
            <v>91001</v>
          </cell>
          <cell r="H597" t="str">
            <v>COMPRESSOR DE AR REBOCAVEL, VAZÃO 400 PCM, PRESSAO DE TRABALHO 102 PSI, MOTOR A DIESEL POTÊNCIA 110 CV - CHI DIURNO. AF_06/2015</v>
          </cell>
          <cell r="I597" t="str">
            <v>CHI</v>
          </cell>
          <cell r="J597" t="str">
            <v>ATRIBUÍDO SÃO PAULO</v>
          </cell>
          <cell r="K597" t="str">
            <v>9,68</v>
          </cell>
        </row>
        <row r="598">
          <cell r="G598">
            <v>91032</v>
          </cell>
          <cell r="H598" t="str">
            <v>CAMINHÃO TRUCADO (C/ TERCEIRO EIXO) ELETRÔNICO - POTÊNCIA 231CV - PBT = 22000KG - DIST. ENTRE EIXOS 5170 MM - INCLUI CARROCERIA FIXA ABERTA DE MADEIRA - CHI DIURNO. AF_06/2015</v>
          </cell>
          <cell r="I598" t="str">
            <v>CHI</v>
          </cell>
          <cell r="J598" t="str">
            <v>ATRIBUÍDO SÃO PAULO</v>
          </cell>
          <cell r="K598" t="str">
            <v>54,65</v>
          </cell>
        </row>
        <row r="599">
          <cell r="G599">
            <v>91278</v>
          </cell>
          <cell r="H599" t="str">
            <v>PLACA VIBRATÓRIA REVERSÍVEL COM MOTOR 4 TEMPOS A GASOLINA, FORÇA CENTRÍFUGA DE 25 KN (2500 KGF), POTÊNCIA 5,5 CV - CHI DIURNO. AF_08/2015</v>
          </cell>
          <cell r="I599" t="str">
            <v>CHI</v>
          </cell>
          <cell r="J599" t="str">
            <v>ATRIBUÍDO SÃO PAULO</v>
          </cell>
          <cell r="K599" t="str">
            <v>0,57</v>
          </cell>
        </row>
        <row r="600">
          <cell r="G600">
            <v>91285</v>
          </cell>
          <cell r="H600" t="str">
            <v>CORTADORA DE PISO COM MOTOR 4 TEMPOS A GASOLINA, POTÊNCIA DE 13 HP, COM DISCO DE CORTE DIAMANTADO SEGMENTADO PARA CONCRETO, DIÂMETRO DE 350 MM, FURO DE 1" (14 X 1") - CHI DIURNO. AF_08/2015</v>
          </cell>
          <cell r="I600" t="str">
            <v>CHI</v>
          </cell>
          <cell r="J600" t="str">
            <v>COEFICIENTE DE REPRESENTATIVIDADE</v>
          </cell>
          <cell r="K600" t="str">
            <v>0,88</v>
          </cell>
        </row>
        <row r="601">
          <cell r="G601">
            <v>91387</v>
          </cell>
          <cell r="H601" t="str">
            <v>CAMINHÃO BASCULANTE 10 M3, TRUCADO CABINE SIMPLES, PESO BRUTO TOTAL 23.000 KG, CARGA ÚTIL MÁXIMA 15.935 KG, DISTÂNCIA ENTRE EIXOS 4,80 M, POTÊNCIA 230 CV INCLUSIVE CAÇAMBA METÁLICA - CHI DIURNO. AF_06/2014</v>
          </cell>
          <cell r="I601" t="str">
            <v>CHI</v>
          </cell>
          <cell r="J601" t="str">
            <v>ATRIBUÍDO SÃO PAULO</v>
          </cell>
          <cell r="K601" t="str">
            <v>59,20</v>
          </cell>
        </row>
        <row r="602">
          <cell r="G602">
            <v>91395</v>
          </cell>
          <cell r="H602" t="str">
            <v>CAMINHÃO TOCO, PBT 14.300 KG, CARGA ÚTIL MÁX. 9.710 KG, DIST. ENTRE EIXOS 3,56 M, POTÊNCIA 185 CV, INCLUSIVE CARROCERIA FIXA ABERTA DE MADEIRA P/ TRANSPORTE GERAL DE CARGA SECA, DIMEN. APROX. 2,50 X 6,50 X 0,50 M - CHI DIURNO. AF_06/2014</v>
          </cell>
          <cell r="I602" t="str">
            <v>CHI</v>
          </cell>
          <cell r="J602" t="str">
            <v>ATRIBUÍDO SÃO PAULO</v>
          </cell>
          <cell r="K602" t="str">
            <v>46,74</v>
          </cell>
        </row>
        <row r="603">
          <cell r="G603">
            <v>91486</v>
          </cell>
          <cell r="H603" t="str">
            <v>ESPARGIDOR DE ASFALTO PRESSURIZADO, TANQUE 6 M3 COM ISOLAÇÃO TÉRMICA, AQUECIDO COM 2 MAÇARICOS, COM BARRA ESPARGIDORA 3,60 M, MONTADO SOBRE CAMINHÃO  TOCO, PBT 14.300 KG, POTÊNCIA 185 CV - CHI DIURNO. AF_08/2015</v>
          </cell>
          <cell r="I603" t="str">
            <v>CHI</v>
          </cell>
          <cell r="J603" t="str">
            <v>ATRIBUÍDO SÃO PAULO</v>
          </cell>
          <cell r="K603" t="str">
            <v>54,28</v>
          </cell>
        </row>
        <row r="604">
          <cell r="G604">
            <v>91534</v>
          </cell>
          <cell r="H604" t="str">
            <v>COMPACTADOR DE SOLOS DE PERCUSSÃO (SOQUETE) COM MOTOR A GASOLINA 4 TEMPOS, POTÊNCIA 4 CV - CHI DIURNO. AF_08/2015</v>
          </cell>
          <cell r="I604" t="str">
            <v>CHI</v>
          </cell>
          <cell r="J604" t="str">
            <v>ATRIBUÍDO SÃO PAULO</v>
          </cell>
          <cell r="K604" t="str">
            <v>19,64</v>
          </cell>
        </row>
        <row r="605">
          <cell r="G605">
            <v>91635</v>
          </cell>
          <cell r="H605" t="str">
            <v>GUINDAUTO HIDRÁULICO, CAPACIDADE MÁXIMA DE CARGA 6500 KG, MOMENTO MÁXIMO DE CARGA 5,8 TM, ALCANCE MÁXIMO HORIZONTAL 7,60 M, INCLUSIVE CAMINHÃO TOCO PBT 9.700 KG, POTÊNCIA DE 160 CV - CHI DIURNO. AF_08/2015</v>
          </cell>
          <cell r="I605" t="str">
            <v>CHI</v>
          </cell>
          <cell r="J605" t="str">
            <v>ATRIBUÍDO SÃO PAULO</v>
          </cell>
          <cell r="K605" t="str">
            <v>50,05</v>
          </cell>
        </row>
        <row r="606">
          <cell r="G606">
            <v>91646</v>
          </cell>
          <cell r="H606" t="str">
            <v>CAMINHÃO DE TRANSPORTE DE MATERIAL ASFÁLTICO 30.000 L, COM CAVALO MECÂNICO DE CAPACIDADE MÁXIMA DE TRAÇÃO COMBINADO DE 66.000 KG, POTÊNCIA 360 CV, INCLUSIVE TANQUE DE ASFALTO COM SERPENTINA - CHI DIURNO. AF_08/2015</v>
          </cell>
          <cell r="I606" t="str">
            <v>CHI</v>
          </cell>
          <cell r="J606" t="str">
            <v>ATRIBUÍDO SÃO PAULO</v>
          </cell>
          <cell r="K606" t="str">
            <v>80,73</v>
          </cell>
        </row>
        <row r="607">
          <cell r="G607">
            <v>91693</v>
          </cell>
          <cell r="H607" t="str">
            <v>SERRA CIRCULAR DE BANCADA COM MOTOR ELÉTRICO POTÊNCIA DE 5HP, COM COIFA PARA DISCO 10" - CHI DIURNO. AF_08/2015</v>
          </cell>
          <cell r="I607" t="str">
            <v>CHI</v>
          </cell>
          <cell r="J607" t="str">
            <v>COEFICIENTE DE REPRESENTATIVIDADE</v>
          </cell>
          <cell r="K607" t="str">
            <v>18,88</v>
          </cell>
        </row>
        <row r="608">
          <cell r="G608">
            <v>92044</v>
          </cell>
          <cell r="H608" t="str">
            <v>DISTRIBUIDOR DE AGREGADOS REBOCAVEL, CAPACIDADE 1,9 M³, LARGURA DE TRABALHO 3,66 M - CHI DIURNO. AF_11/2015</v>
          </cell>
          <cell r="I608" t="str">
            <v>CHI</v>
          </cell>
          <cell r="J608" t="str">
            <v>ATRIBUÍDO SÃO PAULO</v>
          </cell>
          <cell r="K608" t="str">
            <v>6,54</v>
          </cell>
        </row>
        <row r="609">
          <cell r="G609">
            <v>92107</v>
          </cell>
          <cell r="H609" t="str">
            <v>CAMINHÃO PARA EQUIPAMENTO DE LIMPEZA A SUCÇÃO COM CAMINHÃO TRUCADO DE PESO BRUTO TOTAL 23000 KG, CARGA ÚTIL MÁXIMA 15935 KG, DISTÂNCIA ENTRE EIXOS 4,80 M, POTÊNCIA 230 CV, INCLUSIVE LIMPADORA A SUCÇÃO, TANQUE 12000 L - CHI DIURNO. AF_11/2015</v>
          </cell>
          <cell r="I609" t="str">
            <v>CHI</v>
          </cell>
          <cell r="J609" t="str">
            <v>ATRIBUÍDO SÃO PAULO</v>
          </cell>
          <cell r="K609" t="str">
            <v>74,60</v>
          </cell>
        </row>
        <row r="610">
          <cell r="G610">
            <v>92113</v>
          </cell>
          <cell r="H610" t="str">
            <v>PENEIRA ROTATIVA COM MOTOR ELÉTRICO TRIFÁSICO DE 2 CV, CILINDRO DE 1 M X 0,60 M, COM FUROS DE 3,17 MM - CHI DIURNO. AF_11/2015</v>
          </cell>
          <cell r="I610" t="str">
            <v>CHI</v>
          </cell>
          <cell r="J610" t="str">
            <v>COEFICIENTE DE REPRESENTATIVIDADE</v>
          </cell>
          <cell r="K610" t="str">
            <v>1,13</v>
          </cell>
        </row>
        <row r="611">
          <cell r="G611">
            <v>92119</v>
          </cell>
          <cell r="H611" t="str">
            <v>DOSADOR DE AREIA, CAPACIDADE DE 26 LITROS - CHI DIURNO. AF_11/2015</v>
          </cell>
          <cell r="I611" t="str">
            <v>CHI</v>
          </cell>
          <cell r="J611" t="str">
            <v>COEFICIENTE DE REPRESENTATIVIDADE</v>
          </cell>
          <cell r="K611" t="str">
            <v>0,27</v>
          </cell>
        </row>
        <row r="612">
          <cell r="G612">
            <v>92139</v>
          </cell>
          <cell r="H612" t="str">
            <v>CAMINHONETE COM MOTOR A DIESEL, POTÊNCIA 180 CV, CABINE DUPLA, 4X4 - CHI DIURNO. AF_11/2015</v>
          </cell>
          <cell r="I612" t="str">
            <v>CHI</v>
          </cell>
          <cell r="J612" t="str">
            <v>COEFICIENTE DE REPRESENTATIVIDADE</v>
          </cell>
          <cell r="K612" t="str">
            <v>36,05</v>
          </cell>
        </row>
        <row r="613">
          <cell r="G613">
            <v>92146</v>
          </cell>
          <cell r="H613" t="str">
            <v>CAMINHONETE CABINE SIMPLES COM MOTOR 1.6 FLEX, CÂMBIO MANUAL, POTÊNCIA 101/104 CV, 2 PORTAS - CHI DIURNO. AF_11/2015</v>
          </cell>
          <cell r="I613" t="str">
            <v>CHI</v>
          </cell>
          <cell r="J613" t="str">
            <v>COEFICIENTE DE REPRESENTATIVIDADE</v>
          </cell>
          <cell r="K613" t="str">
            <v>25,45</v>
          </cell>
        </row>
        <row r="614">
          <cell r="G614">
            <v>92243</v>
          </cell>
          <cell r="H614" t="str">
            <v>CAMINHÃO DE TRANSPORTE DE MATERIAL ASFÁLTICO 20.000 L, COM CAVALO MECÂNICO DE CAPACIDADE MÁXIMA DE TRAÇÃO COMBINADO DE 45.000 KG, POTÊNCIA 330 CV, INCLUSIVE TANQUE DE ASFALTO COM MAÇARICO - CHI DIURNO. AF_12/2015</v>
          </cell>
          <cell r="I614" t="str">
            <v>CHI</v>
          </cell>
          <cell r="J614" t="str">
            <v>ATRIBUÍDO SÃO PAULO</v>
          </cell>
          <cell r="K614" t="str">
            <v>65,45</v>
          </cell>
        </row>
        <row r="615">
          <cell r="G615">
            <v>92717</v>
          </cell>
          <cell r="H615" t="str">
            <v>APARELHO PARA CORTE E SOLDA OXI-ACETILENO SOBRE RODAS, INCLUSIVE CILINDROS E MAÇARICOS - CHI DIURNO. AF_12/2015</v>
          </cell>
          <cell r="I615" t="str">
            <v>CHI</v>
          </cell>
          <cell r="J615" t="str">
            <v>COEFICIENTE DE REPRESENTATIVIDADE</v>
          </cell>
          <cell r="K615" t="str">
            <v>0,17</v>
          </cell>
        </row>
        <row r="616">
          <cell r="G616">
            <v>92961</v>
          </cell>
          <cell r="H616" t="str">
            <v>MÁQUINA EXTRUSORA DE CONCRETO PARA GUIAS E SARJETAS, MOTOR A DIESEL, POTÊNCIA 14 CV - CHI DIURNO. AF_12/2015</v>
          </cell>
          <cell r="I616" t="str">
            <v>CHI</v>
          </cell>
          <cell r="J616" t="str">
            <v>ATRIBUÍDO SÃO PAULO</v>
          </cell>
          <cell r="K616" t="str">
            <v>4,88</v>
          </cell>
        </row>
        <row r="617">
          <cell r="G617">
            <v>92967</v>
          </cell>
          <cell r="H617" t="str">
            <v>MARTELO PERFURADOR PNEUMÁTICO MANUAL, HASTE 25 X 75 MM, 21 KG - CHI DIURNO. AF_12/2015</v>
          </cell>
          <cell r="I617" t="str">
            <v>CHI</v>
          </cell>
          <cell r="J617" t="str">
            <v>ATRIBUÍDO SÃO PAULO</v>
          </cell>
          <cell r="K617" t="str">
            <v>16,17</v>
          </cell>
        </row>
        <row r="618">
          <cell r="G618">
            <v>93225</v>
          </cell>
          <cell r="H618" t="str">
            <v>PERFURATRIZ COM TORRE METÁLICA PARA EXECUÇÃO DE ESTACA HÉLICE CONTÍNUA, PROFUNDIDADE MÁXIMA DE 32 M, DIÂMETRO MÁXIMO DE 1000 MM, POTÊNCIA INSTALADA DE 350 HP, MESA ROTATIVA COM TORQUE MÁXIMO DE 263 KNM - CHI DIURNO. AF_01/2016</v>
          </cell>
          <cell r="I618" t="str">
            <v>CHI</v>
          </cell>
          <cell r="J618" t="str">
            <v>ATRIBUÍDO SÃO PAULO</v>
          </cell>
          <cell r="K618" t="str">
            <v>394,58</v>
          </cell>
        </row>
        <row r="619">
          <cell r="G619">
            <v>93234</v>
          </cell>
          <cell r="H619" t="str">
            <v>BETONEIRA CAPACIDADE NOMINAL 400 L, CAPACIDADE DE MISTURA 310 L, MOTOR A GASOLINA POTÊNCIA 5,5 HP, SEM CARREGADOR - CHI DIURNO. AF_02/2016</v>
          </cell>
          <cell r="I619" t="str">
            <v>CHI</v>
          </cell>
          <cell r="J619" t="str">
            <v>COEFICIENTE DE REPRESENTATIVIDADE</v>
          </cell>
          <cell r="K619" t="str">
            <v>0,48</v>
          </cell>
        </row>
        <row r="620">
          <cell r="G620">
            <v>93244</v>
          </cell>
          <cell r="H620" t="str">
            <v>ROLO COMPACTADOR VIBRATÓRIO PÉ DE CARNEIRO PARA SOLOS, POTÊNCIA 80 HP, PESO OPERACIONAL SEM/COM LASTRO 7,4 / 8,8 T, LARGURA DE TRABALHO 1,68 M - CHI DIURNO. AF_02/2016</v>
          </cell>
          <cell r="I620" t="str">
            <v>CHI</v>
          </cell>
          <cell r="J620" t="str">
            <v>ATRIBUÍDO SÃO PAULO</v>
          </cell>
          <cell r="K620" t="str">
            <v>59,02</v>
          </cell>
        </row>
        <row r="621">
          <cell r="G621">
            <v>93274</v>
          </cell>
          <cell r="H621" t="str">
            <v>GRUA ASCENSIONAL, LANÇA DE 30 M, CAPACIDADE DE 1,0 T A 30 M, ALTURA ATÉ 39 M - CHI DIURNO. AF_03/2016</v>
          </cell>
          <cell r="I621" t="str">
            <v>CHI</v>
          </cell>
          <cell r="J621" t="str">
            <v>ATRIBUÍDO SÃO PAULO</v>
          </cell>
          <cell r="K621" t="str">
            <v>50,37</v>
          </cell>
        </row>
        <row r="622">
          <cell r="G622">
            <v>93282</v>
          </cell>
          <cell r="H622" t="str">
            <v>GUINCHO ELÉTRICO DE COLUNA, CAPACIDADE 400 KG, COM MOTO FREIO, MOTOR TRIFÁSICO DE 1,25 CV - CHI DIURNO. AF_03/2016</v>
          </cell>
          <cell r="I622" t="str">
            <v>CHI</v>
          </cell>
          <cell r="J622" t="str">
            <v>COEFICIENTE DE REPRESENTATIVIDADE</v>
          </cell>
          <cell r="K622" t="str">
            <v>15,68</v>
          </cell>
        </row>
        <row r="623">
          <cell r="G623">
            <v>93288</v>
          </cell>
          <cell r="H623" t="str">
            <v>GUINDASTE HIDRÁULICO AUTOPROPELIDO, COM LANÇA TELESCÓPICA 40 M, CAPACIDADE MÁXIMA 60 T, POTÊNCIA 260 KW - CHI DIURNO. AF_03/2016</v>
          </cell>
          <cell r="I623" t="str">
            <v>CHI</v>
          </cell>
          <cell r="J623" t="str">
            <v>ATRIBUÍDO SÃO PAULO</v>
          </cell>
          <cell r="K623" t="str">
            <v>147,50</v>
          </cell>
        </row>
        <row r="624">
          <cell r="G624">
            <v>93403</v>
          </cell>
          <cell r="H624" t="str">
            <v>GUINDAUTO HIDRÁULICO, CAPACIDADE MÁXIMA DE CARGA 3300 KG, MOMENTO MÁXIMO DE CARGA 5,8 TM, ALCANCE MÁXIMO HORIZONTAL 7,60 M, INCLUSIVE CAMINHÃO TOCO PBT 16.000 KG, POTÊNCIA DE 189 CV - CHI DIURNO. AF_03/2016</v>
          </cell>
          <cell r="I624" t="str">
            <v>CHI</v>
          </cell>
          <cell r="J624" t="str">
            <v>ATRIBUÍDO SÃO PAULO</v>
          </cell>
          <cell r="K624" t="str">
            <v>54,91</v>
          </cell>
        </row>
        <row r="625">
          <cell r="G625">
            <v>93409</v>
          </cell>
          <cell r="H625" t="str">
            <v>MÁQUINA JATO DE PRESSAO PORTÁTIL, CAMARA DE 1 SAIDA, CAPACIDADE 280 L, DIAMETRO 670 MM, BICO DE JATO CURTO VENTURI DE 5/16'' , MANGUEIRA DE 1'' COM COMPRESSOR DE AR REBOCÁVEL 189 PCM E MOTOR DIESEL 63 CV - CHI DIURNO. AF_03/2016</v>
          </cell>
          <cell r="I625" t="str">
            <v>CHI</v>
          </cell>
          <cell r="J625" t="str">
            <v>ATRIBUÍDO SÃO PAULO</v>
          </cell>
          <cell r="K625" t="str">
            <v>29,90</v>
          </cell>
        </row>
        <row r="626">
          <cell r="G626">
            <v>93416</v>
          </cell>
          <cell r="H626" t="str">
            <v>GERADOR PORTÁTIL MONOFÁSICO, POTÊNCIA 5500 VA, MOTOR A GASOLINA, POTÊNCIA DO MOTOR 13 CV - CHI DIURNO. AF_03/2016</v>
          </cell>
          <cell r="I626" t="str">
            <v>CHI</v>
          </cell>
          <cell r="J626" t="str">
            <v>ATRIBUÍDO SÃO PAULO</v>
          </cell>
          <cell r="K626" t="str">
            <v>0,38</v>
          </cell>
        </row>
        <row r="627">
          <cell r="G627">
            <v>93422</v>
          </cell>
          <cell r="H627" t="str">
            <v>GRUPO GERADOR REBOCÁVEL, POTÊNCIA 66 KVA, MOTOR A DIESEL - CHI DIURNO. AF_03/2016</v>
          </cell>
          <cell r="I627" t="str">
            <v>CHI</v>
          </cell>
          <cell r="J627" t="str">
            <v>ATRIBUÍDO SÃO PAULO</v>
          </cell>
          <cell r="K627" t="str">
            <v>5,13</v>
          </cell>
        </row>
        <row r="628">
          <cell r="G628">
            <v>93428</v>
          </cell>
          <cell r="H628" t="str">
            <v>GRUPO GERADOR ESTACIONÁRIO, POTÊNCIA 150 KVA, MOTOR A DIESEL- CHI DIURNO. AF_03/2016</v>
          </cell>
          <cell r="I628" t="str">
            <v>CHI</v>
          </cell>
          <cell r="J628" t="str">
            <v>ATRIBUÍDO SÃO PAULO</v>
          </cell>
          <cell r="K628" t="str">
            <v>7,25</v>
          </cell>
        </row>
        <row r="629">
          <cell r="G629">
            <v>93434</v>
          </cell>
          <cell r="H629" t="str">
            <v>USINA DE MISTURA ASFÁLTICA À QUENTE, TIPO CONTRA FLUXO, PROD 40 A 80 TON/HORA - CHI DIURNO. AF_03/2016</v>
          </cell>
          <cell r="I629" t="str">
            <v>CHI</v>
          </cell>
          <cell r="J629" t="str">
            <v>ATRIBUÍDO SÃO PAULO</v>
          </cell>
          <cell r="K629" t="str">
            <v>253,07</v>
          </cell>
        </row>
        <row r="630">
          <cell r="G630">
            <v>93440</v>
          </cell>
          <cell r="H630" t="str">
            <v>USINA DE ASFALTO À FRIO, CAPACIDADE DE 40 A 60 TON/HORA, ELÉTRICA POTÊNCIA 30 CV - CHI DIURNO. AF_03/2016</v>
          </cell>
          <cell r="I630" t="str">
            <v>CHI</v>
          </cell>
          <cell r="J630" t="str">
            <v>ATRIBUÍDO SÃO PAULO</v>
          </cell>
          <cell r="K630" t="str">
            <v>97,51</v>
          </cell>
        </row>
        <row r="631">
          <cell r="G631">
            <v>95122</v>
          </cell>
          <cell r="H631" t="str">
            <v>USINA MISTURADORA DE SOLOS, CAPACIDADE DE 200 A 500 TON/H, POTENCIA 75KW - CHI DIURNO. AF_07/2016</v>
          </cell>
          <cell r="I631" t="str">
            <v>CHI</v>
          </cell>
          <cell r="J631" t="str">
            <v>ATRIBUÍDO SÃO PAULO</v>
          </cell>
          <cell r="K631" t="str">
            <v>163,85</v>
          </cell>
        </row>
        <row r="632">
          <cell r="G632">
            <v>95128</v>
          </cell>
          <cell r="H632" t="str">
            <v>DISTRIBUIDOR DE AGREGADOS AUTOPROPELIDO, CAP 3 M3, A DIESEL, POTÊNCIA 176CV - CHI DIURNO. AF_07/2016</v>
          </cell>
          <cell r="I632" t="str">
            <v>CHI</v>
          </cell>
          <cell r="J632" t="str">
            <v>ATRIBUÍDO SÃO PAULO</v>
          </cell>
          <cell r="K632" t="str">
            <v>37,72</v>
          </cell>
        </row>
        <row r="633">
          <cell r="G633">
            <v>95140</v>
          </cell>
          <cell r="H633" t="str">
            <v>TALHA MANUAL DE CORRENTE, CAPACIDADE DE 2 TON. COM ELEVAÇÃO DE 3 M - CHI DIURNO. AF_07/2016</v>
          </cell>
          <cell r="I633" t="str">
            <v>CHI</v>
          </cell>
          <cell r="J633" t="str">
            <v>COLETADO</v>
          </cell>
          <cell r="K633" t="str">
            <v>0,04</v>
          </cell>
        </row>
        <row r="634">
          <cell r="G634">
            <v>95213</v>
          </cell>
          <cell r="H634" t="str">
            <v>GRUA ASCENCIONAL, LANÇA DE 42 M, CAPACIDADE DE 1,5 T A 30 M, ALTURA ATÉ 39 M - CHI DIURNO. AF_08/2016</v>
          </cell>
          <cell r="I634" t="str">
            <v>CHI</v>
          </cell>
          <cell r="J634" t="str">
            <v>ATRIBUÍDO SÃO PAULO</v>
          </cell>
          <cell r="K634" t="str">
            <v>77,87</v>
          </cell>
        </row>
        <row r="635">
          <cell r="G635">
            <v>95259</v>
          </cell>
          <cell r="H635" t="str">
            <v>MARTELO DEMOLIDOR PNEUMÁTICO MANUAL, 32 KG - CHI DIURNO. AF_09/2016</v>
          </cell>
          <cell r="I635" t="str">
            <v>CHI</v>
          </cell>
          <cell r="J635" t="str">
            <v>ATRIBUÍDO SÃO PAULO</v>
          </cell>
          <cell r="K635" t="str">
            <v>15,96</v>
          </cell>
        </row>
        <row r="636">
          <cell r="G636">
            <v>95265</v>
          </cell>
          <cell r="H636" t="str">
            <v>COMPACTADOR DE SOLOS DE PERCUSÃO (SOQUETE) COM MOTOR A GASOLINA, POTÊNCIA 3 CV - CHI DIURNO. AF_09/2016</v>
          </cell>
          <cell r="I636" t="str">
            <v>CHI</v>
          </cell>
          <cell r="J636" t="str">
            <v>ATRIBUÍDO SÃO PAULO</v>
          </cell>
          <cell r="K636" t="str">
            <v>0,73</v>
          </cell>
        </row>
        <row r="637">
          <cell r="G637">
            <v>95271</v>
          </cell>
          <cell r="H637" t="str">
            <v>RÉGUA VIBRATÓRIA DUPLA PARA CONCRETO, PESO DE 60KG, COMPRIMENTO 4 M, COM MOTOR A GASOLINA, POTÊNCIA 5,5 HP - CHI DIURNO. AF_09/2016</v>
          </cell>
          <cell r="I637" t="str">
            <v>CHI</v>
          </cell>
          <cell r="J637" t="str">
            <v>ATRIBUÍDO SÃO PAULO</v>
          </cell>
          <cell r="K637" t="str">
            <v>0,55</v>
          </cell>
        </row>
        <row r="638">
          <cell r="G638">
            <v>95277</v>
          </cell>
          <cell r="H638" t="str">
            <v>POLIDORA DE PISO (POLITRIZ), PESO DE 100KG, DIÂMETRO 450 MM, MOTOR ELÉTRICO, POTÊNCIA 4 HP - CHI DIURNO. AF_09/2016</v>
          </cell>
          <cell r="I638" t="str">
            <v>CHI</v>
          </cell>
          <cell r="J638" t="str">
            <v>ATRIBUÍDO SÃO PAULO</v>
          </cell>
          <cell r="K638" t="str">
            <v>0,54</v>
          </cell>
        </row>
        <row r="639">
          <cell r="G639">
            <v>95283</v>
          </cell>
          <cell r="H639" t="str">
            <v>DESEMPENADEIRA DE CONCRETO, PESO DE 78 KG, 4 PÁS, MOTOR A GASOLINA, POTÊNCIA 5,5 HP - CHI DIURNO. AF_09/2016</v>
          </cell>
          <cell r="I639" t="str">
            <v>CHI</v>
          </cell>
          <cell r="J639" t="str">
            <v>ATRIBUÍDO SÃO PAULO</v>
          </cell>
          <cell r="K639" t="str">
            <v>0,66</v>
          </cell>
        </row>
        <row r="640">
          <cell r="G640">
            <v>95621</v>
          </cell>
          <cell r="H640" t="str">
            <v>PERFURATRIZ PNEUMATICA MANUAL DE PESO MEDIO, MARTELETE, 18KG, COMPRIMENTO MÁXIMO DE CURSO DE 6 M, DIAMETRO DO PISTAO DE 5,5 CM - CHI DIURNO. AF_11/2016</v>
          </cell>
          <cell r="I640" t="str">
            <v>CHI</v>
          </cell>
          <cell r="J640" t="str">
            <v>ATRIBUÍDO SÃO PAULO</v>
          </cell>
          <cell r="K640" t="str">
            <v>15,72</v>
          </cell>
        </row>
        <row r="641">
          <cell r="G641">
            <v>95632</v>
          </cell>
          <cell r="H641" t="str">
            <v>ROLO COMPACTADOR VIBRATORIO TANDEM, ACO LISO, POTENCIA 125 HP, PESO SEM/COM LASTRO 10,20/11,65 T, LARGURA DE TRABALHO 1,73 M - CHI DIURNO. AF_11/2016</v>
          </cell>
          <cell r="I641" t="str">
            <v>CHI</v>
          </cell>
          <cell r="J641" t="str">
            <v>ATRIBUÍDO SÃO PAULO</v>
          </cell>
          <cell r="K641" t="str">
            <v>76,69</v>
          </cell>
        </row>
        <row r="642">
          <cell r="G642">
            <v>95703</v>
          </cell>
          <cell r="H642" t="str">
            <v>PERFURATRIZ MANUAL, TORQUE MAXIMO 55 KGF.M, POTENCIA 5 CV, COM DIAMETRO MAXIMO 8 1/2" - CHI DIURNO. AF_11/2016</v>
          </cell>
          <cell r="I642" t="str">
            <v>CHI</v>
          </cell>
          <cell r="J642" t="str">
            <v>ATRIBUÍDO SÃO PAULO</v>
          </cell>
          <cell r="K642" t="str">
            <v>23,27</v>
          </cell>
        </row>
        <row r="643">
          <cell r="G643">
            <v>95709</v>
          </cell>
          <cell r="H643" t="str">
            <v>PERFURATRIZ SOBRE ESTEIRA, TORQUE MÁXIMO 600 KGF, POTÊNCIA ENTRE 50 E 60 HP, DIÂMETRO MÁXIMO 10 - CHI DIURNO. AF_11/2016</v>
          </cell>
          <cell r="I643" t="str">
            <v>CHI</v>
          </cell>
          <cell r="J643" t="str">
            <v>ATRIBUÍDO SÃO PAULO</v>
          </cell>
          <cell r="K643" t="str">
            <v>69,18</v>
          </cell>
        </row>
        <row r="644">
          <cell r="G644">
            <v>95715</v>
          </cell>
          <cell r="H644" t="str">
            <v>ESCAVADEIRA HIDRAULICA SOBRE ESTEIRA, COM GARRA GIRATORIA DE MANDIBULAS, PESO OPERACIONAL ENTRE 22,00 E 25,50 TON, POTENCIA LIQUIDA ENTRE 150 E 160 HP - CHI DIURNO. AF_11/2016</v>
          </cell>
          <cell r="I644" t="str">
            <v>CHI</v>
          </cell>
          <cell r="J644" t="str">
            <v>ATRIBUÍDO SÃO PAULO</v>
          </cell>
          <cell r="K644" t="str">
            <v>83,36</v>
          </cell>
        </row>
        <row r="645">
          <cell r="G645">
            <v>95721</v>
          </cell>
          <cell r="H645" t="str">
            <v>ESCAVADEIRA HIDRAULICA SOBRE ESTEIRA, EQUIPADA COM CLAMSHELL, COM CAPACIDADE DA CAÇAMBA ENTRE 1,20 E 1,50 M3, PESO OPERACIONAL ENTRE 20,00 E 22,00 TON, POTENCIA LIQUIDA ENTRE 150 E 160 HP - CHI DIURNO. AF_11/2016</v>
          </cell>
          <cell r="I645" t="str">
            <v>CHI</v>
          </cell>
          <cell r="J645" t="str">
            <v>ATRIBUÍDO SÃO PAULO</v>
          </cell>
          <cell r="K645" t="str">
            <v>81,11</v>
          </cell>
        </row>
        <row r="646">
          <cell r="G646">
            <v>95873</v>
          </cell>
          <cell r="H646" t="str">
            <v>GRUPO GERADOR COM CARENAGEM, MOTOR DIESEL POTÊNCIA STANDART ENTRE 250 E 260 KVA - CHI DIURNO. AF_12/2016</v>
          </cell>
          <cell r="I646" t="str">
            <v>CHI</v>
          </cell>
          <cell r="J646" t="str">
            <v>ATRIBUÍDO SÃO PAULO</v>
          </cell>
          <cell r="K646" t="str">
            <v>11,61</v>
          </cell>
        </row>
        <row r="647">
          <cell r="G647">
            <v>96014</v>
          </cell>
          <cell r="H647" t="str">
            <v>TRATOR DE PNEUS COM POTÊNCIA DE 122 CV, TRAÇÃO 4X4, COM VASSOURA MECÂNICA ACOPLADA - CHI DIURNO. AF_02/2017</v>
          </cell>
          <cell r="I647" t="str">
            <v>CHI</v>
          </cell>
          <cell r="J647" t="str">
            <v>ATRIBUÍDO SÃO PAULO</v>
          </cell>
          <cell r="K647" t="str">
            <v>46,87</v>
          </cell>
        </row>
        <row r="648">
          <cell r="G648">
            <v>96021</v>
          </cell>
          <cell r="H648" t="str">
            <v>TRATOR DE PNEUS COM POTÊNCIA DE 122 CV, TRAÇÃO 4X4, COM GRADE DE DISCOS ACOPLADA - CHI DIURNO. AF_02/2017</v>
          </cell>
          <cell r="I648" t="str">
            <v>CHI</v>
          </cell>
          <cell r="J648" t="str">
            <v>ATRIBUÍDO SÃO PAULO</v>
          </cell>
          <cell r="K648" t="str">
            <v>46,60</v>
          </cell>
        </row>
        <row r="649">
          <cell r="G649">
            <v>96029</v>
          </cell>
          <cell r="H649" t="str">
            <v>TRATOR DE PNEUS COM POTÊNCIA DE 85 CV, TRAÇÃO 4X4, COM GRADE DE DISCOS ACOPLADA - CHI DIURNO. AF_02/2017</v>
          </cell>
          <cell r="I649" t="str">
            <v>CHI</v>
          </cell>
          <cell r="J649" t="str">
            <v>ATRIBUÍDO SÃO PAULO</v>
          </cell>
          <cell r="K649" t="str">
            <v>40,52</v>
          </cell>
        </row>
        <row r="650">
          <cell r="G650">
            <v>96036</v>
          </cell>
          <cell r="H650" t="str">
            <v>CAMINHÃO BASCULANTE 10 M3, TRUCADO, POTÊNCIA 230 CV, INCLUSIVE CAÇAMBA METÁLICA, COM DISTRIBUIDOR DE AGREGADOS ACOPLADO - CHI DIURNO. AF_02/2017</v>
          </cell>
          <cell r="I650" t="str">
            <v>CHI</v>
          </cell>
          <cell r="J650" t="str">
            <v>ATRIBUÍDO SÃO PAULO</v>
          </cell>
          <cell r="K650" t="str">
            <v>64,01</v>
          </cell>
        </row>
        <row r="651">
          <cell r="G651">
            <v>96155</v>
          </cell>
          <cell r="H651" t="str">
            <v>TRATOR DE PNEUS COM POTÊNCIA DE 85 CV, TRAÇÃO 4X4, COM VASSOURA MECÂNICA ACOPLADA - CHI DIURNO. AF_02/2017</v>
          </cell>
          <cell r="I651" t="str">
            <v>CHI</v>
          </cell>
          <cell r="J651" t="str">
            <v>ATRIBUÍDO SÃO PAULO</v>
          </cell>
          <cell r="K651" t="str">
            <v>40,79</v>
          </cell>
        </row>
        <row r="652">
          <cell r="G652">
            <v>96156</v>
          </cell>
          <cell r="H652" t="str">
            <v>MINICARREGADEIRA SOBRE RODAS POTENCIA 47HP CAPACIDADE OPERACAO 646 KG, COM VASSOURA MECÂNICA ACOPLADA - CHI DIURNO. AF_03/2017</v>
          </cell>
          <cell r="I652" t="str">
            <v>CHI</v>
          </cell>
          <cell r="J652" t="str">
            <v>ATRIBUÍDO SÃO PAULO</v>
          </cell>
          <cell r="K652" t="str">
            <v>50,15</v>
          </cell>
        </row>
        <row r="653">
          <cell r="G653">
            <v>96159</v>
          </cell>
          <cell r="H653" t="str">
            <v>MÁQUINA DEMARCADORA DE FAIXA DE TRÁFEGO À FRIO, AUTOPROPELIDA, POTÊNCIA 38 HP - CHI DIURNO. AF_07/2016</v>
          </cell>
          <cell r="I653" t="str">
            <v>CHI</v>
          </cell>
          <cell r="J653" t="str">
            <v>ATRIBUÍDO SÃO PAULO</v>
          </cell>
          <cell r="K653" t="str">
            <v>73,19</v>
          </cell>
        </row>
        <row r="654">
          <cell r="G654">
            <v>96246</v>
          </cell>
          <cell r="H654" t="str">
            <v>MINIESCAVADEIRA SOBRE ESTEIRAS, POTENCIA LIQUIDA DE *30* HP, PESO OPERACIONAL DE *3.500* KG - CHI DIURNO. AF_04/2017</v>
          </cell>
          <cell r="I654" t="str">
            <v>CHI</v>
          </cell>
          <cell r="J654" t="str">
            <v>ATRIBUÍDO SÃO PAULO</v>
          </cell>
          <cell r="K654" t="str">
            <v>49,42</v>
          </cell>
        </row>
        <row r="655">
          <cell r="G655">
            <v>96464</v>
          </cell>
          <cell r="H655" t="str">
            <v>ROLO COMPACTADOR DE PNEUS, ESTATICO, PRESSAO VARIAVEL, POTENCIA 110 HP, PESO SEM/COM LASTRO 10,8/27 T, LARGURA DE ROLAGEM 2,30 M - CHI DIURNO. AF_06/2017</v>
          </cell>
          <cell r="I655" t="str">
            <v>CHI</v>
          </cell>
          <cell r="J655" t="str">
            <v>ATRIBUÍDO SÃO PAULO</v>
          </cell>
          <cell r="K655" t="str">
            <v>83,01</v>
          </cell>
        </row>
        <row r="656">
          <cell r="G656">
            <v>98765</v>
          </cell>
          <cell r="H656" t="str">
            <v>INVERSOR DE SOLDA MONOFÁSICO DE 160 A, POTÊNCIA DE 5400 W, TENSÃO DE 220 V, PARA SOLDA COM ELETRODOS DE 2,0 A 4,0 MM E PROCESSO TIG - CHI DIURNO. AF_06/2018</v>
          </cell>
          <cell r="I656" t="str">
            <v>CHI</v>
          </cell>
          <cell r="J656" t="str">
            <v>COLETADO</v>
          </cell>
          <cell r="K656" t="str">
            <v>0,06</v>
          </cell>
        </row>
        <row r="657">
          <cell r="G657">
            <v>99834</v>
          </cell>
          <cell r="H657" t="str">
            <v>LAVADORA DE ALTA PRESSAO (LAVA-JATO) PARA AGUA FRIA, PRESSAO DE OPERACAO ENTRE 1400 E 1900 LIB/POL2, VAZAO MAXIMA ENTRE 400 E 700 L/H - CHI DIURNO. AF_04/2019</v>
          </cell>
          <cell r="I657" t="str">
            <v>CHI</v>
          </cell>
          <cell r="J657" t="str">
            <v>COLETADO</v>
          </cell>
          <cell r="K657" t="str">
            <v>0,22</v>
          </cell>
        </row>
        <row r="658">
          <cell r="G658">
            <v>100642</v>
          </cell>
          <cell r="H658" t="str">
            <v>USINA DE MISTURA ASFÁLTICA À QUENTE, TIPO CONTRA FLUXO, PROD 100 A 140 TON/HORA - CHI DIURNO. AF_12/2019</v>
          </cell>
          <cell r="I658" t="str">
            <v>CHI</v>
          </cell>
          <cell r="J658" t="str">
            <v>ATRIBUÍDO SÃO PAULO</v>
          </cell>
          <cell r="K658" t="str">
            <v>222,07</v>
          </cell>
        </row>
        <row r="659">
          <cell r="G659">
            <v>100648</v>
          </cell>
          <cell r="H659" t="str">
            <v>USINA DE ASFALTO, TIPO GRAVIMÉTRICA, PROD 150 TON/HORA - CHI DIURNO. AF_12/2019</v>
          </cell>
          <cell r="I659" t="str">
            <v>CHI</v>
          </cell>
          <cell r="J659" t="str">
            <v>ATRIBUÍDO SÃO PAULO</v>
          </cell>
          <cell r="K659" t="str">
            <v>442,47</v>
          </cell>
        </row>
        <row r="660">
          <cell r="G660">
            <v>102274</v>
          </cell>
          <cell r="H660" t="str">
            <v>MARTELO DEMOLIDOR ELÉTRICO, COM POTÊNCIA DE 2.000 W, 1.000 IMPACTOS POR MINUTO, PESO DE 30 KG -  CHI DIURNO. AF_01/2021</v>
          </cell>
          <cell r="I660" t="str">
            <v>CHI</v>
          </cell>
          <cell r="J660" t="str">
            <v>ATRIBUÍDO SÃO PAULO</v>
          </cell>
          <cell r="K660" t="str">
            <v>15,27</v>
          </cell>
        </row>
        <row r="661">
          <cell r="G661">
            <v>104092</v>
          </cell>
          <cell r="H661" t="str">
            <v>TERMOFUSORA PARA TUBOS E CONEXÕES EM PPR COM DIÂMETROS DE 20 A 63 MM, POTÊNCIA DE 800 W, TENSAO 220 V - CHI DIURNO. AF_05/2022</v>
          </cell>
          <cell r="I661" t="str">
            <v>CHI</v>
          </cell>
          <cell r="J661" t="str">
            <v>COEFICIENTE DE REPRESENTATIVIDADE</v>
          </cell>
          <cell r="K661" t="str">
            <v>0,13</v>
          </cell>
        </row>
        <row r="662">
          <cell r="G662">
            <v>104098</v>
          </cell>
          <cell r="H662" t="str">
            <v>TERMOFUSORA PARA TUBOS E CONEXÕES EM PPR COM DIÂMETROS DE 75 A 110 MM, POTÊNCIA DE *1100* W, TENSÃO 220 V - CHI DIURNO. AF_05/2022</v>
          </cell>
          <cell r="I662" t="str">
            <v>CHI</v>
          </cell>
          <cell r="J662" t="str">
            <v>COEFICIENTE DE REPRESENTATIVIDADE</v>
          </cell>
          <cell r="K662" t="str">
            <v>0,18</v>
          </cell>
        </row>
        <row r="663">
          <cell r="G663">
            <v>5089</v>
          </cell>
          <cell r="H663" t="str">
            <v>ROLO COMPACTADOR VIBRATÓRIO PÉ DE CARNEIRO PARA SOLOS, POTÊNCIA 80 HP, PESO OPERACIONAL SEM/COM LASTRO 7,4 / 8,8 T, LARGURA DE TRABALHO 1,68 M - MANUTENÇÃO. AF_02/2016</v>
          </cell>
          <cell r="I663" t="str">
            <v>H</v>
          </cell>
          <cell r="J663" t="str">
            <v>ATRIBUÍDO SÃO PAULO</v>
          </cell>
          <cell r="K663" t="str">
            <v>44,26</v>
          </cell>
        </row>
        <row r="664">
          <cell r="G664">
            <v>5627</v>
          </cell>
          <cell r="H664" t="str">
            <v>ESCAVADEIRA HIDRÁULICA SOBRE ESTEIRAS, CAÇAMBA 0,80 M3, PESO OPERACIONAL 17 T, POTENCIA BRUTA 111 HP - DEPRECIAÇÃO. AF_06/2014</v>
          </cell>
          <cell r="I664" t="str">
            <v>H</v>
          </cell>
          <cell r="J664" t="str">
            <v>ATRIBUÍDO SÃO PAULO</v>
          </cell>
          <cell r="K664" t="str">
            <v>45,42</v>
          </cell>
        </row>
        <row r="665">
          <cell r="G665">
            <v>5628</v>
          </cell>
          <cell r="H665" t="str">
            <v>ESCAVADEIRA HIDRÁULICA SOBRE ESTEIRAS, CAÇAMBA 0,80 M3, PESO OPERACIONAL 17 T, POTENCIA BRUTA 111 HP - JUROS. AF_06/2014</v>
          </cell>
          <cell r="I665" t="str">
            <v>H</v>
          </cell>
          <cell r="J665" t="str">
            <v>ATRIBUÍDO SÃO PAULO</v>
          </cell>
          <cell r="K665" t="str">
            <v>6,16</v>
          </cell>
        </row>
        <row r="666">
          <cell r="G666">
            <v>5629</v>
          </cell>
          <cell r="H666" t="str">
            <v>ESCAVADEIRA HIDRÁULICA SOBRE ESTEIRAS, CAÇAMBA 0,80 M3, PESO OPERACIONAL 17 T, POTENCIA BRUTA 111 HP - MANUTENÇÃO. AF_06/2014</v>
          </cell>
          <cell r="I666" t="str">
            <v>H</v>
          </cell>
          <cell r="J666" t="str">
            <v>ATRIBUÍDO SÃO PAULO</v>
          </cell>
          <cell r="K666" t="str">
            <v>56,78</v>
          </cell>
        </row>
        <row r="667">
          <cell r="G667">
            <v>5630</v>
          </cell>
          <cell r="H667" t="str">
            <v>ESCAVADEIRA HIDRÁULICA SOBRE ESTEIRAS, CAÇAMBA 0,80 M3, PESO OPERACIONAL 17 T, POTENCIA BRUTA 111 HP - MATERIAIS NA OPERAÇÃO. AF_06/2014</v>
          </cell>
          <cell r="I667" t="str">
            <v>H</v>
          </cell>
          <cell r="J667" t="str">
            <v>COLETADO</v>
          </cell>
          <cell r="K667" t="str">
            <v>61,17</v>
          </cell>
        </row>
        <row r="668">
          <cell r="G668">
            <v>5658</v>
          </cell>
          <cell r="H668" t="str">
            <v>GRADE DE DISCO CONTROLE REMOTO REBOCÁVEL, COM 24 DISCOS 24 X 6 MM COM PNEUS PARA TRANSPORTE - MANUTENÇÃO. AF_06/2014</v>
          </cell>
          <cell r="I668" t="str">
            <v>H</v>
          </cell>
          <cell r="J668" t="str">
            <v>ATRIBUÍDO SÃO PAULO</v>
          </cell>
          <cell r="K668" t="str">
            <v>2,59</v>
          </cell>
        </row>
        <row r="669">
          <cell r="G669">
            <v>5664</v>
          </cell>
          <cell r="H669" t="str">
            <v>RETROESCAVADEIRA SOBRE RODAS COM CARREGADEIRA, TRAÇÃO 4X4, POTÊNCIA LÍQ. 88 HP, CAÇAMBA CARREG. CAP. MÍN. 1 M3, CAÇAMBA RETRO CAP. 0,26 M3, PESO OPERACIONAL MÍN. 6.674 KG, PROFUNDIDADE ESCAVAÇÃO MÁX. 4,37 M - MANUTENÇÃO. AF_06/2014</v>
          </cell>
          <cell r="I669" t="str">
            <v>H</v>
          </cell>
          <cell r="J669" t="str">
            <v>ATRIBUÍDO SÃO PAULO</v>
          </cell>
          <cell r="K669" t="str">
            <v>32,65</v>
          </cell>
        </row>
        <row r="670">
          <cell r="G670">
            <v>5667</v>
          </cell>
          <cell r="H670" t="str">
            <v>RETROESCAVADEIRA SOBRE RODAS COM CARREGADEIRA, TRAÇÃO 4X2, POTÊNCIA LÍQ. 79 HP, CAÇAMBA CARREG. CAP. MÍN. 1 M3, CAÇAMBA RETRO CAP. 0,20 M3, PESO OPERACIONAL MÍN. 6.570 KG, PROFUNDIDADE ESCAVAÇÃO MÁX. 4,37 M - MANUTENÇÃO. AF_06/2014</v>
          </cell>
          <cell r="I670" t="str">
            <v>H</v>
          </cell>
          <cell r="J670" t="str">
            <v>ATRIBUÍDO SÃO PAULO</v>
          </cell>
          <cell r="K670" t="str">
            <v>29,04</v>
          </cell>
        </row>
        <row r="671">
          <cell r="G671">
            <v>5668</v>
          </cell>
          <cell r="H671" t="str">
            <v>RETROESCAVADEIRA SOBRE RODAS COM CARREGADEIRA, TRAÇÃO 4X2, POTÊNCIA LÍQ. 79 HP, CAÇAMBA CARREG. CAP. MÍN. 1 M3, CAÇAMBA RETRO CAP. 0,20 M3, PESO OPERACIONAL MÍN. 6.570 KG, PROFUNDIDADE ESCAVAÇÃO MÁX. 4,37 M - MATERIAIS NA OPERAÇÃO. AF_06/2014</v>
          </cell>
          <cell r="I671" t="str">
            <v>H</v>
          </cell>
          <cell r="J671" t="str">
            <v>COLETADO</v>
          </cell>
          <cell r="K671" t="str">
            <v>43,50</v>
          </cell>
        </row>
        <row r="672">
          <cell r="G672">
            <v>5674</v>
          </cell>
          <cell r="H672" t="str">
            <v>ROLO COMPACTADOR VIBRATÓRIO DE UM CILINDRO AÇO LISO, POTÊNCIA 80 HP, PESO OPERACIONAL MÁXIMO 8,1 T, IMPACTO DINÂMICO 16,15 / 9,5 T, LARGURA DE TRABALHO 1,68 M - MANUTENÇÃO. AF_06/2014</v>
          </cell>
          <cell r="I672" t="str">
            <v>H</v>
          </cell>
          <cell r="J672" t="str">
            <v>ATRIBUÍDO SÃO PAULO</v>
          </cell>
          <cell r="K672" t="str">
            <v>42,57</v>
          </cell>
        </row>
        <row r="673">
          <cell r="G673">
            <v>5692</v>
          </cell>
          <cell r="H673" t="str">
            <v>MOTOBOMBA CENTRÍFUGA, MOTOR A GASOLINA, POTÊNCIA 5,42 HP, BOCAIS 1 1/2" X 1", DIÂMETRO ROTOR 143 MM HM/Q = 6 MCA / 16,8 M3/H A 38 MCA / 6,6 M3/H - MANUTENÇÃO. AF_06/2014</v>
          </cell>
          <cell r="I673" t="str">
            <v>H</v>
          </cell>
          <cell r="J673" t="str">
            <v>COEFICIENTE DE REPRESENTATIVIDADE</v>
          </cell>
          <cell r="K673" t="str">
            <v>0,30</v>
          </cell>
        </row>
        <row r="674">
          <cell r="G674">
            <v>5693</v>
          </cell>
          <cell r="H674" t="str">
            <v>MOTOBOMBA CENTRÍFUGA, MOTOR A GASOLINA, POTÊNCIA 5,42 HP, BOCAIS 1 1/2" X 1", DIÂMETRO ROTOR 143 MM HM/Q = 6 MCA / 16,8 M3/H A 38 MCA / 6,6 M3/H - MATERIAIS NA OPERAÇÃO. AF_06/2014</v>
          </cell>
          <cell r="I674" t="str">
            <v>H</v>
          </cell>
          <cell r="J674" t="str">
            <v>COLETADO</v>
          </cell>
          <cell r="K674" t="str">
            <v>19,64</v>
          </cell>
        </row>
        <row r="675">
          <cell r="G675">
            <v>5695</v>
          </cell>
          <cell r="H675" t="str">
            <v>CAMINHÃO BASCULANTE 6 M3, PESO BRUTO TOTAL 16.000 KG, CARGA ÚTIL MÁXIMA 13.071 KG, DISTÂNCIA ENTRE EIXOS 4,80 M, POTÊNCIA 230 CV INCLUSIVE CAÇAMBA METÁLICA - MANUTENÇÃO. AF_06/2014</v>
          </cell>
          <cell r="I675" t="str">
            <v>H</v>
          </cell>
          <cell r="J675" t="str">
            <v>ATRIBUÍDO SÃO PAULO</v>
          </cell>
          <cell r="K675" t="str">
            <v>41,14</v>
          </cell>
        </row>
        <row r="676">
          <cell r="G676">
            <v>5703</v>
          </cell>
          <cell r="H676" t="str">
            <v>USINA DE CONCRETO FIXA, CAPACIDADE NOMINAL DE 90 A 120 M3/H, SEM SILO - MATERIAIS NA OPERAÇÃO. AF_07/2016</v>
          </cell>
          <cell r="I676" t="str">
            <v>H</v>
          </cell>
          <cell r="J676" t="str">
            <v>COEFICIENTE DE REPRESENTATIVIDADE</v>
          </cell>
          <cell r="K676" t="str">
            <v>20,46</v>
          </cell>
        </row>
        <row r="677">
          <cell r="G677">
            <v>5705</v>
          </cell>
          <cell r="H677" t="str">
            <v>CAMINHÃO TOCO, PBT 16.000 KG, CARGA ÚTIL MÁX. 10.685 KG, DIST. ENTRE EIXOS 4,8 M, POTÊNCIA 189 CV, INCLUSIVE CARROCERIA FIXA ABERTA DE MADEIRA P/ TRANSPORTE GERAL DE CARGA SECA, DIMEN. APROX. 2,5 X 7,00 X 0,50 M - MANUTENÇÃO. AF_06/2014</v>
          </cell>
          <cell r="I677" t="str">
            <v>H</v>
          </cell>
          <cell r="J677" t="str">
            <v>ATRIBUÍDO SÃO PAULO</v>
          </cell>
          <cell r="K677" t="str">
            <v>39,90</v>
          </cell>
        </row>
        <row r="678">
          <cell r="G678">
            <v>5707</v>
          </cell>
          <cell r="H678" t="str">
            <v>USINA MISTURADORA DE SOLOS, CAPACIDADE DE 200 A 500 TON/H, POTENCIA 75KW - MANUTENÇÃO. AF_07/2016</v>
          </cell>
          <cell r="I678" t="str">
            <v>H</v>
          </cell>
          <cell r="J678" t="str">
            <v>ATRIBUÍDO SÃO PAULO</v>
          </cell>
          <cell r="K678" t="str">
            <v>71,44</v>
          </cell>
        </row>
        <row r="679">
          <cell r="G679">
            <v>5710</v>
          </cell>
          <cell r="H679" t="str">
            <v>VIBROACABADORA DE ASFALTO SOBRE ESTEIRAS, LARGURA DE PAVIMENTAÇÃO 1,90 M A 5,30 M, POTÊNCIA 105 HP CAPACIDADE 450 T/H - MANUTENÇÃO. AF_11/2014</v>
          </cell>
          <cell r="I679" t="str">
            <v>H</v>
          </cell>
          <cell r="J679" t="str">
            <v>ATRIBUÍDO SÃO PAULO</v>
          </cell>
          <cell r="K679" t="str">
            <v>156,34</v>
          </cell>
        </row>
        <row r="680">
          <cell r="G680">
            <v>5711</v>
          </cell>
          <cell r="H680" t="str">
            <v>VIBROACABADORA DE ASFALTO SOBRE ESTEIRAS, LARGURA DE PAVIMENTAÇÃO 1,90 M A 5,30 M, POTÊNCIA 105 HP CAPACIDADE 450 T/H - MATERIAIS NA OPERAÇÃO. AF_11/2014</v>
          </cell>
          <cell r="I680" t="str">
            <v>H</v>
          </cell>
          <cell r="J680" t="str">
            <v>COLETADO</v>
          </cell>
          <cell r="K680" t="str">
            <v>84,51</v>
          </cell>
        </row>
        <row r="681">
          <cell r="G681">
            <v>5714</v>
          </cell>
          <cell r="H681" t="str">
            <v>TRATOR DE PNEUS, POTÊNCIA 85 CV, TRAÇÃO 4X4, PESO COM LASTRO DE 4.675 KG - MANUTENÇÃO. AF_06/2014</v>
          </cell>
          <cell r="I681" t="str">
            <v>H</v>
          </cell>
          <cell r="J681" t="str">
            <v>ATRIBUÍDO SÃO PAULO</v>
          </cell>
          <cell r="K681" t="str">
            <v>16,03</v>
          </cell>
        </row>
        <row r="682">
          <cell r="G682">
            <v>5715</v>
          </cell>
          <cell r="H682" t="str">
            <v>TRATOR DE PNEUS, POTÊNCIA 85 CV, TRAÇÃO 4X4, PESO COM LASTRO DE 4.675 KG - MATERIAIS NA OPERAÇÃO. AF_06/2014</v>
          </cell>
          <cell r="I682" t="str">
            <v>H</v>
          </cell>
          <cell r="J682" t="str">
            <v>COLETADO</v>
          </cell>
          <cell r="K682" t="str">
            <v>63,95</v>
          </cell>
        </row>
        <row r="683">
          <cell r="G683">
            <v>5718</v>
          </cell>
          <cell r="H683" t="str">
            <v>TRATOR DE ESTEIRAS, POTÊNCIA 170 HP, PESO OPERACIONAL 19 T, CAÇAMBA 5,2 M3 - MATERIAIS NA OPERAÇÃO. AF_06/2014</v>
          </cell>
          <cell r="I683" t="str">
            <v>H</v>
          </cell>
          <cell r="J683" t="str">
            <v>COLETADO</v>
          </cell>
          <cell r="K683" t="str">
            <v>100,87</v>
          </cell>
        </row>
        <row r="684">
          <cell r="G684">
            <v>5721</v>
          </cell>
          <cell r="H684" t="str">
            <v>TRATOR DE ESTEIRAS, POTÊNCIA 150 HP, PESO OPERACIONAL 16,7 T, COM RODA MOTRIZ ELEVADA E LÂMINA 3,18 M3 - MATERIAIS NA OPERAÇÃO. AF_06/2014</v>
          </cell>
          <cell r="I684" t="str">
            <v>H</v>
          </cell>
          <cell r="J684" t="str">
            <v>COLETADO</v>
          </cell>
          <cell r="K684" t="str">
            <v>89,00</v>
          </cell>
        </row>
        <row r="685">
          <cell r="G685">
            <v>5722</v>
          </cell>
          <cell r="H685" t="str">
            <v>TRATOR DE ESTEIRAS, POTÊNCIA 347 HP, PESO OPERACIONAL 38,5 T, COM LÂMINA 8,70 M3 - MATERIAIS NA OPERAÇÃO. AF_06/2014</v>
          </cell>
          <cell r="I685" t="str">
            <v>H</v>
          </cell>
          <cell r="J685" t="str">
            <v>COLETADO</v>
          </cell>
          <cell r="K685" t="str">
            <v>205,84</v>
          </cell>
        </row>
        <row r="686">
          <cell r="G686">
            <v>5724</v>
          </cell>
          <cell r="H686" t="str">
            <v>TRATOR DE ESTEIRAS, POTÊNCIA 100 HP, PESO OPERACIONAL 9,4 T, COM LÂMINA 2,19 M3 - MANUTENÇÃO. AF_06/2014</v>
          </cell>
          <cell r="I686" t="str">
            <v>H</v>
          </cell>
          <cell r="J686" t="str">
            <v>ATRIBUÍDO SÃO PAULO</v>
          </cell>
          <cell r="K686" t="str">
            <v>53,61</v>
          </cell>
        </row>
        <row r="687">
          <cell r="G687">
            <v>5727</v>
          </cell>
          <cell r="H687" t="str">
            <v>ROLO COMPACTADOR VIBRATÓRIO REBOCÁVEL, CILINDRO DE AÇO LISO, POTÊNCIA DE TRAÇÃO DE 65 CV, PESO 4,7 T, IMPACTO DINÂMICO 18,3 T, LARGURA DE TRABALHO 1,67 M - MANUTENÇÃO. AF_02/2016</v>
          </cell>
          <cell r="I687" t="str">
            <v>H</v>
          </cell>
          <cell r="J687" t="str">
            <v>ATRIBUÍDO SÃO PAULO</v>
          </cell>
          <cell r="K687" t="str">
            <v>12,85</v>
          </cell>
        </row>
        <row r="688">
          <cell r="G688">
            <v>5729</v>
          </cell>
          <cell r="H688" t="str">
            <v>ROLO COMPACTADOR VIBRATÓRIO TANDEM AÇO LISO, POTÊNCIA 58 HP, PESO SEM/COM LASTRO 6,5 / 9,4 T, LARGURA DE TRABALHO 1,2 M - MANUTENÇÃO. AF_06/2014</v>
          </cell>
          <cell r="I688" t="str">
            <v>H</v>
          </cell>
          <cell r="J688" t="str">
            <v>ATRIBUÍDO SÃO PAULO</v>
          </cell>
          <cell r="K688" t="str">
            <v>52,27</v>
          </cell>
        </row>
        <row r="689">
          <cell r="G689">
            <v>5730</v>
          </cell>
          <cell r="H689" t="str">
            <v>ROLO COMPACTADOR VIBRATÓRIO TANDEM AÇO LISO, POTÊNCIA 58 HP, PESO SEM/COM LASTRO 6,5 / 9,4 T, LARGURA DE TRABALHO 1,2 M - MATERIAIS NA OPERAÇÃO. AF_06/2014</v>
          </cell>
          <cell r="I689" t="str">
            <v>H</v>
          </cell>
          <cell r="J689" t="str">
            <v>COLETADO</v>
          </cell>
          <cell r="K689" t="str">
            <v>38,79</v>
          </cell>
        </row>
        <row r="690">
          <cell r="G690">
            <v>5735</v>
          </cell>
          <cell r="H690" t="str">
            <v>RETROESCAVADEIRA SOBRE RODAS COM CARREGADEIRA, TRAÇÃO 4X4, POTÊNCIA LÍQ. 72 HP, CAÇAMBA CARREG. CAP. MÍN. 0,79 M3, CAÇAMBA RETRO CAP. 0,18 M3, PESO OPERACIONAL MÍN. 7.140 KG, PROFUNDIDADE ESCAVAÇÃO MÁX. 4,50 M - MANUTENÇÃO. AF_06/2014</v>
          </cell>
          <cell r="I690" t="str">
            <v>H</v>
          </cell>
          <cell r="J690" t="str">
            <v>ATRIBUÍDO SÃO PAULO</v>
          </cell>
          <cell r="K690" t="str">
            <v>31,50</v>
          </cell>
        </row>
        <row r="691">
          <cell r="G691">
            <v>5736</v>
          </cell>
          <cell r="H691" t="str">
            <v>RETROESCAVADEIRA SOBRE RODAS COM CARREGADEIRA, TRAÇÃO 4X4, POTÊNCIA LÍQ. 72 HP, CAÇAMBA CARREG. CAP. MÍN. 0,79 M3, CAÇAMBA RETRO CAP. 0,18 M3, PESO OPERACIONAL MÍN. 7.140 KG, PROFUNDIDADE ESCAVAÇÃO MÁX. 4,50 M - MATERIAIS NA OPERAÇÃO. AF_06/2014</v>
          </cell>
          <cell r="I691" t="str">
            <v>H</v>
          </cell>
          <cell r="J691" t="str">
            <v>COLETADO</v>
          </cell>
          <cell r="K691" t="str">
            <v>39,64</v>
          </cell>
        </row>
        <row r="692">
          <cell r="G692">
            <v>5738</v>
          </cell>
          <cell r="H692" t="str">
            <v>ROLO COMPACTADOR VIBRATÓRIO PÉ DE CARNEIRO, OPERADO POR CONTROLE REMOTO, POTÊNCIA 12,5 KW, PESO OPERACIONAL 1,675 T, LARGURA DE TRABALHO 0,85 M - DEPRECIAÇÃO. AF_02/2016</v>
          </cell>
          <cell r="I692" t="str">
            <v>H</v>
          </cell>
          <cell r="J692" t="str">
            <v>ATRIBUÍDO SÃO PAULO</v>
          </cell>
          <cell r="K692" t="str">
            <v>46,48</v>
          </cell>
        </row>
        <row r="693">
          <cell r="G693">
            <v>5739</v>
          </cell>
          <cell r="H693" t="str">
            <v>ROLO COMPACTADOR VIBRATÓRIO PÉ DE CARNEIRO, OPERADO POR CONTROLE REMOTO, POTÊNCIA 12,5 KW, PESO OPERACIONAL 1,675 T, LARGURA DE TRABALHO 0,85 M - MANUTENÇÃO. AF_02/2016</v>
          </cell>
          <cell r="I693" t="str">
            <v>H</v>
          </cell>
          <cell r="J693" t="str">
            <v>ATRIBUÍDO SÃO PAULO</v>
          </cell>
          <cell r="K693" t="str">
            <v>58,16</v>
          </cell>
        </row>
        <row r="694">
          <cell r="G694">
            <v>5741</v>
          </cell>
          <cell r="H694" t="str">
            <v>USINA DE LAMA ASFÁLTICA, PROD 30 A 50 T/H, SILO DE AGREGADO 7 M3, RESERVATÓRIOS PARA EMULSÃO E ÁGUA DE 2,3 M3 CADA, MISTURADOR TIPO PUG MILL A SER MONTADO SOBRE CAMINHÃO - MANUTENÇÃO. AF_10/2014</v>
          </cell>
          <cell r="I694" t="str">
            <v>H</v>
          </cell>
          <cell r="J694" t="str">
            <v>ATRIBUÍDO SÃO PAULO</v>
          </cell>
          <cell r="K694" t="str">
            <v>39,14</v>
          </cell>
        </row>
        <row r="695">
          <cell r="G695">
            <v>5742</v>
          </cell>
          <cell r="H695" t="str">
            <v>USINA DE LAMA ASFÁLTICA, PROD 30 A 50 T/H, SILO DE AGREGADO 7 M3, RESERVATÓRIOS PARA EMULSÃO E ÁGUA DE 2,3 M3 CADA, MISTURADOR TIPO PUG MILL A SER MONTADO SOBRE CAMINHÃO - MATERIAIS NA OPERAÇÃO. AF_10/2014</v>
          </cell>
          <cell r="I695" t="str">
            <v>H</v>
          </cell>
          <cell r="J695" t="str">
            <v>COLETADO</v>
          </cell>
          <cell r="K695" t="str">
            <v>26,18</v>
          </cell>
        </row>
        <row r="696">
          <cell r="G696">
            <v>5747</v>
          </cell>
          <cell r="H696" t="str">
            <v>CAMINHÃO PIPA 6.000 L, PESO BRUTO TOTAL 13.000 KG, DISTÂNCIA ENTRE EIXOS 4,80 M, POTÊNCIA 189 CV INCLUSIVE TANQUE DE AÇO PARA TRANSPORTE DE ÁGUA, CAPACIDADE 6 M3 - MATERIAIS NA OPERAÇÃO. AF_06/2014</v>
          </cell>
          <cell r="I696" t="str">
            <v>H</v>
          </cell>
          <cell r="J696" t="str">
            <v>COLETADO</v>
          </cell>
          <cell r="K696" t="str">
            <v>150,12</v>
          </cell>
        </row>
        <row r="697">
          <cell r="G697">
            <v>5751</v>
          </cell>
          <cell r="H697" t="str">
            <v>CAMINHÃO TOCO, PESO BRUTO TOTAL 14.300 KG, CARGA ÚTIL MÁXIMA 9590 KG, DISTÂNCIA ENTRE EIXOS 4,76 M, POTÊNCIA 185 CV (NÃO INCLUI CARROCERIA) - MANUTENÇÃO. AF_06/2014</v>
          </cell>
          <cell r="I697" t="str">
            <v>H</v>
          </cell>
          <cell r="J697" t="str">
            <v>ATRIBUÍDO SÃO PAULO</v>
          </cell>
          <cell r="K697" t="str">
            <v>34,47</v>
          </cell>
        </row>
        <row r="698">
          <cell r="G698">
            <v>5754</v>
          </cell>
          <cell r="H698" t="str">
            <v>CAMINHÃO TOCO, PESO BRUTO TOTAL 16.000 KG, CARGA ÚTIL MÁXIMA DE 10.685 KG, DISTÂNCIA ENTRE EIXOS 4,80 M, POTÊNCIA 189 CV EXCLUSIVE CARROCERIA - MANUTENÇÃO. AF_06/2014</v>
          </cell>
          <cell r="I698" t="str">
            <v>H</v>
          </cell>
          <cell r="J698" t="str">
            <v>ATRIBUÍDO SÃO PAULO</v>
          </cell>
          <cell r="K698" t="str">
            <v>37,85</v>
          </cell>
        </row>
        <row r="699">
          <cell r="G699">
            <v>5763</v>
          </cell>
          <cell r="H699" t="str">
            <v>CAMINHÃO PIPA 10.000 L TRUCADO, PESO BRUTO TOTAL 23.000 KG, CARGA ÚTIL MÁXIMA 15.935 KG, DISTÂNCIA ENTRE EIXOS 4,8 M, POTÊNCIA 230 CV, INCLUSIVE TANQUE DE AÇO PARA TRANSPORTE DE ÁGUA - MANUTENÇÃO. AF_06/2014</v>
          </cell>
          <cell r="I699" t="str">
            <v>H</v>
          </cell>
          <cell r="J699" t="str">
            <v>ATRIBUÍDO SÃO PAULO</v>
          </cell>
          <cell r="K699" t="str">
            <v>54,06</v>
          </cell>
        </row>
        <row r="700">
          <cell r="G700">
            <v>5765</v>
          </cell>
          <cell r="H700" t="str">
            <v>ESPARGIDOR DE ASFALTO PRESSURIZADO COM TANQUE DE 2500 L, REBOCÁVEL COM MOTOR A GASOLINA POTÊNCIA 3,4 HP - MANUTENÇÃO. AF_07/2014</v>
          </cell>
          <cell r="I700" t="str">
            <v>H</v>
          </cell>
          <cell r="J700" t="str">
            <v>ATRIBUÍDO SÃO PAULO</v>
          </cell>
          <cell r="K700" t="str">
            <v>4,24</v>
          </cell>
        </row>
        <row r="701">
          <cell r="G701">
            <v>5766</v>
          </cell>
          <cell r="H701" t="str">
            <v>ESPARGIDOR DE ASFALTO PRESSURIZADO COM TANQUE DE 2500 L, REBOCÁVEL COM MOTOR A GASOLINA POTÊNCIA 3,4 HP - MATERIAIS NA OPERAÇÃO. AF_07/2014</v>
          </cell>
          <cell r="I701" t="str">
            <v>H</v>
          </cell>
          <cell r="J701" t="str">
            <v>COLETADO</v>
          </cell>
          <cell r="K701" t="str">
            <v>2,74</v>
          </cell>
        </row>
        <row r="702">
          <cell r="G702">
            <v>5779</v>
          </cell>
          <cell r="H702" t="str">
            <v>MOTONIVELADORA POTÊNCIA BÁSICA LÍQUIDA (PRIMEIRA MARCHA) 125 HP, PESO BRUTO 13032 KG, LARGURA DA LÂMINA DE 3,7 M - MANUTENÇÃO. AF_06/2014</v>
          </cell>
          <cell r="I702" t="str">
            <v>H</v>
          </cell>
          <cell r="J702" t="str">
            <v>ATRIBUÍDO SÃO PAULO</v>
          </cell>
          <cell r="K702" t="str">
            <v>74,26</v>
          </cell>
        </row>
        <row r="703">
          <cell r="G703">
            <v>5787</v>
          </cell>
          <cell r="H703" t="str">
            <v>PÁ CARREGADEIRA SOBRE RODAS, POTÊNCIA 197 HP, CAPACIDADE DA CAÇAMBA 2,5 A 3,5 M3, PESO OPERACIONAL 18338 KG - MATERIAIS NA OPERAÇÃO. AF_06/2014</v>
          </cell>
          <cell r="I703" t="str">
            <v>H</v>
          </cell>
          <cell r="J703" t="str">
            <v>COLETADO</v>
          </cell>
          <cell r="K703" t="str">
            <v>66,79</v>
          </cell>
        </row>
        <row r="704">
          <cell r="G704">
            <v>5797</v>
          </cell>
          <cell r="H704" t="str">
            <v>COMPRESSOR DE AR REBOCÁVEL, VAZÃO 189 PCM, PRESSÃO EFETIVA DE TRABALHO 102 PSI, MOTOR DIESEL, POTÊNCIA 63 CV - MANUTENÇÃO. AF_06/2015</v>
          </cell>
          <cell r="I704" t="str">
            <v>H</v>
          </cell>
          <cell r="J704" t="str">
            <v>ATRIBUÍDO SÃO PAULO</v>
          </cell>
          <cell r="K704" t="str">
            <v>6,69</v>
          </cell>
        </row>
        <row r="705">
          <cell r="G705">
            <v>5800</v>
          </cell>
          <cell r="H705" t="str">
            <v>BOMBA SUBMERSÍVEL ELÉTRICA TRIFÁSICA, POTÊNCIA 2,96 HP, Ø ROTOR 144 MM SEMI-ABERTO, BOCAL DE SAÍDA Ø 2, HM/Q = 2 MCA / 38,8 M3/H A 28 MCA / 5 M3/H - MANUTENÇÃO. AF_06/2014</v>
          </cell>
          <cell r="I705" t="str">
            <v>H</v>
          </cell>
          <cell r="J705" t="str">
            <v>COEFICIENTE DE REPRESENTATIVIDADE</v>
          </cell>
          <cell r="K705" t="str">
            <v>0,39</v>
          </cell>
        </row>
        <row r="706">
          <cell r="G706">
            <v>7032</v>
          </cell>
          <cell r="H706" t="str">
            <v>TANQUE DE ASFALTO ESTACIONÁRIO COM SERPENTINA, CAPACIDADE 30.000 L - DEPRECIAÇÃO. AF_06/2014</v>
          </cell>
          <cell r="I706" t="str">
            <v>H</v>
          </cell>
          <cell r="J706" t="str">
            <v>ATRIBUÍDO SÃO PAULO</v>
          </cell>
          <cell r="K706" t="str">
            <v>5,06</v>
          </cell>
        </row>
        <row r="707">
          <cell r="G707">
            <v>7033</v>
          </cell>
          <cell r="H707" t="str">
            <v>TANQUE DE ASFALTO ESTACIONÁRIO COM SERPENTINA, CAPACIDADE 30.000 L - JUROS. AF_06/2014</v>
          </cell>
          <cell r="I707" t="str">
            <v>H</v>
          </cell>
          <cell r="J707" t="str">
            <v>ATRIBUÍDO SÃO PAULO</v>
          </cell>
          <cell r="K707" t="str">
            <v>0,90</v>
          </cell>
        </row>
        <row r="708">
          <cell r="G708">
            <v>7034</v>
          </cell>
          <cell r="H708" t="str">
            <v>TANQUE DE ASFALTO ESTACIONÁRIO COM SERPENTINA, CAPACIDADE 30.000 L - MANUTENÇÃO. AF_06/2014</v>
          </cell>
          <cell r="I708" t="str">
            <v>H</v>
          </cell>
          <cell r="J708" t="str">
            <v>ATRIBUÍDO SÃO PAULO</v>
          </cell>
          <cell r="K708" t="str">
            <v>6,32</v>
          </cell>
        </row>
        <row r="709">
          <cell r="G709">
            <v>7035</v>
          </cell>
          <cell r="H709" t="str">
            <v>TANQUE DE ASFALTO ESTACIONÁRIO COM SERPENTINA, CAPACIDADE 30.000 L - MATERIAIS NA OPERAÇÃO. AF_06/2014</v>
          </cell>
          <cell r="I709" t="str">
            <v>H</v>
          </cell>
          <cell r="J709" t="str">
            <v>COLETADO</v>
          </cell>
          <cell r="K709" t="str">
            <v>243,44</v>
          </cell>
        </row>
        <row r="710">
          <cell r="G710">
            <v>7038</v>
          </cell>
          <cell r="H710" t="str">
            <v>ROLO COMPACTADOR DE PNEUS ESTÁTICO, PRESSÃO VARIÁVEL, POTÊNCIA 111 HP, PESO SEM/COM LASTRO 9,5 / 26 T, LARGURA DE TRABALHO 1,90 M - DEPRECIAÇÃO. AF_07/2014</v>
          </cell>
          <cell r="I710" t="str">
            <v>H</v>
          </cell>
          <cell r="J710" t="str">
            <v>ATRIBUÍDO SÃO PAULO</v>
          </cell>
          <cell r="K710" t="str">
            <v>53,16</v>
          </cell>
        </row>
        <row r="711">
          <cell r="G711">
            <v>7039</v>
          </cell>
          <cell r="H711" t="str">
            <v>ROLO COMPACTADOR DE PNEUS ESTÁTICO, PRESSÃO VARIÁVEL, POTÊNCIA 111 HP, PESO SEM/COM LASTRO 9,5 / 26 T, LARGURA DE TRABALHO 1,90 M - JUROS. AF_07/2014</v>
          </cell>
          <cell r="I711" t="str">
            <v>H</v>
          </cell>
          <cell r="J711" t="str">
            <v>ATRIBUÍDO SÃO PAULO</v>
          </cell>
          <cell r="K711" t="str">
            <v>7,38</v>
          </cell>
        </row>
        <row r="712">
          <cell r="G712">
            <v>7040</v>
          </cell>
          <cell r="H712" t="str">
            <v>ROLO COMPACTADOR DE PNEUS ESTÁTICO, PRESSÃO VARIÁVEL, POTÊNCIA 111 HP, PESO SEM/COM LASTRO 9,5 / 26 T, LARGURA DE TRABALHO 1,90 M - MANUTENÇÃO. AF_07/2014</v>
          </cell>
          <cell r="I712" t="str">
            <v>H</v>
          </cell>
          <cell r="J712" t="str">
            <v>ATRIBUÍDO SÃO PAULO</v>
          </cell>
          <cell r="K712" t="str">
            <v>66,53</v>
          </cell>
        </row>
        <row r="713">
          <cell r="G713">
            <v>7044</v>
          </cell>
          <cell r="H713" t="str">
            <v>MOTOBOMBA TRASH (PARA ÁGUA SUJA) AUTO ESCORVANTE, MOTOR GASOLINA DE 6,41 HP, DIÂMETROS DE SUCÇÃO X RECALQUE: 3" X 3", HM/Q = 10 MCA / 60 M3/H A 23 MCA / 0 M3/H - DEPRECIAÇÃO. AF_10/2014</v>
          </cell>
          <cell r="I713" t="str">
            <v>H</v>
          </cell>
          <cell r="J713" t="str">
            <v>COEFICIENTE DE REPRESENTATIVIDADE</v>
          </cell>
          <cell r="K713" t="str">
            <v>0,34</v>
          </cell>
        </row>
        <row r="714">
          <cell r="G714">
            <v>7045</v>
          </cell>
          <cell r="H714" t="str">
            <v>MOTOBOMBA TRASH (PARA ÁGUA SUJA) AUTO ESCORVANTE, MOTOR GASOLINA DE 6,41 HP, DIÂMETROS DE SUCÇÃO X RECALQUE: 3" X 3", HM/Q = 10 MCA / 60 M3/H A 23 MCA / 0 M3/H - JUROS. AF_10/2014</v>
          </cell>
          <cell r="I714" t="str">
            <v>H</v>
          </cell>
          <cell r="J714" t="str">
            <v>COEFICIENTE DE REPRESENTATIVIDADE</v>
          </cell>
          <cell r="K714" t="str">
            <v>0,04</v>
          </cell>
        </row>
        <row r="715">
          <cell r="G715">
            <v>7046</v>
          </cell>
          <cell r="H715" t="str">
            <v>MOTOBOMBA TRASH (PARA ÁGUA SUJA) AUTO ESCORVANTE, MOTOR GASOLINA DE 6,41 HP, DIÂMETROS DE SUCÇÃO X RECALQUE: 3" X 3", HM/Q = 10 MCA / 60 M3/H A 23 MCA / 0 M3/H - MANUTENÇÃO. AF_10/2014</v>
          </cell>
          <cell r="I715" t="str">
            <v>H</v>
          </cell>
          <cell r="J715" t="str">
            <v>COEFICIENTE DE REPRESENTATIVIDADE</v>
          </cell>
          <cell r="K715" t="str">
            <v>0,37</v>
          </cell>
        </row>
        <row r="716">
          <cell r="G716">
            <v>7047</v>
          </cell>
          <cell r="H716" t="str">
            <v>MOTOBOMBA TRASH (PARA ÁGUA SUJA) AUTO ESCORVANTE, MOTOR GASOLINA DE 6,41 HP, DIÂMETROS DE SUCÇÃO X RECALQUE: 3" X 3", HM/Q = 10 MCA / 60 M3/H A 23 MCA / 0 M3/H - MATERIAIS NA OPERAÇÃO. AF_10/2014</v>
          </cell>
          <cell r="I716" t="str">
            <v>H</v>
          </cell>
          <cell r="J716" t="str">
            <v>COLETADO</v>
          </cell>
          <cell r="K716" t="str">
            <v>23,18</v>
          </cell>
        </row>
        <row r="717">
          <cell r="G717">
            <v>7051</v>
          </cell>
          <cell r="H717" t="str">
            <v>ROLO COMPACTADOR PE DE CARNEIRO VIBRATORIO, POTENCIA 125 HP, PESO OPERACIONAL SEM/COM LASTRO 11,95 / 13,30 T, IMPACTO DINAMICO 38,5 / 22,5 T, LARGURA DE TRABALHO 2,15 M - DEPRECIAÇÃO. AF_06/2014</v>
          </cell>
          <cell r="I717" t="str">
            <v>H</v>
          </cell>
          <cell r="J717" t="str">
            <v>ATRIBUÍDO SÃO PAULO</v>
          </cell>
          <cell r="K717" t="str">
            <v>47,15</v>
          </cell>
        </row>
        <row r="718">
          <cell r="G718">
            <v>7052</v>
          </cell>
          <cell r="H718" t="str">
            <v>ROLO COMPACTADOR PE DE CARNEIRO VIBRATORIO, POTENCIA 125 HP, PESO OPERACIONAL SEM/COM LASTRO 11,95 / 13,30 T, IMPACTO DINAMICO 38,5 / 22,5 T, LARGURA DE TRABALHO 2,15 M - JUROS. AF_06/2014</v>
          </cell>
          <cell r="I718" t="str">
            <v>H</v>
          </cell>
          <cell r="J718" t="str">
            <v>ATRIBUÍDO SÃO PAULO</v>
          </cell>
          <cell r="K718" t="str">
            <v>6,54</v>
          </cell>
        </row>
        <row r="719">
          <cell r="G719">
            <v>7053</v>
          </cell>
          <cell r="H719" t="str">
            <v>ROLO COMPACTADOR PE DE CARNEIRO VIBRATORIO, POTENCIA 125 HP, PESO OPERACIONAL SEM/COM LASTRO 11,95 / 13,30 T, IMPACTO DINAMICO 38,5 / 22,5 T, LARGURA DE TRABALHO 2,15 M - MANUTENÇÃO. AF_06/2014</v>
          </cell>
          <cell r="I719" t="str">
            <v>H</v>
          </cell>
          <cell r="J719" t="str">
            <v>ATRIBUÍDO SÃO PAULO</v>
          </cell>
          <cell r="K719" t="str">
            <v>59,01</v>
          </cell>
        </row>
        <row r="720">
          <cell r="G720">
            <v>7054</v>
          </cell>
          <cell r="H720" t="str">
            <v>ROLO COMPACTADOR PE DE CARNEIRO VIBRATORIO, POTENCIA 125 HP, PESO OPERACIONAL SEM/COM LASTRO 11,95 / 13,30 T, IMPACTO DINAMICO 38,5 / 22,5 T, LARGURA DE TRABALHO 2,15 M - MATERIAIS NA OPERAÇÃO. AF_06/2014</v>
          </cell>
          <cell r="I720" t="str">
            <v>H</v>
          </cell>
          <cell r="J720" t="str">
            <v>COLETADO</v>
          </cell>
          <cell r="K720" t="str">
            <v>84,74</v>
          </cell>
        </row>
        <row r="721">
          <cell r="G721">
            <v>7058</v>
          </cell>
          <cell r="H721" t="str">
            <v>CAMINHÃO BASCULANTE 6 M3 TOCO, PESO BRUTO TOTAL 16.000 KG, CARGA ÚTIL MÁXIMA 11.130 KG, DISTÂNCIA ENTRE EIXOS 5,36 M, POTÊNCIA 185 CV, INCLUSIVE CAÇAMBA METÁLICA - DEPRECIAÇÃO. AF_06/2014</v>
          </cell>
          <cell r="I721" t="str">
            <v>H</v>
          </cell>
          <cell r="J721" t="str">
            <v>ATRIBUÍDO SÃO PAULO</v>
          </cell>
          <cell r="K721" t="str">
            <v>23,54</v>
          </cell>
        </row>
        <row r="722">
          <cell r="G722">
            <v>7059</v>
          </cell>
          <cell r="H722" t="str">
            <v>CAMINHÃO BASCULANTE 6 M3 TOCO, PESO BRUTO TOTAL 16.000 KG, CARGA ÚTIL MÁXIMA 11.130 KG, DISTÂNCIA ENTRE EIXOS 5,36 M, POTÊNCIA 185 CV, INCLUSIVE CAÇAMBA METÁLICA - JUROS. AF_06/2014</v>
          </cell>
          <cell r="I722" t="str">
            <v>H</v>
          </cell>
          <cell r="J722" t="str">
            <v>ATRIBUÍDO SÃO PAULO</v>
          </cell>
          <cell r="K722" t="str">
            <v>4,64</v>
          </cell>
        </row>
        <row r="723">
          <cell r="G723">
            <v>7060</v>
          </cell>
          <cell r="H723" t="str">
            <v>CAMINHÃO BASCULANTE 6 M3 TOCO, PESO BRUTO TOTAL 16.000 KG, CARGA ÚTIL MÁXIMA 11.130 KG, DISTÂNCIA ENTRE EIXOS 5,36 M, POTÊNCIA 185 CV, INCLUSIVE CAÇAMBA METÁLICA - MANUTENÇÃO. AF_06/2014</v>
          </cell>
          <cell r="I723" t="str">
            <v>H</v>
          </cell>
          <cell r="J723" t="str">
            <v>ATRIBUÍDO SÃO PAULO</v>
          </cell>
          <cell r="K723" t="str">
            <v>42,59</v>
          </cell>
        </row>
        <row r="724">
          <cell r="G724">
            <v>7061</v>
          </cell>
          <cell r="H724" t="str">
            <v>CAMINHÃO BASCULANTE 6 M3 TOCO, PESO BRUTO TOTAL 16.000 KG, CARGA ÚTIL MÁXIMA 11.130 KG, DISTÂNCIA ENTRE EIXOS 5,36 M, POTÊNCIA 185 CV, INCLUSIVE CAÇAMBA METÁLICA - MATERIAIS NA OPERAÇÃO. AF_06/2014</v>
          </cell>
          <cell r="I724" t="str">
            <v>H</v>
          </cell>
          <cell r="J724" t="str">
            <v>COLETADO</v>
          </cell>
          <cell r="K724" t="str">
            <v>77,36</v>
          </cell>
        </row>
        <row r="725">
          <cell r="G725">
            <v>7063</v>
          </cell>
          <cell r="H725" t="str">
            <v>TRATOR DE PNEUS, POTÊNCIA 122 CV, TRAÇÃO 4X4, PESO COM LASTRO DE 4.510 KG - DEPRECIAÇÃO. AF_06/2014</v>
          </cell>
          <cell r="I725" t="str">
            <v>H</v>
          </cell>
          <cell r="J725" t="str">
            <v>ATRIBUÍDO SÃO PAULO</v>
          </cell>
          <cell r="K725" t="str">
            <v>19,99</v>
          </cell>
        </row>
        <row r="726">
          <cell r="G726">
            <v>7064</v>
          </cell>
          <cell r="H726" t="str">
            <v>TRATOR DE PNEUS, POTÊNCIA 122 CV, TRAÇÃO 4X4, PESO COM LASTRO DE 4.510 KG - JUROS. AF_06/2014</v>
          </cell>
          <cell r="I726" t="str">
            <v>H</v>
          </cell>
          <cell r="J726" t="str">
            <v>ATRIBUÍDO SÃO PAULO</v>
          </cell>
          <cell r="K726" t="str">
            <v>2,77</v>
          </cell>
        </row>
        <row r="727">
          <cell r="G727">
            <v>7065</v>
          </cell>
          <cell r="H727" t="str">
            <v>TRATOR DE PNEUS, POTÊNCIA 122 CV, TRAÇÃO 4X4, PESO COM LASTRO DE 4.510 KG - MANUTENÇÃO. AF_06/2014</v>
          </cell>
          <cell r="I727" t="str">
            <v>H</v>
          </cell>
          <cell r="J727" t="str">
            <v>ATRIBUÍDO SÃO PAULO</v>
          </cell>
          <cell r="K727" t="str">
            <v>21,87</v>
          </cell>
        </row>
        <row r="728">
          <cell r="G728">
            <v>7066</v>
          </cell>
          <cell r="H728" t="str">
            <v>TRATOR DE PNEUS, POTÊNCIA 122 CV, TRAÇÃO 4X4, PESO COM LASTRO DE 4.510 KG - MATERIAIS NA OPERAÇÃO. AF_06/2014</v>
          </cell>
          <cell r="I728" t="str">
            <v>H</v>
          </cell>
          <cell r="J728" t="str">
            <v>COLETADO</v>
          </cell>
          <cell r="K728" t="str">
            <v>91,78</v>
          </cell>
        </row>
        <row r="729">
          <cell r="G729">
            <v>53786</v>
          </cell>
          <cell r="H729" t="str">
            <v>RETROESCAVADEIRA SOBRE RODAS COM CARREGADEIRA, TRAÇÃO 4X4, POTÊNCIA LÍQ. 88 HP, CAÇAMBA CARREG. CAP. MÍN. 1 M3, CAÇAMBA RETRO CAP. 0,26 M3, PESO OPERACIONAL MÍN. 6.674 KG, PROFUNDIDADE ESCAVAÇÃO MÁX. 4,37 M - MATERIAIS NA OPERAÇÃO. AF_06/2014</v>
          </cell>
          <cell r="I729" t="str">
            <v>H</v>
          </cell>
          <cell r="J729" t="str">
            <v>COLETADO</v>
          </cell>
          <cell r="K729" t="str">
            <v>48,45</v>
          </cell>
        </row>
        <row r="730">
          <cell r="G730">
            <v>53788</v>
          </cell>
          <cell r="H730" t="str">
            <v>ROLO COMPACTADOR VIBRATÓRIO DE UM CILINDRO AÇO LISO, POTÊNCIA 80 HP, PESO OPERACIONAL MÁXIMO 8,1 T, IMPACTO DINÂMICO 16,15 / 9,5 T, LARGURA DE TRABALHO 1,68 M - MATERIAIS NA OPERAÇÃO. AF_06/2014</v>
          </cell>
          <cell r="I730" t="str">
            <v>H</v>
          </cell>
          <cell r="J730" t="str">
            <v>COLETADO</v>
          </cell>
          <cell r="K730" t="str">
            <v>54,24</v>
          </cell>
        </row>
        <row r="731">
          <cell r="G731">
            <v>53792</v>
          </cell>
          <cell r="H731" t="str">
            <v>CAMINHÃO BASCULANTE 6 M3, PESO BRUTO TOTAL 16.000 KG, CARGA ÚTIL MÁXIMA 13.071 KG, DISTÂNCIA ENTRE EIXOS 4,80 M, POTÊNCIA 230 CV INCLUSIVE CAÇAMBA METÁLICA - MATERIAIS NA OPERAÇÃO. AF_06/2014</v>
          </cell>
          <cell r="I731" t="str">
            <v>H</v>
          </cell>
          <cell r="J731" t="str">
            <v>COLETADO</v>
          </cell>
          <cell r="K731" t="str">
            <v>96,16</v>
          </cell>
        </row>
        <row r="732">
          <cell r="G732">
            <v>53794</v>
          </cell>
          <cell r="H732" t="str">
            <v>USINA DE CONCRETO FIXA, CAPACIDADE NOMINAL DE 90 A 120 M3/H, SEM SILO - MANUTENÇÃO. AF_07/2016</v>
          </cell>
          <cell r="I732" t="str">
            <v>H</v>
          </cell>
          <cell r="J732" t="str">
            <v>ATRIBUÍDO SÃO PAULO</v>
          </cell>
          <cell r="K732" t="str">
            <v>35,00</v>
          </cell>
        </row>
        <row r="733">
          <cell r="G733">
            <v>53797</v>
          </cell>
          <cell r="H733" t="str">
            <v>CAMINHÃO TOCO, PBT 16.000 KG, CARGA ÚTIL MÁX. 10.685 KG, DIST. ENTRE EIXOS 4,8 M, POTÊNCIA 189 CV, INCLUSIVE CARROCERIA FIXA ABERTA DE MADEIRA P/ TRANSPORTE GERAL DE CARGA SECA, DIMEN. APROX. 2,5 X 7,00 X 0,50 M - MATERIAIS NA OPERAÇÃO. AF_06/2014</v>
          </cell>
          <cell r="I733" t="str">
            <v>H</v>
          </cell>
          <cell r="J733" t="str">
            <v>COLETADO</v>
          </cell>
          <cell r="K733" t="str">
            <v>110,58</v>
          </cell>
        </row>
        <row r="734">
          <cell r="G734">
            <v>53804</v>
          </cell>
          <cell r="H734" t="str">
            <v>VASSOURA MECÂNICA REBOCÁVEL COM ESCOVA CILÍNDRICA, LARGURA ÚTIL DE VARRIMENTO DE 2,44 M - MANUTENÇÃO. AF_06/2014</v>
          </cell>
          <cell r="I734" t="str">
            <v>H</v>
          </cell>
          <cell r="J734" t="str">
            <v>ATRIBUÍDO SÃO PAULO</v>
          </cell>
          <cell r="K734" t="str">
            <v>5,39</v>
          </cell>
        </row>
        <row r="735">
          <cell r="G735">
            <v>53806</v>
          </cell>
          <cell r="H735" t="str">
            <v>TRATOR DE ESTEIRAS, POTÊNCIA 170 HP, PESO OPERACIONAL 19 T, CAÇAMBA 5,2 M3 - MANUTENÇÃO. AF_06/2014</v>
          </cell>
          <cell r="I735" t="str">
            <v>H</v>
          </cell>
          <cell r="J735" t="str">
            <v>ATRIBUÍDO SÃO PAULO</v>
          </cell>
          <cell r="K735" t="str">
            <v>69,07</v>
          </cell>
        </row>
        <row r="736">
          <cell r="G736">
            <v>53810</v>
          </cell>
          <cell r="H736" t="str">
            <v>TRATOR DE ESTEIRAS, POTÊNCIA 150 HP, PESO OPERACIONAL 16,7 T, COM RODA MOTRIZ ELEVADA E LÂMINA 3,18 M3 - MANUTENÇÃO. AF_06/2014</v>
          </cell>
          <cell r="I736" t="str">
            <v>H</v>
          </cell>
          <cell r="J736" t="str">
            <v>ATRIBUÍDO SÃO PAULO</v>
          </cell>
          <cell r="K736" t="str">
            <v>69,50</v>
          </cell>
        </row>
        <row r="737">
          <cell r="G737">
            <v>53814</v>
          </cell>
          <cell r="H737" t="str">
            <v>TRATOR DE ESTEIRAS, POTÊNCIA 347 HP, PESO OPERACIONAL 38,5 T, COM LÂMINA 8,70 M3 - MANUTENÇÃO. AF_06/2014</v>
          </cell>
          <cell r="I737" t="str">
            <v>H</v>
          </cell>
          <cell r="J737" t="str">
            <v>ATRIBUÍDO SÃO PAULO</v>
          </cell>
          <cell r="K737" t="str">
            <v>227,65</v>
          </cell>
        </row>
        <row r="738">
          <cell r="G738">
            <v>53817</v>
          </cell>
          <cell r="H738" t="str">
            <v>TRATOR DE ESTEIRAS, POTÊNCIA 100 HP, PESO OPERACIONAL 9,4 T, COM LÂMINA 2,19 M3 - MATERIAIS NA OPERAÇÃO. AF_06/2014</v>
          </cell>
          <cell r="I738" t="str">
            <v>H</v>
          </cell>
          <cell r="J738" t="str">
            <v>COLETADO</v>
          </cell>
          <cell r="K738" t="str">
            <v>59,29</v>
          </cell>
        </row>
        <row r="739">
          <cell r="G739">
            <v>53818</v>
          </cell>
          <cell r="H739" t="str">
            <v>ROLO COMPACTADOR VIBRATÓRIO REBOCÁVEL, CILINDRO DE AÇO LISO, POTÊNCIA DE TRAÇÃO DE 65 CV, PESO 4,7 T, IMPACTO DINÂMICO 18,3 T, LARGURA DE TRABALHO 1,67 M - DEPRECIAÇÃO. AF_02/2016</v>
          </cell>
          <cell r="I739" t="str">
            <v>H</v>
          </cell>
          <cell r="J739" t="str">
            <v>ATRIBUÍDO SÃO PAULO</v>
          </cell>
          <cell r="K739" t="str">
            <v>10,26</v>
          </cell>
        </row>
        <row r="740">
          <cell r="G740">
            <v>53827</v>
          </cell>
          <cell r="H740" t="str">
            <v>CAMINHÃO TOCO, PESO BRUTO TOTAL 14.300 KG, CARGA ÚTIL MÁXIMA 9590 KG, DISTÂNCIA ENTRE EIXOS 4,76 M, POTÊNCIA 185 CV (NÃO INCLUI CARROCERIA) - MATERIAIS NA OPERAÇÃO. AF_06/2014</v>
          </cell>
          <cell r="I740" t="str">
            <v>H</v>
          </cell>
          <cell r="J740" t="str">
            <v>COLETADO</v>
          </cell>
          <cell r="K740" t="str">
            <v>108,26</v>
          </cell>
        </row>
        <row r="741">
          <cell r="G741">
            <v>53829</v>
          </cell>
          <cell r="H741" t="str">
            <v>CAMINHÃO TOCO, PESO BRUTO TOTAL 16.000 KG, CARGA ÚTIL MÁXIMA DE 10.685 KG, DISTÂNCIA ENTRE EIXOS 4,80 M, POTÊNCIA 189 CV EXCLUSIVE CARROCERIA - MATERIAIS NA OPERAÇÃO. AF_06/2014</v>
          </cell>
          <cell r="I741" t="str">
            <v>H</v>
          </cell>
          <cell r="J741" t="str">
            <v>COLETADO</v>
          </cell>
          <cell r="K741" t="str">
            <v>110,58</v>
          </cell>
        </row>
        <row r="742">
          <cell r="G742">
            <v>53831</v>
          </cell>
          <cell r="H742" t="str">
            <v>CAMINHÃO PIPA 10.000 L TRUCADO, PESO BRUTO TOTAL 23.000 KG, CARGA ÚTIL MÁXIMA 15.935 KG, DISTÂNCIA ENTRE EIXOS 4,8 M, POTÊNCIA 230 CV, INCLUSIVE TANQUE DE AÇO PARA TRANSPORTE DE ÁGUA - MATERIAIS NA OPERAÇÃO. AF_06/2014</v>
          </cell>
          <cell r="I742" t="str">
            <v>H</v>
          </cell>
          <cell r="J742" t="str">
            <v>COLETADO</v>
          </cell>
          <cell r="K742" t="str">
            <v>182,66</v>
          </cell>
        </row>
        <row r="743">
          <cell r="G743">
            <v>53840</v>
          </cell>
          <cell r="H743" t="str">
            <v>GRADE DE DISCO REBOCÁVEL COM 20 DISCOS 24" X 6 MM COM PNEUS PARA TRANSPORTE - DEPRECIAÇÃO. AF_06/2014</v>
          </cell>
          <cell r="I743" t="str">
            <v>H</v>
          </cell>
          <cell r="J743" t="str">
            <v>ATRIBUÍDO SÃO PAULO</v>
          </cell>
          <cell r="K743" t="str">
            <v>2,92</v>
          </cell>
        </row>
        <row r="744">
          <cell r="G744">
            <v>53841</v>
          </cell>
          <cell r="H744" t="str">
            <v>GRADE DE DISCO REBOCÁVEL COM 20 DISCOS 24" X 6 MM COM PNEUS PARA TRANSPORTE - MANUTENÇÃO. AF_06/2014</v>
          </cell>
          <cell r="I744" t="str">
            <v>H</v>
          </cell>
          <cell r="J744" t="str">
            <v>ATRIBUÍDO SÃO PAULO</v>
          </cell>
          <cell r="K744" t="str">
            <v>2,03</v>
          </cell>
        </row>
        <row r="745">
          <cell r="G745">
            <v>53849</v>
          </cell>
          <cell r="H745" t="str">
            <v>MOTONIVELADORA POTÊNCIA BÁSICA LÍQUIDA (PRIMEIRA MARCHA) 125 HP, PESO BRUTO 13032 KG, LARGURA DA LÂMINA DE 3,7 M - MATERIAIS NA OPERAÇÃO. AF_06/2014</v>
          </cell>
          <cell r="I745" t="str">
            <v>H</v>
          </cell>
          <cell r="J745" t="str">
            <v>COLETADO</v>
          </cell>
          <cell r="K745" t="str">
            <v>79,46</v>
          </cell>
        </row>
        <row r="746">
          <cell r="G746">
            <v>53857</v>
          </cell>
          <cell r="H746" t="str">
            <v>PÁ CARREGADEIRA SOBRE RODAS, POTÊNCIA LÍQUIDA 128 HP, CAPACIDADE DA CAÇAMBA 1,7 A 2,8 M3, PESO OPERACIONAL 11632 KG - MANUTENÇÃO. AF_06/2014</v>
          </cell>
          <cell r="I746" t="str">
            <v>H</v>
          </cell>
          <cell r="J746" t="str">
            <v>ATRIBUÍDO SÃO PAULO</v>
          </cell>
          <cell r="K746" t="str">
            <v>65,00</v>
          </cell>
        </row>
        <row r="747">
          <cell r="G747">
            <v>53858</v>
          </cell>
          <cell r="H747" t="str">
            <v>PÁ CARREGADEIRA SOBRE RODAS, POTÊNCIA LÍQUIDA 128 HP, CAPACIDADE DA CAÇAMBA 1,7 A 2,8 M3, PESO OPERACIONAL 11632 KG - MATERIAIS NA OPERAÇÃO. AF_06/2014</v>
          </cell>
          <cell r="I747" t="str">
            <v>H</v>
          </cell>
          <cell r="J747" t="str">
            <v>COLETADO</v>
          </cell>
          <cell r="K747" t="str">
            <v>43,39</v>
          </cell>
        </row>
        <row r="748">
          <cell r="G748">
            <v>53861</v>
          </cell>
          <cell r="H748" t="str">
            <v>PÁ CARREGADEIRA SOBRE RODAS, POTÊNCIA 197 HP, CAPACIDADE DA CAÇAMBA 2,5 A 3,5 M3, PESO OPERACIONAL 18338 KG - MANUTENÇÃO. AF_06/2014</v>
          </cell>
          <cell r="I748" t="str">
            <v>H</v>
          </cell>
          <cell r="J748" t="str">
            <v>ATRIBUÍDO SÃO PAULO</v>
          </cell>
          <cell r="K748" t="str">
            <v>63,09</v>
          </cell>
        </row>
        <row r="749">
          <cell r="G749">
            <v>53863</v>
          </cell>
          <cell r="H749" t="str">
            <v>MARTELETE OU ROMPEDOR PNEUMÁTICO MANUAL, 28 KG, COM SILENCIADOR - MANUTENÇÃO. AF_07/2016</v>
          </cell>
          <cell r="I749" t="str">
            <v>H</v>
          </cell>
          <cell r="J749" t="str">
            <v>ATRIBUÍDO SÃO PAULO</v>
          </cell>
          <cell r="K749" t="str">
            <v>1,69</v>
          </cell>
        </row>
        <row r="750">
          <cell r="G750">
            <v>53865</v>
          </cell>
          <cell r="H750" t="str">
            <v>COMPRESSOR DE AR REBOCÁVEL, VAZÃO 189 PCM, PRESSÃO EFETIVA DE TRABALHO 102 PSI, MOTOR DIESEL, POTÊNCIA 63 CV - MATERIAIS NA OPERAÇÃO. AF_06/2015</v>
          </cell>
          <cell r="I750" t="str">
            <v>H</v>
          </cell>
          <cell r="J750" t="str">
            <v>COLETADO</v>
          </cell>
          <cell r="K750" t="str">
            <v>44,75</v>
          </cell>
        </row>
        <row r="751">
          <cell r="G751">
            <v>53866</v>
          </cell>
          <cell r="H751" t="str">
            <v>BOMBA SUBMERSÍVEL ELÉTRICA TRIFÁSICA, POTÊNCIA 2,96 HP, Ø ROTOR 144 MM SEMI-ABERTO, BOCAL DE SAÍDA Ø 2, HM/Q = 2 MCA / 38,8 M3/H A 28 MCA / 5 M3/H - MATERIAIS NA OPERAÇÃO. AF_06/2014</v>
          </cell>
          <cell r="I751" t="str">
            <v>H</v>
          </cell>
          <cell r="J751" t="str">
            <v>COLETADO</v>
          </cell>
          <cell r="K751" t="str">
            <v>1,65</v>
          </cell>
        </row>
        <row r="752">
          <cell r="G752">
            <v>53882</v>
          </cell>
          <cell r="H752" t="str">
            <v>CAMINHÃO PIPA 6.000 L, PESO BRUTO TOTAL 13.000 KG, DISTÂNCIA ENTRE EIXOS 4,80 M, POTÊNCIA 189 CV INCLUSIVE TANQUE DE AÇO PARA TRANSPORTE DE ÁGUA, CAPACIDADE 6 M3 - MANUTENÇÃO. AF_06/2014</v>
          </cell>
          <cell r="I752" t="str">
            <v>H</v>
          </cell>
          <cell r="J752" t="str">
            <v>ATRIBUÍDO SÃO PAULO</v>
          </cell>
          <cell r="K752" t="str">
            <v>38,65</v>
          </cell>
        </row>
        <row r="753">
          <cell r="G753">
            <v>55263</v>
          </cell>
          <cell r="H753" t="str">
            <v>ROLO COMPACTADOR DE PNEUS ESTÁTICO, PRESSÃO VARIÁVEL, POTÊNCIA 111 HP, PESO SEM/COM LASTRO 9,5 / 26 T, LARGURA DE TRABALHO 1,90 M - MATERIAIS NA OPERAÇÃO. AF_07/2014</v>
          </cell>
          <cell r="I753" t="str">
            <v>H</v>
          </cell>
          <cell r="J753" t="str">
            <v>COLETADO</v>
          </cell>
          <cell r="K753" t="str">
            <v>61,17</v>
          </cell>
        </row>
        <row r="754">
          <cell r="G754">
            <v>73303</v>
          </cell>
          <cell r="H754" t="str">
            <v>GRUPO GERADOR ESTACIONÁRIO, MOTOR DIESEL POTÊNCIA 170 KVA - DEPRECIAÇÃO. AF_02/2016</v>
          </cell>
          <cell r="I754" t="str">
            <v>H</v>
          </cell>
          <cell r="J754" t="str">
            <v>ATRIBUÍDO SÃO PAULO</v>
          </cell>
          <cell r="K754" t="str">
            <v>6,91</v>
          </cell>
        </row>
        <row r="755">
          <cell r="G755">
            <v>73307</v>
          </cell>
          <cell r="H755" t="str">
            <v>GRUPO GERADOR ESTACIONÁRIO, MOTOR DIESEL POTÊNCIA 170 KVA - MANUTENÇÃO. AF_02/2016</v>
          </cell>
          <cell r="I755" t="str">
            <v>H</v>
          </cell>
          <cell r="J755" t="str">
            <v>ATRIBUÍDO SÃO PAULO</v>
          </cell>
          <cell r="K755" t="str">
            <v>6,17</v>
          </cell>
        </row>
        <row r="756">
          <cell r="G756">
            <v>73309</v>
          </cell>
          <cell r="H756" t="str">
            <v>ROLO COMPACTADOR VIBRATÓRIO PÉ DE CARNEIRO PARA SOLOS, POTÊNCIA 80 HP, PESO OPERACIONAL SEM/COM LASTRO 7,4 / 8,8 T, LARGURA DE TRABALHO 1,68 M - DEPRECIAÇÃO. AF_02/2016</v>
          </cell>
          <cell r="I756" t="str">
            <v>H</v>
          </cell>
          <cell r="J756" t="str">
            <v>ATRIBUÍDO SÃO PAULO</v>
          </cell>
          <cell r="K756" t="str">
            <v>35,36</v>
          </cell>
        </row>
        <row r="757">
          <cell r="G757">
            <v>73311</v>
          </cell>
          <cell r="H757" t="str">
            <v>GRUPO GERADOR ESTACIONÁRIO, MOTOR DIESEL POTÊNCIA 170 KVA - MATERIAIS NA OPERAÇÃO. AF_02/2016</v>
          </cell>
          <cell r="I757" t="str">
            <v>H</v>
          </cell>
          <cell r="J757" t="str">
            <v>COLETADO</v>
          </cell>
          <cell r="K757" t="str">
            <v>169,09</v>
          </cell>
        </row>
        <row r="758">
          <cell r="G758">
            <v>73313</v>
          </cell>
          <cell r="H758" t="str">
            <v>ROLO COMPACTADOR VIBRATÓRIO PÉ DE CARNEIRO PARA SOLOS, POTÊNCIA 80 HP, PESO OPERACIONAL SEM/COM LASTRO 7,4 / 8,8 T, LARGURA DE TRABALHO 1,68 M - JUROS. AF_02/2016</v>
          </cell>
          <cell r="I758" t="str">
            <v>H</v>
          </cell>
          <cell r="J758" t="str">
            <v>ATRIBUÍDO SÃO PAULO</v>
          </cell>
          <cell r="K758" t="str">
            <v>4,91</v>
          </cell>
        </row>
        <row r="759">
          <cell r="G759">
            <v>73315</v>
          </cell>
          <cell r="H759" t="str">
            <v>ROLO COMPACTADOR VIBRATÓRIO PÉ DE CARNEIRO PARA SOLOS, POTÊNCIA 80 HP, PESO OPERACIONAL SEM/COM LASTRO 7,4 / 8,8 T, LARGURA DE TRABALHO 1,68 M - MATERIAIS NA OPERAÇÃO. AF_02/2016</v>
          </cell>
          <cell r="I759" t="str">
            <v>H</v>
          </cell>
          <cell r="J759" t="str">
            <v>COLETADO</v>
          </cell>
          <cell r="K759" t="str">
            <v>54,24</v>
          </cell>
        </row>
        <row r="760">
          <cell r="G760">
            <v>73335</v>
          </cell>
          <cell r="H760" t="str">
            <v>CAMINHÃO TOCO, PBT 14.300 KG, CARGA ÚTIL MÁX. 9.710 KG, DIST. ENTRE EIXOS 3,56 M, POTÊNCIA 185 CV, INCLUSIVE CARROCERIA FIXA ABERTA DE MADEIRA P/ TRANSPORTE GERAL DE CARGA SECA, DIMEN. APROX. 2,50 X 6,50 X 0,50 M - MANUTENÇÃO. AF_06/2014</v>
          </cell>
          <cell r="I760" t="str">
            <v>H</v>
          </cell>
          <cell r="J760" t="str">
            <v>ATRIBUÍDO SÃO PAULO</v>
          </cell>
          <cell r="K760" t="str">
            <v>36,38</v>
          </cell>
        </row>
        <row r="761">
          <cell r="G761">
            <v>73340</v>
          </cell>
          <cell r="H761" t="str">
            <v>CAMINHÃO TOCO, PBT 14.300 KG, CARGA ÚTIL MÁX. 9.710 KG, DIST. ENTRE EIXOS 3,56 M, POTÊNCIA 185 CV, INCLUSIVE CARROCERIA FIXA ABERTA DE MADEIRA P/ TRANSPORTE GERAL DE CARGA SECA, DIMEN. APROX. 2,50 X 6,50 X 0,50 M - MATERIAIS NA OPERAÇÃO. AF_06/2014</v>
          </cell>
          <cell r="I761" t="str">
            <v>H</v>
          </cell>
          <cell r="J761" t="str">
            <v>COLETADO</v>
          </cell>
          <cell r="K761" t="str">
            <v>146,94</v>
          </cell>
        </row>
        <row r="762">
          <cell r="G762">
            <v>83361</v>
          </cell>
          <cell r="H762" t="str">
            <v>ESPARGIDOR DE ASFALTO PRESSURIZADO, TANQUE 6 M3 COM ISOLAÇÃO TÉRMICA, AQUECIDO COM 2 MAÇARICOS, COM BARRA ESPARGIDORA 3,60 M, MONTADO SOBRE CAMINHÃO  TOCO, PBT 14.300 KG, POTÊNCIA 185 CV - MANUTENÇÃO. AF_08/2015</v>
          </cell>
          <cell r="I762" t="str">
            <v>H</v>
          </cell>
          <cell r="J762" t="str">
            <v>ATRIBUÍDO SÃO PAULO</v>
          </cell>
          <cell r="K762" t="str">
            <v>43,43</v>
          </cell>
        </row>
        <row r="763">
          <cell r="G763">
            <v>83761</v>
          </cell>
          <cell r="H763" t="str">
            <v>GRUPO DE SOLDAGEM COM GERADOR A DIESEL 60 CV PARA SOLDA ELÉTRICA, SOBRE 04 RODAS, COM MOTOR 4 CILINDROS 600 A - DEPRECIAÇÃO. AF_02/2016</v>
          </cell>
          <cell r="I763" t="str">
            <v>H</v>
          </cell>
          <cell r="J763" t="str">
            <v>ATRIBUÍDO SÃO PAULO</v>
          </cell>
          <cell r="K763" t="str">
            <v>9,21</v>
          </cell>
        </row>
        <row r="764">
          <cell r="G764">
            <v>83762</v>
          </cell>
          <cell r="H764" t="str">
            <v>GRUPO DE SOLDAGEM COM GERADOR A DIESEL 60 CV PARA SOLDA ELÉTRICA, SOBRE 04 RODAS, COM MOTOR 4 CILINDROS 600 A - MANUTENÇÃO. AF_02/2016</v>
          </cell>
          <cell r="I764" t="str">
            <v>H</v>
          </cell>
          <cell r="J764" t="str">
            <v>ATRIBUÍDO SÃO PAULO</v>
          </cell>
          <cell r="K764" t="str">
            <v>8,22</v>
          </cell>
        </row>
        <row r="765">
          <cell r="G765">
            <v>83763</v>
          </cell>
          <cell r="H765" t="str">
            <v>GRUPO DE SOLDAGEM COM GERADOR A DIESEL 60 CV PARA SOLDA ELÉTRICA, SOBRE 04 RODAS, COM MOTOR 4 CILINDROS 600 A - MATERIAIS NA OPERAÇÃO. AF_02/2016</v>
          </cell>
          <cell r="I765" t="str">
            <v>H</v>
          </cell>
          <cell r="J765" t="str">
            <v>COLETADO</v>
          </cell>
          <cell r="K765" t="str">
            <v>47,65</v>
          </cell>
        </row>
        <row r="766">
          <cell r="G766">
            <v>83764</v>
          </cell>
          <cell r="H766" t="str">
            <v>GRUPO DE SOLDAGEM COM GERADOR A DIESEL 60 CV PARA SOLDA ELÉTRICA, SOBRE 04 RODAS, COM MOTOR 4 CILINDROS 600 A - JUROS. AF_02/2016</v>
          </cell>
          <cell r="I766" t="str">
            <v>H</v>
          </cell>
          <cell r="J766" t="str">
            <v>ATRIBUÍDO SÃO PAULO</v>
          </cell>
          <cell r="K766" t="str">
            <v>1,65</v>
          </cell>
        </row>
        <row r="767">
          <cell r="G767">
            <v>87026</v>
          </cell>
          <cell r="H767" t="str">
            <v>GRADE DE DISCO REBOCÁVEL COM 20 DISCOS 24" X 6 MM COM PNEUS PARA TRANSPORTE - JUROS. AF_06/2014</v>
          </cell>
          <cell r="I767" t="str">
            <v>H</v>
          </cell>
          <cell r="J767" t="str">
            <v>ATRIBUÍDO SÃO PAULO</v>
          </cell>
          <cell r="K767" t="str">
            <v>0,41</v>
          </cell>
        </row>
        <row r="768">
          <cell r="G768">
            <v>87441</v>
          </cell>
          <cell r="H768" t="str">
            <v>BETONEIRA CAPACIDADE NOMINAL 400 L, CAPACIDADE DE MISTURA 310 L, MOTOR A DIESEL POTÊNCIA 5,0 CV, SEM CARREGADOR - DEPRECIAÇÃO. AF_06/2014</v>
          </cell>
          <cell r="I768" t="str">
            <v>H</v>
          </cell>
          <cell r="J768" t="str">
            <v>COEFICIENTE DE REPRESENTATIVIDADE</v>
          </cell>
          <cell r="K768" t="str">
            <v>0,47</v>
          </cell>
        </row>
        <row r="769">
          <cell r="G769">
            <v>87442</v>
          </cell>
          <cell r="H769" t="str">
            <v>BETONEIRA CAPACIDADE NOMINAL 400 L, CAPACIDADE DE MISTURA 310 L, MOTOR A DIESEL POTÊNCIA 5,0 CV, SEM CARREGADOR - JUROS. AF_06/2014</v>
          </cell>
          <cell r="I769" t="str">
            <v>H</v>
          </cell>
          <cell r="J769" t="str">
            <v>COEFICIENTE DE REPRESENTATIVIDADE</v>
          </cell>
          <cell r="K769" t="str">
            <v>0,05</v>
          </cell>
        </row>
        <row r="770">
          <cell r="G770">
            <v>87443</v>
          </cell>
          <cell r="H770" t="str">
            <v>BETONEIRA CAPACIDADE NOMINAL 400 L, CAPACIDADE DE MISTURA 310 L, MOTOR A DIESEL POTÊNCIA 5,0 CV, SEM CARREGADOR - MANUTENÇÃO. AF_06/2014</v>
          </cell>
          <cell r="I770" t="str">
            <v>H</v>
          </cell>
          <cell r="J770" t="str">
            <v>COEFICIENTE DE REPRESENTATIVIDADE</v>
          </cell>
          <cell r="K770" t="str">
            <v>0,58</v>
          </cell>
        </row>
        <row r="771">
          <cell r="G771">
            <v>87444</v>
          </cell>
          <cell r="H771" t="str">
            <v>BETONEIRA CAPACIDADE NOMINAL 400 L, CAPACIDADE DE MISTURA 310 L, MOTOR A DIESEL POTÊNCIA 5,0 CV, SEM CARREGADOR - MATERIAIS NA OPERAÇÃO. AF_06/2014</v>
          </cell>
          <cell r="I771" t="str">
            <v>H</v>
          </cell>
          <cell r="J771" t="str">
            <v>COLETADO</v>
          </cell>
          <cell r="K771" t="str">
            <v>3,97</v>
          </cell>
        </row>
        <row r="772">
          <cell r="G772">
            <v>88387</v>
          </cell>
          <cell r="H772" t="str">
            <v>MISTURADOR DE ARGAMASSA, EIXO HORIZONTAL, CAPACIDADE DE MISTURA 300 KG, MOTOR ELÉTRICO POTÊNCIA 5 CV - DEPRECIAÇÃO. AF_06/2014</v>
          </cell>
          <cell r="I772" t="str">
            <v>H</v>
          </cell>
          <cell r="J772" t="str">
            <v>COEFICIENTE DE REPRESENTATIVIDADE</v>
          </cell>
          <cell r="K772" t="str">
            <v>0,91</v>
          </cell>
        </row>
        <row r="773">
          <cell r="G773">
            <v>88389</v>
          </cell>
          <cell r="H773" t="str">
            <v>MISTURADOR DE ARGAMASSA, EIXO HORIZONTAL, CAPACIDADE DE MISTURA 300 KG, MOTOR ELÉTRICO POTÊNCIA 5 CV - JUROS. AF_06/2014</v>
          </cell>
          <cell r="I773" t="str">
            <v>H</v>
          </cell>
          <cell r="J773" t="str">
            <v>COEFICIENTE DE REPRESENTATIVIDADE</v>
          </cell>
          <cell r="K773" t="str">
            <v>0,10</v>
          </cell>
        </row>
        <row r="774">
          <cell r="G774">
            <v>88390</v>
          </cell>
          <cell r="H774" t="str">
            <v>MISTURADOR DE ARGAMASSA, EIXO HORIZONTAL, CAPACIDADE DE MISTURA 300 KG, MOTOR ELÉTRICO POTÊNCIA 5 CV - MANUTENÇÃO. AF_06/2014</v>
          </cell>
          <cell r="I774" t="str">
            <v>H</v>
          </cell>
          <cell r="J774" t="str">
            <v>COEFICIENTE DE REPRESENTATIVIDADE</v>
          </cell>
          <cell r="K774" t="str">
            <v>1,00</v>
          </cell>
        </row>
        <row r="775">
          <cell r="G775">
            <v>88391</v>
          </cell>
          <cell r="H775" t="str">
            <v>MISTURADOR DE ARGAMASSA, EIXO HORIZONTAL, CAPACIDADE DE MISTURA 300 KG, MOTOR ELÉTRICO POTÊNCIA 5 CV - MATERIAIS NA OPERAÇÃO. AF_06/2014</v>
          </cell>
          <cell r="I775" t="str">
            <v>H</v>
          </cell>
          <cell r="J775" t="str">
            <v>COEFICIENTE DE REPRESENTATIVIDADE</v>
          </cell>
          <cell r="K775" t="str">
            <v>2,69</v>
          </cell>
        </row>
        <row r="776">
          <cell r="G776">
            <v>88394</v>
          </cell>
          <cell r="H776" t="str">
            <v>MISTURADOR DE ARGAMASSA, EIXO HORIZONTAL, CAPACIDADE DE MISTURA 600 KG, MOTOR ELÉTRICO POTÊNCIA 7,5 CV - DEPRECIAÇÃO. AF_06/2014</v>
          </cell>
          <cell r="I776" t="str">
            <v>H</v>
          </cell>
          <cell r="J776" t="str">
            <v>COEFICIENTE DE REPRESENTATIVIDADE</v>
          </cell>
          <cell r="K776" t="str">
            <v>1,08</v>
          </cell>
        </row>
        <row r="777">
          <cell r="G777">
            <v>88395</v>
          </cell>
          <cell r="H777" t="str">
            <v>MISTURADOR DE ARGAMASSA, EIXO HORIZONTAL, CAPACIDADE DE MISTURA 600 KG, MOTOR ELÉTRICO POTÊNCIA 7,5 CV - JUROS. AF_06/2014</v>
          </cell>
          <cell r="I777" t="str">
            <v>H</v>
          </cell>
          <cell r="J777" t="str">
            <v>COEFICIENTE DE REPRESENTATIVIDADE</v>
          </cell>
          <cell r="K777" t="str">
            <v>0,12</v>
          </cell>
        </row>
        <row r="778">
          <cell r="G778">
            <v>88396</v>
          </cell>
          <cell r="H778" t="str">
            <v>MISTURADOR DE ARGAMASSA, EIXO HORIZONTAL, CAPACIDADE DE MISTURA 600 KG, MOTOR ELÉTRICO POTÊNCIA 7,5 CV - MANUTENÇÃO. AF_06/2014</v>
          </cell>
          <cell r="I778" t="str">
            <v>H</v>
          </cell>
          <cell r="J778" t="str">
            <v>COEFICIENTE DE REPRESENTATIVIDADE</v>
          </cell>
          <cell r="K778" t="str">
            <v>1,19</v>
          </cell>
        </row>
        <row r="779">
          <cell r="G779">
            <v>88397</v>
          </cell>
          <cell r="H779" t="str">
            <v>MISTURADOR DE ARGAMASSA, EIXO HORIZONTAL, CAPACIDADE DE MISTURA 600 KG, MOTOR ELÉTRICO POTÊNCIA 7,5 CV - MATERIAIS NA OPERAÇÃO. AF_06/2014</v>
          </cell>
          <cell r="I779" t="str">
            <v>H</v>
          </cell>
          <cell r="J779" t="str">
            <v>COEFICIENTE DE REPRESENTATIVIDADE</v>
          </cell>
          <cell r="K779" t="str">
            <v>4,03</v>
          </cell>
        </row>
        <row r="780">
          <cell r="G780">
            <v>88400</v>
          </cell>
          <cell r="H780" t="str">
            <v>MISTURADOR DE ARGAMASSA, EIXO HORIZONTAL, CAPACIDADE DE MISTURA 160 KG, MOTOR ELÉTRICO POTÊNCIA 3 CV - DEPRECIAÇÃO. AF_06/2014</v>
          </cell>
          <cell r="I780" t="str">
            <v>H</v>
          </cell>
          <cell r="J780" t="str">
            <v>COEFICIENTE DE REPRESENTATIVIDADE</v>
          </cell>
          <cell r="K780" t="str">
            <v>0,86</v>
          </cell>
        </row>
        <row r="781">
          <cell r="G781">
            <v>88401</v>
          </cell>
          <cell r="H781" t="str">
            <v>MISTURADOR DE ARGAMASSA, EIXO HORIZONTAL, CAPACIDADE DE MISTURA 160 KG, MOTOR ELÉTRICO POTÊNCIA 3 CV - JUROS. AF_06/2014</v>
          </cell>
          <cell r="I781" t="str">
            <v>H</v>
          </cell>
          <cell r="J781" t="str">
            <v>COEFICIENTE DE REPRESENTATIVIDADE</v>
          </cell>
          <cell r="K781" t="str">
            <v>0,10</v>
          </cell>
        </row>
        <row r="782">
          <cell r="G782">
            <v>88402</v>
          </cell>
          <cell r="H782" t="str">
            <v>MISTURADOR DE ARGAMASSA, EIXO HORIZONTAL, CAPACIDADE DE MISTURA 160 KG, MOTOR ELÉTRICO POTÊNCIA 3 CV - MANUTENÇÃO. AF_06/2014</v>
          </cell>
          <cell r="I782" t="str">
            <v>H</v>
          </cell>
          <cell r="J782" t="str">
            <v>COEFICIENTE DE REPRESENTATIVIDADE</v>
          </cell>
          <cell r="K782" t="str">
            <v>0,94</v>
          </cell>
        </row>
        <row r="783">
          <cell r="G783">
            <v>88403</v>
          </cell>
          <cell r="H783" t="str">
            <v>MISTURADOR DE ARGAMASSA, EIXO HORIZONTAL, CAPACIDADE DE MISTURA 160 KG, MOTOR ELÉTRICO POTÊNCIA 3 CV - MATERIAIS NA OPERAÇÃO. AF_06/2014</v>
          </cell>
          <cell r="I783" t="str">
            <v>H</v>
          </cell>
          <cell r="J783" t="str">
            <v>COEFICIENTE DE REPRESENTATIVIDADE</v>
          </cell>
          <cell r="K783" t="str">
            <v>1,61</v>
          </cell>
        </row>
        <row r="784">
          <cell r="G784">
            <v>88419</v>
          </cell>
          <cell r="H784" t="str">
            <v>PROJETOR DE ARGAMASSA, CAPACIDADE DE PROJEÇÃO 1,5 M3/H, ALCANCE DE 30 ATÉ 60 M, MOTOR ELÉTRICO POTÊNCIA 7,5 HP - DEPRECIAÇÃO. AF_06/2014</v>
          </cell>
          <cell r="I784" t="str">
            <v>H</v>
          </cell>
          <cell r="J784" t="str">
            <v>COEFICIENTE DE REPRESENTATIVIDADE</v>
          </cell>
          <cell r="K784" t="str">
            <v>5,63</v>
          </cell>
        </row>
        <row r="785">
          <cell r="G785">
            <v>88422</v>
          </cell>
          <cell r="H785" t="str">
            <v>PROJETOR DE ARGAMASSA, CAPACIDADE DE PROJEÇÃO 1,5 M3/H, ALCANCE DE 30 ATÉ 60 M, MOTOR ELÉTRICO POTÊNCIA 7,5 HP - JUROS. AF_06/2014</v>
          </cell>
          <cell r="I785" t="str">
            <v>H</v>
          </cell>
          <cell r="J785" t="str">
            <v>COEFICIENTE DE REPRESENTATIVIDADE</v>
          </cell>
          <cell r="K785" t="str">
            <v>0,66</v>
          </cell>
        </row>
        <row r="786">
          <cell r="G786">
            <v>88425</v>
          </cell>
          <cell r="H786" t="str">
            <v>PROJETOR DE ARGAMASSA, CAPACIDADE DE PROJEÇÃO 1,5 M3/H, ALCANCE DE 30 ATÉ 60 M, MOTOR ELÉTRICO POTÊNCIA 7,5 HP - MANUTENÇÃO. AF_06/2014</v>
          </cell>
          <cell r="I786" t="str">
            <v>H</v>
          </cell>
          <cell r="J786" t="str">
            <v>COEFICIENTE DE REPRESENTATIVIDADE</v>
          </cell>
          <cell r="K786" t="str">
            <v>7,04</v>
          </cell>
        </row>
        <row r="787">
          <cell r="G787">
            <v>88427</v>
          </cell>
          <cell r="H787" t="str">
            <v>PROJETOR DE ARGAMASSA, CAPACIDADE DE PROJEÇÃO 1,5 M3/H, ALCANCE DE 30 ATÉ 60 M, MOTOR ELÉTRICO POTÊNCIA 7,5 HP - MATERIAIS NA OPERAÇÃO. AF_06/2014</v>
          </cell>
          <cell r="I787" t="str">
            <v>H</v>
          </cell>
          <cell r="J787" t="str">
            <v>COEFICIENTE DE REPRESENTATIVIDADE</v>
          </cell>
          <cell r="K787" t="str">
            <v>0,91</v>
          </cell>
        </row>
        <row r="788">
          <cell r="G788">
            <v>88434</v>
          </cell>
          <cell r="H788" t="str">
            <v>PROJETOR DE ARGAMASSA, CAPACIDADE DE PROJEÇÃO 2 M3/H, ALCANCE ATÉ 50 M, MOTOR ELÉTRICO POTÊNCIA 7,5 HP - DEPRECIAÇÃO. AF_06/2014</v>
          </cell>
          <cell r="I788" t="str">
            <v>H</v>
          </cell>
          <cell r="J788" t="str">
            <v>COEFICIENTE DE REPRESENTATIVIDADE</v>
          </cell>
          <cell r="K788" t="str">
            <v>7,46</v>
          </cell>
        </row>
        <row r="789">
          <cell r="G789">
            <v>88435</v>
          </cell>
          <cell r="H789" t="str">
            <v>PROJETOR DE ARGAMASSA, CAPACIDADE DE PROJEÇÃO 2 M3/H, ALCANCE ATÉ 50 M, MOTOR ELÉTRICO POTÊNCIA 7,5 HP - JUROS. AF_06/2014</v>
          </cell>
          <cell r="I789" t="str">
            <v>H</v>
          </cell>
          <cell r="J789" t="str">
            <v>COEFICIENTE DE REPRESENTATIVIDADE</v>
          </cell>
          <cell r="K789" t="str">
            <v>0,88</v>
          </cell>
        </row>
        <row r="790">
          <cell r="G790">
            <v>88436</v>
          </cell>
          <cell r="H790" t="str">
            <v>PROJETOR DE ARGAMASSA, CAPACIDADE DE PROJEÇÃO 2 M3/H, ALCANCE ATÉ 50 M, MOTOR ELÉTRICO POTÊNCIA 7,5 HP - MANUTENÇÃO. AF_06/2014</v>
          </cell>
          <cell r="I790" t="str">
            <v>H</v>
          </cell>
          <cell r="J790" t="str">
            <v>COEFICIENTE DE REPRESENTATIVIDADE</v>
          </cell>
          <cell r="K790" t="str">
            <v>9,33</v>
          </cell>
        </row>
        <row r="791">
          <cell r="G791">
            <v>88437</v>
          </cell>
          <cell r="H791" t="str">
            <v>PROJETOR DE ARGAMASSA, CAPACIDADE DE PROJEÇÃO 2 M3/H, ALCANCE ATÉ 50 M, MOTOR ELÉTRICO POTÊNCIA 7,5 HP - MATERIAIS NA OPERAÇÃO. AF_06/2014</v>
          </cell>
          <cell r="I791" t="str">
            <v>H</v>
          </cell>
          <cell r="J791" t="str">
            <v>COEFICIENTE DE REPRESENTATIVIDADE</v>
          </cell>
          <cell r="K791" t="str">
            <v>0,91</v>
          </cell>
        </row>
        <row r="792">
          <cell r="G792">
            <v>88569</v>
          </cell>
          <cell r="H792" t="str">
            <v>ESPARGIDOR DE ASFALTO PRESSURIZADO COM TANQUE DE 2500 L, REBOCÁVEL COM MOTOR A GASOLINA POTÊNCIA 3,4 HP - DEPRECIAÇÃO. AF_07/2014</v>
          </cell>
          <cell r="I792" t="str">
            <v>H</v>
          </cell>
          <cell r="J792" t="str">
            <v>ATRIBUÍDO SÃO PAULO</v>
          </cell>
          <cell r="K792" t="str">
            <v>3,63</v>
          </cell>
        </row>
        <row r="793">
          <cell r="G793">
            <v>88570</v>
          </cell>
          <cell r="H793" t="str">
            <v>ESPARGIDOR DE ASFALTO PRESSURIZADO COM TANQUE DE 2500 L, REBOCÁVEL COM MOTOR A GASOLINA POTÊNCIA 3,4 HP - JUROS. AF_07/2014</v>
          </cell>
          <cell r="I793" t="str">
            <v>H</v>
          </cell>
          <cell r="J793" t="str">
            <v>ATRIBUÍDO SÃO PAULO</v>
          </cell>
          <cell r="K793" t="str">
            <v>0,60</v>
          </cell>
        </row>
        <row r="794">
          <cell r="G794">
            <v>88826</v>
          </cell>
          <cell r="H794" t="str">
            <v>BETONEIRA CAPACIDADE NOMINAL DE 400 L, CAPACIDADE DE MISTURA 280 L, MOTOR ELÉTRICO TRIFÁSICO POTÊNCIA DE 2 CV, SEM CARREGADOR - DEPRECIAÇÃO. AF_10/2014</v>
          </cell>
          <cell r="I794" t="str">
            <v>H</v>
          </cell>
          <cell r="J794" t="str">
            <v>COLETADO</v>
          </cell>
          <cell r="K794" t="str">
            <v>0,34</v>
          </cell>
        </row>
        <row r="795">
          <cell r="G795">
            <v>88827</v>
          </cell>
          <cell r="H795" t="str">
            <v>BETONEIRA CAPACIDADE NOMINAL DE 400 L, CAPACIDADE DE MISTURA 280 L, MOTOR ELÉTRICO TRIFÁSICO POTÊNCIA DE 2 CV, SEM CARREGADOR - JUROS. AF_10/2014</v>
          </cell>
          <cell r="I795" t="str">
            <v>H</v>
          </cell>
          <cell r="J795" t="str">
            <v>COLETADO</v>
          </cell>
          <cell r="K795" t="str">
            <v>0,04</v>
          </cell>
        </row>
        <row r="796">
          <cell r="G796">
            <v>88828</v>
          </cell>
          <cell r="H796" t="str">
            <v>BETONEIRA CAPACIDADE NOMINAL DE 400 L, CAPACIDADE DE MISTURA 280 L, MOTOR ELÉTRICO TRIFÁSICO POTÊNCIA DE 2 CV, SEM CARREGADOR - MANUTENÇÃO. AF_10/2014</v>
          </cell>
          <cell r="I796" t="str">
            <v>H</v>
          </cell>
          <cell r="J796" t="str">
            <v>COLETADO</v>
          </cell>
          <cell r="K796" t="str">
            <v>0,37</v>
          </cell>
        </row>
        <row r="797">
          <cell r="G797">
            <v>88829</v>
          </cell>
          <cell r="H797" t="str">
            <v>BETONEIRA CAPACIDADE NOMINAL DE 400 L, CAPACIDADE DE MISTURA 280 L, MOTOR ELÉTRICO TRIFÁSICO POTÊNCIA DE 2 CV, SEM CARREGADOR - MATERIAIS NA OPERAÇÃO. AF_10/2014</v>
          </cell>
          <cell r="I797" t="str">
            <v>H</v>
          </cell>
          <cell r="J797" t="str">
            <v>COEFICIENTE DE REPRESENTATIVIDADE</v>
          </cell>
          <cell r="K797" t="str">
            <v>1,07</v>
          </cell>
        </row>
        <row r="798">
          <cell r="G798">
            <v>88832</v>
          </cell>
          <cell r="H798" t="str">
            <v>ESCAVADEIRA HIDRÁULICA SOBRE ESTEIRAS, CAÇAMBA 0,80 M3, PESO OPERACIONAL 17,8 T, POTÊNCIA LÍQUIDA 110 HP - DEPRECIAÇÃO. AF_10/2014</v>
          </cell>
          <cell r="I798" t="str">
            <v>H</v>
          </cell>
          <cell r="J798" t="str">
            <v>ATRIBUÍDO SÃO PAULO</v>
          </cell>
          <cell r="K798" t="str">
            <v>43,34</v>
          </cell>
        </row>
        <row r="799">
          <cell r="G799">
            <v>88834</v>
          </cell>
          <cell r="H799" t="str">
            <v>ESCAVADEIRA HIDRÁULICA SOBRE ESTEIRAS, CAÇAMBA 0,80 M3, PESO OPERACIONAL 17,8 T, POTÊNCIA LÍQUIDA 110 HP - JUROS. AF_10/2014</v>
          </cell>
          <cell r="I799" t="str">
            <v>H</v>
          </cell>
          <cell r="J799" t="str">
            <v>ATRIBUÍDO SÃO PAULO</v>
          </cell>
          <cell r="K799" t="str">
            <v>5,88</v>
          </cell>
        </row>
        <row r="800">
          <cell r="G800">
            <v>88835</v>
          </cell>
          <cell r="H800" t="str">
            <v>ESCAVADEIRA HIDRÁULICA SOBRE ESTEIRAS, CAÇAMBA 0,80 M3, PESO OPERACIONAL 17,8 T, POTÊNCIA LÍQUIDA 110 HP - MANUTENÇÃO. AF_10/2014</v>
          </cell>
          <cell r="I800" t="str">
            <v>H</v>
          </cell>
          <cell r="J800" t="str">
            <v>ATRIBUÍDO SÃO PAULO</v>
          </cell>
          <cell r="K800" t="str">
            <v>54,18</v>
          </cell>
        </row>
        <row r="801">
          <cell r="G801">
            <v>88836</v>
          </cell>
          <cell r="H801" t="str">
            <v>ESCAVADEIRA HIDRÁULICA SOBRE ESTEIRAS, CAÇAMBA 0,80 M3, PESO OPERACIONAL 17,8 T, POTÊNCIA LÍQUIDA 110 HP - MATERIAIS NA OPERAÇÃO. AF_10/2014</v>
          </cell>
          <cell r="I801" t="str">
            <v>H</v>
          </cell>
          <cell r="J801" t="str">
            <v>COLETADO</v>
          </cell>
          <cell r="K801" t="str">
            <v>60,60</v>
          </cell>
        </row>
        <row r="802">
          <cell r="G802">
            <v>88839</v>
          </cell>
          <cell r="H802" t="str">
            <v>TRATOR DE ESTEIRAS, POTÊNCIA 125 HP, PESO OPERACIONAL 12,9 T, COM LÂMINA 2,7 M3 - DEPRECIAÇÃO. AF_10/2014</v>
          </cell>
          <cell r="I802" t="str">
            <v>H</v>
          </cell>
          <cell r="J802" t="str">
            <v>ATRIBUÍDO SÃO PAULO</v>
          </cell>
          <cell r="K802" t="str">
            <v>31,38</v>
          </cell>
        </row>
        <row r="803">
          <cell r="G803">
            <v>88840</v>
          </cell>
          <cell r="H803" t="str">
            <v>TRATOR DE ESTEIRAS, POTÊNCIA 125 HP, PESO OPERACIONAL 12,9 T, COM LÂMINA 2,7 M3 - JUROS. AF_10/2014</v>
          </cell>
          <cell r="I803" t="str">
            <v>H</v>
          </cell>
          <cell r="J803" t="str">
            <v>ATRIBUÍDO SÃO PAULO</v>
          </cell>
          <cell r="K803" t="str">
            <v>7,06</v>
          </cell>
        </row>
        <row r="804">
          <cell r="G804">
            <v>88841</v>
          </cell>
          <cell r="H804" t="str">
            <v>TRATOR DE ESTEIRAS, POTÊNCIA 125 HP, PESO OPERACIONAL 12,9 T, COM LÂMINA 2,7 M3 - MANUTENÇÃO. AF_10/2014</v>
          </cell>
          <cell r="I804" t="str">
            <v>H</v>
          </cell>
          <cell r="J804" t="str">
            <v>ATRIBUÍDO SÃO PAULO</v>
          </cell>
          <cell r="K804" t="str">
            <v>56,11</v>
          </cell>
        </row>
        <row r="805">
          <cell r="G805">
            <v>88842</v>
          </cell>
          <cell r="H805" t="str">
            <v>TRATOR DE ESTEIRAS, POTÊNCIA 125 HP, PESO OPERACIONAL 12,9 T, COM LÂMINA 2,7 M3 - MATERIAIS NA OPERAÇÃO. AF_10/2014</v>
          </cell>
          <cell r="I805" t="str">
            <v>H</v>
          </cell>
          <cell r="J805" t="str">
            <v>COLETADO</v>
          </cell>
          <cell r="K805" t="str">
            <v>74,18</v>
          </cell>
        </row>
        <row r="806">
          <cell r="G806">
            <v>88847</v>
          </cell>
          <cell r="H806" t="str">
            <v>USINA DE LAMA ASFÁLTICA, PROD 30 A 50 T/H, SILO DE AGREGADO 7 M3, RESERVATÓRIOS PARA EMULSÃO E ÁGUA DE 2,3 M3 CADA, MISTURADOR TIPO PUG MILL A SER MONTADO SOBRE CAMINHÃO - DEPRECIAÇÃO. AF_10/2014</v>
          </cell>
          <cell r="I806" t="str">
            <v>H</v>
          </cell>
          <cell r="J806" t="str">
            <v>ATRIBUÍDO SÃO PAULO</v>
          </cell>
          <cell r="K806" t="str">
            <v>20,88</v>
          </cell>
        </row>
        <row r="807">
          <cell r="G807">
            <v>88848</v>
          </cell>
          <cell r="H807" t="str">
            <v>USINA DE LAMA ASFÁLTICA, PROD 30 A 50 T/H, SILO DE AGREGADO 7 M3, RESERVATÓRIOS PARA EMULSÃO E ÁGUA DE 2,3 M3 CADA, MISTURADOR TIPO PUG MILL A SER MONTADO SOBRE CAMINHÃO - JUROS. AF_10/2014</v>
          </cell>
          <cell r="I807" t="str">
            <v>H</v>
          </cell>
          <cell r="J807" t="str">
            <v>ATRIBUÍDO SÃO PAULO</v>
          </cell>
          <cell r="K807" t="str">
            <v>4,38</v>
          </cell>
        </row>
        <row r="808">
          <cell r="G808">
            <v>88853</v>
          </cell>
          <cell r="H808" t="str">
            <v>MOTOBOMBA CENTRÍFUGA, MOTOR A GASOLINA, POTÊNCIA 5,42 HP, BOCAIS 1 1/2" X 1", DIÂMETRO ROTOR 143 MM HM/Q = 6 MCA / 16,8 M3/H A 38 MCA / 6,6 M3/H - DEPRECIAÇÃO. AF_06/2014</v>
          </cell>
          <cell r="I808" t="str">
            <v>H</v>
          </cell>
          <cell r="J808" t="str">
            <v>COEFICIENTE DE REPRESENTATIVIDADE</v>
          </cell>
          <cell r="K808" t="str">
            <v>0,27</v>
          </cell>
        </row>
        <row r="809">
          <cell r="G809">
            <v>88854</v>
          </cell>
          <cell r="H809" t="str">
            <v>MOTOBOMBA CENTRÍFUGA, MOTOR A GASOLINA, POTÊNCIA 5,42 HP, BOCAIS 1 1/2" X 1", DIÂMETRO ROTOR 143 MM HM/Q = 6 MCA / 16,8 M3/H A 38 MCA / 6,6 M3/H - JUROS. AF_06/2014</v>
          </cell>
          <cell r="I809" t="str">
            <v>H</v>
          </cell>
          <cell r="J809" t="str">
            <v>COEFICIENTE DE REPRESENTATIVIDADE</v>
          </cell>
          <cell r="K809" t="str">
            <v>0,03</v>
          </cell>
        </row>
        <row r="810">
          <cell r="G810">
            <v>88855</v>
          </cell>
          <cell r="H810" t="str">
            <v>GRADE DE DISCO CONTROLE REMOTO REBOCÁVEL, COM 24 DISCOS 24 X 6 MM COM PNEUS PARA TRANSPORTE - DEPRECIAÇÃO. AF_06/2014</v>
          </cell>
          <cell r="I810" t="str">
            <v>H</v>
          </cell>
          <cell r="J810" t="str">
            <v>ATRIBUÍDO SÃO PAULO</v>
          </cell>
          <cell r="K810" t="str">
            <v>3,73</v>
          </cell>
        </row>
        <row r="811">
          <cell r="G811">
            <v>88856</v>
          </cell>
          <cell r="H811" t="str">
            <v>GRADE DE DISCO CONTROLE REMOTO REBOCÁVEL, COM 24 DISCOS 24 X 6 MM COM PNEUS PARA TRANSPORTE - JUROS. AF_06/2014</v>
          </cell>
          <cell r="I811" t="str">
            <v>H</v>
          </cell>
          <cell r="J811" t="str">
            <v>ATRIBUÍDO SÃO PAULO</v>
          </cell>
          <cell r="K811" t="str">
            <v>0,52</v>
          </cell>
        </row>
        <row r="812">
          <cell r="G812">
            <v>88857</v>
          </cell>
          <cell r="H812" t="str">
            <v>RETROESCAVADEIRA SOBRE RODAS COM CARREGADEIRA, TRAÇÃO 4X4, POTÊNCIA LÍQ. 88 HP, CAÇAMBA CARREG. CAP. MÍN. 1 M3, CAÇAMBA RETRO CAP. 0,26 M3, PESO OPERACIONAL MÍN. 6.674 KG, PROFUNDIDADE ESCAVAÇÃO MÁX. 4,37 M - DEPRECIAÇÃO. AF_06/2014</v>
          </cell>
          <cell r="I812" t="str">
            <v>H</v>
          </cell>
          <cell r="J812" t="str">
            <v>ATRIBUÍDO SÃO PAULO</v>
          </cell>
          <cell r="K812" t="str">
            <v>26,12</v>
          </cell>
        </row>
        <row r="813">
          <cell r="G813">
            <v>88858</v>
          </cell>
          <cell r="H813" t="str">
            <v>RETROESCAVADEIRA SOBRE RODAS COM CARREGADEIRA, TRAÇÃO 4X4, POTÊNCIA LÍQ. 88 HP, CAÇAMBA CARREG. CAP. MÍN. 1 M3, CAÇAMBA RETRO CAP. 0,26 M3, PESO OPERACIONAL MÍN. 6.674 KG, PROFUNDIDADE ESCAVAÇÃO MÁX. 4,37 M - JUROS. AF_06/2014</v>
          </cell>
          <cell r="I813" t="str">
            <v>H</v>
          </cell>
          <cell r="J813" t="str">
            <v>ATRIBUÍDO SÃO PAULO</v>
          </cell>
          <cell r="K813" t="str">
            <v>3,54</v>
          </cell>
        </row>
        <row r="814">
          <cell r="G814">
            <v>88859</v>
          </cell>
          <cell r="H814" t="str">
            <v>RETROESCAVADEIRA SOBRE RODAS COM CARREGADEIRA, TRAÇÃO 4X2, POTÊNCIA LÍQ. 79 HP, CAÇAMBA CARREG. CAP. MÍN. 1 M3, CAÇAMBA RETRO CAP. 0,20 M3, PESO OPERACIONAL MÍN. 6.570 KG, PROFUNDIDADE ESCAVAÇÃO MÁX. 4,37 M - DEPRECIAÇÃO. AF_06/2014</v>
          </cell>
          <cell r="I814" t="str">
            <v>H</v>
          </cell>
          <cell r="J814" t="str">
            <v>ATRIBUÍDO SÃO PAULO</v>
          </cell>
          <cell r="K814" t="str">
            <v>23,23</v>
          </cell>
        </row>
        <row r="815">
          <cell r="G815">
            <v>88860</v>
          </cell>
          <cell r="H815" t="str">
            <v>RETROESCAVADEIRA SOBRE RODAS COM CARREGADEIRA, TRAÇÃO 4X2, POTÊNCIA LÍQ. 79 HP, CAÇAMBA CARREG. CAP. MÍN. 1 M3, CAÇAMBA RETRO CAP. 0,20 M3, PESO OPERACIONAL MÍN. 6.570 KG, PROFUNDIDADE ESCAVAÇÃO MÁX. 4,37 M - JUROS. AF_06/2014</v>
          </cell>
          <cell r="I815" t="str">
            <v>H</v>
          </cell>
          <cell r="J815" t="str">
            <v>ATRIBUÍDO SÃO PAULO</v>
          </cell>
          <cell r="K815" t="str">
            <v>3,15</v>
          </cell>
        </row>
        <row r="816">
          <cell r="G816">
            <v>88900</v>
          </cell>
          <cell r="H816" t="str">
            <v>ESCAVADEIRA HIDRÁULICA SOBRE ESTEIRAS, CAÇAMBA 1,20 M3, PESO OPERACIONAL 21 T, POTÊNCIA BRUTA 155 HP - DEPRECIAÇÃO. AF_06/2014</v>
          </cell>
          <cell r="I816" t="str">
            <v>H</v>
          </cell>
          <cell r="J816" t="str">
            <v>ATRIBUÍDO SÃO PAULO</v>
          </cell>
          <cell r="K816" t="str">
            <v>50,54</v>
          </cell>
        </row>
        <row r="817">
          <cell r="G817">
            <v>88902</v>
          </cell>
          <cell r="H817" t="str">
            <v>ESCAVADEIRA HIDRÁULICA SOBRE ESTEIRAS, CAÇAMBA 1,20 M3, PESO OPERACIONAL 21 T, POTÊNCIA BRUTA 155 HP - JUROS. AF_06/2014</v>
          </cell>
          <cell r="I817" t="str">
            <v>H</v>
          </cell>
          <cell r="J817" t="str">
            <v>ATRIBUÍDO SÃO PAULO</v>
          </cell>
          <cell r="K817" t="str">
            <v>6,85</v>
          </cell>
        </row>
        <row r="818">
          <cell r="G818">
            <v>88903</v>
          </cell>
          <cell r="H818" t="str">
            <v>ESCAVADEIRA HIDRÁULICA SOBRE ESTEIRAS, CAÇAMBA 1,20 M3, PESO OPERACIONAL 21 T, POTÊNCIA BRUTA 155 HP - MANUTENÇÃO. AF_06/2014</v>
          </cell>
          <cell r="I818" t="str">
            <v>H</v>
          </cell>
          <cell r="J818" t="str">
            <v>ATRIBUÍDO SÃO PAULO</v>
          </cell>
          <cell r="K818" t="str">
            <v>63,17</v>
          </cell>
        </row>
        <row r="819">
          <cell r="G819">
            <v>88904</v>
          </cell>
          <cell r="H819" t="str">
            <v>ESCAVADEIRA HIDRÁULICA SOBRE ESTEIRAS, CAÇAMBA 1,20 M3, PESO OPERACIONAL 21 T, POTÊNCIA BRUTA 155 HP - MATERIAIS NA OPERAÇÃO. AF_06/2014</v>
          </cell>
          <cell r="I819" t="str">
            <v>H</v>
          </cell>
          <cell r="J819" t="str">
            <v>COLETADO</v>
          </cell>
          <cell r="K819" t="str">
            <v>85,37</v>
          </cell>
        </row>
        <row r="820">
          <cell r="G820">
            <v>89009</v>
          </cell>
          <cell r="H820" t="str">
            <v>TRATOR DE ESTEIRAS, POTÊNCIA 150 HP, PESO OPERACIONAL 16,7 T, COM RODA MOTRIZ ELEVADA E LÂMINA 3,18 M3 - DEPRECIAÇÃO. AF_06/2014</v>
          </cell>
          <cell r="I820" t="str">
            <v>H</v>
          </cell>
          <cell r="J820" t="str">
            <v>ATRIBUÍDO SÃO PAULO</v>
          </cell>
          <cell r="K820" t="str">
            <v>38,87</v>
          </cell>
        </row>
        <row r="821">
          <cell r="G821">
            <v>89010</v>
          </cell>
          <cell r="H821" t="str">
            <v>TRATOR DE ESTEIRAS, POTÊNCIA 150 HP, PESO OPERACIONAL 16,7 T, COM RODA MOTRIZ ELEVADA E LÂMINA 3,18 M3 - JUROS. AF_06/2014</v>
          </cell>
          <cell r="I821" t="str">
            <v>H</v>
          </cell>
          <cell r="J821" t="str">
            <v>ATRIBUÍDO SÃO PAULO</v>
          </cell>
          <cell r="K821" t="str">
            <v>8,75</v>
          </cell>
        </row>
        <row r="822">
          <cell r="G822">
            <v>89011</v>
          </cell>
          <cell r="H822" t="str">
            <v>RETROESCAVADEIRA SOBRE RODAS COM CARREGADEIRA, TRAÇÃO 4X4, POTÊNCIA LÍQ. 72 HP, CAÇAMBA CARREG. CAP. MÍN. 0,79 M3, CAÇAMBA RETRO CAP. 0,18 M3, PESO OPERACIONAL MÍN. 7.140 KG, PROFUNDIDADE ESCAVAÇÃO MÁX. 4,50 M - DEPRECIAÇÃO. AF_06/2014</v>
          </cell>
          <cell r="I822" t="str">
            <v>H</v>
          </cell>
          <cell r="J822" t="str">
            <v>ATRIBUÍDO SÃO PAULO</v>
          </cell>
          <cell r="K822" t="str">
            <v>25,20</v>
          </cell>
        </row>
        <row r="823">
          <cell r="G823">
            <v>89012</v>
          </cell>
          <cell r="H823" t="str">
            <v>RETROESCAVADEIRA SOBRE RODAS COM CARREGADEIRA, TRAÇÃO 4X4, POTÊNCIA LÍQ. 72 HP, CAÇAMBA CARREG. CAP. MÍN. 0,79 M3, CAÇAMBA RETRO CAP. 0,18 M3, PESO OPERACIONAL MÍN. 7.140 KG, PROFUNDIDADE ESCAVAÇÃO MÁX. 4,50 M - JUROS. AF_06/2014</v>
          </cell>
          <cell r="I823" t="str">
            <v>H</v>
          </cell>
          <cell r="J823" t="str">
            <v>ATRIBUÍDO SÃO PAULO</v>
          </cell>
          <cell r="K823" t="str">
            <v>3,42</v>
          </cell>
        </row>
        <row r="824">
          <cell r="G824">
            <v>89013</v>
          </cell>
          <cell r="H824" t="str">
            <v>TRATOR DE ESTEIRAS, POTÊNCIA 347 HP, PESO OPERACIONAL 38,5 T, COM LÂMINA 8,70 M3 - DEPRECIAÇÃO. AF_06/2014</v>
          </cell>
          <cell r="I824" t="str">
            <v>H</v>
          </cell>
          <cell r="J824" t="str">
            <v>ATRIBUÍDO SÃO PAULO</v>
          </cell>
          <cell r="K824" t="str">
            <v>127,33</v>
          </cell>
        </row>
        <row r="825">
          <cell r="G825">
            <v>89014</v>
          </cell>
          <cell r="H825" t="str">
            <v>TRATOR DE ESTEIRAS, POTÊNCIA 347 HP, PESO OPERACIONAL 38,5 T, COM LÂMINA 8,70 M3 - JUROS. AF_06/2014</v>
          </cell>
          <cell r="I825" t="str">
            <v>H</v>
          </cell>
          <cell r="J825" t="str">
            <v>ATRIBUÍDO SÃO PAULO</v>
          </cell>
          <cell r="K825" t="str">
            <v>28,66</v>
          </cell>
        </row>
        <row r="826">
          <cell r="G826">
            <v>89015</v>
          </cell>
          <cell r="H826" t="str">
            <v>VASSOURA MECÂNICA REBOCÁVEL COM ESCOVA CILÍNDRICA, LARGURA ÚTIL DE VARRIMENTO DE 2,44 M - DEPRECIAÇÃO. AF_06/2014</v>
          </cell>
          <cell r="I826" t="str">
            <v>H</v>
          </cell>
          <cell r="J826" t="str">
            <v>ATRIBUÍDO SÃO PAULO</v>
          </cell>
          <cell r="K826" t="str">
            <v>4,31</v>
          </cell>
        </row>
        <row r="827">
          <cell r="G827">
            <v>89016</v>
          </cell>
          <cell r="H827" t="str">
            <v>VASSOURA MECÂNICA REBOCÁVEL COM ESCOVA CILÍNDRICA, LARGURA ÚTIL DE VARRIMENTO DE 2,44 M - JUROS. AF_06/2014</v>
          </cell>
          <cell r="I827" t="str">
            <v>H</v>
          </cell>
          <cell r="J827" t="str">
            <v>ATRIBUÍDO SÃO PAULO</v>
          </cell>
          <cell r="K827" t="str">
            <v>0,58</v>
          </cell>
        </row>
        <row r="828">
          <cell r="G828">
            <v>89017</v>
          </cell>
          <cell r="H828" t="str">
            <v>TRATOR DE ESTEIRAS, POTÊNCIA 170 HP, PESO OPERACIONAL 19 T, CAÇAMBA 5,2 M3 - DEPRECIAÇÃO. AF_06/2014</v>
          </cell>
          <cell r="I828" t="str">
            <v>H</v>
          </cell>
          <cell r="J828" t="str">
            <v>ATRIBUÍDO SÃO PAULO</v>
          </cell>
          <cell r="K828" t="str">
            <v>38,63</v>
          </cell>
        </row>
        <row r="829">
          <cell r="G829">
            <v>89018</v>
          </cell>
          <cell r="H829" t="str">
            <v>TRATOR DE ESTEIRAS, POTÊNCIA 170 HP, PESO OPERACIONAL 19 T, CAÇAMBA 5,2 M3 - JUROS. AF_06/2014</v>
          </cell>
          <cell r="I829" t="str">
            <v>H</v>
          </cell>
          <cell r="J829" t="str">
            <v>ATRIBUÍDO SÃO PAULO</v>
          </cell>
          <cell r="K829" t="str">
            <v>8,69</v>
          </cell>
        </row>
        <row r="830">
          <cell r="G830">
            <v>89019</v>
          </cell>
          <cell r="H830" t="str">
            <v>BOMBA SUBMERSÍVEL ELÉTRICA TRIFÁSICA, POTÊNCIA 2,96 HP, Ø ROTOR 144 MM SEMI-ABERTO, BOCAL DE SAÍDA Ø 2, HM/Q = 2 MCA / 38,8 M3/H A 28 MCA / 5 M3/H - DEPRECIAÇÃO. AF_06/2014</v>
          </cell>
          <cell r="I830" t="str">
            <v>H</v>
          </cell>
          <cell r="J830" t="str">
            <v>COEFICIENTE DE REPRESENTATIVIDADE</v>
          </cell>
          <cell r="K830" t="str">
            <v>0,36</v>
          </cell>
        </row>
        <row r="831">
          <cell r="G831">
            <v>89020</v>
          </cell>
          <cell r="H831" t="str">
            <v>BOMBA SUBMERSÍVEL ELÉTRICA TRIFÁSICA, POTÊNCIA 2,96 HP, Ø ROTOR 144 MM SEMI-ABERTO, BOCAL DE SAÍDA Ø 2, HM/Q = 2 MCA / 38,8 M3/H A 28 MCA / 5 M3/H - JUROS. AF_06/2014</v>
          </cell>
          <cell r="I831" t="str">
            <v>H</v>
          </cell>
          <cell r="J831" t="str">
            <v>COEFICIENTE DE REPRESENTATIVIDADE</v>
          </cell>
          <cell r="K831" t="str">
            <v>0,04</v>
          </cell>
        </row>
        <row r="832">
          <cell r="G832">
            <v>89023</v>
          </cell>
          <cell r="H832" t="str">
            <v>TANQUE DE ASFALTO ESTACIONÁRIO COM MAÇARICO, CAPACIDADE 20.000 L - DEPRECIAÇÃO. AF_06/2014</v>
          </cell>
          <cell r="I832" t="str">
            <v>H</v>
          </cell>
          <cell r="J832" t="str">
            <v>ATRIBUÍDO SÃO PAULO</v>
          </cell>
          <cell r="K832" t="str">
            <v>4,11</v>
          </cell>
        </row>
        <row r="833">
          <cell r="G833">
            <v>89024</v>
          </cell>
          <cell r="H833" t="str">
            <v>TANQUE DE ASFALTO ESTACIONÁRIO COM MAÇARICO, CAPACIDADE 20.000 L - JUROS. AF_06/2014</v>
          </cell>
          <cell r="I833" t="str">
            <v>H</v>
          </cell>
          <cell r="J833" t="str">
            <v>ATRIBUÍDO SÃO PAULO</v>
          </cell>
          <cell r="K833" t="str">
            <v>0,73</v>
          </cell>
        </row>
        <row r="834">
          <cell r="G834">
            <v>89025</v>
          </cell>
          <cell r="H834" t="str">
            <v>TANQUE DE ASFALTO ESTACIONÁRIO COM MAÇARICO, CAPACIDADE 20.000 L - MANUTENÇÃO. AF_06/2014</v>
          </cell>
          <cell r="I834" t="str">
            <v>H</v>
          </cell>
          <cell r="J834" t="str">
            <v>ATRIBUÍDO SÃO PAULO</v>
          </cell>
          <cell r="K834" t="str">
            <v>5,14</v>
          </cell>
        </row>
        <row r="835">
          <cell r="G835">
            <v>89026</v>
          </cell>
          <cell r="H835" t="str">
            <v>TANQUE DE ASFALTO ESTACIONÁRIO COM MAÇARICO, CAPACIDADE 20.000 L - MATERIAIS NA OPERAÇÃO. AF_06/2014</v>
          </cell>
          <cell r="I835" t="str">
            <v>H</v>
          </cell>
          <cell r="J835" t="str">
            <v>COLETADO</v>
          </cell>
          <cell r="K835" t="str">
            <v>162,27</v>
          </cell>
        </row>
        <row r="836">
          <cell r="G836">
            <v>89029</v>
          </cell>
          <cell r="H836" t="str">
            <v>TRATOR DE ESTEIRAS, POTÊNCIA 100 HP, PESO OPERACIONAL 9,4 T, COM LÂMINA 2,19 M3 - DEPRECIAÇÃO. AF_06/2014</v>
          </cell>
          <cell r="I836" t="str">
            <v>H</v>
          </cell>
          <cell r="J836" t="str">
            <v>ATRIBUÍDO SÃO PAULO</v>
          </cell>
          <cell r="K836" t="str">
            <v>29,98</v>
          </cell>
        </row>
        <row r="837">
          <cell r="G837">
            <v>89030</v>
          </cell>
          <cell r="H837" t="str">
            <v>TRATOR DE ESTEIRAS, POTÊNCIA 100 HP, PESO OPERACIONAL 9,4 T, COM LÂMINA 2,19 M3 - JUROS. AF_06/2014</v>
          </cell>
          <cell r="I837" t="str">
            <v>H</v>
          </cell>
          <cell r="J837" t="str">
            <v>ATRIBUÍDO SÃO PAULO</v>
          </cell>
          <cell r="K837" t="str">
            <v>6,74</v>
          </cell>
        </row>
        <row r="838">
          <cell r="G838">
            <v>89033</v>
          </cell>
          <cell r="H838" t="str">
            <v>TRATOR DE PNEUS, POTÊNCIA 85 CV, TRAÇÃO 4X4, PESO COM LASTRO DE 4.675 KG - DEPRECIAÇÃO. AF_06/2014</v>
          </cell>
          <cell r="I838" t="str">
            <v>H</v>
          </cell>
          <cell r="J838" t="str">
            <v>ATRIBUÍDO SÃO PAULO</v>
          </cell>
          <cell r="K838" t="str">
            <v>14,65</v>
          </cell>
        </row>
        <row r="839">
          <cell r="G839">
            <v>89034</v>
          </cell>
          <cell r="H839" t="str">
            <v>TRATOR DE PNEUS, POTÊNCIA 85 CV, TRAÇÃO 4X4, PESO COM LASTRO DE 4.675 KG - JUROS. AF_06/2014</v>
          </cell>
          <cell r="I839" t="str">
            <v>H</v>
          </cell>
          <cell r="J839" t="str">
            <v>ATRIBUÍDO SÃO PAULO</v>
          </cell>
          <cell r="K839" t="str">
            <v>2,03</v>
          </cell>
        </row>
        <row r="840">
          <cell r="G840">
            <v>89128</v>
          </cell>
          <cell r="H840" t="str">
            <v>PÁ CARREGADEIRA SOBRE RODAS, POTÊNCIA LÍQUIDA 128 HP, CAPACIDADE DA CAÇAMBA 1,7 A 2,8 M3, PESO OPERACIONAL 11632 KG - DEPRECIAÇÃO. AF_06/2014</v>
          </cell>
          <cell r="I840" t="str">
            <v>H</v>
          </cell>
          <cell r="J840" t="str">
            <v>ATRIBUÍDO SÃO PAULO</v>
          </cell>
          <cell r="K840" t="str">
            <v>36,40</v>
          </cell>
        </row>
        <row r="841">
          <cell r="G841">
            <v>89129</v>
          </cell>
          <cell r="H841" t="str">
            <v>PÁ CARREGADEIRA SOBRE RODAS, POTÊNCIA LÍQUIDA 128 HP, CAPACIDADE DA CAÇAMBA 1,7 A 2,8 M3, PESO OPERACIONAL 11632 KG - JUROS. AF_06/2014</v>
          </cell>
          <cell r="I841" t="str">
            <v>H</v>
          </cell>
          <cell r="J841" t="str">
            <v>ATRIBUÍDO SÃO PAULO</v>
          </cell>
          <cell r="K841" t="str">
            <v>4,94</v>
          </cell>
        </row>
        <row r="842">
          <cell r="G842">
            <v>89130</v>
          </cell>
          <cell r="H842" t="str">
            <v>PÁ CARREGADEIRA SOBRE RODAS, POTÊNCIA 197 HP, CAPACIDADE DA CAÇAMBA 2,5 A 3,5 M3, PESO OPERACIONAL 18338 KG - DEPRECIAÇÃO. AF_06/2014</v>
          </cell>
          <cell r="I842" t="str">
            <v>H</v>
          </cell>
          <cell r="J842" t="str">
            <v>ATRIBUÍDO SÃO PAULO</v>
          </cell>
          <cell r="K842" t="str">
            <v>50,47</v>
          </cell>
        </row>
        <row r="843">
          <cell r="G843">
            <v>89131</v>
          </cell>
          <cell r="H843" t="str">
            <v>PÁ CARREGADEIRA SOBRE RODAS, POTÊNCIA 197 HP, CAPACIDADE DA CAÇAMBA 2,5 A 3,5 M3, PESO OPERACIONAL 18338 KG - JUROS. AF_06/2014</v>
          </cell>
          <cell r="I843" t="str">
            <v>H</v>
          </cell>
          <cell r="J843" t="str">
            <v>ATRIBUÍDO SÃO PAULO</v>
          </cell>
          <cell r="K843" t="str">
            <v>6,85</v>
          </cell>
        </row>
        <row r="844">
          <cell r="G844">
            <v>89210</v>
          </cell>
          <cell r="H844" t="str">
            <v>ROLO COMPACTADOR VIBRATÓRIO DE UM CILINDRO AÇO LISO, POTÊNCIA 80 HP, PESO OPERACIONAL MÁXIMO 8,1 T, IMPACTO DINÂMICO 16,15 / 9,5 T, LARGURA DE TRABALHO 1,68 M - DEPRECIAÇÃO. AF_06/2014</v>
          </cell>
          <cell r="I844" t="str">
            <v>H</v>
          </cell>
          <cell r="J844" t="str">
            <v>ATRIBUÍDO SÃO PAULO</v>
          </cell>
          <cell r="K844" t="str">
            <v>34,01</v>
          </cell>
        </row>
        <row r="845">
          <cell r="G845">
            <v>89211</v>
          </cell>
          <cell r="H845" t="str">
            <v>ROLO COMPACTADOR VIBRATÓRIO DE UM CILINDRO AÇO LISO, POTÊNCIA 80 HP, PESO OPERACIONAL MÁXIMO 8,1 T, IMPACTO DINÂMICO 16,15 / 9,5 T, LARGURA DE TRABALHO 1,68 M - JUROS. AF_06/2014</v>
          </cell>
          <cell r="I845" t="str">
            <v>H</v>
          </cell>
          <cell r="J845" t="str">
            <v>ATRIBUÍDO SÃO PAULO</v>
          </cell>
          <cell r="K845" t="str">
            <v>4,72</v>
          </cell>
        </row>
        <row r="846">
          <cell r="G846">
            <v>89212</v>
          </cell>
          <cell r="H846" t="str">
            <v>BATE-ESTACAS POR GRAVIDADE, POTÊNCIA DE 160 HP, PESO DO MARTELO ATÉ 3 TONELADAS - DEPRECIAÇÃO. AF_11/2014</v>
          </cell>
          <cell r="I846" t="str">
            <v>H</v>
          </cell>
          <cell r="J846" t="str">
            <v>ATRIBUÍDO SÃO PAULO</v>
          </cell>
          <cell r="K846" t="str">
            <v>28,91</v>
          </cell>
        </row>
        <row r="847">
          <cell r="G847">
            <v>89213</v>
          </cell>
          <cell r="H847" t="str">
            <v>BATE-ESTACAS POR GRAVIDADE, POTÊNCIA DE 160 HP, PESO DO MARTELO ATÉ 3 TONELADAS - JUROS. AF_11/2014</v>
          </cell>
          <cell r="I847" t="str">
            <v>H</v>
          </cell>
          <cell r="J847" t="str">
            <v>ATRIBUÍDO SÃO PAULO</v>
          </cell>
          <cell r="K847" t="str">
            <v>4,55</v>
          </cell>
        </row>
        <row r="848">
          <cell r="G848">
            <v>89214</v>
          </cell>
          <cell r="H848" t="str">
            <v>BATE-ESTACAS POR GRAVIDADE, POTÊNCIA DE 160 HP, PESO DO MARTELO ATÉ 3 TONELADAS - MANUTENÇÃO. AF_11/2014</v>
          </cell>
          <cell r="I848" t="str">
            <v>H</v>
          </cell>
          <cell r="J848" t="str">
            <v>ATRIBUÍDO SÃO PAULO</v>
          </cell>
          <cell r="K848" t="str">
            <v>27,14</v>
          </cell>
        </row>
        <row r="849">
          <cell r="G849">
            <v>89215</v>
          </cell>
          <cell r="H849" t="str">
            <v>BATE-ESTACAS POR GRAVIDADE, POTÊNCIA DE 160 HP, PESO DO MARTELO ATÉ 3 TONELADAS - MATERIAIS NA OPERAÇÃO. AF_11/2014</v>
          </cell>
          <cell r="I849" t="str">
            <v>H</v>
          </cell>
          <cell r="J849" t="str">
            <v>COLETADO</v>
          </cell>
          <cell r="K849" t="str">
            <v>88,15</v>
          </cell>
        </row>
        <row r="850">
          <cell r="G850">
            <v>89221</v>
          </cell>
          <cell r="H850" t="str">
            <v>BETONEIRA CAPACIDADE NOMINAL DE 600 L, CAPACIDADE DE MISTURA 360 L, MOTOR ELÉTRICO TRIFÁSICO POTÊNCIA DE 4 CV, SEM CARREGADOR - DEPRECIAÇÃO. AF_11/2014</v>
          </cell>
          <cell r="I850" t="str">
            <v>H</v>
          </cell>
          <cell r="J850" t="str">
            <v>COEFICIENTE DE REPRESENTATIVIDADE</v>
          </cell>
          <cell r="K850" t="str">
            <v>1,40</v>
          </cell>
        </row>
        <row r="851">
          <cell r="G851">
            <v>89222</v>
          </cell>
          <cell r="H851" t="str">
            <v>BETONEIRA CAPACIDADE NOMINAL DE 600 L, CAPACIDADE DE MISTURA 360 L, MOTOR ELÉTRICO TRIFÁSICO POTÊNCIA DE 4 CV, SEM CARREGADOR - JUROS. AF_11/2014</v>
          </cell>
          <cell r="I851" t="str">
            <v>H</v>
          </cell>
          <cell r="J851" t="str">
            <v>COEFICIENTE DE REPRESENTATIVIDADE</v>
          </cell>
          <cell r="K851" t="str">
            <v>0,16</v>
          </cell>
        </row>
        <row r="852">
          <cell r="G852">
            <v>89223</v>
          </cell>
          <cell r="H852" t="str">
            <v>BETONEIRA CAPACIDADE NOMINAL DE 600 L, CAPACIDADE DE MISTURA 360 L, MOTOR ELÉTRICO TRIFÁSICO POTÊNCIA DE 4 CV, SEM CARREGADOR - MANUTENÇÃO. AF_11/2014</v>
          </cell>
          <cell r="I852" t="str">
            <v>H</v>
          </cell>
          <cell r="J852" t="str">
            <v>COEFICIENTE DE REPRESENTATIVIDADE</v>
          </cell>
          <cell r="K852" t="str">
            <v>1,53</v>
          </cell>
        </row>
        <row r="853">
          <cell r="G853">
            <v>89224</v>
          </cell>
          <cell r="H853" t="str">
            <v>BETONEIRA CAPACIDADE NOMINAL DE 600 L, CAPACIDADE DE MISTURA 360 L, MOTOR ELÉTRICO TRIFÁSICO POTÊNCIA DE 4 CV, SEM CARREGADOR - MATERIAIS NA OPERAÇÃO. AF_11/2014</v>
          </cell>
          <cell r="I853" t="str">
            <v>H</v>
          </cell>
          <cell r="J853" t="str">
            <v>COEFICIENTE DE REPRESENTATIVIDADE</v>
          </cell>
          <cell r="K853" t="str">
            <v>2,15</v>
          </cell>
        </row>
        <row r="854">
          <cell r="G854">
            <v>89228</v>
          </cell>
          <cell r="H854" t="str">
            <v>MOTONIVELADORA POTÊNCIA BÁSICA LÍQUIDA (PRIMEIRA MARCHA) 125 HP, PESO BRUTO 13032 KG, LARGURA DA LÂMINA DE 3,7 M - DEPRECIAÇÃO. AF_06/2014</v>
          </cell>
          <cell r="I854" t="str">
            <v>H</v>
          </cell>
          <cell r="J854" t="str">
            <v>ATRIBUÍDO SÃO PAULO</v>
          </cell>
          <cell r="K854" t="str">
            <v>46,20</v>
          </cell>
        </row>
        <row r="855">
          <cell r="G855">
            <v>89229</v>
          </cell>
          <cell r="H855" t="str">
            <v>MOTONIVELADORA POTÊNCIA BÁSICA LÍQUIDA (PRIMEIRA MARCHA) 125 HP, PESO BRUTO 13032 KG, LARGURA DA LÂMINA DE 3,7 M - JUROS. AF_06/2014</v>
          </cell>
          <cell r="I855" t="str">
            <v>H</v>
          </cell>
          <cell r="J855" t="str">
            <v>ATRIBUÍDO SÃO PAULO</v>
          </cell>
          <cell r="K855" t="str">
            <v>8,31</v>
          </cell>
        </row>
        <row r="856">
          <cell r="G856">
            <v>89230</v>
          </cell>
          <cell r="H856" t="str">
            <v>FRESADORA DE ASFALTO A FRIO SOBRE RODAS, LARGURA FRESAGEM DE 1,0 M, POTÊNCIA 208 HP - DEPRECIAÇÃO. AF_11/2014</v>
          </cell>
          <cell r="I856" t="str">
            <v>H</v>
          </cell>
          <cell r="J856" t="str">
            <v>ATRIBUÍDO SÃO PAULO</v>
          </cell>
          <cell r="K856" t="str">
            <v>135,67</v>
          </cell>
        </row>
        <row r="857">
          <cell r="G857">
            <v>89231</v>
          </cell>
          <cell r="H857" t="str">
            <v>FRESADORA DE ASFALTO A FRIO SOBRE RODAS, LARGURA FRESAGEM DE 1,0 M, POTÊNCIA 208 HP - JUROS. AF_11/2014</v>
          </cell>
          <cell r="I857" t="str">
            <v>H</v>
          </cell>
          <cell r="J857" t="str">
            <v>ATRIBUÍDO SÃO PAULO</v>
          </cell>
          <cell r="K857" t="str">
            <v>21,49</v>
          </cell>
        </row>
        <row r="858">
          <cell r="G858">
            <v>89232</v>
          </cell>
          <cell r="H858" t="str">
            <v>FRESADORA DE ASFALTO A FRIO SOBRE RODAS, LARGURA FRESAGEM DE 1,0 M, POTÊNCIA 208 HP - MANUTENÇÃO. AF_11/2014</v>
          </cell>
          <cell r="I858" t="str">
            <v>H</v>
          </cell>
          <cell r="J858" t="str">
            <v>ATRIBUÍDO SÃO PAULO</v>
          </cell>
          <cell r="K858" t="str">
            <v>242,00</v>
          </cell>
        </row>
        <row r="859">
          <cell r="G859">
            <v>89233</v>
          </cell>
          <cell r="H859" t="str">
            <v>FRESADORA DE ASFALTO A FRIO SOBRE RODAS, LARGURA FRESAGEM DE 1,0 M, POTÊNCIA 208 HP - MATERIAIS NA OPERAÇÃO. AF_11/2014</v>
          </cell>
          <cell r="I859" t="str">
            <v>H</v>
          </cell>
          <cell r="J859" t="str">
            <v>COLETADO</v>
          </cell>
          <cell r="K859" t="str">
            <v>158,64</v>
          </cell>
        </row>
        <row r="860">
          <cell r="G860">
            <v>89236</v>
          </cell>
          <cell r="H860" t="str">
            <v>FRESADORA DE ASFALTO A FRIO SOBRE RODAS, LARGURA FRESAGEM DE 2,0 M, POTÊNCIA 550 HP - DEPRECIAÇÃO. AF_11/2014</v>
          </cell>
          <cell r="I860" t="str">
            <v>H</v>
          </cell>
          <cell r="J860" t="str">
            <v>ATRIBUÍDO SÃO PAULO</v>
          </cell>
          <cell r="K860" t="str">
            <v>316,92</v>
          </cell>
        </row>
        <row r="861">
          <cell r="G861">
            <v>89237</v>
          </cell>
          <cell r="H861" t="str">
            <v>FRESADORA DE ASFALTO A FRIO SOBRE RODAS, LARGURA FRESAGEM DE 2,0 M, POTÊNCIA 550 HP - JUROS. AF_11/2014</v>
          </cell>
          <cell r="I861" t="str">
            <v>H</v>
          </cell>
          <cell r="J861" t="str">
            <v>ATRIBUÍDO SÃO PAULO</v>
          </cell>
          <cell r="K861" t="str">
            <v>50,21</v>
          </cell>
        </row>
        <row r="862">
          <cell r="G862">
            <v>89238</v>
          </cell>
          <cell r="H862" t="str">
            <v>FRESADORA DE ASFALTO A FRIO SOBRE RODAS, LARGURA FRESAGEM DE 2,0 M, POTÊNCIA 550 HP - MANUTENÇÃO. AF_11/2014</v>
          </cell>
          <cell r="I862" t="str">
            <v>H</v>
          </cell>
          <cell r="J862" t="str">
            <v>ATRIBUÍDO SÃO PAULO</v>
          </cell>
          <cell r="K862" t="str">
            <v>565,30</v>
          </cell>
        </row>
        <row r="863">
          <cell r="G863">
            <v>89239</v>
          </cell>
          <cell r="H863" t="str">
            <v>FRESADORA DE ASFALTO A FRIO SOBRE RODAS, LARGURA FRESAGEM DE 2,0 M, POTÊNCIA 550 HP - MATERIAIS NA OPERAÇÃO. AF_11/2014</v>
          </cell>
          <cell r="I863" t="str">
            <v>H</v>
          </cell>
          <cell r="J863" t="str">
            <v>COLETADO</v>
          </cell>
          <cell r="K863" t="str">
            <v>419,52</v>
          </cell>
        </row>
        <row r="864">
          <cell r="G864">
            <v>89240</v>
          </cell>
          <cell r="H864" t="str">
            <v>VIBROACABADORA DE ASFALTO SOBRE ESTEIRAS, LARGURA DE PAVIMENTAÇÃO 1,90 M A 5,30 M, POTÊNCIA 105 HP CAPACIDADE 450 T/H - DEPRECIAÇÃO. AF_11/2014</v>
          </cell>
          <cell r="I864" t="str">
            <v>H</v>
          </cell>
          <cell r="J864" t="str">
            <v>ATRIBUÍDO SÃO PAULO</v>
          </cell>
          <cell r="K864" t="str">
            <v>97,26</v>
          </cell>
        </row>
        <row r="865">
          <cell r="G865">
            <v>89241</v>
          </cell>
          <cell r="H865" t="str">
            <v>VIBROACABADORA DE ASFALTO SOBRE ESTEIRAS, LARGURA DE PAVIMENTAÇÃO 1,90 M A 5,30 M, POTÊNCIA 105 HP CAPACIDADE 450 T/H - JUROS. AF_11/2014</v>
          </cell>
          <cell r="I865" t="str">
            <v>H</v>
          </cell>
          <cell r="J865" t="str">
            <v>ATRIBUÍDO SÃO PAULO</v>
          </cell>
          <cell r="K865" t="str">
            <v>17,50</v>
          </cell>
        </row>
        <row r="866">
          <cell r="G866">
            <v>89246</v>
          </cell>
          <cell r="H866" t="str">
            <v>RECICLADORA DE ASFALTO A FRIO SOBRE RODAS, LARGURA FRESAGEM DE 2,0 M, POTÊNCIA 422 HP - DEPRECIAÇÃO. AF_11/2014</v>
          </cell>
          <cell r="I866" t="str">
            <v>H</v>
          </cell>
          <cell r="J866" t="str">
            <v>ATRIBUÍDO SÃO PAULO</v>
          </cell>
          <cell r="K866" t="str">
            <v>275,38</v>
          </cell>
        </row>
        <row r="867">
          <cell r="G867">
            <v>89247</v>
          </cell>
          <cell r="H867" t="str">
            <v>RECICLADORA DE ASFALTO A FRIO SOBRE RODAS, LARGURA FRESAGEM DE 2,0 M, POTÊNCIA 422 HP - JUROS. AF_11/2014</v>
          </cell>
          <cell r="I867" t="str">
            <v>H</v>
          </cell>
          <cell r="J867" t="str">
            <v>ATRIBUÍDO SÃO PAULO</v>
          </cell>
          <cell r="K867" t="str">
            <v>43,63</v>
          </cell>
        </row>
        <row r="868">
          <cell r="G868">
            <v>89248</v>
          </cell>
          <cell r="H868" t="str">
            <v>RECICLADORA DE ASFALTO A FRIO SOBRE RODAS, LARGURA FRESAGEM DE 2,0 M, POTÊNCIA 422 HP - MANUTENÇÃO. AF_11/2014</v>
          </cell>
          <cell r="I868" t="str">
            <v>H</v>
          </cell>
          <cell r="J868" t="str">
            <v>ATRIBUÍDO SÃO PAULO</v>
          </cell>
          <cell r="K868" t="str">
            <v>491,21</v>
          </cell>
        </row>
        <row r="869">
          <cell r="G869">
            <v>89249</v>
          </cell>
          <cell r="H869" t="str">
            <v>RECICLADORA DE ASFALTO A FRIO SOBRE RODAS, LARGURA FRESAGEM DE 2,0 M, POTÊNCIA 422 HP - MATERIAIS NA OPERAÇÃO. AF_11/2014</v>
          </cell>
          <cell r="I869" t="str">
            <v>H</v>
          </cell>
          <cell r="J869" t="str">
            <v>COLETADO</v>
          </cell>
          <cell r="K869" t="str">
            <v>357,61</v>
          </cell>
        </row>
        <row r="870">
          <cell r="G870">
            <v>89253</v>
          </cell>
          <cell r="H870" t="str">
            <v>VIBROACABADORA DE ASFALTO SOBRE ESTEIRAS, LARGURA DE PAVIMENTAÇÃO 2,13 M A 4,55 M, POTÊNCIA 100 HP, CAPACIDADE 400 T/H - DEPRECIAÇÃO. AF_11/2014</v>
          </cell>
          <cell r="I870" t="str">
            <v>H</v>
          </cell>
          <cell r="J870" t="str">
            <v>ATRIBUÍDO SÃO PAULO</v>
          </cell>
          <cell r="K870" t="str">
            <v>79,70</v>
          </cell>
        </row>
        <row r="871">
          <cell r="G871">
            <v>89254</v>
          </cell>
          <cell r="H871" t="str">
            <v>VIBROACABADORA DE ASFALTO SOBRE ESTEIRAS, LARGURA DE PAVIMENTAÇÃO 2,13 M A 4,55 M, POTÊNCIA 100 HP, CAPACIDADE 400 T/H - JUROS. AF_11/2014</v>
          </cell>
          <cell r="I871" t="str">
            <v>H</v>
          </cell>
          <cell r="J871" t="str">
            <v>ATRIBUÍDO SÃO PAULO</v>
          </cell>
          <cell r="K871" t="str">
            <v>14,34</v>
          </cell>
        </row>
        <row r="872">
          <cell r="G872">
            <v>89255</v>
          </cell>
          <cell r="H872" t="str">
            <v>VIBROACABADORA DE ASFALTO SOBRE ESTEIRAS, LARGURA DE PAVIMENTAÇÃO 2,13 M A 4,55 M, POTÊNCIA 100 HP, CAPACIDADE 400 T/H - MANUTENÇÃO. AF_11/2014</v>
          </cell>
          <cell r="I872" t="str">
            <v>H</v>
          </cell>
          <cell r="J872" t="str">
            <v>ATRIBUÍDO SÃO PAULO</v>
          </cell>
          <cell r="K872" t="str">
            <v>128,12</v>
          </cell>
        </row>
        <row r="873">
          <cell r="G873">
            <v>89256</v>
          </cell>
          <cell r="H873" t="str">
            <v>VIBROACABADORA DE ASFALTO SOBRE ESTEIRAS, LARGURA DE PAVIMENTAÇÃO 2,13 M A 4,55 M, POTÊNCIA 100 HP, CAPACIDADE 400 T/H - MATERIAIS NA OPERAÇÃO. AF_11/2014</v>
          </cell>
          <cell r="I873" t="str">
            <v>H</v>
          </cell>
          <cell r="J873" t="str">
            <v>COLETADO</v>
          </cell>
          <cell r="K873" t="str">
            <v>80,48</v>
          </cell>
        </row>
        <row r="874">
          <cell r="G874">
            <v>89259</v>
          </cell>
          <cell r="H874" t="str">
            <v>GUINDAUTO HIDRÁULICO, CAPACIDADE MÁXIMA DE CARGA 6200 KG, MOMENTO MÁXIMO DE CARGA 11,7 TM, ALCANCE MÁXIMO HORIZONTAL 9,70 M, INCLUSIVE CAMINHÃO TOCO PBT 16.000 KG, POTÊNCIA DE 189 CV - DEPRECIAÇÃO. AF_06/2014</v>
          </cell>
          <cell r="I874" t="str">
            <v>H</v>
          </cell>
          <cell r="J874" t="str">
            <v>ATRIBUÍDO SÃO PAULO</v>
          </cell>
          <cell r="K874" t="str">
            <v>27,88</v>
          </cell>
        </row>
        <row r="875">
          <cell r="G875">
            <v>89260</v>
          </cell>
          <cell r="H875" t="str">
            <v>GUINDAUTO HIDRÁULICO, CAPACIDADE MÁXIMA DE CARGA 6200 KG, MOMENTO MÁXIMO DE CARGA 11,7 TM, ALCANCE MÁXIMO HORIZONTAL 9,70 M, INCLUSIVE CAMINHÃO TOCO PBT 16.000 KG, POTÊNCIA DE 189 CV - JUROS. AF_06/2014</v>
          </cell>
          <cell r="I875" t="str">
            <v>H</v>
          </cell>
          <cell r="J875" t="str">
            <v>ATRIBUÍDO SÃO PAULO</v>
          </cell>
          <cell r="K875" t="str">
            <v>5,24</v>
          </cell>
        </row>
        <row r="876">
          <cell r="G876">
            <v>89262</v>
          </cell>
          <cell r="H876" t="str">
            <v>GUINDAUTO HIDRÁULICO, CAPACIDADE MÁXIMA DE CARGA 6200 KG, MOMENTO MÁXIMO DE CARGA 11,7 TM, ALCANCE MÁXIMO HORIZONTAL 9,70 M, INCLUSIVE CAMINHÃO TOCO PBT 16.000 KG, POTÊNCIA DE 189 CV - MANUTENÇÃO. AF_06/2014</v>
          </cell>
          <cell r="I876" t="str">
            <v>H</v>
          </cell>
          <cell r="J876" t="str">
            <v>ATRIBUÍDO SÃO PAULO</v>
          </cell>
          <cell r="K876" t="str">
            <v>47,47</v>
          </cell>
        </row>
        <row r="877">
          <cell r="G877">
            <v>89264</v>
          </cell>
          <cell r="H877" t="str">
            <v>CAMINHÃO TOCO, PBT 16.000 KG, CARGA ÚTIL MÁX. 10.685 KG, DIST. ENTRE EIXOS 4,8 M, POTÊNCIA 189 CV, INCLUSIVE CARROCERIA FIXA ABERTA DE MADEIRA P/ TRANSPORTE GERAL DE CARGA SECA, DIMEN. APROX. 2,5 X 7,00 X 0,50 M - DEPRECIAÇÃO. AF_06/2014</v>
          </cell>
          <cell r="I877" t="str">
            <v>H</v>
          </cell>
          <cell r="J877" t="str">
            <v>ATRIBUÍDO SÃO PAULO</v>
          </cell>
          <cell r="K877" t="str">
            <v>21,82</v>
          </cell>
        </row>
        <row r="878">
          <cell r="G878">
            <v>89265</v>
          </cell>
          <cell r="H878" t="str">
            <v>CAMINHÃO TOCO, PBT 16.000 KG, CARGA ÚTIL MÁX. 10.685 KG, DIST. ENTRE EIXOS 4,8 M, POTÊNCIA 189 CV, INCLUSIVE CARROCERIA FIXA ABERTA DE MADEIRA P/ TRANSPORTE GERAL DE CARGA SECA, DIMEN. APROX. 2,5 X 7,00 X 0,50 M - JUROS. AF_06/2014</v>
          </cell>
          <cell r="I878" t="str">
            <v>H</v>
          </cell>
          <cell r="J878" t="str">
            <v>ATRIBUÍDO SÃO PAULO</v>
          </cell>
          <cell r="K878" t="str">
            <v>4,44</v>
          </cell>
        </row>
        <row r="879">
          <cell r="G879">
            <v>89266</v>
          </cell>
          <cell r="H879" t="str">
            <v>CAMINHÃO TOCO, PBT 16.000 KG, CARGA ÚTIL MÁX. 10.685 KG, DIST. ENTRE EIXOS 4,8 M, POTÊNCIA 189 CV, INCLUSIVE CARROCERIA FIXA ABERTA DE MADEIRA P/ TRANSPORTE GERAL DE CARGA SECA, DIMEN. APROX. 2,5 X 7,00 X 0,50 M - IMPOSTOS E SEGUROS. AF_06/2014</v>
          </cell>
          <cell r="I879" t="str">
            <v>H</v>
          </cell>
          <cell r="J879" t="str">
            <v>ATRIBUÍDO SÃO PAULO</v>
          </cell>
          <cell r="K879" t="str">
            <v>3,52</v>
          </cell>
        </row>
        <row r="880">
          <cell r="G880">
            <v>89267</v>
          </cell>
          <cell r="H880" t="str">
            <v>GUINDASTE HIDRÁULICO AUTOPROPELIDO, COM LANÇA TELESCÓPICA 28,80 M, CAPACIDADE MÁXIMA 30 T, POTÊNCIA 97 KW, TRAÇÃO 4 X 4 - DEPRECIAÇÃO. AF_11/2014</v>
          </cell>
          <cell r="I880" t="str">
            <v>H</v>
          </cell>
          <cell r="J880" t="str">
            <v>ATRIBUÍDO SÃO PAULO</v>
          </cell>
          <cell r="K880" t="str">
            <v>50,32</v>
          </cell>
        </row>
        <row r="881">
          <cell r="G881">
            <v>89268</v>
          </cell>
          <cell r="H881" t="str">
            <v>GUINDASTE HIDRÁULICO AUTOPROPELIDO, COM LANÇA TELESCÓPICA 28,80 M, CAPACIDADE MÁXIMA 30 T, POTÊNCIA 97 KW, TRAÇÃO 4 X 4 - JUROS. AF_11/2014</v>
          </cell>
          <cell r="I881" t="str">
            <v>H</v>
          </cell>
          <cell r="J881" t="str">
            <v>ATRIBUÍDO SÃO PAULO</v>
          </cell>
          <cell r="K881" t="str">
            <v>9,05</v>
          </cell>
        </row>
        <row r="882">
          <cell r="G882">
            <v>89269</v>
          </cell>
          <cell r="H882" t="str">
            <v>GUINDASTE HIDRÁULICO AUTOPROPELIDO, COM LANÇA TELESCÓPICA 28,80 M, CAPACIDADE MÁXIMA 30 T, POTÊNCIA 97 KW, TRAÇÃO 4 X 4 - IMPOSTOS E SEGUROS. AF_11/2014</v>
          </cell>
          <cell r="I882" t="str">
            <v>H</v>
          </cell>
          <cell r="J882" t="str">
            <v>ATRIBUÍDO SÃO PAULO</v>
          </cell>
          <cell r="K882" t="str">
            <v>7,17</v>
          </cell>
        </row>
        <row r="883">
          <cell r="G883">
            <v>89270</v>
          </cell>
          <cell r="H883" t="str">
            <v>GUINDASTE HIDRÁULICO AUTOPROPELIDO, COM LANÇA TELESCÓPICA 28,80 M, CAPACIDADE MÁXIMA 30 T, POTÊNCIA 97 KW, TRAÇÃO 4 X 4 - MANUTENÇÃO. AF_11/2014</v>
          </cell>
          <cell r="I883" t="str">
            <v>H</v>
          </cell>
          <cell r="J883" t="str">
            <v>ATRIBUÍDO SÃO PAULO</v>
          </cell>
          <cell r="K883" t="str">
            <v>80,90</v>
          </cell>
        </row>
        <row r="884">
          <cell r="G884">
            <v>89271</v>
          </cell>
          <cell r="H884" t="str">
            <v>GUINDASTE HIDRÁULICO AUTOPROPELIDO, COM LANÇA TELESCÓPICA 28,80 M, CAPACIDADE MÁXIMA 30 T, POTÊNCIA 97 KW, TRAÇÃO 4 X 4 - MATERIAIS NA OPERAÇÃO. AF_11/2014</v>
          </cell>
          <cell r="I884" t="str">
            <v>H</v>
          </cell>
          <cell r="J884" t="str">
            <v>COLETADO</v>
          </cell>
          <cell r="K884" t="str">
            <v>27,54</v>
          </cell>
        </row>
        <row r="885">
          <cell r="G885">
            <v>89274</v>
          </cell>
          <cell r="H885" t="str">
            <v>BETONEIRA CAPACIDADE NOMINAL DE 600 L, CAPACIDADE DE MISTURA 440 L, MOTOR A DIESEL POTÊNCIA 10 CV, COM CARREGADOR - DEPRECIAÇÃO. AF_11/2014</v>
          </cell>
          <cell r="I885" t="str">
            <v>H</v>
          </cell>
          <cell r="J885" t="str">
            <v>COEFICIENTE DE REPRESENTATIVIDADE</v>
          </cell>
          <cell r="K885" t="str">
            <v>1,70</v>
          </cell>
        </row>
        <row r="886">
          <cell r="G886">
            <v>89275</v>
          </cell>
          <cell r="H886" t="str">
            <v>BETONEIRA CAPACIDADE NOMINAL DE 600 L, CAPACIDADE DE MISTURA 440 L, MOTOR A DIESEL POTÊNCIA 10 CV, COM CARREGADOR - JUROS. AF_11/2014</v>
          </cell>
          <cell r="I886" t="str">
            <v>H</v>
          </cell>
          <cell r="J886" t="str">
            <v>COEFICIENTE DE REPRESENTATIVIDADE</v>
          </cell>
          <cell r="K886" t="str">
            <v>0,20</v>
          </cell>
        </row>
        <row r="887">
          <cell r="G887">
            <v>89276</v>
          </cell>
          <cell r="H887" t="str">
            <v>BETONEIRA CAPACIDADE NOMINAL DE 600 L, CAPACIDADE DE MISTURA 440 L, MOTOR A DIESEL POTÊNCIA 10 CV, COM CARREGADOR - MANUTENÇÃO. AF_11/2014</v>
          </cell>
          <cell r="I887" t="str">
            <v>H</v>
          </cell>
          <cell r="J887" t="str">
            <v>COEFICIENTE DE REPRESENTATIVIDADE</v>
          </cell>
          <cell r="K887" t="str">
            <v>2,13</v>
          </cell>
        </row>
        <row r="888">
          <cell r="G888">
            <v>89277</v>
          </cell>
          <cell r="H888" t="str">
            <v>BETONEIRA CAPACIDADE NOMINAL DE 600 L, CAPACIDADE DE MISTURA 440 L, MOTOR A DIESEL POTÊNCIA 10 CV, COM CARREGADOR - MATERIAIS NA OPERAÇÃO. AF_11/2014</v>
          </cell>
          <cell r="I888" t="str">
            <v>H</v>
          </cell>
          <cell r="J888" t="str">
            <v>COLETADO</v>
          </cell>
          <cell r="K888" t="str">
            <v>7,95</v>
          </cell>
        </row>
        <row r="889">
          <cell r="G889">
            <v>89280</v>
          </cell>
          <cell r="H889" t="str">
            <v>ROLO COMPACTADOR VIBRATÓRIO TANDEM AÇO LISO, POTÊNCIA 58 HP, PESO SEM/COM LASTRO 6,5 / 9,4 T, LARGURA DE TRABALHO 1,2 M - DEPRECIAÇÃO. AF_06/2014</v>
          </cell>
          <cell r="I889" t="str">
            <v>H</v>
          </cell>
          <cell r="J889" t="str">
            <v>ATRIBUÍDO SÃO PAULO</v>
          </cell>
          <cell r="K889" t="str">
            <v>41,77</v>
          </cell>
        </row>
        <row r="890">
          <cell r="G890">
            <v>89281</v>
          </cell>
          <cell r="H890" t="str">
            <v>ROLO COMPACTADOR VIBRATÓRIO TANDEM AÇO LISO, POTÊNCIA 58 HP, PESO SEM/COM LASTRO 6,5 / 9,4 T, LARGURA DE TRABALHO 1,2 M - JUROS. AF_06/2014</v>
          </cell>
          <cell r="I890" t="str">
            <v>H</v>
          </cell>
          <cell r="J890" t="str">
            <v>ATRIBUÍDO SÃO PAULO</v>
          </cell>
          <cell r="K890" t="str">
            <v>5,79</v>
          </cell>
        </row>
        <row r="891">
          <cell r="G891">
            <v>89870</v>
          </cell>
          <cell r="H891" t="str">
            <v>CAMINHÃO BASCULANTE 14 M3, COM CAVALO MECÂNICO DE CAPACIDADE MÁXIMA DE TRAÇÃO COMBINADO DE 36000 KG, POTÊNCIA 286 CV, INCLUSIVE SEMIREBOQUE COM CAÇAMBA METÁLICA - DEPRECIAÇÃO. AF_12/2014</v>
          </cell>
          <cell r="I891" t="str">
            <v>H</v>
          </cell>
          <cell r="J891" t="str">
            <v>ATRIBUÍDO SÃO PAULO</v>
          </cell>
          <cell r="K891" t="str">
            <v>38,69</v>
          </cell>
        </row>
        <row r="892">
          <cell r="G892">
            <v>89871</v>
          </cell>
          <cell r="H892" t="str">
            <v>CAMINHÃO BASCULANTE 14 M3, COM CAVALO MECÂNICO DE CAPACIDADE MÁXIMA DE TRAÇÃO COMBINADO DE 36000 KG, POTÊNCIA 286 CV, INCLUSIVE SEMIREBOQUE COM CAÇAMBA METÁLICA - JUROS. AF_12/2014</v>
          </cell>
          <cell r="I892" t="str">
            <v>H</v>
          </cell>
          <cell r="J892" t="str">
            <v>ATRIBUÍDO SÃO PAULO</v>
          </cell>
          <cell r="K892" t="str">
            <v>6,97</v>
          </cell>
        </row>
        <row r="893">
          <cell r="G893">
            <v>89872</v>
          </cell>
          <cell r="H893" t="str">
            <v>CAMINHÃO BASCULANTE 14 M3, COM CAVALO MECÂNICO DE CAPACIDADE MÁXIMA DE TRAÇÃO COMBINADO DE 36000 KG, POTÊNCIA 286 CV, INCLUSIVE SEMIREBOQUE COM CAÇAMBA METÁLICA - IMPOSTOS E SEGUROS. AF_12/2014</v>
          </cell>
          <cell r="I893" t="str">
            <v>H</v>
          </cell>
          <cell r="J893" t="str">
            <v>ATRIBUÍDO SÃO PAULO</v>
          </cell>
          <cell r="K893" t="str">
            <v>5,53</v>
          </cell>
        </row>
        <row r="894">
          <cell r="G894">
            <v>89873</v>
          </cell>
          <cell r="H894" t="str">
            <v>CAMINHÃO BASCULANTE 14 M3, COM CAVALO MECÂNICO DE CAPACIDADE MÁXIMA DE TRAÇÃO COMBINADO DE 36000 KG, POTÊNCIA 286 CV, INCLUSIVE SEMIREBOQUE COM CAÇAMBA METÁLICA - MANUTENÇÃO. AF_12/2014</v>
          </cell>
          <cell r="I894" t="str">
            <v>H</v>
          </cell>
          <cell r="J894" t="str">
            <v>ATRIBUÍDO SÃO PAULO</v>
          </cell>
          <cell r="K894" t="str">
            <v>66,42</v>
          </cell>
        </row>
        <row r="895">
          <cell r="G895">
            <v>89874</v>
          </cell>
          <cell r="H895" t="str">
            <v>CAMINHÃO BASCULANTE 14 M3, COM CAVALO MECÂNICO DE CAPACIDADE MÁXIMA DE TRAÇÃO COMBINADO DE 36000 KG, POTÊNCIA 286 CV, INCLUSIVE SEMIREBOQUE COM CAÇAMBA METÁLICA - MATERIAIS NA OPERAÇÃO. AF_12/2014</v>
          </cell>
          <cell r="I895" t="str">
            <v>H</v>
          </cell>
          <cell r="J895" t="str">
            <v>COLETADO</v>
          </cell>
          <cell r="K895" t="str">
            <v>167,38</v>
          </cell>
        </row>
        <row r="896">
          <cell r="G896">
            <v>89878</v>
          </cell>
          <cell r="H896" t="str">
            <v>CAMINHÃO BASCULANTE 18 M3, COM CAVALO MECÂNICO DE CAPACIDADE MÁXIMA DE TRAÇÃO COMBINADO DE 45000 KG, POTÊNCIA 330 CV, INCLUSIVE SEMIREBOQUE COM CAÇAMBA METÁLICA - DEPRECIAÇÃO. AF_12/2014</v>
          </cell>
          <cell r="I896" t="str">
            <v>H</v>
          </cell>
          <cell r="J896" t="str">
            <v>ATRIBUÍDO SÃO PAULO</v>
          </cell>
          <cell r="K896" t="str">
            <v>41,33</v>
          </cell>
        </row>
        <row r="897">
          <cell r="G897">
            <v>89879</v>
          </cell>
          <cell r="H897" t="str">
            <v>CAMINHÃO BASCULANTE 18 M3, COM CAVALO MECÂNICO DE CAPACIDADE MÁXIMA DE TRAÇÃO COMBINADO DE 45000 KG, POTÊNCIA 330 CV, INCLUSIVE SEMIREBOQUE COM CAÇAMBA METÁLICA - JUROS. AF_12/2014</v>
          </cell>
          <cell r="I897" t="str">
            <v>H</v>
          </cell>
          <cell r="J897" t="str">
            <v>ATRIBUÍDO SÃO PAULO</v>
          </cell>
          <cell r="K897" t="str">
            <v>7,33</v>
          </cell>
        </row>
        <row r="898">
          <cell r="G898">
            <v>89880</v>
          </cell>
          <cell r="H898" t="str">
            <v>CAMINHÃO BASCULANTE 18 M3, COM CAVALO MECÂNICO DE CAPACIDADE MÁXIMA DE TRAÇÃO COMBINADO DE 45000 KG, POTÊNCIA 330 CV, INCLUSIVE SEMIREBOQUE COM CAÇAMBA METÁLICA - IMPOSTOS E SEGUROS. AF_12/2014</v>
          </cell>
          <cell r="I898" t="str">
            <v>H</v>
          </cell>
          <cell r="J898" t="str">
            <v>ATRIBUÍDO SÃO PAULO</v>
          </cell>
          <cell r="K898" t="str">
            <v>5,81</v>
          </cell>
        </row>
        <row r="899">
          <cell r="G899">
            <v>89881</v>
          </cell>
          <cell r="H899" t="str">
            <v>CAMINHÃO BASCULANTE 18 M3, COM CAVALO MECÂNICO DE CAPACIDADE MÁXIMA DE TRAÇÃO COMBINADO DE 45000 KG, POTÊNCIA 330 CV, INCLUSIVE SEMIREBOQUE COM CAÇAMBA METÁLICA - MANUTENÇÃO. AF_12/2014</v>
          </cell>
          <cell r="I899" t="str">
            <v>H</v>
          </cell>
          <cell r="J899" t="str">
            <v>ATRIBUÍDO SÃO PAULO</v>
          </cell>
          <cell r="K899" t="str">
            <v>70,28</v>
          </cell>
        </row>
        <row r="900">
          <cell r="G900">
            <v>89882</v>
          </cell>
          <cell r="H900" t="str">
            <v>CAMINHÃO BASCULANTE 18 M3, COM CAVALO MECÂNICO DE CAPACIDADE MÁXIMA DE TRAÇÃO COMBINADO DE 45000 KG, POTÊNCIA 330 CV, INCLUSIVE SEMIREBOQUE COM CAÇAMBA METÁLICA - MATERIAIS NA OPERAÇÃO. AF_12/2014</v>
          </cell>
          <cell r="I900" t="str">
            <v>H</v>
          </cell>
          <cell r="J900" t="str">
            <v>COLETADO</v>
          </cell>
          <cell r="K900" t="str">
            <v>193,12</v>
          </cell>
        </row>
        <row r="901">
          <cell r="G901">
            <v>90582</v>
          </cell>
          <cell r="H901" t="str">
            <v>VIBRADOR DE IMERSÃO, DIÂMETRO DE PONTEIRA 45MM, MOTOR ELÉTRICO TRIFÁSICO POTÊNCIA DE 2 CV - DEPRECIAÇÃO. AF_06/2015</v>
          </cell>
          <cell r="I901" t="str">
            <v>H</v>
          </cell>
          <cell r="J901" t="str">
            <v>ATRIBUÍDO SÃO PAULO</v>
          </cell>
          <cell r="K901" t="str">
            <v>0,45</v>
          </cell>
        </row>
        <row r="902">
          <cell r="G902">
            <v>90583</v>
          </cell>
          <cell r="H902" t="str">
            <v>VIBRADOR DE IMERSÃO, DIÂMETRO DE PONTEIRA 45MM, MOTOR ELÉTRICO TRIFÁSICO POTÊNCIA DE 2 CV - JUROS. AF_06/2015</v>
          </cell>
          <cell r="I902" t="str">
            <v>H</v>
          </cell>
          <cell r="J902" t="str">
            <v>ATRIBUÍDO SÃO PAULO</v>
          </cell>
          <cell r="K902" t="str">
            <v>0,05</v>
          </cell>
        </row>
        <row r="903">
          <cell r="G903">
            <v>90584</v>
          </cell>
          <cell r="H903" t="str">
            <v>VIBRADOR DE IMERSÃO, DIÂMETRO DE PONTEIRA 45MM, MOTOR ELÉTRICO TRIFÁSICO POTÊNCIA DE 2 CV - MANUTENÇÃO. AF_06/2015</v>
          </cell>
          <cell r="I903" t="str">
            <v>H</v>
          </cell>
          <cell r="J903" t="str">
            <v>ATRIBUÍDO SÃO PAULO</v>
          </cell>
          <cell r="K903" t="str">
            <v>0,35</v>
          </cell>
        </row>
        <row r="904">
          <cell r="G904">
            <v>90585</v>
          </cell>
          <cell r="H904" t="str">
            <v>VIBRADOR DE IMERSÃO, DIÂMETRO DE PONTEIRA 45MM, MOTOR ELÉTRICO TRIFÁSICO POTÊNCIA DE 2 CV - MATERIAIS NA OPERAÇÃO. AF_06/2015</v>
          </cell>
          <cell r="I904" t="str">
            <v>H</v>
          </cell>
          <cell r="J904" t="str">
            <v>COEFICIENTE DE REPRESENTATIVIDADE</v>
          </cell>
          <cell r="K904" t="str">
            <v>0,44</v>
          </cell>
        </row>
        <row r="905">
          <cell r="G905">
            <v>90621</v>
          </cell>
          <cell r="H905" t="str">
            <v>PERFURATRIZ MANUAL, TORQUE MÁXIMO 83 N.M, POTÊNCIA 5 CV, COM DIÂMETRO MÁXIMO 4" - DEPRECIAÇÃO. AF_06/2015</v>
          </cell>
          <cell r="I905" t="str">
            <v>H</v>
          </cell>
          <cell r="J905" t="str">
            <v>ATRIBUÍDO SÃO PAULO</v>
          </cell>
          <cell r="K905" t="str">
            <v>1,81</v>
          </cell>
        </row>
        <row r="906">
          <cell r="G906">
            <v>90622</v>
          </cell>
          <cell r="H906" t="str">
            <v>PERFURATRIZ MANUAL, TORQUE MÁXIMO 83 N.M, POTÊNCIA 5 CV, COM DIÂMETRO MÁXIMO 4" - JUROS. AF_06/2015</v>
          </cell>
          <cell r="I906" t="str">
            <v>H</v>
          </cell>
          <cell r="J906" t="str">
            <v>ATRIBUÍDO SÃO PAULO</v>
          </cell>
          <cell r="K906" t="str">
            <v>0,21</v>
          </cell>
        </row>
        <row r="907">
          <cell r="G907">
            <v>90623</v>
          </cell>
          <cell r="H907" t="str">
            <v>PERFURATRIZ MANUAL, TORQUE MÁXIMO 83 N.M, POTÊNCIA 5 CV, COM DIÂMETRO MÁXIMO 4" - MANUTENÇÃO. AF_06/2015</v>
          </cell>
          <cell r="I907" t="str">
            <v>H</v>
          </cell>
          <cell r="J907" t="str">
            <v>ATRIBUÍDO SÃO PAULO</v>
          </cell>
          <cell r="K907" t="str">
            <v>2,26</v>
          </cell>
        </row>
        <row r="908">
          <cell r="G908">
            <v>90624</v>
          </cell>
          <cell r="H908" t="str">
            <v>PERFURATRIZ MANUAL, TORQUE MÁXIMO 83 N.M, POTÊNCIA 5 CV, COM DIÂMETRO MÁXIMO 4" - MATERIAIS NA OPERAÇÃO. AF_06/2015</v>
          </cell>
          <cell r="I908" t="str">
            <v>H</v>
          </cell>
          <cell r="J908" t="str">
            <v>COEFICIENTE DE REPRESENTATIVIDADE</v>
          </cell>
          <cell r="K908" t="str">
            <v>2,69</v>
          </cell>
        </row>
        <row r="909">
          <cell r="G909">
            <v>90627</v>
          </cell>
          <cell r="H909" t="str">
            <v>PERFURATRIZ SOBRE ESTEIRA, TORQUE MÁXIMO 600 KGF, PESO MÉDIO 1000 KG, POTÊNCIA 20 HP, DIÂMETRO MÁXIMO 10" - DEPRECIAÇÃO. AF_06/2015</v>
          </cell>
          <cell r="I909" t="str">
            <v>H</v>
          </cell>
          <cell r="J909" t="str">
            <v>ATRIBUÍDO SÃO PAULO</v>
          </cell>
          <cell r="K909" t="str">
            <v>46,24</v>
          </cell>
        </row>
        <row r="910">
          <cell r="G910">
            <v>90628</v>
          </cell>
          <cell r="H910" t="str">
            <v>PERFURATRIZ SOBRE ESTEIRA, TORQUE MÁXIMO 600 KGF, PESO MÉDIO 1000 KG, POTÊNCIA 20 HP, DIÂMETRO MÁXIMO 10" - JUROS. AF_06/2015</v>
          </cell>
          <cell r="I910" t="str">
            <v>H</v>
          </cell>
          <cell r="J910" t="str">
            <v>ATRIBUÍDO SÃO PAULO</v>
          </cell>
          <cell r="K910" t="str">
            <v>6,33</v>
          </cell>
        </row>
        <row r="911">
          <cell r="G911">
            <v>90629</v>
          </cell>
          <cell r="H911" t="str">
            <v>PERFURATRIZ SOBRE ESTEIRA, TORQUE MÁXIMO 600 KGF, PESO MÉDIO 1000 KG, POTÊNCIA 20 HP, DIÂMETRO MÁXIMO 10" - MANUTENÇÃO. AF_06/2015</v>
          </cell>
          <cell r="I911" t="str">
            <v>H</v>
          </cell>
          <cell r="J911" t="str">
            <v>ATRIBUÍDO SÃO PAULO</v>
          </cell>
          <cell r="K911" t="str">
            <v>57,86</v>
          </cell>
        </row>
        <row r="912">
          <cell r="G912">
            <v>90630</v>
          </cell>
          <cell r="H912" t="str">
            <v>PERFURATRIZ SOBRE ESTEIRA, TORQUE MÁXIMO 600 KGF, PESO MÉDIO 1000 KG, POTÊNCIA 20 HP, DIÂMETRO MÁXIMO 10" - MATERIAIS NA OPERAÇÃO. AF_06/2015</v>
          </cell>
          <cell r="I912" t="str">
            <v>H</v>
          </cell>
          <cell r="J912" t="str">
            <v>COEFICIENTE DE REPRESENTATIVIDADE</v>
          </cell>
          <cell r="K912" t="str">
            <v>1,28</v>
          </cell>
        </row>
        <row r="913">
          <cell r="G913">
            <v>90633</v>
          </cell>
          <cell r="H913" t="str">
            <v>MISTURADOR DUPLO HORIZONTAL DE ALTA TURBULÊNCIA, CAPACIDADE / VOLUME 2 X 500 LITROS, MOTORES ELÉTRICOS MÍNIMO 5 CV CADA, PARA NATA CIMENTO, ARGAMASSA E OUTROS - DEPRECIAÇÃO. AF_06/2015</v>
          </cell>
          <cell r="I913" t="str">
            <v>H</v>
          </cell>
          <cell r="J913" t="str">
            <v>COEFICIENTE DE REPRESENTATIVIDADE</v>
          </cell>
          <cell r="K913" t="str">
            <v>4,33</v>
          </cell>
        </row>
        <row r="914">
          <cell r="G914">
            <v>90634</v>
          </cell>
          <cell r="H914" t="str">
            <v>MISTURADOR DUPLO HORIZONTAL DE ALTA TURBULÊNCIA, CAPACIDADE / VOLUME 2 X 500 LITROS, MOTORES ELÉTRICOS MÍNIMO 5 CV CADA, PARA NATA CIMENTO, ARGAMASSA E OUTROS - JUROS. AF_06/2015</v>
          </cell>
          <cell r="I914" t="str">
            <v>H</v>
          </cell>
          <cell r="J914" t="str">
            <v>COEFICIENTE DE REPRESENTATIVIDADE</v>
          </cell>
          <cell r="K914" t="str">
            <v>0,51</v>
          </cell>
        </row>
        <row r="915">
          <cell r="G915">
            <v>90635</v>
          </cell>
          <cell r="H915" t="str">
            <v>MISTURADOR DUPLO HORIZONTAL DE ALTA TURBULÊNCIA, CAPACIDADE / VOLUME 2 X 500 LITROS, MOTORES ELÉTRICOS MÍNIMO 5 CV CADA, PARA NATA CIMENTO, ARGAMASSA E OUTROS - MANUTENÇÃO. AF_06/2015</v>
          </cell>
          <cell r="I915" t="str">
            <v>H</v>
          </cell>
          <cell r="J915" t="str">
            <v>COEFICIENTE DE REPRESENTATIVIDADE</v>
          </cell>
          <cell r="K915" t="str">
            <v>4,74</v>
          </cell>
        </row>
        <row r="916">
          <cell r="G916">
            <v>90636</v>
          </cell>
          <cell r="H916" t="str">
            <v>MISTURADOR DUPLO HORIZONTAL DE ALTA TURBULÊNCIA, CAPACIDADE / VOLUME 2 X 500 LITROS, MOTORES ELÉTRICOS MÍNIMO 5 CV CADA, PARA NATA CIMENTO, ARGAMASSA E OUTROS - MATERIAIS NA OPERAÇÃO. AF_06/2015</v>
          </cell>
          <cell r="I916" t="str">
            <v>H</v>
          </cell>
          <cell r="J916" t="str">
            <v>COEFICIENTE DE REPRESENTATIVIDADE</v>
          </cell>
          <cell r="K916" t="str">
            <v>5,38</v>
          </cell>
        </row>
        <row r="917">
          <cell r="G917">
            <v>90639</v>
          </cell>
          <cell r="H917" t="str">
            <v>BOMBA TRIPLEX, PARA INJEÇÃO DE NATA DE CIMENTO, VAZÃO MÁXIMA DE 100 LITROS/MINUTO, PRESSÃO MÁXIMA DE 70 BAR - DEPRECIAÇÃO. AF_06/2015</v>
          </cell>
          <cell r="I917" t="str">
            <v>H</v>
          </cell>
          <cell r="J917" t="str">
            <v>COEFICIENTE DE REPRESENTATIVIDADE</v>
          </cell>
          <cell r="K917" t="str">
            <v>6,47</v>
          </cell>
        </row>
        <row r="918">
          <cell r="G918">
            <v>90640</v>
          </cell>
          <cell r="H918" t="str">
            <v>BOMBA TRIPLEX, PARA INJEÇÃO DE NATA DE CIMENTO, VAZÃO MÁXIMA DE 100 LITROS/MINUTO, PRESSÃO MÁXIMA DE 70 BAR - JUROS. AF_06/2015</v>
          </cell>
          <cell r="I918" t="str">
            <v>H</v>
          </cell>
          <cell r="J918" t="str">
            <v>COEFICIENTE DE REPRESENTATIVIDADE</v>
          </cell>
          <cell r="K918" t="str">
            <v>0,76</v>
          </cell>
        </row>
        <row r="919">
          <cell r="G919">
            <v>90641</v>
          </cell>
          <cell r="H919" t="str">
            <v>BOMBA TRIPLEX, PARA INJEÇÃO DE NATA DE CIMENTO, VAZÃO MÁXIMA DE 100 LITROS/MINUTO, PRESSÃO MÁXIMA DE 70 BAR - MANUTENÇÃO. AF_06/2015</v>
          </cell>
          <cell r="I919" t="str">
            <v>H</v>
          </cell>
          <cell r="J919" t="str">
            <v>COEFICIENTE DE REPRESENTATIVIDADE</v>
          </cell>
          <cell r="K919" t="str">
            <v>7,07</v>
          </cell>
        </row>
        <row r="920">
          <cell r="G920">
            <v>90642</v>
          </cell>
          <cell r="H920" t="str">
            <v>BOMBA TRIPLEX, PARA INJEÇÃO DE NATA DE CIMENTO, VAZÃO MÁXIMA DE 100 LITROS/MINUTO, PRESSÃO MÁXIMA DE 70 BAR - MATERIAIS NA OPERAÇÃO. AF_06/2015</v>
          </cell>
          <cell r="I920" t="str">
            <v>H</v>
          </cell>
          <cell r="J920" t="str">
            <v>COLETADO</v>
          </cell>
          <cell r="K920" t="str">
            <v>11,92</v>
          </cell>
        </row>
        <row r="921">
          <cell r="G921">
            <v>90646</v>
          </cell>
          <cell r="H921" t="str">
            <v>BOMBA CENTRÍFUGA MONOESTÁGIO COM MOTOR ELÉTRICO MONOFÁSICO, POTÊNCIA 15 HP, DIÂMETRO DO ROTOR 173 MM, HM/Q = 30 MCA / 90 M3/H A 45 MCA / 55 M3/H - DEPRECIAÇÃO. AF_06/2015</v>
          </cell>
          <cell r="I921" t="str">
            <v>H</v>
          </cell>
          <cell r="J921" t="str">
            <v>COEFICIENTE DE REPRESENTATIVIDADE</v>
          </cell>
          <cell r="K921" t="str">
            <v>0,97</v>
          </cell>
        </row>
        <row r="922">
          <cell r="G922">
            <v>90647</v>
          </cell>
          <cell r="H922" t="str">
            <v>BOMBA CENTRÍFUGA MONOESTÁGIO COM MOTOR ELÉTRICO MONOFÁSICO, POTÊNCIA 15 HP, DIÂMETRO DO ROTOR 173 MM, HM/Q = 30 MCA / 90 M3/H A 45 MCA / 55 M3/H - JUROS. AF_06/2015</v>
          </cell>
          <cell r="I922" t="str">
            <v>H</v>
          </cell>
          <cell r="J922" t="str">
            <v>COEFICIENTE DE REPRESENTATIVIDADE</v>
          </cell>
          <cell r="K922" t="str">
            <v>0,11</v>
          </cell>
        </row>
        <row r="923">
          <cell r="G923">
            <v>90648</v>
          </cell>
          <cell r="H923" t="str">
            <v>BOMBA CENTRÍFUGA MONOESTÁGIO COM MOTOR ELÉTRICO MONOFÁSICO, POTÊNCIA 15 HP, DIÂMETRO DO ROTOR 173 MM, HM/Q = 30 MCA / 90 M3/H A 45 MCA / 55 M3/H - MANUTENÇÃO. AF_06/2015</v>
          </cell>
          <cell r="I923" t="str">
            <v>H</v>
          </cell>
          <cell r="J923" t="str">
            <v>COEFICIENTE DE REPRESENTATIVIDADE</v>
          </cell>
          <cell r="K923" t="str">
            <v>1,06</v>
          </cell>
        </row>
        <row r="924">
          <cell r="G924">
            <v>90649</v>
          </cell>
          <cell r="H924" t="str">
            <v>BOMBA CENTRÍFUGA MONOESTÁGIO COM MOTOR ELÉTRICO MONOFÁSICO, POTÊNCIA 15 HP, DIÂMETRO DO ROTOR 173 MM, HM/Q = 30 MCA / 90 M3/H A 45 MCA / 55 M3/H - MATERIAIS NA OPERAÇÃO. AF_06/2015</v>
          </cell>
          <cell r="I924" t="str">
            <v>H</v>
          </cell>
          <cell r="J924" t="str">
            <v>COLETADO</v>
          </cell>
          <cell r="K924" t="str">
            <v>8,36</v>
          </cell>
        </row>
        <row r="925">
          <cell r="G925">
            <v>90652</v>
          </cell>
          <cell r="H925" t="str">
            <v>BOMBA DE PROJEÇÃO DE CONCRETO SECO, POTÊNCIA 10 CV, VAZÃO 3 M3/H - DEPRECIAÇÃO. AF_06/2015</v>
          </cell>
          <cell r="I925" t="str">
            <v>H</v>
          </cell>
          <cell r="J925" t="str">
            <v>COEFICIENTE DE REPRESENTATIVIDADE</v>
          </cell>
          <cell r="K925" t="str">
            <v>4,21</v>
          </cell>
        </row>
        <row r="926">
          <cell r="G926">
            <v>90653</v>
          </cell>
          <cell r="H926" t="str">
            <v>BOMBA DE PROJEÇÃO DE CONCRETO SECO, POTÊNCIA 10 CV, VAZÃO 3 M3/H - JUROS. AF_06/2015</v>
          </cell>
          <cell r="I926" t="str">
            <v>H</v>
          </cell>
          <cell r="J926" t="str">
            <v>COEFICIENTE DE REPRESENTATIVIDADE</v>
          </cell>
          <cell r="K926" t="str">
            <v>0,50</v>
          </cell>
        </row>
        <row r="927">
          <cell r="G927">
            <v>90654</v>
          </cell>
          <cell r="H927" t="str">
            <v>BOMBA DE PROJEÇÃO DE CONCRETO SECO, POTÊNCIA 10 CV, VAZÃO 3 M3/H - MANUTENÇÃO. AF_06/2015</v>
          </cell>
          <cell r="I927" t="str">
            <v>H</v>
          </cell>
          <cell r="J927" t="str">
            <v>COEFICIENTE DE REPRESENTATIVIDADE</v>
          </cell>
          <cell r="K927" t="str">
            <v>4,60</v>
          </cell>
        </row>
        <row r="928">
          <cell r="G928">
            <v>90655</v>
          </cell>
          <cell r="H928" t="str">
            <v>BOMBA DE PROJEÇÃO DE CONCRETO SECO, POTÊNCIA 10 CV, VAZÃO 3 M3/H - MATERIAIS NA OPERAÇÃO. AF_06/2015</v>
          </cell>
          <cell r="I928" t="str">
            <v>H</v>
          </cell>
          <cell r="J928" t="str">
            <v>COLETADO</v>
          </cell>
          <cell r="K928" t="str">
            <v>5,50</v>
          </cell>
        </row>
        <row r="929">
          <cell r="G929">
            <v>90658</v>
          </cell>
          <cell r="H929" t="str">
            <v>BOMBA DE PROJEÇÃO DE CONCRETO SECO, POTÊNCIA 10 CV, VAZÃO 6 M3/H - DEPRECIAÇÃO. AF_06/2015</v>
          </cell>
          <cell r="I929" t="str">
            <v>H</v>
          </cell>
          <cell r="J929" t="str">
            <v>COEFICIENTE DE REPRESENTATIVIDADE</v>
          </cell>
          <cell r="K929" t="str">
            <v>4,51</v>
          </cell>
        </row>
        <row r="930">
          <cell r="G930">
            <v>90659</v>
          </cell>
          <cell r="H930" t="str">
            <v>BOMBA DE PROJEÇÃO DE CONCRETO SECO, POTÊNCIA 10 CV, VAZÃO 6 M3/H - JUROS. AF_06/2015</v>
          </cell>
          <cell r="I930" t="str">
            <v>H</v>
          </cell>
          <cell r="J930" t="str">
            <v>COEFICIENTE DE REPRESENTATIVIDADE</v>
          </cell>
          <cell r="K930" t="str">
            <v>0,53</v>
          </cell>
        </row>
        <row r="931">
          <cell r="G931">
            <v>90660</v>
          </cell>
          <cell r="H931" t="str">
            <v>BOMBA DE PROJEÇÃO DE CONCRETO SECO, POTÊNCIA 10 CV, VAZÃO 6 M3/H - MANUTENÇÃO. AF_06/2015</v>
          </cell>
          <cell r="I931" t="str">
            <v>H</v>
          </cell>
          <cell r="J931" t="str">
            <v>COEFICIENTE DE REPRESENTATIVIDADE</v>
          </cell>
          <cell r="K931" t="str">
            <v>4,93</v>
          </cell>
        </row>
        <row r="932">
          <cell r="G932">
            <v>90661</v>
          </cell>
          <cell r="H932" t="str">
            <v>BOMBA DE PROJEÇÃO DE CONCRETO SECO, POTÊNCIA 10 CV, VAZÃO 6 M3/H - MATERIAIS NA OPERAÇÃO. AF_06/2015</v>
          </cell>
          <cell r="I932" t="str">
            <v>H</v>
          </cell>
          <cell r="J932" t="str">
            <v>COLETADO</v>
          </cell>
          <cell r="K932" t="str">
            <v>5,50</v>
          </cell>
        </row>
        <row r="933">
          <cell r="G933">
            <v>90664</v>
          </cell>
          <cell r="H933" t="str">
            <v>PROJETOR PNEUMÁTICO DE ARGAMASSA PARA CHAPISCO E REBOCO COM RECIPIENTE ACOPLADO, TIPO CANEQUINHA, COM COMPRESSOR DE AR REBOCÁVEL VAZÃO 89 PCM E MOTOR DIESEL DE 20 CV - DEPRECIAÇÃO. AF_06/2015</v>
          </cell>
          <cell r="I933" t="str">
            <v>H</v>
          </cell>
          <cell r="J933" t="str">
            <v>ATRIBUÍDO SÃO PAULO</v>
          </cell>
          <cell r="K933" t="str">
            <v>7,18</v>
          </cell>
        </row>
        <row r="934">
          <cell r="G934">
            <v>90665</v>
          </cell>
          <cell r="H934" t="str">
            <v>PROJETOR PNEUMÁTICO DE ARGAMASSA PARA CHAPISCO E REBOCO COM RECIPIENTE ACOPLADO, TIPO CANEQUINHA, COM COMPRESSOR DE AR REBOCÁVEL VAZÃO 89 PCM E MOTOR DIESEL DE 20 CV - JUROS. AF_06/2015</v>
          </cell>
          <cell r="I934" t="str">
            <v>H</v>
          </cell>
          <cell r="J934" t="str">
            <v>ATRIBUÍDO SÃO PAULO</v>
          </cell>
          <cell r="K934" t="str">
            <v>0,99</v>
          </cell>
        </row>
        <row r="935">
          <cell r="G935">
            <v>90666</v>
          </cell>
          <cell r="H935" t="str">
            <v>PROJETOR PNEUMÁTICO DE ARGAMASSA PARA CHAPISCO E REBOCO COM RECIPIENTE ACOPLADO, TIPO CANEQUINHA, COM COMPRESSOR DE AR REBOCÁVEL VAZÃO 89 PCM E MOTOR DIESEL DE 20 CV - MANUTENÇÃO. AF_06/2015</v>
          </cell>
          <cell r="I935" t="str">
            <v>H</v>
          </cell>
          <cell r="J935" t="str">
            <v>ATRIBUÍDO SÃO PAULO</v>
          </cell>
          <cell r="K935" t="str">
            <v>8,98</v>
          </cell>
        </row>
        <row r="936">
          <cell r="G936">
            <v>90667</v>
          </cell>
          <cell r="H936" t="str">
            <v>PROJETOR PNEUMÁTICO DE ARGAMASSA PARA CHAPISCO E REBOCO COM RECIPIENTE ACOPLADO, TIPO CANEQUINHA, COM COMPRESSOR DE AR REBOCÁVEL VAZÃO 89 PCM E MOTOR DIESEL DE 20 CV - MATERIAIS NA OPERAÇÃO. AF_06/2015</v>
          </cell>
          <cell r="I936" t="str">
            <v>H</v>
          </cell>
          <cell r="J936" t="str">
            <v>COLETADO</v>
          </cell>
          <cell r="K936" t="str">
            <v>14,20</v>
          </cell>
        </row>
        <row r="937">
          <cell r="G937">
            <v>90670</v>
          </cell>
          <cell r="H937" t="str">
            <v>PERFURATRIZ COM TORRE METÁLICA PARA EXECUÇÃO DE ESTACA HÉLICE CONTÍNUA, PROFUNDIDADE MÁXIMA DE 30 M, DIÂMETRO MÁXIMO DE 800 MM, POTÊNCIA INSTALADA DE 268 HP, MESA ROTATIVA COM TORQUE MÁXIMO DE 170 KNM - DEPRECIAÇÃO. AF_06/2015</v>
          </cell>
          <cell r="I937" t="str">
            <v>H</v>
          </cell>
          <cell r="J937" t="str">
            <v>ATRIBUÍDO SÃO PAULO</v>
          </cell>
          <cell r="K937" t="str">
            <v>212,21</v>
          </cell>
        </row>
        <row r="938">
          <cell r="G938">
            <v>90671</v>
          </cell>
          <cell r="H938" t="str">
            <v>PERFURATRIZ COM TORRE METÁLICA PARA EXECUÇÃO DE ESTACA HÉLICE CONTÍNUA, PROFUNDIDADE MÁXIMA DE 30 M, DIÂMETRO MÁXIMO DE 800 MM, POTÊNCIA INSTALADA DE 268 HP, MESA ROTATIVA COM TORQUE MÁXIMO DE 170 KNM - JUROS. AF_06/2015</v>
          </cell>
          <cell r="I938" t="str">
            <v>H</v>
          </cell>
          <cell r="J938" t="str">
            <v>ATRIBUÍDO SÃO PAULO</v>
          </cell>
          <cell r="K938" t="str">
            <v>29,46</v>
          </cell>
        </row>
        <row r="939">
          <cell r="G939">
            <v>90672</v>
          </cell>
          <cell r="H939" t="str">
            <v>PERFURATRIZ COM TORRE METÁLICA PARA EXECUÇÃO DE ESTACA HÉLICE CONTÍNUA, PROFUNDIDADE MÁXIMA DE 30 M, DIÂMETRO MÁXIMO DE 800 MM, POTÊNCIA INSTALADA DE 268 HP, MESA ROTATIVA COM TORQUE MÁXIMO DE 170 KNM - MANUTENÇÃO. AF_06/2015</v>
          </cell>
          <cell r="I939" t="str">
            <v>H</v>
          </cell>
          <cell r="J939" t="str">
            <v>ATRIBUÍDO SÃO PAULO</v>
          </cell>
          <cell r="K939" t="str">
            <v>265,56</v>
          </cell>
        </row>
        <row r="940">
          <cell r="G940">
            <v>90673</v>
          </cell>
          <cell r="H940" t="str">
            <v>PERFURATRIZ COM TORRE METÁLICA PARA EXECUÇÃO DE ESTACA HÉLICE CONTÍNUA, PROFUNDIDADE MÁXIMA DE 30 M, DIÂMETRO MÁXIMO DE 800 MM, POTÊNCIA INSTALADA DE 268 HP, MESA ROTATIVA COM TORQUE MÁXIMO DE 170 KNM - MATERIAIS NA OPERAÇÃO. AF_06/2015</v>
          </cell>
          <cell r="I940" t="str">
            <v>H</v>
          </cell>
          <cell r="J940" t="str">
            <v>COLETADO</v>
          </cell>
          <cell r="K940" t="str">
            <v>113,54</v>
          </cell>
        </row>
        <row r="941">
          <cell r="G941">
            <v>90676</v>
          </cell>
          <cell r="H941" t="str">
            <v>PERFURATRIZ HIDRÁULICA SOBRE CAMINHÃO COM TRADO CURTO ACOPLADO, PROFUNDIDADE MÁXIMA DE 20 M, DIÂMETRO MÁXIMO DE 1500 MM, POTÊNCIA INSTALADA DE 137 HP, MESA ROTATIVA COM TORQUE MÁXIMO DE 30 KNM - DEPRECIAÇÃO. AF_06/2015</v>
          </cell>
          <cell r="I941" t="str">
            <v>H</v>
          </cell>
          <cell r="J941" t="str">
            <v>ATRIBUÍDO SÃO PAULO</v>
          </cell>
          <cell r="K941" t="str">
            <v>104,84</v>
          </cell>
        </row>
        <row r="942">
          <cell r="G942">
            <v>90677</v>
          </cell>
          <cell r="H942" t="str">
            <v>PERFURATRIZ HIDRÁULICA SOBRE CAMINHÃO COM TRADO CURTO ACOPLADO, PROFUNDIDADE MÁXIMA DE 20 M, DIÂMETRO MÁXIMO DE 1500 MM, POTÊNCIA INSTALADA DE 137 HP, MESA ROTATIVA COM TORQUE MÁXIMO DE 30 KNM - JUROS. AF_06/2015</v>
          </cell>
          <cell r="I942" t="str">
            <v>H</v>
          </cell>
          <cell r="J942" t="str">
            <v>ATRIBUÍDO SÃO PAULO</v>
          </cell>
          <cell r="K942" t="str">
            <v>16,27</v>
          </cell>
        </row>
        <row r="943">
          <cell r="G943">
            <v>90678</v>
          </cell>
          <cell r="H943" t="str">
            <v>PERFURATRIZ HIDRÁULICA SOBRE CAMINHÃO COM TRADO CURTO ACOPLADO, PROFUNDIDADE MÁXIMA DE 20 M, DIÂMETRO MÁXIMO DE 1500 MM, POTÊNCIA INSTALADA DE 137 HP, MESA ROTATIVA COM TORQUE MÁXIMO DE 30 KNM - MANUTENÇÃO. AF_06/2015</v>
          </cell>
          <cell r="I943" t="str">
            <v>H</v>
          </cell>
          <cell r="J943" t="str">
            <v>ATRIBUÍDO SÃO PAULO</v>
          </cell>
          <cell r="K943" t="str">
            <v>146,26</v>
          </cell>
        </row>
        <row r="944">
          <cell r="G944">
            <v>90679</v>
          </cell>
          <cell r="H944" t="str">
            <v>PERFURATRIZ HIDRÁULICA SOBRE CAMINHÃO COM TRADO CURTO ACOPLADO, PROFUNDIDADE MÁXIMA DE 20 M, DIÂMETRO MÁXIMO DE 1500 MM, POTÊNCIA INSTALADA DE 137 HP, MESA ROTATIVA COM TORQUE MÁXIMO DE 30 KNM - MATERIAIS NA OPERAÇÃO. AF_06/2015</v>
          </cell>
          <cell r="I944" t="str">
            <v>H</v>
          </cell>
          <cell r="J944" t="str">
            <v>COLETADO</v>
          </cell>
          <cell r="K944" t="str">
            <v>87,07</v>
          </cell>
        </row>
        <row r="945">
          <cell r="G945">
            <v>90682</v>
          </cell>
          <cell r="H945" t="str">
            <v>MANIPULADOR TELESCÓPICO, POTÊNCIA DE 85 HP, CAPACIDADE DE CARGA DE 3.500 KG, ALTURA MÁXIMA DE ELEVAÇÃO DE 12,3 M - DEPRECIAÇÃO. AF_06/2015</v>
          </cell>
          <cell r="I945" t="str">
            <v>H</v>
          </cell>
          <cell r="J945" t="str">
            <v>ATRIBUÍDO SÃO PAULO</v>
          </cell>
          <cell r="K945" t="str">
            <v>33,28</v>
          </cell>
        </row>
        <row r="946">
          <cell r="G946">
            <v>90683</v>
          </cell>
          <cell r="H946" t="str">
            <v>MANIPULADOR TELESCÓPICO, POTÊNCIA DE 85 HP, CAPACIDADE DE CARGA DE 3.500 KG, ALTURA MÁXIMA DE ELEVAÇÃO DE 12,3 M - JUROS. AF_06/2015</v>
          </cell>
          <cell r="I946" t="str">
            <v>H</v>
          </cell>
          <cell r="J946" t="str">
            <v>ATRIBUÍDO SÃO PAULO</v>
          </cell>
          <cell r="K946" t="str">
            <v>3,95</v>
          </cell>
        </row>
        <row r="947">
          <cell r="G947">
            <v>90684</v>
          </cell>
          <cell r="H947" t="str">
            <v>MANIPULADOR TELESCÓPICO, POTÊNCIA DE 85 HP, CAPACIDADE DE CARGA DE 3.500 KG, ALTURA MÁXIMA DE ELEVAÇÃO DE 12,3 M - MANUTENÇÃO. AF_06/2015</v>
          </cell>
          <cell r="I947" t="str">
            <v>H</v>
          </cell>
          <cell r="J947" t="str">
            <v>ATRIBUÍDO SÃO PAULO</v>
          </cell>
          <cell r="K947" t="str">
            <v>36,40</v>
          </cell>
        </row>
        <row r="948">
          <cell r="G948">
            <v>90685</v>
          </cell>
          <cell r="H948" t="str">
            <v>MANIPULADOR TELESCÓPICO, POTÊNCIA DE 85 HP, CAPACIDADE DE CARGA DE 3.500 KG, ALTURA MÁXIMA DE ELEVAÇÃO DE 12,3 M - MATERIAIS NA OPERAÇÃO. AF_06/2015</v>
          </cell>
          <cell r="I948" t="str">
            <v>H</v>
          </cell>
          <cell r="J948" t="str">
            <v>COLETADO</v>
          </cell>
          <cell r="K948" t="str">
            <v>54,01</v>
          </cell>
        </row>
        <row r="949">
          <cell r="G949">
            <v>90688</v>
          </cell>
          <cell r="H949" t="str">
            <v>MINICARREGADEIRA SOBRE RODAS, POTÊNCIA LÍQUIDA DE 47 HP, CAPACIDADE NOMINAL DE OPERAÇÃO DE 646 KG - DEPRECIAÇÃO. AF_06/2015</v>
          </cell>
          <cell r="I949" t="str">
            <v>H</v>
          </cell>
          <cell r="J949" t="str">
            <v>ATRIBUÍDO SÃO PAULO</v>
          </cell>
          <cell r="K949" t="str">
            <v>22,00</v>
          </cell>
        </row>
        <row r="950">
          <cell r="G950">
            <v>90689</v>
          </cell>
          <cell r="H950" t="str">
            <v>MINICARREGADEIRA SOBRE RODAS, POTÊNCIA LÍQUIDA DE 47 HP, CAPACIDADE NOMINAL DE OPERAÇÃO DE 646 KG - JUROS. AF_06/2015</v>
          </cell>
          <cell r="I950" t="str">
            <v>H</v>
          </cell>
          <cell r="J950" t="str">
            <v>ATRIBUÍDO SÃO PAULO</v>
          </cell>
          <cell r="K950" t="str">
            <v>2,22</v>
          </cell>
        </row>
        <row r="951">
          <cell r="G951">
            <v>90690</v>
          </cell>
          <cell r="H951" t="str">
            <v>MINICARREGADEIRA SOBRE RODAS, POTÊNCIA LÍQUIDA DE 47 HP, CAPACIDADE NOMINAL DE OPERAÇÃO DE 646 KG - MANUTENÇÃO. AF_06/2015</v>
          </cell>
          <cell r="I951" t="str">
            <v>H</v>
          </cell>
          <cell r="J951" t="str">
            <v>ATRIBUÍDO SÃO PAULO</v>
          </cell>
          <cell r="K951" t="str">
            <v>27,50</v>
          </cell>
        </row>
        <row r="952">
          <cell r="G952">
            <v>90691</v>
          </cell>
          <cell r="H952" t="str">
            <v>MINICARREGADEIRA SOBRE RODAS, POTÊNCIA LÍQUIDA DE 47 HP, CAPACIDADE NOMINAL DE OPERAÇÃO DE 646 KG - MATERIAIS NA OPERAÇÃO. AF_06/2015</v>
          </cell>
          <cell r="I952" t="str">
            <v>H</v>
          </cell>
          <cell r="J952" t="str">
            <v>COLETADO</v>
          </cell>
          <cell r="K952" t="str">
            <v>37,82</v>
          </cell>
        </row>
        <row r="953">
          <cell r="G953">
            <v>90957</v>
          </cell>
          <cell r="H953" t="str">
            <v>COMPRESSOR DE AR REBOCÁVEL, VAZÃO 189 PCM, PRESSÃO EFETIVA DE TRABALHO 102 PSI, MOTOR DIESEL, POTÊNCIA 63 CV - DEPRECIAÇÃO. AF_06/2015</v>
          </cell>
          <cell r="I953" t="str">
            <v>H</v>
          </cell>
          <cell r="J953" t="str">
            <v>ATRIBUÍDO SÃO PAULO</v>
          </cell>
          <cell r="K953" t="str">
            <v>5,35</v>
          </cell>
        </row>
        <row r="954">
          <cell r="G954">
            <v>90958</v>
          </cell>
          <cell r="H954" t="str">
            <v>COMPRESSOR DE AR REBOCÁVEL, VAZÃO 189 PCM, PRESSÃO EFETIVA DE TRABALHO 102 PSI, MOTOR DIESEL, POTÊNCIA 63 CV - JUROS. AF_06/2015</v>
          </cell>
          <cell r="I954" t="str">
            <v>H</v>
          </cell>
          <cell r="J954" t="str">
            <v>ATRIBUÍDO SÃO PAULO</v>
          </cell>
          <cell r="K954" t="str">
            <v>0,74</v>
          </cell>
        </row>
        <row r="955">
          <cell r="G955">
            <v>90960</v>
          </cell>
          <cell r="H955" t="str">
            <v>COMPRESSOR DE AR REBOCÁVEL, VAZÃO 89 PCM, PRESSÃO EFETIVA DE TRABALHO 102 PSI, MOTOR DIESEL, POTÊNCIA 20 CV - DEPRECIAÇÃO. AF_06/2015</v>
          </cell>
          <cell r="I955" t="str">
            <v>H</v>
          </cell>
          <cell r="J955" t="str">
            <v>ATRIBUÍDO SÃO PAULO</v>
          </cell>
          <cell r="K955" t="str">
            <v>7,14</v>
          </cell>
        </row>
        <row r="956">
          <cell r="G956">
            <v>90961</v>
          </cell>
          <cell r="H956" t="str">
            <v>COMPRESSOR DE AR REBOCÁVEL, VAZÃO 89 PCM, PRESSÃO EFETIVA DE TRABALHO 102 PSI, MOTOR DIESEL, POTÊNCIA 20 CV - JUROS. AF_06/2015</v>
          </cell>
          <cell r="I956" t="str">
            <v>H</v>
          </cell>
          <cell r="J956" t="str">
            <v>ATRIBUÍDO SÃO PAULO</v>
          </cell>
          <cell r="K956" t="str">
            <v>0,99</v>
          </cell>
        </row>
        <row r="957">
          <cell r="G957">
            <v>90962</v>
          </cell>
          <cell r="H957" t="str">
            <v>COMPRESSOR DE AR REBOCÁVEL, VAZÃO 89 PCM, PRESSÃO EFETIVA DE TRABALHO 102 PSI, MOTOR DIESEL, POTÊNCIA 20 CV - MANUTENÇÃO. AF_06/2015</v>
          </cell>
          <cell r="I957" t="str">
            <v>H</v>
          </cell>
          <cell r="J957" t="str">
            <v>ATRIBUÍDO SÃO PAULO</v>
          </cell>
          <cell r="K957" t="str">
            <v>8,94</v>
          </cell>
        </row>
        <row r="958">
          <cell r="G958">
            <v>90963</v>
          </cell>
          <cell r="H958" t="str">
            <v>COMPRESSOR DE AR REBOCÁVEL, VAZÃO 89 PCM, PRESSÃO EFETIVA DE TRABALHO 102 PSI, MOTOR DIESEL, POTÊNCIA 20 CV - MATERIAIS NA OPERAÇÃO. AF_06/2015</v>
          </cell>
          <cell r="I958" t="str">
            <v>H</v>
          </cell>
          <cell r="J958" t="str">
            <v>COLETADO</v>
          </cell>
          <cell r="K958" t="str">
            <v>14,20</v>
          </cell>
        </row>
        <row r="959">
          <cell r="G959">
            <v>90968</v>
          </cell>
          <cell r="H959" t="str">
            <v>COMPRESSOR DE AR REBOCAVEL, VAZÃO 250 PCM, PRESSAO DE TRABALHO 102 PSI, MOTOR A DIESEL POTÊNCIA 81 CV - DEPRECIAÇÃO. AF_06/2015</v>
          </cell>
          <cell r="I959" t="str">
            <v>H</v>
          </cell>
          <cell r="J959" t="str">
            <v>ATRIBUÍDO SÃO PAULO</v>
          </cell>
          <cell r="K959" t="str">
            <v>7,16</v>
          </cell>
        </row>
        <row r="960">
          <cell r="G960">
            <v>90969</v>
          </cell>
          <cell r="H960" t="str">
            <v>COMPRESSOR DE AR REBOCAVEL, VAZÃO 250 PCM, PRESSAO DE TRABALHO 102 PSI, MOTOR A DIESEL POTÊNCIA 81 CV - JUROS. AF_06/2015</v>
          </cell>
          <cell r="I960" t="str">
            <v>H</v>
          </cell>
          <cell r="J960" t="str">
            <v>ATRIBUÍDO SÃO PAULO</v>
          </cell>
          <cell r="K960" t="str">
            <v>0,99</v>
          </cell>
        </row>
        <row r="961">
          <cell r="G961">
            <v>90970</v>
          </cell>
          <cell r="H961" t="str">
            <v>COMPRESSOR DE AR REBOCAVEL, VAZÃO 250 PCM, PRESSAO DE TRABALHO 102 PSI, MOTOR A DIESEL POTÊNCIA 81 CV - MANUTENÇÃO. AF_06/2015</v>
          </cell>
          <cell r="I961" t="str">
            <v>H</v>
          </cell>
          <cell r="J961" t="str">
            <v>ATRIBUÍDO SÃO PAULO</v>
          </cell>
          <cell r="K961" t="str">
            <v>8,97</v>
          </cell>
        </row>
        <row r="962">
          <cell r="G962">
            <v>90971</v>
          </cell>
          <cell r="H962" t="str">
            <v>COMPRESSOR DE AR REBOCAVEL, VAZÃO 250 PCM, PRESSAO DE TRABALHO 102 PSI, MOTOR A DIESEL POTÊNCIA 81 CV - MATERIAIS NA OPERAÇÃO. AF_06/2015</v>
          </cell>
          <cell r="I962" t="str">
            <v>H</v>
          </cell>
          <cell r="J962" t="str">
            <v>COLETADO</v>
          </cell>
          <cell r="K962" t="str">
            <v>57,53</v>
          </cell>
        </row>
        <row r="963">
          <cell r="G963">
            <v>90975</v>
          </cell>
          <cell r="H963" t="str">
            <v>COMPRESSOR DE AR REBOCÁVEL, VAZÃO 748 PCM, PRESSÃO EFETIVA DE TRABALHO 102 PSI, MOTOR DIESEL, POTÊNCIA 210 CV - DEPRECIAÇÃO. AF_06/2015</v>
          </cell>
          <cell r="I963" t="str">
            <v>H</v>
          </cell>
          <cell r="J963" t="str">
            <v>ATRIBUÍDO SÃO PAULO</v>
          </cell>
          <cell r="K963" t="str">
            <v>18,19</v>
          </cell>
        </row>
        <row r="964">
          <cell r="G964">
            <v>90976</v>
          </cell>
          <cell r="H964" t="str">
            <v>COMPRESSOR DE AR REBOCÁVEL, VAZÃO 748 PCM, PRESSÃO EFETIVA DE TRABALHO 102 PSI, MOTOR DIESEL, POTÊNCIA 210 CV - JUROS. AF_06/2015</v>
          </cell>
          <cell r="I964" t="str">
            <v>H</v>
          </cell>
          <cell r="J964" t="str">
            <v>ATRIBUÍDO SÃO PAULO</v>
          </cell>
          <cell r="K964" t="str">
            <v>2,52</v>
          </cell>
        </row>
        <row r="965">
          <cell r="G965">
            <v>90977</v>
          </cell>
          <cell r="H965" t="str">
            <v>COMPRESSOR DE AR REBOCÁVEL, VAZÃO 748 PCM, PRESSÃO EFETIVA DE TRABALHO 102 PSI, MOTOR DIESEL, POTÊNCIA 210 CV - MANUTENÇÃO. AF_06/2015</v>
          </cell>
          <cell r="I965" t="str">
            <v>H</v>
          </cell>
          <cell r="J965" t="str">
            <v>ATRIBUÍDO SÃO PAULO</v>
          </cell>
          <cell r="K965" t="str">
            <v>22,77</v>
          </cell>
        </row>
        <row r="966">
          <cell r="G966">
            <v>90978</v>
          </cell>
          <cell r="H966" t="str">
            <v>COMPRESSOR DE AR REBOCÁVEL, VAZÃO 748 PCM, PRESSÃO EFETIVA DE TRABALHO 102 PSI, MOTOR DIESEL, POTÊNCIA 210 CV - MATERIAIS NA OPERAÇÃO. AF_06/2015</v>
          </cell>
          <cell r="I966" t="str">
            <v>H</v>
          </cell>
          <cell r="J966" t="str">
            <v>COLETADO</v>
          </cell>
          <cell r="K966" t="str">
            <v>149,27</v>
          </cell>
        </row>
        <row r="967">
          <cell r="G967">
            <v>90992</v>
          </cell>
          <cell r="H967" t="str">
            <v>COMPRESSOR DE AR REBOCAVEL, VAZÃO 400 PCM, PRESSAO DE TRABALHO 102 PSI, MOTOR A DIESEL POTÊNCIA 110 CV - DEPRECIAÇÃO. AF_06/2015</v>
          </cell>
          <cell r="I967" t="str">
            <v>H</v>
          </cell>
          <cell r="J967" t="str">
            <v>ATRIBUÍDO SÃO PAULO</v>
          </cell>
          <cell r="K967" t="str">
            <v>8,50</v>
          </cell>
        </row>
        <row r="968">
          <cell r="G968">
            <v>90993</v>
          </cell>
          <cell r="H968" t="str">
            <v>COMPRESSOR DE AR REBOCAVEL, VAZÃO 400 PCM, PRESSAO DE TRABALHO 102 PSI, MOTOR A DIESEL POTÊNCIA 110 CV - JUROS. AF_06/2015</v>
          </cell>
          <cell r="I968" t="str">
            <v>H</v>
          </cell>
          <cell r="J968" t="str">
            <v>ATRIBUÍDO SÃO PAULO</v>
          </cell>
          <cell r="K968" t="str">
            <v>1,18</v>
          </cell>
        </row>
        <row r="969">
          <cell r="G969">
            <v>90994</v>
          </cell>
          <cell r="H969" t="str">
            <v>COMPRESSOR DE AR REBOCAVEL, VAZÃO 400 PCM, PRESSAO DE TRABALHO 102 PSI, MOTOR A DIESEL POTÊNCIA 110 CV - MANUTENÇÃO. AF_06/2015</v>
          </cell>
          <cell r="I969" t="str">
            <v>H</v>
          </cell>
          <cell r="J969" t="str">
            <v>ATRIBUÍDO SÃO PAULO</v>
          </cell>
          <cell r="K969" t="str">
            <v>10,63</v>
          </cell>
        </row>
        <row r="970">
          <cell r="G970">
            <v>90995</v>
          </cell>
          <cell r="H970" t="str">
            <v>COMPRESSOR DE AR REBOCAVEL, VAZÃO 400 PCM, PRESSAO DE TRABALHO 102 PSI, MOTOR A DIESEL POTÊNCIA 110 CV - MATERIAIS NA OPERAÇÃO. AF_06/2015</v>
          </cell>
          <cell r="I970" t="str">
            <v>H</v>
          </cell>
          <cell r="J970" t="str">
            <v>COLETADO</v>
          </cell>
          <cell r="K970" t="str">
            <v>78,15</v>
          </cell>
        </row>
        <row r="971">
          <cell r="G971">
            <v>91021</v>
          </cell>
          <cell r="H971" t="str">
            <v>PERFURATRIZ HIDRÁULICA SOBRE CAMINHÃO COM TRADO CURTO ACOPLADO, PROFUNDIDADE MÁXIMA DE 20 M, DIÂMETRO MÁXIMO DE 1500 MM, POTÊNCIA INSTALADA DE 137 HP, MESA ROTATIVA COM TORQUE MÁXIMO DE 30 KNM - IMPOSTOS E SEGUROS. AF_06/2015</v>
          </cell>
          <cell r="I971" t="str">
            <v>H</v>
          </cell>
          <cell r="J971" t="str">
            <v>ATRIBUÍDO SÃO PAULO</v>
          </cell>
          <cell r="K971" t="str">
            <v>12,80</v>
          </cell>
        </row>
        <row r="972">
          <cell r="G972">
            <v>91026</v>
          </cell>
          <cell r="H972" t="str">
            <v>CAMINHÃO TRUCADO (C/ TERCEIRO EIXO) ELETRÔNICO - POTÊNCIA 231CV - PBT = 22000KG - DIST. ENTRE EIXOS 5170 MM - INCLUI CARROCERIA FIXA ABERTA DE MADEIRA - DEPRECIAÇÃO. AF_06/2015</v>
          </cell>
          <cell r="I972" t="str">
            <v>H</v>
          </cell>
          <cell r="J972" t="str">
            <v>ATRIBUÍDO SÃO PAULO</v>
          </cell>
          <cell r="K972" t="str">
            <v>25,66</v>
          </cell>
        </row>
        <row r="973">
          <cell r="G973">
            <v>91027</v>
          </cell>
          <cell r="H973" t="str">
            <v>CAMINHÃO TRUCADO (C/ TERCEIRO EIXO) ELETRÔNICO - POTÊNCIA 231CV - PBT = 22000KG - DIST. ENTRE EIXOS 5170 MM - INCLUI CARROCERIA FIXA ABERTA DE MADEIRA - JUROS. AF_06/2015</v>
          </cell>
          <cell r="I973" t="str">
            <v>H</v>
          </cell>
          <cell r="J973" t="str">
            <v>ATRIBUÍDO SÃO PAULO</v>
          </cell>
          <cell r="K973" t="str">
            <v>5,26</v>
          </cell>
        </row>
        <row r="974">
          <cell r="G974">
            <v>91028</v>
          </cell>
          <cell r="H974" t="str">
            <v>CAMINHÃO TRUCADO (C/ TERCEIRO EIXO) ELETRÔNICO - POTÊNCIA 231CV - PBT = 22000KG - DIST. ENTRE EIXOS 5170 MM - INCLUI CARROCERIA FIXA ABERTA DE MADEIRA - IMPOSTOS E SEGUROS. AF_06/2015</v>
          </cell>
          <cell r="I974" t="str">
            <v>H</v>
          </cell>
          <cell r="J974" t="str">
            <v>ATRIBUÍDO SÃO PAULO</v>
          </cell>
          <cell r="K974" t="str">
            <v>4,17</v>
          </cell>
        </row>
        <row r="975">
          <cell r="G975">
            <v>91029</v>
          </cell>
          <cell r="H975" t="str">
            <v>CAMINHÃO TRUCADO (C/ TERCEIRO EIXO) ELETRÔNICO - POTÊNCIA 231CV - PBT = 22000KG - DIST. ENTRE EIXOS 5170 MM - INCLUI CARROCERIA FIXA ABERTA DE MADEIRA - MANUTENÇÃO. AF_06/2015</v>
          </cell>
          <cell r="I975" t="str">
            <v>H</v>
          </cell>
          <cell r="J975" t="str">
            <v>ATRIBUÍDO SÃO PAULO</v>
          </cell>
          <cell r="K975" t="str">
            <v>47,15</v>
          </cell>
        </row>
        <row r="976">
          <cell r="G976">
            <v>91030</v>
          </cell>
          <cell r="H976" t="str">
            <v>CAMINHÃO TRUCADO (C/ TERCEIRO EIXO) ELETRÔNICO - POTÊNCIA 231CV - PBT = 22000KG - DIST. ENTRE EIXOS 5170 MM - INCLUI CARROCERIA FIXA ABERTA DE MADEIRA - MATERIAIS NA OPERAÇÃO. AF_06/2015</v>
          </cell>
          <cell r="I976" t="str">
            <v>H</v>
          </cell>
          <cell r="J976" t="str">
            <v>COLETADO</v>
          </cell>
          <cell r="K976" t="str">
            <v>139,27</v>
          </cell>
        </row>
        <row r="977">
          <cell r="G977">
            <v>91273</v>
          </cell>
          <cell r="H977" t="str">
            <v>PLACA VIBRATÓRIA REVERSÍVEL COM MOTOR 4 TEMPOS A GASOLINA, FORÇA CENTRÍFUGA DE 25 KN (2500 KGF), POTÊNCIA 5,5 CV - DEPRECIAÇÃO. AF_08/2015</v>
          </cell>
          <cell r="I977" t="str">
            <v>H</v>
          </cell>
          <cell r="J977" t="str">
            <v>ATRIBUÍDO SÃO PAULO</v>
          </cell>
          <cell r="K977" t="str">
            <v>0,50</v>
          </cell>
        </row>
        <row r="978">
          <cell r="G978">
            <v>91274</v>
          </cell>
          <cell r="H978" t="str">
            <v>PLACA VIBRATÓRIA REVERSÍVEL COM MOTOR 4 TEMPOS A GASOLINA, FORÇA CENTRÍFUGA DE 25 KN (2500 KGF), POTÊNCIA 5,5 CV - JUROS. AF_08/2015</v>
          </cell>
          <cell r="I978" t="str">
            <v>H</v>
          </cell>
          <cell r="J978" t="str">
            <v>ATRIBUÍDO SÃO PAULO</v>
          </cell>
          <cell r="K978" t="str">
            <v>0,07</v>
          </cell>
        </row>
        <row r="979">
          <cell r="G979">
            <v>91275</v>
          </cell>
          <cell r="H979" t="str">
            <v>PLACA VIBRATÓRIA REVERSÍVEL COM MOTOR 4 TEMPOS A GASOLINA, FORÇA CENTRÍFUGA DE 25 KN (2500 KGF), POTÊNCIA 5,5 CV - MANUTENÇÃO. AF_08/2015</v>
          </cell>
          <cell r="I979" t="str">
            <v>H</v>
          </cell>
          <cell r="J979" t="str">
            <v>ATRIBUÍDO SÃO PAULO</v>
          </cell>
          <cell r="K979" t="str">
            <v>0,63</v>
          </cell>
        </row>
        <row r="980">
          <cell r="G980">
            <v>91276</v>
          </cell>
          <cell r="H980" t="str">
            <v>PLACA VIBRATÓRIA REVERSÍVEL COM MOTOR 4 TEMPOS A GASOLINA, FORÇA CENTRÍFUGA DE 25 KN (2500 KGF), POTÊNCIA 5,5 CV - MATERIAIS NA OPERAÇÃO. AF_08/2015</v>
          </cell>
          <cell r="I980" t="str">
            <v>H</v>
          </cell>
          <cell r="J980" t="str">
            <v>COLETADO</v>
          </cell>
          <cell r="K980" t="str">
            <v>8,22</v>
          </cell>
        </row>
        <row r="981">
          <cell r="G981">
            <v>91279</v>
          </cell>
          <cell r="H981" t="str">
            <v>CORTADORA DE PISO COM MOTOR 4 TEMPOS A GASOLINA, POTÊNCIA DE 13 HP, COM DISCO DE CORTE DIAMANTADO SEGMENTADO PARA CONCRETO, DIÂMETRO DE 350 MM, FURO DE 1" (14 X 1") - DEPRECIAÇÃO. AF_08/2015</v>
          </cell>
          <cell r="I981" t="str">
            <v>H</v>
          </cell>
          <cell r="J981" t="str">
            <v>COEFICIENTE DE REPRESENTATIVIDADE</v>
          </cell>
          <cell r="K981" t="str">
            <v>0,79</v>
          </cell>
        </row>
        <row r="982">
          <cell r="G982">
            <v>91280</v>
          </cell>
          <cell r="H982" t="str">
            <v>CORTADORA DE PISO COM MOTOR 4 TEMPOS A GASOLINA, POTÊNCIA DE 13 HP, COM DISCO DE CORTE DIAMANTADO SEGMENTADO PARA CONCRETO, DIÂMETRO DE 350 MM, FURO DE 1" (14 X 1") - JUROS. AF_08/2015</v>
          </cell>
          <cell r="I982" t="str">
            <v>H</v>
          </cell>
          <cell r="J982" t="str">
            <v>COEFICIENTE DE REPRESENTATIVIDADE</v>
          </cell>
          <cell r="K982" t="str">
            <v>0,09</v>
          </cell>
        </row>
        <row r="983">
          <cell r="G983">
            <v>91281</v>
          </cell>
          <cell r="H983" t="str">
            <v>CORTADORA DE PISO COM MOTOR 4 TEMPOS A GASOLINA, POTÊNCIA DE 13 HP, COM DISCO DE CORTE DIAMANTADO SEGMENTADO PARA CONCRETO, DIÂMETRO DE 350 MM, FURO DE 1" (14 X 1") - MANUTENÇÃO. AF_08/2015</v>
          </cell>
          <cell r="I983" t="str">
            <v>H</v>
          </cell>
          <cell r="J983" t="str">
            <v>COEFICIENTE DE REPRESENTATIVIDADE</v>
          </cell>
          <cell r="K983" t="str">
            <v>0,99</v>
          </cell>
        </row>
        <row r="984">
          <cell r="G984">
            <v>91282</v>
          </cell>
          <cell r="H984" t="str">
            <v>CORTADORA DE PISO COM MOTOR 4 TEMPOS A GASOLINA, POTÊNCIA DE 13 HP, COM DISCO DE CORTE DIAMANTADO SEGMENTADO PARA CONCRETO, DIÂMETRO DE 350 MM, FURO DE 1" (14 X 1") - MATERIAIS NA OPERAÇÃO. AF_08/2015</v>
          </cell>
          <cell r="I984" t="str">
            <v>H</v>
          </cell>
          <cell r="J984" t="str">
            <v>COLETADO</v>
          </cell>
          <cell r="K984" t="str">
            <v>8,27</v>
          </cell>
        </row>
        <row r="985">
          <cell r="G985">
            <v>91354</v>
          </cell>
          <cell r="H985" t="str">
            <v>CAMINHÃO TOCO, PESO BRUTO TOTAL 14.300 KG, CARGA ÚTIL MÁXIMA 9590 KG, DISTÂNCIA ENTRE EIXOS 4,76 M, POTÊNCIA 185 CV (NÃO INCLUI CARROCERIA) - DEPRECIAÇÃO. AF_06/2014</v>
          </cell>
          <cell r="I985" t="str">
            <v>H</v>
          </cell>
          <cell r="J985" t="str">
            <v>ATRIBUÍDO SÃO PAULO</v>
          </cell>
          <cell r="K985" t="str">
            <v>18,38</v>
          </cell>
        </row>
        <row r="986">
          <cell r="G986">
            <v>91355</v>
          </cell>
          <cell r="H986" t="str">
            <v>CAMINHÃO TOCO, PESO BRUTO TOTAL 14.300 KG, CARGA ÚTIL MÁXIMA 9590 KG, DISTÂNCIA ENTRE EIXOS 4,76 M, POTÊNCIA 185 CV (NÃO INCLUI CARROCERIA) - JUROS. AF_06/2014</v>
          </cell>
          <cell r="I986" t="str">
            <v>H</v>
          </cell>
          <cell r="J986" t="str">
            <v>ATRIBUÍDO SÃO PAULO</v>
          </cell>
          <cell r="K986" t="str">
            <v>3,86</v>
          </cell>
        </row>
        <row r="987">
          <cell r="G987">
            <v>91356</v>
          </cell>
          <cell r="H987" t="str">
            <v>CAMINHÃO TOCO, PESO BRUTO TOTAL 14.300 KG, CARGA ÚTIL MÁXIMA 9590 KG, DISTÂNCIA ENTRE EIXOS 4,76 M, POTÊNCIA 185 CV (NÃO INCLUI CARROCERIA) - IMPOSTOS E SEGUROS. AF_06/2014</v>
          </cell>
          <cell r="I987" t="str">
            <v>H</v>
          </cell>
          <cell r="J987" t="str">
            <v>ATRIBUÍDO SÃO PAULO</v>
          </cell>
          <cell r="K987" t="str">
            <v>3,05</v>
          </cell>
        </row>
        <row r="988">
          <cell r="G988">
            <v>91359</v>
          </cell>
          <cell r="H988" t="str">
            <v>CAMINHÃO PIPA 6.000 L, PESO BRUTO TOTAL 13.000 KG, DISTÂNCIA ENTRE EIXOS 4,80 M, POTÊNCIA 189 CV INCLUSIVE TANQUE DE AÇO PARA TRANSPORTE DE ÁGUA, CAPACIDADE 6 M3 - DEPRECIAÇÃO. AF_06/2014</v>
          </cell>
          <cell r="I988" t="str">
            <v>H</v>
          </cell>
          <cell r="J988" t="str">
            <v>ATRIBUÍDO SÃO PAULO</v>
          </cell>
          <cell r="K988" t="str">
            <v>22,03</v>
          </cell>
        </row>
        <row r="989">
          <cell r="G989">
            <v>91360</v>
          </cell>
          <cell r="H989" t="str">
            <v>CAMINHÃO PIPA 6.000 L, PESO BRUTO TOTAL 13.000 KG, DISTÂNCIA ENTRE EIXOS 4,80 M, POTÊNCIA 189 CV INCLUSIVE TANQUE DE AÇO PARA TRANSPORTE DE ÁGUA, CAPACIDADE 6 M3 - JUROS. AF_06/2014</v>
          </cell>
          <cell r="I989" t="str">
            <v>H</v>
          </cell>
          <cell r="J989" t="str">
            <v>ATRIBUÍDO SÃO PAULO</v>
          </cell>
          <cell r="K989" t="str">
            <v>4,29</v>
          </cell>
        </row>
        <row r="990">
          <cell r="G990">
            <v>91361</v>
          </cell>
          <cell r="H990" t="str">
            <v>CAMINHÃO PIPA 6.000 L, PESO BRUTO TOTAL 13.000 KG, DISTÂNCIA ENTRE EIXOS 4,80 M, POTÊNCIA 189 CV INCLUSIVE TANQUE DE AÇO PARA TRANSPORTE DE ÁGUA, CAPACIDADE 6 M3 - IMPOSTOS E SEGUROS. AF_06/2014</v>
          </cell>
          <cell r="I990" t="str">
            <v>H</v>
          </cell>
          <cell r="J990" t="str">
            <v>ATRIBUÍDO SÃO PAULO</v>
          </cell>
          <cell r="K990" t="str">
            <v>3,39</v>
          </cell>
        </row>
        <row r="991">
          <cell r="G991">
            <v>91367</v>
          </cell>
          <cell r="H991" t="str">
            <v>CAMINHÃO BASCULANTE 6 M3, PESO BRUTO TOTAL 16.000 KG, CARGA ÚTIL MÁXIMA 13.071 KG, DISTÂNCIA ENTRE EIXOS 4,80 M, POTÊNCIA 230 CV INCLUSIVE CAÇAMBA METÁLICA - DEPRECIAÇÃO. AF_06/2014</v>
          </cell>
          <cell r="I991" t="str">
            <v>H</v>
          </cell>
          <cell r="J991" t="str">
            <v>ATRIBUÍDO SÃO PAULO</v>
          </cell>
          <cell r="K991" t="str">
            <v>22,74</v>
          </cell>
        </row>
        <row r="992">
          <cell r="G992">
            <v>91368</v>
          </cell>
          <cell r="H992" t="str">
            <v>CAMINHÃO BASCULANTE 6 M3, PESO BRUTO TOTAL 16.000 KG, CARGA ÚTIL MÁXIMA 13.071 KG, DISTÂNCIA ENTRE EIXOS 4,80 M, POTÊNCIA 230 CV INCLUSIVE CAÇAMBA METÁLICA - JUROS. AF_06/2014</v>
          </cell>
          <cell r="I992" t="str">
            <v>H</v>
          </cell>
          <cell r="J992" t="str">
            <v>ATRIBUÍDO SÃO PAULO</v>
          </cell>
          <cell r="K992" t="str">
            <v>4,48</v>
          </cell>
        </row>
        <row r="993">
          <cell r="G993">
            <v>91369</v>
          </cell>
          <cell r="H993" t="str">
            <v>CAMINHÃO BASCULANTE 6 M3, PESO BRUTO TOTAL 16.000 KG, CARGA ÚTIL MÁXIMA 13.071 KG, DISTÂNCIA ENTRE EIXOS 4,80 M, POTÊNCIA 230 CV INCLUSIVE CAÇAMBA METÁLICA - IMPOSTOS E SEGUROS. AF_06/2014</v>
          </cell>
          <cell r="I993" t="str">
            <v>H</v>
          </cell>
          <cell r="J993" t="str">
            <v>ATRIBUÍDO SÃO PAULO</v>
          </cell>
          <cell r="K993" t="str">
            <v>3,55</v>
          </cell>
        </row>
        <row r="994">
          <cell r="G994">
            <v>91375</v>
          </cell>
          <cell r="H994" t="str">
            <v>CAMINHÃO TOCO, PESO BRUTO TOTAL 16.000 KG, CARGA ÚTIL MÁXIMA DE 10.685 KG, DISTÂNCIA ENTRE EIXOS 4,80 M, POTÊNCIA 189 CV EXCLUSIVE CARROCERIA - DEPRECIAÇÃO. AF_06/2014</v>
          </cell>
          <cell r="I994" t="str">
            <v>H</v>
          </cell>
          <cell r="J994" t="str">
            <v>ATRIBUÍDO SÃO PAULO</v>
          </cell>
          <cell r="K994" t="str">
            <v>20,19</v>
          </cell>
        </row>
        <row r="995">
          <cell r="G995">
            <v>91376</v>
          </cell>
          <cell r="H995" t="str">
            <v>CAMINHÃO TOCO, PESO BRUTO TOTAL 16.000 KG, CARGA ÚTIL MÁXIMA DE 10.685 KG, DISTÂNCIA ENTRE EIXOS 4,80 M, POTÊNCIA 189 CV EXCLUSIVE CARROCERIA - JUROS. AF_06/2014</v>
          </cell>
          <cell r="I995" t="str">
            <v>H</v>
          </cell>
          <cell r="J995" t="str">
            <v>ATRIBUÍDO SÃO PAULO</v>
          </cell>
          <cell r="K995" t="str">
            <v>4,23</v>
          </cell>
        </row>
        <row r="996">
          <cell r="G996">
            <v>91377</v>
          </cell>
          <cell r="H996" t="str">
            <v>CAMINHÃO TOCO, PESO BRUTO TOTAL 16.000 KG, CARGA ÚTIL MÁXIMA DE 10.685 KG, DISTÂNCIA ENTRE EIXOS 4,80 M, POTÊNCIA 189 CV EXCLUSIVE CARROCERIA - IMPOSTOS E SEGUROS. AF_06/2014</v>
          </cell>
          <cell r="I996" t="str">
            <v>H</v>
          </cell>
          <cell r="J996" t="str">
            <v>ATRIBUÍDO SÃO PAULO</v>
          </cell>
          <cell r="K996" t="str">
            <v>3,35</v>
          </cell>
        </row>
        <row r="997">
          <cell r="G997">
            <v>91380</v>
          </cell>
          <cell r="H997" t="str">
            <v>CAMINHÃO BASCULANTE 10 M3, TRUCADO CABINE SIMPLES, PESO BRUTO TOTAL 23.000 KG, CARGA ÚTIL MÁXIMA 15.935 KG, DISTÂNCIA ENTRE EIXOS 4,80 M, POTÊNCIA 230 CV INCLUSIVE CAÇAMBA METÁLICA - DEPRECIAÇÃO. AF_06/2014</v>
          </cell>
          <cell r="I997" t="str">
            <v>H</v>
          </cell>
          <cell r="J997" t="str">
            <v>ATRIBUÍDO SÃO PAULO</v>
          </cell>
          <cell r="K997" t="str">
            <v>29,91</v>
          </cell>
        </row>
        <row r="998">
          <cell r="G998">
            <v>91381</v>
          </cell>
          <cell r="H998" t="str">
            <v>CAMINHÃO BASCULANTE 10 M3, TRUCADO CABINE SIMPLES, PESO BRUTO TOTAL 23.000 KG, CARGA ÚTIL MÁXIMA 15.935 KG, DISTÂNCIA ENTRE EIXOS 4,80 M, POTÊNCIA 230 CV INCLUSIVE CAÇAMBA METÁLICA - JUROS. AF_06/2014</v>
          </cell>
          <cell r="I998" t="str">
            <v>H</v>
          </cell>
          <cell r="J998" t="str">
            <v>ATRIBUÍDO SÃO PAULO</v>
          </cell>
          <cell r="K998" t="str">
            <v>5,89</v>
          </cell>
        </row>
        <row r="999">
          <cell r="G999">
            <v>91382</v>
          </cell>
          <cell r="H999" t="str">
            <v>CAMINHÃO BASCULANTE 10 M3, TRUCADO CABINE SIMPLES, PESO BRUTO TOTAL 23.000 KG, CARGA ÚTIL MÁXIMA 15.935 KG, DISTÂNCIA ENTRE EIXOS 4,80 M, POTÊNCIA 230 CV INCLUSIVE CAÇAMBA METÁLICA - IMPOSTOS E SEGUROS. AF_06/2014</v>
          </cell>
          <cell r="I999" t="str">
            <v>H</v>
          </cell>
          <cell r="J999" t="str">
            <v>ATRIBUÍDO SÃO PAULO</v>
          </cell>
          <cell r="K999" t="str">
            <v>4,66</v>
          </cell>
        </row>
        <row r="1000">
          <cell r="G1000">
            <v>91383</v>
          </cell>
          <cell r="H1000" t="str">
            <v>CAMINHÃO BASCULANTE 10 M3, TRUCADO CABINE SIMPLES, PESO BRUTO TOTAL 23.000 KG, CARGA ÚTIL MÁXIMA 15.935 KG, DISTÂNCIA ENTRE EIXOS 4,80 M, POTÊNCIA 230 CV INCLUSIVE CAÇAMBA METÁLICA - MANUTENÇÃO. AF_06/2014</v>
          </cell>
          <cell r="I1000" t="str">
            <v>H</v>
          </cell>
          <cell r="J1000" t="str">
            <v>ATRIBUÍDO SÃO PAULO</v>
          </cell>
          <cell r="K1000" t="str">
            <v>54,02</v>
          </cell>
        </row>
        <row r="1001">
          <cell r="G1001">
            <v>91384</v>
          </cell>
          <cell r="H1001" t="str">
            <v>CAMINHÃO BASCULANTE 10 M3, TRUCADO CABINE SIMPLES, PESO BRUTO TOTAL 23.000 KG, CARGA ÚTIL MÁXIMA 15.935 KG, DISTÂNCIA ENTRE EIXOS 4,80 M, POTÊNCIA 230 CV INCLUSIVE CAÇAMBA METÁLICA - MATERIAIS NA OPERAÇÃO. AF_06/2014</v>
          </cell>
          <cell r="I1001" t="str">
            <v>H</v>
          </cell>
          <cell r="J1001" t="str">
            <v>COLETADO</v>
          </cell>
          <cell r="K1001" t="str">
            <v>134,61</v>
          </cell>
        </row>
        <row r="1002">
          <cell r="G1002">
            <v>91390</v>
          </cell>
          <cell r="H1002" t="str">
            <v>CAMINHÃO TOCO, PBT 14.300 KG, CARGA ÚTIL MÁX. 9.710 KG, DIST. ENTRE EIXOS 3,56 M, POTÊNCIA 185 CV, INCLUSIVE CARROCERIA FIXA ABERTA DE MADEIRA P/ TRANSPORTE GERAL DE CARGA SECA, DIMEN. APROX. 2,50 X 6,50 X 0,50 M - DEPRECIAÇÃO. AF_06/2014</v>
          </cell>
          <cell r="I1002" t="str">
            <v>H</v>
          </cell>
          <cell r="J1002" t="str">
            <v>ATRIBUÍDO SÃO PAULO</v>
          </cell>
          <cell r="K1002" t="str">
            <v>19,91</v>
          </cell>
        </row>
        <row r="1003">
          <cell r="G1003">
            <v>91391</v>
          </cell>
          <cell r="H1003" t="str">
            <v>CAMINHÃO TOCO, PBT 14.300 KG, CARGA ÚTIL MÁX. 9.710 KG, DIST. ENTRE EIXOS 3,56 M, POTÊNCIA 185 CV, INCLUSIVE CARROCERIA FIXA ABERTA DE MADEIRA P/ TRANSPORTE GERAL DE CARGA SECA, DIMEN. APROX. 2,50 X 6,50 X 0,50 M - JUROS. AF_06/2014</v>
          </cell>
          <cell r="I1003" t="str">
            <v>H</v>
          </cell>
          <cell r="J1003" t="str">
            <v>ATRIBUÍDO SÃO PAULO</v>
          </cell>
          <cell r="K1003" t="str">
            <v>4,06</v>
          </cell>
        </row>
        <row r="1004">
          <cell r="G1004">
            <v>91392</v>
          </cell>
          <cell r="H1004" t="str">
            <v>CAMINHÃO TOCO, PBT 14.300 KG, CARGA ÚTIL MÁX. 9.710 KG, DIST. ENTRE EIXOS 3,56 M, POTÊNCIA 185 CV, INCLUSIVE CARROCERIA FIXA ABERTA DE MADEIRA P/ TRANSPORTE GERAL DE CARGA SECA, DIMEN. APROX. 2,50 X 6,50 X 0,50 M - IMPOSTOS E SEGUROS. AF_06/2014</v>
          </cell>
          <cell r="I1004" t="str">
            <v>H</v>
          </cell>
          <cell r="J1004" t="str">
            <v>ATRIBUÍDO SÃO PAULO</v>
          </cell>
          <cell r="K1004" t="str">
            <v>3,21</v>
          </cell>
        </row>
        <row r="1005">
          <cell r="G1005">
            <v>91396</v>
          </cell>
          <cell r="H1005" t="str">
            <v>CAMINHÃO PIPA 10.000 L TRUCADO, PESO BRUTO TOTAL 23.000 KG, CARGA ÚTIL MÁXIMA 15.935 KG, DISTÂNCIA ENTRE EIXOS 4,8 M, POTÊNCIA 230 CV, INCLUSIVE TANQUE DE AÇO PARA TRANSPORTE DE ÁGUA - DEPRECIAÇÃO. AF_06/2014</v>
          </cell>
          <cell r="I1005" t="str">
            <v>H</v>
          </cell>
          <cell r="J1005" t="str">
            <v>ATRIBUÍDO SÃO PAULO</v>
          </cell>
          <cell r="K1005" t="str">
            <v>30,53</v>
          </cell>
        </row>
        <row r="1006">
          <cell r="G1006">
            <v>91397</v>
          </cell>
          <cell r="H1006" t="str">
            <v>CAMINHÃO PIPA 10.000 L TRUCADO, PESO BRUTO TOTAL 23.000 KG, CARGA ÚTIL MÁXIMA 15.935 KG, DISTÂNCIA ENTRE EIXOS 4,8 M, POTÊNCIA 230 CV, INCLUSIVE TANQUE DE AÇO PARA TRANSPORTE DE ÁGUA - JUROS. AF_06/2014</v>
          </cell>
          <cell r="I1006" t="str">
            <v>H</v>
          </cell>
          <cell r="J1006" t="str">
            <v>ATRIBUÍDO SÃO PAULO</v>
          </cell>
          <cell r="K1006" t="str">
            <v>6,01</v>
          </cell>
        </row>
        <row r="1007">
          <cell r="G1007">
            <v>91398</v>
          </cell>
          <cell r="H1007" t="str">
            <v>CAMINHÃO PIPA 10.000 L TRUCADO, PESO BRUTO TOTAL 23.000 KG, CARGA ÚTIL MÁXIMA 15.935 KG, DISTÂNCIA ENTRE EIXOS 4,8 M, POTÊNCIA 230 CV, INCLUSIVE TANQUE DE AÇO PARA TRANSPORTE DE ÁGUA - IMPOSTOS E SEGUROS. AF_06/2014</v>
          </cell>
          <cell r="I1007" t="str">
            <v>H</v>
          </cell>
          <cell r="J1007" t="str">
            <v>ATRIBUÍDO SÃO PAULO</v>
          </cell>
          <cell r="K1007" t="str">
            <v>4,75</v>
          </cell>
        </row>
        <row r="1008">
          <cell r="G1008">
            <v>91402</v>
          </cell>
          <cell r="H1008" t="str">
            <v>CAMINHÃO BASCULANTE 6 M3 TOCO, PESO BRUTO TOTAL 16.000 KG, CARGA ÚTIL MÁXIMA 11.130 KG, DISTÂNCIA ENTRE EIXOS 5,36 M, POTÊNCIA 185 CV, INCLUSIVE CAÇAMBA METÁLICA - IMPOSTOS E SEGUROS. AF_06/2014</v>
          </cell>
          <cell r="I1008" t="str">
            <v>H</v>
          </cell>
          <cell r="J1008" t="str">
            <v>ATRIBUÍDO SÃO PAULO</v>
          </cell>
          <cell r="K1008" t="str">
            <v>3,68</v>
          </cell>
        </row>
        <row r="1009">
          <cell r="G1009">
            <v>91466</v>
          </cell>
          <cell r="H1009" t="str">
            <v>GUINDAUTO HIDRÁULICO, CAPACIDADE MÁXIMA DE CARGA 6200 KG, MOMENTO MÁXIMO DE CARGA 11,7 TM, ALCANCE MÁXIMO HORIZONTAL 9,70 M, INCLUSIVE CAMINHÃO TOCO PBT 16.000 KG, POTÊNCIA DE 189 CV - IMPOSTOS E SEGUROS. AF_08/2015</v>
          </cell>
          <cell r="I1009" t="str">
            <v>H</v>
          </cell>
          <cell r="J1009" t="str">
            <v>ATRIBUÍDO SÃO PAULO</v>
          </cell>
          <cell r="K1009" t="str">
            <v>4,15</v>
          </cell>
        </row>
        <row r="1010">
          <cell r="G1010">
            <v>91467</v>
          </cell>
          <cell r="H1010" t="str">
            <v>GUINDAUTO HIDRÁULICO, CAPACIDADE MÁXIMA DE CARGA 6200 KG, MOMENTO MÁXIMO DE CARGA 11,7 TM, ALCANCE MÁXIMO HORIZONTAL 9,70 M, INCLUSIVE CAMINHÃO TOCO PBT 16.000 KG, POTÊNCIA DE 189 CV - MATERIAIS NA OPERAÇÃO. AF_08/2015</v>
          </cell>
          <cell r="I1010" t="str">
            <v>H</v>
          </cell>
          <cell r="J1010" t="str">
            <v>COLETADO</v>
          </cell>
          <cell r="K1010" t="str">
            <v>150,12</v>
          </cell>
        </row>
        <row r="1011">
          <cell r="G1011">
            <v>91468</v>
          </cell>
          <cell r="H1011" t="str">
            <v>ESPARGIDOR DE ASFALTO PRESSURIZADO, TANQUE 6 M3 COM ISOLAÇÃO TÉRMICA, AQUECIDO COM 2 MAÇARICOS, COM BARRA ESPARGIDORA 3,60 M, MONTADO SOBRE CAMINHÃO  TOCO, PBT 14.300 KG, POTÊNCIA 185 CV - DEPRECIAÇÃO. AF_08/2015</v>
          </cell>
          <cell r="I1011" t="str">
            <v>H</v>
          </cell>
          <cell r="J1011" t="str">
            <v>ATRIBUÍDO SÃO PAULO</v>
          </cell>
          <cell r="K1011" t="str">
            <v>25,54</v>
          </cell>
        </row>
        <row r="1012">
          <cell r="G1012">
            <v>91469</v>
          </cell>
          <cell r="H1012" t="str">
            <v>ESPARGIDOR DE ASFALTO PRESSURIZADO, TANQUE 6 M3 COM ISOLAÇÃO TÉRMICA, AQUECIDO COM 2 MAÇARICOS, COM BARRA ESPARGIDORA 3,60 M, MONTADO SOBRE CAMINHÃO  TOCO, PBT 14.300 KG, POTÊNCIA 185 CV - JUROS. AF_08/2015</v>
          </cell>
          <cell r="I1012" t="str">
            <v>H</v>
          </cell>
          <cell r="J1012" t="str">
            <v>ATRIBUÍDO SÃO PAULO</v>
          </cell>
          <cell r="K1012" t="str">
            <v>5,12</v>
          </cell>
        </row>
        <row r="1013">
          <cell r="G1013">
            <v>91484</v>
          </cell>
          <cell r="H1013" t="str">
            <v>ESPARGIDOR DE ASFALTO PRESSURIZADO, TANQUE 6 M3 COM ISOLAÇÃO TÉRMICA, AQUECIDO COM 2 MAÇARICOS, COM BARRA ESPARGIDORA 3,60 M, MONTADO SOBRE CAMINHÃO  TOCO, PBT 14.300 KG, POTÊNCIA 185 CV - IMPOSTOS E SEGUROS. AF_08/2015</v>
          </cell>
          <cell r="I1013" t="str">
            <v>H</v>
          </cell>
          <cell r="J1013" t="str">
            <v>ATRIBUÍDO SÃO PAULO</v>
          </cell>
          <cell r="K1013" t="str">
            <v>4,06</v>
          </cell>
        </row>
        <row r="1014">
          <cell r="G1014">
            <v>91485</v>
          </cell>
          <cell r="H1014" t="str">
            <v>ESPARGIDOR DE ASFALTO PRESSURIZADO, TANQUE 6 M3 COM ISOLAÇÃO TÉRMICA, AQUECIDO COM 2 MAÇARICOS, COM BARRA ESPARGIDORA 3,60 M, MONTADO SOBRE CAMINHÃO  TOCO, PBT 14.300 KG, POTÊNCIA 185 CV - MATERIAIS NA OPERAÇÃO. AF_08/2015</v>
          </cell>
          <cell r="I1014" t="str">
            <v>H</v>
          </cell>
          <cell r="J1014" t="str">
            <v>COLETADO</v>
          </cell>
          <cell r="K1014" t="str">
            <v>146,94</v>
          </cell>
        </row>
        <row r="1015">
          <cell r="G1015">
            <v>91529</v>
          </cell>
          <cell r="H1015" t="str">
            <v>COMPACTADOR DE SOLOS DE PERCUSSÃO (SOQUETE) COM MOTOR A GASOLINA 4 TEMPOS, POTÊNCIA 4 CV - DEPRECIAÇÃO. AF_08/2015</v>
          </cell>
          <cell r="I1015" t="str">
            <v>H</v>
          </cell>
          <cell r="J1015" t="str">
            <v>ATRIBUÍDO SÃO PAULO</v>
          </cell>
          <cell r="K1015" t="str">
            <v>0,75</v>
          </cell>
        </row>
        <row r="1016">
          <cell r="G1016">
            <v>91530</v>
          </cell>
          <cell r="H1016" t="str">
            <v>COMPACTADOR DE SOLOS DE PERCUSSÃO (SOQUETE) COM MOTOR A GASOLINA 4 TEMPOS, POTÊNCIA 4 CV - JUROS. AF_08/2015</v>
          </cell>
          <cell r="I1016" t="str">
            <v>H</v>
          </cell>
          <cell r="J1016" t="str">
            <v>ATRIBUÍDO SÃO PAULO</v>
          </cell>
          <cell r="K1016" t="str">
            <v>0,10</v>
          </cell>
        </row>
        <row r="1017">
          <cell r="G1017">
            <v>91531</v>
          </cell>
          <cell r="H1017" t="str">
            <v>COMPACTADOR DE SOLOS DE PERCUSSÃO (SOQUETE) COM MOTOR A GASOLINA 4 TEMPOS, POTÊNCIA 4 CV - MANUTENÇÃO. AF_08/2015</v>
          </cell>
          <cell r="I1017" t="str">
            <v>H</v>
          </cell>
          <cell r="J1017" t="str">
            <v>ATRIBUÍDO SÃO PAULO</v>
          </cell>
          <cell r="K1017" t="str">
            <v>0,93</v>
          </cell>
        </row>
        <row r="1018">
          <cell r="G1018">
            <v>91532</v>
          </cell>
          <cell r="H1018" t="str">
            <v>COMPACTADOR DE SOLOS DE PERCUSSÃO (SOQUETE) COM MOTOR A GASOLINA 4 TEMPOS, POTÊNCIA 4 CV - MATERIAIS NA OPERAÇÃO. AF_08/2015</v>
          </cell>
          <cell r="I1018" t="str">
            <v>H</v>
          </cell>
          <cell r="J1018" t="str">
            <v>COLETADO</v>
          </cell>
          <cell r="K1018" t="str">
            <v>5,88</v>
          </cell>
        </row>
        <row r="1019">
          <cell r="G1019">
            <v>91629</v>
          </cell>
          <cell r="H1019" t="str">
            <v>GUINDAUTO HIDRÁULICO, CAPACIDADE MÁXIMA DE CARGA 6500 KG, MOMENTO MÁXIMO DE CARGA 5,8 TM, ALCANCE MÁXIMO HORIZONTAL 7,60 M, INCLUSIVE CAMINHÃO TOCO PBT 9.700 KG, POTÊNCIA DE 160 CV - DEPRECIAÇÃO. AF_08/2015</v>
          </cell>
          <cell r="I1019" t="str">
            <v>H</v>
          </cell>
          <cell r="J1019" t="str">
            <v>ATRIBUÍDO SÃO PAULO</v>
          </cell>
          <cell r="K1019" t="str">
            <v>22,12</v>
          </cell>
        </row>
        <row r="1020">
          <cell r="G1020">
            <v>91630</v>
          </cell>
          <cell r="H1020" t="str">
            <v>GUINDAUTO HIDRÁULICO, CAPACIDADE MÁXIMA DE CARGA 6500 KG, MOMENTO MÁXIMO DE CARGA 5,8 TM, ALCANCE MÁXIMO HORIZONTAL 7,60 M, INCLUSIVE CAMINHÃO TOCO PBT 9.700 KG, POTÊNCIA DE 160 CV - JUROS. AF_08/2015</v>
          </cell>
          <cell r="I1020" t="str">
            <v>H</v>
          </cell>
          <cell r="J1020" t="str">
            <v>ATRIBUÍDO SÃO PAULO</v>
          </cell>
          <cell r="K1020" t="str">
            <v>4,21</v>
          </cell>
        </row>
        <row r="1021">
          <cell r="G1021">
            <v>91631</v>
          </cell>
          <cell r="H1021" t="str">
            <v>GUINDAUTO HIDRÁULICO, CAPACIDADE MÁXIMA DE CARGA 6500 KG, MOMENTO MÁXIMO DE CARGA 5,8 TM, ALCANCE MÁXIMO HORIZONTAL 7,60 M, INCLUSIVE CAMINHÃO TOCO PBT 9.700 KG, POTÊNCIA DE 160 CV - IMPOSTOS E SEGUROS. AF_08/2015</v>
          </cell>
          <cell r="I1021" t="str">
            <v>H</v>
          </cell>
          <cell r="J1021" t="str">
            <v>ATRIBUÍDO SÃO PAULO</v>
          </cell>
          <cell r="K1021" t="str">
            <v>3,33</v>
          </cell>
        </row>
        <row r="1022">
          <cell r="G1022">
            <v>91632</v>
          </cell>
          <cell r="H1022" t="str">
            <v>GUINDAUTO HIDRÁULICO, CAPACIDADE MÁXIMA DE CARGA 6500 KG, MOMENTO MÁXIMO DE CARGA 5,8 TM, ALCANCE MÁXIMO HORIZONTAL 7,60 M, INCLUSIVE CAMINHÃO TOCO PBT 9.700 KG, POTÊNCIA DE 160 CV - MANUTENÇÃO. AF_08/2015</v>
          </cell>
          <cell r="I1022" t="str">
            <v>H</v>
          </cell>
          <cell r="J1022" t="str">
            <v>ATRIBUÍDO SÃO PAULO</v>
          </cell>
          <cell r="K1022" t="str">
            <v>38,07</v>
          </cell>
        </row>
        <row r="1023">
          <cell r="G1023">
            <v>91633</v>
          </cell>
          <cell r="H1023" t="str">
            <v>GUINDAUTO HIDRÁULICO, CAPACIDADE MÁXIMA DE CARGA 6500 KG, MOMENTO MÁXIMO DE CARGA 5,8 TM, ALCANCE MÁXIMO HORIZONTAL 7,60 M, INCLUSIVE CAMINHÃO TOCO PBT 9.700 KG, POTÊNCIA DE 160 CV - MATERIAIS NA OPERAÇÃO. AF_08/2015</v>
          </cell>
          <cell r="I1023" t="str">
            <v>H</v>
          </cell>
          <cell r="J1023" t="str">
            <v>COLETADO</v>
          </cell>
          <cell r="K1023" t="str">
            <v>127,06</v>
          </cell>
        </row>
        <row r="1024">
          <cell r="G1024">
            <v>91640</v>
          </cell>
          <cell r="H1024" t="str">
            <v>CAMINHÃO DE TRANSPORTE DE MATERIAL ASFÁLTICO 30.000 L, COM CAVALO MECÂNICO DE CAPACIDADE MÁXIMA DE TRAÇÃO COMBINADO DE 66.000 KG, POTÊNCIA 360 CV, INCLUSIVE TANQUE DE ASFALTO COM SERPENTINA - DEPRECIAÇÃO. AF_08/2015</v>
          </cell>
          <cell r="I1024" t="str">
            <v>H</v>
          </cell>
          <cell r="J1024" t="str">
            <v>ATRIBUÍDO SÃO PAULO</v>
          </cell>
          <cell r="K1024" t="str">
            <v>41,08</v>
          </cell>
        </row>
        <row r="1025">
          <cell r="G1025">
            <v>91641</v>
          </cell>
          <cell r="H1025" t="str">
            <v>CAMINHÃO DE TRANSPORTE DE MATERIAL ASFÁLTICO 30.000 L, COM CAVALO MECÂNICO DE CAPACIDADE MÁXIMA DE TRAÇÃO COMBINADO DE 66.000 KG, POTÊNCIA 360 CV, INCLUSIVE TANQUE DE ASFALTO COM SERPENTINA - JUROS. AF_08/2015</v>
          </cell>
          <cell r="I1025" t="str">
            <v>H</v>
          </cell>
          <cell r="J1025" t="str">
            <v>ATRIBUÍDO SÃO PAULO</v>
          </cell>
          <cell r="K1025" t="str">
            <v>8,44</v>
          </cell>
        </row>
        <row r="1026">
          <cell r="G1026">
            <v>91642</v>
          </cell>
          <cell r="H1026" t="str">
            <v>CAMINHÃO DE TRANSPORTE DE MATERIAL ASFÁLTICO 30.000 L, COM CAVALO MECÂNICO DE CAPACIDADE MÁXIMA DE TRAÇÃO COMBINADO DE 66.000 KG, POTÊNCIA 360 CV, INCLUSIVE TANQUE DE ASFALTO COM SERPENTINA - IMPOSTOS E SEGUROS. AF_08/2015</v>
          </cell>
          <cell r="I1026" t="str">
            <v>H</v>
          </cell>
          <cell r="J1026" t="str">
            <v>ATRIBUÍDO SÃO PAULO</v>
          </cell>
          <cell r="K1026" t="str">
            <v>6,69</v>
          </cell>
        </row>
        <row r="1027">
          <cell r="G1027">
            <v>91643</v>
          </cell>
          <cell r="H1027" t="str">
            <v>CAMINHÃO DE TRANSPORTE DE MATERIAL ASFÁLTICO 30.000 L, COM CAVALO MECÂNICO DE CAPACIDADE MÁXIMA DE TRAÇÃO COMBINADO DE 66.000 KG, POTÊNCIA 360 CV, INCLUSIVE TANQUE DE ASFALTO COM SERPENTINA - MANUTENÇÃO. AF_08/2015</v>
          </cell>
          <cell r="I1027" t="str">
            <v>H</v>
          </cell>
          <cell r="J1027" t="str">
            <v>ATRIBUÍDO SÃO PAULO</v>
          </cell>
          <cell r="K1027" t="str">
            <v>73,84</v>
          </cell>
        </row>
        <row r="1028">
          <cell r="G1028">
            <v>91644</v>
          </cell>
          <cell r="H1028" t="str">
            <v>CAMINHÃO DE TRANSPORTE DE MATERIAL ASFÁLTICO 30.000 L, COM CAVALO MECÂNICO DE CAPACIDADE MÁXIMA DE TRAÇÃO COMBINADO DE 66.000 KG, POTÊNCIA 360 CV, INCLUSIVE TANQUE DE ASFALTO COM SERPENTINA - MATERIAIS NA OPERAÇÃO. AF_08/2015</v>
          </cell>
          <cell r="I1028" t="str">
            <v>H</v>
          </cell>
          <cell r="J1028" t="str">
            <v>COLETADO</v>
          </cell>
          <cell r="K1028" t="str">
            <v>285,93</v>
          </cell>
        </row>
        <row r="1029">
          <cell r="G1029">
            <v>91688</v>
          </cell>
          <cell r="H1029" t="str">
            <v>SERRA CIRCULAR DE BANCADA COM MOTOR ELÉTRICO POTÊNCIA DE 5HP, COM COIFA PARA DISCO 10" - DEPRECIAÇÃO. AF_08/2015</v>
          </cell>
          <cell r="I1029" t="str">
            <v>H</v>
          </cell>
          <cell r="J1029" t="str">
            <v>COEFICIENTE DE REPRESENTATIVIDADE</v>
          </cell>
          <cell r="K1029" t="str">
            <v>0,09</v>
          </cell>
        </row>
        <row r="1030">
          <cell r="G1030">
            <v>91689</v>
          </cell>
          <cell r="H1030" t="str">
            <v>SERRA CIRCULAR DE BANCADA COM MOTOR ELÉTRICO POTÊNCIA DE 5HP, COM COIFA PARA DISCO 10" - JUROS. AF_08/2015</v>
          </cell>
          <cell r="I1030" t="str">
            <v>H</v>
          </cell>
          <cell r="J1030" t="str">
            <v>COEFICIENTE DE REPRESENTATIVIDADE</v>
          </cell>
          <cell r="K1030" t="str">
            <v>0,00</v>
          </cell>
        </row>
        <row r="1031">
          <cell r="G1031">
            <v>91690</v>
          </cell>
          <cell r="H1031" t="str">
            <v>SERRA CIRCULAR DE BANCADA COM MOTOR ELÉTRICO POTÊNCIA DE 5HP, COM COIFA PARA DISCO 10" - MANUTENÇÃO. AF_08/2015</v>
          </cell>
          <cell r="I1031" t="str">
            <v>H</v>
          </cell>
          <cell r="J1031" t="str">
            <v>COEFICIENTE DE REPRESENTATIVIDADE</v>
          </cell>
          <cell r="K1031" t="str">
            <v>0,06</v>
          </cell>
        </row>
        <row r="1032">
          <cell r="G1032">
            <v>91691</v>
          </cell>
          <cell r="H1032" t="str">
            <v>SERRA CIRCULAR DE BANCADA COM MOTOR ELÉTRICO POTÊNCIA DE 5HP, COM COIFA PARA DISCO 10" - MATERIAIS NA OPERAÇÃO. AF_08/2015</v>
          </cell>
          <cell r="I1032" t="str">
            <v>H</v>
          </cell>
          <cell r="J1032" t="str">
            <v>COEFICIENTE DE REPRESENTATIVIDADE</v>
          </cell>
          <cell r="K1032" t="str">
            <v>1,16</v>
          </cell>
        </row>
        <row r="1033">
          <cell r="G1033">
            <v>92040</v>
          </cell>
          <cell r="H1033" t="str">
            <v>DISTRIBUIDOR DE AGREGADOS REBOCAVEL, CAPACIDADE 1,9 M³, LARGURA DE TRABALHO 3,66 M - DEPRECIAÇÃO. AF_11/2015</v>
          </cell>
          <cell r="I1033" t="str">
            <v>H</v>
          </cell>
          <cell r="J1033" t="str">
            <v>ATRIBUÍDO SÃO PAULO</v>
          </cell>
          <cell r="K1033" t="str">
            <v>5,92</v>
          </cell>
        </row>
        <row r="1034">
          <cell r="G1034">
            <v>92041</v>
          </cell>
          <cell r="H1034" t="str">
            <v>DISTRIBUIDOR DE AGREGADOS REBOCAVEL, CAPACIDADE 1,9 M³, LARGURA DE TRABALHO 3,66 M - JUROS. AF_11/2015</v>
          </cell>
          <cell r="I1034" t="str">
            <v>H</v>
          </cell>
          <cell r="J1034" t="str">
            <v>ATRIBUÍDO SÃO PAULO</v>
          </cell>
          <cell r="K1034" t="str">
            <v>0,62</v>
          </cell>
        </row>
        <row r="1035">
          <cell r="G1035">
            <v>92042</v>
          </cell>
          <cell r="H1035" t="str">
            <v>DISTRIBUIDOR DE AGREGADOS REBOCAVEL, CAPACIDADE 1,9 M³, LARGURA DE TRABALHO 3,66 M - MANUTENÇÃO. AF_11/2015</v>
          </cell>
          <cell r="I1035" t="str">
            <v>H</v>
          </cell>
          <cell r="J1035" t="str">
            <v>ATRIBUÍDO SÃO PAULO</v>
          </cell>
          <cell r="K1035" t="str">
            <v>4,94</v>
          </cell>
        </row>
        <row r="1036">
          <cell r="G1036">
            <v>92101</v>
          </cell>
          <cell r="H1036" t="str">
            <v>CAMINHÃO PARA EQUIPAMENTO DE LIMPEZA A SUCÇÃO COM CAMINHÃO TRUCADO DE PESO BRUTO TOTAL 23000 KG, CARGA ÚTIL MÁXIMA 15935 KG, DISTÂNCIA ENTRE EIXOS 4,80 M, POTÊNCIA 230 CV, INCLUSIVE LIMPADORA A SUCÇÃO, TANQUE 12000 L - DEPRECIAÇÃO. AF_11/2015</v>
          </cell>
          <cell r="I1036" t="str">
            <v>H</v>
          </cell>
          <cell r="J1036" t="str">
            <v>ATRIBUÍDO SÃO PAULO</v>
          </cell>
          <cell r="K1036" t="str">
            <v>42,36</v>
          </cell>
        </row>
        <row r="1037">
          <cell r="G1037">
            <v>92102</v>
          </cell>
          <cell r="H1037" t="str">
            <v>CAMINHÃO PARA EQUIPAMENTO DE LIMPEZA A SUCÇÃO COM CAMINHÃO TRUCADO DE PESO BRUTO TOTAL 23000 KG, CARGA ÚTIL MÁXIMA 15935 KG, DISTÂNCIA ENTRE EIXOS 4,80 M, POTÊNCIA 230 CV, INCLUSIVE LIMPADORA A SUCÇÃO, TANQUE 12000 L - JUROS. AF_11/2015</v>
          </cell>
          <cell r="I1037" t="str">
            <v>H</v>
          </cell>
          <cell r="J1037" t="str">
            <v>ATRIBUÍDO SÃO PAULO</v>
          </cell>
          <cell r="K1037" t="str">
            <v>7,05</v>
          </cell>
        </row>
        <row r="1038">
          <cell r="G1038">
            <v>92103</v>
          </cell>
          <cell r="H1038" t="str">
            <v>CAMINHÃO PARA EQUIPAMENTO DE LIMPEZA A SUCÇÃO COM CAMINHÃO TRUCADO DE PESO BRUTO TOTAL 23000 KG, CARGA ÚTIL MÁXIMA 15935 KG, DISTÂNCIA ENTRE EIXOS 4,80 M, POTÊNCIA 230 CV, INCLUSIVE LIMPADORA A SUCÇÃO, TANQUE 12000 L - IMPOSTOS E SEGUROS. AF_11/2015</v>
          </cell>
          <cell r="I1038" t="str">
            <v>H</v>
          </cell>
          <cell r="J1038" t="str">
            <v>ATRIBUÍDO SÃO PAULO</v>
          </cell>
          <cell r="K1038" t="str">
            <v>5,63</v>
          </cell>
        </row>
        <row r="1039">
          <cell r="G1039">
            <v>92104</v>
          </cell>
          <cell r="H1039" t="str">
            <v>CAMINHÃO PARA EQUIPAMENTO DE LIMPEZA A SUCÇÃO COM CAMINHÃO TRUCADO DE PESO BRUTO TOTAL 23000 KG, CARGA ÚTIL MÁXIMA 15935 KG, DISTÂNCIA ENTRE EIXOS 4,80 M, POTÊNCIA 230 CV, INCLUSIVE LIMPADORA A SUCÇÃO, TANQUE 12000 L - MANUTENÇÃO. AF_11/2015</v>
          </cell>
          <cell r="I1039" t="str">
            <v>H</v>
          </cell>
          <cell r="J1039" t="str">
            <v>ATRIBUÍDO SÃO PAULO</v>
          </cell>
          <cell r="K1039" t="str">
            <v>68,85</v>
          </cell>
        </row>
        <row r="1040">
          <cell r="G1040">
            <v>92105</v>
          </cell>
          <cell r="H1040" t="str">
            <v>CAMINHÃO PARA EQUIPAMENTO DE LIMPEZA A SUCÇÃO COM CAMINHÃO TRUCADO DE PESO BRUTO TOTAL 23000 KG, CARGA ÚTIL MÁX. 15935 KG, DISTÂNCIA ENTRE EIXOS 4,80 M, POTÊNCIA 230 CV, INCLUSIVE LIMPADORA A SUCÇÃO, TANQUE 12000 L - MATERIAIS NA OPERAÇÃO. AF_11/2015</v>
          </cell>
          <cell r="I1040" t="str">
            <v>H</v>
          </cell>
          <cell r="J1040" t="str">
            <v>COLETADO</v>
          </cell>
          <cell r="K1040" t="str">
            <v>182,66</v>
          </cell>
        </row>
        <row r="1041">
          <cell r="G1041">
            <v>92108</v>
          </cell>
          <cell r="H1041" t="str">
            <v>PENEIRA ROTATIVA COM MOTOR ELÉTRICO TRIFÁSICO DE 2 CV, CILINDRO DE 1 M X 0,60 M, COM FUROS DE 3,17 MM - DEPRECIAÇÃO. AF_11/2015</v>
          </cell>
          <cell r="I1041" t="str">
            <v>H</v>
          </cell>
          <cell r="J1041" t="str">
            <v>COEFICIENTE DE REPRESENTATIVIDADE</v>
          </cell>
          <cell r="K1041" t="str">
            <v>1,01</v>
          </cell>
        </row>
        <row r="1042">
          <cell r="G1042">
            <v>92109</v>
          </cell>
          <cell r="H1042" t="str">
            <v>PENEIRA ROTATIVA COM MOTOR ELÉTRICO TRIFÁSICO DE 2 CV, CILINDRO DE 1 M X 0,60 M, COM FUROS DE 3,17 MM - JUROS. AF_11/2015</v>
          </cell>
          <cell r="I1042" t="str">
            <v>H</v>
          </cell>
          <cell r="J1042" t="str">
            <v>COEFICIENTE DE REPRESENTATIVIDADE</v>
          </cell>
          <cell r="K1042" t="str">
            <v>0,12</v>
          </cell>
        </row>
        <row r="1043">
          <cell r="G1043">
            <v>92110</v>
          </cell>
          <cell r="H1043" t="str">
            <v>PENEIRA ROTATIVA COM MOTOR ELÉTRICO TRIFÁSICO DE 2 CV, CILINDRO DE 1 M X 0,60 M, COM FUROS DE 3,17 MM - MANUTENÇÃO. AF_11/2015</v>
          </cell>
          <cell r="I1043" t="str">
            <v>H</v>
          </cell>
          <cell r="J1043" t="str">
            <v>COEFICIENTE DE REPRESENTATIVIDADE</v>
          </cell>
          <cell r="K1043" t="str">
            <v>1,26</v>
          </cell>
        </row>
        <row r="1044">
          <cell r="G1044">
            <v>92111</v>
          </cell>
          <cell r="H1044" t="str">
            <v>PENEIRA ROTATIVA COM MOTOR ELÉTRICO TRIFÁSICO DE 2 CV, CILINDRO DE 1 M X 0,60 M, COM FUROS DE 3,17 MM - MATERIAIS NA OPERAÇÃO. AF_11/2015</v>
          </cell>
          <cell r="I1044" t="str">
            <v>H</v>
          </cell>
          <cell r="J1044" t="str">
            <v>COEFICIENTE DE REPRESENTATIVIDADE</v>
          </cell>
          <cell r="K1044" t="str">
            <v>1,07</v>
          </cell>
        </row>
        <row r="1045">
          <cell r="G1045">
            <v>92114</v>
          </cell>
          <cell r="H1045" t="str">
            <v>DOSADOR DE AREIA, CAPACIDADE DE 26 LITROS - DEPRECIAÇÃO. AF_11/2015</v>
          </cell>
          <cell r="I1045" t="str">
            <v>H</v>
          </cell>
          <cell r="J1045" t="str">
            <v>COEFICIENTE DE REPRESENTATIVIDADE</v>
          </cell>
          <cell r="K1045" t="str">
            <v>0,25</v>
          </cell>
        </row>
        <row r="1046">
          <cell r="G1046">
            <v>92115</v>
          </cell>
          <cell r="H1046" t="str">
            <v>DOSADOR DE AREIA, CAPACIDADE DE 26 LITROS - JUROS. AF_11/2015</v>
          </cell>
          <cell r="I1046" t="str">
            <v>H</v>
          </cell>
          <cell r="J1046" t="str">
            <v>COEFICIENTE DE REPRESENTATIVIDADE</v>
          </cell>
          <cell r="K1046" t="str">
            <v>0,02</v>
          </cell>
        </row>
        <row r="1047">
          <cell r="G1047">
            <v>92116</v>
          </cell>
          <cell r="H1047" t="str">
            <v>DOSADOR DE AREIA, CAPACIDADE DE 26 LITROS - MANUTENÇÃO. AF_11/2015</v>
          </cell>
          <cell r="I1047" t="str">
            <v>H</v>
          </cell>
          <cell r="J1047" t="str">
            <v>COEFICIENTE DE REPRESENTATIVIDADE</v>
          </cell>
          <cell r="K1047" t="str">
            <v>0,17</v>
          </cell>
        </row>
        <row r="1048">
          <cell r="G1048">
            <v>92133</v>
          </cell>
          <cell r="H1048" t="str">
            <v>CAMINHONETE COM MOTOR A DIESEL, POTÊNCIA 180 CV, CABINE DUPLA, 4X4 - DEPRECIAÇÃO. AF_11/2015</v>
          </cell>
          <cell r="I1048" t="str">
            <v>H</v>
          </cell>
          <cell r="J1048" t="str">
            <v>COLETADO</v>
          </cell>
          <cell r="K1048" t="str">
            <v>13,03</v>
          </cell>
        </row>
        <row r="1049">
          <cell r="G1049">
            <v>92134</v>
          </cell>
          <cell r="H1049" t="str">
            <v>CAMINHONETE COM MOTOR A DIESEL, POTÊNCIA 180 CV, CABINE DUPLA, 4X4 - JUROS. AF_11/2015</v>
          </cell>
          <cell r="I1049" t="str">
            <v>H</v>
          </cell>
          <cell r="J1049" t="str">
            <v>COLETADO</v>
          </cell>
          <cell r="K1049" t="str">
            <v>2,06</v>
          </cell>
        </row>
        <row r="1050">
          <cell r="G1050">
            <v>92135</v>
          </cell>
          <cell r="H1050" t="str">
            <v>CAMINHONETE COM MOTOR A DIESEL, POTÊNCIA 180 CV, CABINE DUPLA, 4X4 - IMPOSTOS E SEGUROS. AF_11/2015</v>
          </cell>
          <cell r="I1050" t="str">
            <v>H</v>
          </cell>
          <cell r="J1050" t="str">
            <v>COLETADO</v>
          </cell>
          <cell r="K1050" t="str">
            <v>1,62</v>
          </cell>
        </row>
        <row r="1051">
          <cell r="G1051">
            <v>92136</v>
          </cell>
          <cell r="H1051" t="str">
            <v>CAMINHONETE COM MOTOR A DIESEL, POTÊNCIA 180 CV, CABINE DUPLA, 4X4 - MANUTENÇÃO. AF_11/2015</v>
          </cell>
          <cell r="I1051" t="str">
            <v>H</v>
          </cell>
          <cell r="J1051" t="str">
            <v>COLETADO</v>
          </cell>
          <cell r="K1051" t="str">
            <v>16,29</v>
          </cell>
        </row>
        <row r="1052">
          <cell r="G1052">
            <v>92137</v>
          </cell>
          <cell r="H1052" t="str">
            <v>CAMINHONETE COM MOTOR A DIESEL, POTÊNCIA 180 CV, CABINE DUPLA, 4X4 - MATERIAIS NA OPERAÇÃO. AF_11/2015</v>
          </cell>
          <cell r="I1052" t="str">
            <v>H</v>
          </cell>
          <cell r="J1052" t="str">
            <v>COLETADO</v>
          </cell>
          <cell r="K1052" t="str">
            <v>33,45</v>
          </cell>
        </row>
        <row r="1053">
          <cell r="G1053">
            <v>92140</v>
          </cell>
          <cell r="H1053" t="str">
            <v>CAMINHONETE CABINE SIMPLES COM MOTOR 1.6 FLEX, CÂMBIO MANUAL, POTÊNCIA 101/104 CV, 2 PORTAS - DEPRECIAÇÃO. AF_11/2015</v>
          </cell>
          <cell r="I1053" t="str">
            <v>H</v>
          </cell>
          <cell r="J1053" t="str">
            <v>COEFICIENTE DE REPRESENTATIVIDADE</v>
          </cell>
          <cell r="K1053" t="str">
            <v>4,77</v>
          </cell>
        </row>
        <row r="1054">
          <cell r="G1054">
            <v>92141</v>
          </cell>
          <cell r="H1054" t="str">
            <v>CAMINHONETE CABINE SIMPLES COM MOTOR 1.6 FLEX, CÂMBIO MANUAL, POTÊNCIA 101/104 CV, 2 PORTAS - JUROS. AF_11/2015</v>
          </cell>
          <cell r="I1054" t="str">
            <v>H</v>
          </cell>
          <cell r="J1054" t="str">
            <v>COEFICIENTE DE REPRESENTATIVIDADE</v>
          </cell>
          <cell r="K1054" t="str">
            <v>0,75</v>
          </cell>
        </row>
        <row r="1055">
          <cell r="G1055">
            <v>92142</v>
          </cell>
          <cell r="H1055" t="str">
            <v>CAMINHONETE CABINE SIMPLES COM MOTOR 1.6 FLEX, CÂMBIO MANUAL, POTÊNCIA 101/104 CV, 2 PORTAS - IMPOSTOS E SEGUROS. AF_11/2015</v>
          </cell>
          <cell r="I1055" t="str">
            <v>H</v>
          </cell>
          <cell r="J1055" t="str">
            <v>COEFICIENTE DE REPRESENTATIVIDADE</v>
          </cell>
          <cell r="K1055" t="str">
            <v>0,59</v>
          </cell>
        </row>
        <row r="1056">
          <cell r="G1056">
            <v>92143</v>
          </cell>
          <cell r="H1056" t="str">
            <v>CAMINHONETE CABINE SIMPLES COM MOTOR 1.6 FLEX, CÂMBIO MANUAL, POTÊNCIA 101/104 CV, 2 PORTAS - MANUTENÇÃO. AF_11/2015</v>
          </cell>
          <cell r="I1056" t="str">
            <v>H</v>
          </cell>
          <cell r="J1056" t="str">
            <v>COEFICIENTE DE REPRESENTATIVIDADE</v>
          </cell>
          <cell r="K1056" t="str">
            <v>5,97</v>
          </cell>
        </row>
        <row r="1057">
          <cell r="G1057">
            <v>92144</v>
          </cell>
          <cell r="H1057" t="str">
            <v>CAMINHONETE CABINE SIMPLES COM MOTOR 1.6 FLEX, CÂMBIO MANUAL, POTÊNCIA 101/104 CV, 2 PORTAS - MATERIAIS NA OPERAÇÃO. AF_11/2015</v>
          </cell>
          <cell r="I1057" t="str">
            <v>H</v>
          </cell>
          <cell r="J1057" t="str">
            <v>COLETADO</v>
          </cell>
          <cell r="K1057" t="str">
            <v>38,19</v>
          </cell>
        </row>
        <row r="1058">
          <cell r="G1058">
            <v>92237</v>
          </cell>
          <cell r="H1058" t="str">
            <v>CAMINHÃO DE TRANSPORTE DE MATERIAL ASFÁLTICO 20.000 L, COM CAVALO MECÂNICO DE CAPACIDADE MÁXIMA DE TRAÇÃO COMBINADO DE 45.000 KG, POTÊNCIA 330 CV, INCLUSIVE TANQUE DE ASFALTO COM MAÇARICO - DEPRECIAÇÃO. AF_12/2015</v>
          </cell>
          <cell r="I1058" t="str">
            <v>H</v>
          </cell>
          <cell r="J1058" t="str">
            <v>ATRIBUÍDO SÃO PAULO</v>
          </cell>
          <cell r="K1058" t="str">
            <v>29,94</v>
          </cell>
        </row>
        <row r="1059">
          <cell r="G1059">
            <v>92238</v>
          </cell>
          <cell r="H1059" t="str">
            <v>CAMINHÃO DE TRANSPORTE DE MATERIAL ASFÁLTICO 20.000 L, COM CAVALO MECÂNICO DE CAPACIDADE MÁXIMA DE TRAÇÃO COMBINADO DE 45.000 KG, POTÊNCIA 330 CV, INCLUSIVE TANQUE DE ASFALTO COM MAÇARICO - JUROS. AF_12/2015</v>
          </cell>
          <cell r="I1059" t="str">
            <v>H</v>
          </cell>
          <cell r="J1059" t="str">
            <v>ATRIBUÍDO SÃO PAULO</v>
          </cell>
          <cell r="K1059" t="str">
            <v>6,13</v>
          </cell>
        </row>
        <row r="1060">
          <cell r="G1060">
            <v>92239</v>
          </cell>
          <cell r="H1060" t="str">
            <v>CAMINHÃO DE TRANSPORTE DE MATERIAL ASFÁLTICO 20.000 L, COM CAVALO MECÂNICO DE CAPACIDADE MÁXIMA DE TRAÇÃO COMBINADO DE 45.000 KG, POTÊNCIA 330 CV, INCLUSIVE TANQUE DE ASFALTO COM MAÇARICO - IMPOSTOS E SEGUROS. AF_12/2015</v>
          </cell>
          <cell r="I1060" t="str">
            <v>H</v>
          </cell>
          <cell r="J1060" t="str">
            <v>ATRIBUÍDO SÃO PAULO</v>
          </cell>
          <cell r="K1060" t="str">
            <v>4,86</v>
          </cell>
        </row>
        <row r="1061">
          <cell r="G1061">
            <v>92240</v>
          </cell>
          <cell r="H1061" t="str">
            <v>CAMINHÃO DE TRANSPORTE DE MATERIAL ASFÁLTICO 20.000 L, COM CAVALO MECÂNICO DE CAPACIDADE MÁXIMA DE TRAÇÃO COMBINADO DE 45.000 KG, POTÊNCIA 330 CV, INCLUSIVE TANQUE DE ASFALTO COM MAÇARICO - MANUTENÇÃO. AF_12/2015</v>
          </cell>
          <cell r="I1061" t="str">
            <v>H</v>
          </cell>
          <cell r="J1061" t="str">
            <v>ATRIBUÍDO SÃO PAULO</v>
          </cell>
          <cell r="K1061" t="str">
            <v>53,57</v>
          </cell>
        </row>
        <row r="1062">
          <cell r="G1062">
            <v>92241</v>
          </cell>
          <cell r="H1062" t="str">
            <v>CAMINHÃO DE TRANSPORTE DE MATERIAL ASFÁLTICO 20.000 L, COM CAVALO MECÂNICO DE CAPACIDADE MÁXIMA DE TRAÇÃO COMBINADO DE 45.000 KG, POTÊNCIA 330 CV, INCLUSIVE TANQUE DE ASFALTO COM MAÇARICO - MATERIAIS NA OPERAÇÃO. AF_12/2015</v>
          </cell>
          <cell r="I1062" t="str">
            <v>H</v>
          </cell>
          <cell r="J1062" t="str">
            <v>COLETADO</v>
          </cell>
          <cell r="K1062" t="str">
            <v>262,13</v>
          </cell>
        </row>
        <row r="1063">
          <cell r="G1063">
            <v>92712</v>
          </cell>
          <cell r="H1063" t="str">
            <v>APARELHO PARA CORTE E SOLDA OXI-ACETILENO SOBRE RODAS, INCLUSIVE CILINDROS E MAÇARICOS - DEPRECIAÇÃO. AF_12/2015</v>
          </cell>
          <cell r="I1063" t="str">
            <v>H</v>
          </cell>
          <cell r="J1063" t="str">
            <v>COEFICIENTE DE REPRESENTATIVIDADE</v>
          </cell>
          <cell r="K1063" t="str">
            <v>0,16</v>
          </cell>
        </row>
        <row r="1064">
          <cell r="G1064">
            <v>92713</v>
          </cell>
          <cell r="H1064" t="str">
            <v>APARELHO PARA CORTE E SOLDA OXI-ACETILENO SOBRE RODAS, INCLUSIVE CILINDROS E MAÇARICOS - JUROS. AF_12/2015</v>
          </cell>
          <cell r="I1064" t="str">
            <v>H</v>
          </cell>
          <cell r="J1064" t="str">
            <v>COEFICIENTE DE REPRESENTATIVIDADE</v>
          </cell>
          <cell r="K1064" t="str">
            <v>0,01</v>
          </cell>
        </row>
        <row r="1065">
          <cell r="G1065">
            <v>92714</v>
          </cell>
          <cell r="H1065" t="str">
            <v>APARELHO PARA CORTE E SOLDA OXI-ACETILENO SOBRE RODAS, INCLUSIVE CILINDROS E MAÇARICOS - MANUTENÇÃO. AF_12/2015</v>
          </cell>
          <cell r="I1065" t="str">
            <v>H</v>
          </cell>
          <cell r="J1065" t="str">
            <v>COEFICIENTE DE REPRESENTATIVIDADE</v>
          </cell>
          <cell r="K1065" t="str">
            <v>0,21</v>
          </cell>
        </row>
        <row r="1066">
          <cell r="G1066">
            <v>92715</v>
          </cell>
          <cell r="H1066" t="str">
            <v>APARELHO PARA CORTE E SOLDA OXI-ACETILENO SOBRE RODAS, INCLUSIVE CILINDROS E MAÇARICOS - MATERIAIS NA OPERAÇÃO. AF_12/2015</v>
          </cell>
          <cell r="I1066" t="str">
            <v>H</v>
          </cell>
          <cell r="J1066" t="str">
            <v>COEFICIENTE DE REPRESENTATIVIDADE</v>
          </cell>
          <cell r="K1066" t="str">
            <v>71,39</v>
          </cell>
        </row>
        <row r="1067">
          <cell r="G1067">
            <v>92956</v>
          </cell>
          <cell r="H1067" t="str">
            <v>MÁQUINA EXTRUSORA DE CONCRETO PARA GUIAS E SARJETAS, MOTOR A DIESEL, POTÊNCIA 14 CV - DEPRECIAÇÃO. AF_12/2015</v>
          </cell>
          <cell r="I1067" t="str">
            <v>H</v>
          </cell>
          <cell r="J1067" t="str">
            <v>ATRIBUÍDO SÃO PAULO</v>
          </cell>
          <cell r="K1067" t="str">
            <v>4,37</v>
          </cell>
        </row>
        <row r="1068">
          <cell r="G1068">
            <v>92957</v>
          </cell>
          <cell r="H1068" t="str">
            <v>MÁQUINA EXTRUSORA DE CONCRETO PARA GUIAS E SARJETAS, MOTOR A DIESEL, POTÊNCIA 14 CV - JUROS. AF_12/2015</v>
          </cell>
          <cell r="I1068" t="str">
            <v>H</v>
          </cell>
          <cell r="J1068" t="str">
            <v>ATRIBUÍDO SÃO PAULO</v>
          </cell>
          <cell r="K1068" t="str">
            <v>0,51</v>
          </cell>
        </row>
        <row r="1069">
          <cell r="G1069">
            <v>92958</v>
          </cell>
          <cell r="H1069" t="str">
            <v>MÁQUINA EXTRUSORA DE CONCRETO PARA GUIAS E SARJETAS, MOTOR A DIESEL, POTÊNCIA 14 CV - MANUTENÇÃO. AF_12/2015</v>
          </cell>
          <cell r="I1069" t="str">
            <v>H</v>
          </cell>
          <cell r="J1069" t="str">
            <v>ATRIBUÍDO SÃO PAULO</v>
          </cell>
          <cell r="K1069" t="str">
            <v>4,77</v>
          </cell>
        </row>
        <row r="1070">
          <cell r="G1070">
            <v>92959</v>
          </cell>
          <cell r="H1070" t="str">
            <v>MÁQUINA EXTRUSORA DE CONCRETO PARA GUIAS E SARJETAS, MOTOR A DIESEL, POTÊNCIA 14 CV - MATERIAIS NA OPERAÇÃO. AF_12/2015</v>
          </cell>
          <cell r="I1070" t="str">
            <v>H</v>
          </cell>
          <cell r="J1070" t="str">
            <v>COLETADO</v>
          </cell>
          <cell r="K1070" t="str">
            <v>8,80</v>
          </cell>
        </row>
        <row r="1071">
          <cell r="G1071">
            <v>92963</v>
          </cell>
          <cell r="H1071" t="str">
            <v>MARTELO PERFURADOR PNEUMÁTICO MANUAL, HASTE 25 X 75 MM, 21 KG - DEPRECIAÇÃO. AF_12/2015</v>
          </cell>
          <cell r="I1071" t="str">
            <v>H</v>
          </cell>
          <cell r="J1071" t="str">
            <v>ATRIBUÍDO SÃO PAULO</v>
          </cell>
          <cell r="K1071" t="str">
            <v>1,39</v>
          </cell>
        </row>
        <row r="1072">
          <cell r="G1072">
            <v>92964</v>
          </cell>
          <cell r="H1072" t="str">
            <v>MARTELO PERFURADOR PNEUMÁTICO MANUAL, HASTE 25 X 75 MM, 21 KG - JUROS. AF_12/2015</v>
          </cell>
          <cell r="I1072" t="str">
            <v>H</v>
          </cell>
          <cell r="J1072" t="str">
            <v>ATRIBUÍDO SÃO PAULO</v>
          </cell>
          <cell r="K1072" t="str">
            <v>0,16</v>
          </cell>
        </row>
        <row r="1073">
          <cell r="G1073">
            <v>92965</v>
          </cell>
          <cell r="H1073" t="str">
            <v>MARTELO PERFURADOR PNEUMÁTICO MANUAL, HASTE 25 X 75 MM, 21 KG - MANUTENÇÃO. AF_12/2015</v>
          </cell>
          <cell r="I1073" t="str">
            <v>H</v>
          </cell>
          <cell r="J1073" t="str">
            <v>ATRIBUÍDO SÃO PAULO</v>
          </cell>
          <cell r="K1073" t="str">
            <v>1,74</v>
          </cell>
        </row>
        <row r="1074">
          <cell r="G1074">
            <v>93220</v>
          </cell>
          <cell r="H1074" t="str">
            <v>PERFURATRIZ COM TORRE METÁLICA PARA EXECUÇÃO DE ESTACA HÉLICE CONTÍNUA, PROFUNDIDADE MÁXIMA DE 32 M, DIÂMETRO MÁXIMO DE 1000 MM, POTÊNCIA INSTALADA DE 350 HP, MESA ROTATIVA COM TORQUE MÁXIMO DE 263 KNM - DEPRECIAÇÃO. AF_01/2016</v>
          </cell>
          <cell r="I1074" t="str">
            <v>H</v>
          </cell>
          <cell r="J1074" t="str">
            <v>ATRIBUÍDO SÃO PAULO</v>
          </cell>
          <cell r="K1074" t="str">
            <v>329,98</v>
          </cell>
        </row>
        <row r="1075">
          <cell r="G1075">
            <v>93221</v>
          </cell>
          <cell r="H1075" t="str">
            <v>PERFURATRIZ COM TORRE METÁLICA PARA EXECUÇÃO DE ESTACA HÉLICE CONTÍNUA, PROFUNDIDADE MÁXIMA DE 32 M, DIÂMETRO MÁXIMO DE 1000 MM, POTÊNCIA INSTALADA DE 350 HP, MESA ROTATIVA COM TORQUE MÁXIMO DE 263 KNM - JUROS. AF_01/2016</v>
          </cell>
          <cell r="I1075" t="str">
            <v>H</v>
          </cell>
          <cell r="J1075" t="str">
            <v>ATRIBUÍDO SÃO PAULO</v>
          </cell>
          <cell r="K1075" t="str">
            <v>45,81</v>
          </cell>
        </row>
        <row r="1076">
          <cell r="G1076">
            <v>93222</v>
          </cell>
          <cell r="H1076" t="str">
            <v>PERFURATRIZ COM TORRE METÁLICA PARA EXECUÇÃO DE ESTACA HÉLICE CONTÍNUA, PROFUNDIDADE MÁXIMA DE 32 M, DIÂMETRO MÁXIMO DE 1000 MM, POTÊNCIA INSTALADA DE 350 HP, MESA ROTATIVA COM TORQUE MÁXIMO DE 263 KNM - MANUTENÇÃO. AF_01/2016</v>
          </cell>
          <cell r="I1076" t="str">
            <v>H</v>
          </cell>
          <cell r="J1076" t="str">
            <v>ATRIBUÍDO SÃO PAULO</v>
          </cell>
          <cell r="K1076" t="str">
            <v>412,94</v>
          </cell>
        </row>
        <row r="1077">
          <cell r="G1077">
            <v>93223</v>
          </cell>
          <cell r="H1077" t="str">
            <v>PERFURATRIZ COM TORRE METÁLICA PARA EXECUÇÃO DE ESTACA HÉLICE CONTÍNUA, PROFUNDIDADE MÁXIMA DE 32 M, DIÂMETRO MÁXIMO DE 1000 MM, POTÊNCIA INSTALADA DE 350 HP, MESA ROTATIVA COM TORQUE MÁXIMO DE 263 KNM  MATERIAIS NA OPERAÇÃO. AF_01/2016</v>
          </cell>
          <cell r="I1077" t="str">
            <v>H</v>
          </cell>
          <cell r="J1077" t="str">
            <v>COLETADO</v>
          </cell>
          <cell r="K1077" t="str">
            <v>148,30</v>
          </cell>
        </row>
        <row r="1078">
          <cell r="G1078">
            <v>93229</v>
          </cell>
          <cell r="H1078" t="str">
            <v>BETONEIRA CAPACIDADE NOMINAL 400 L, CAPACIDADE DE MISTURA 310 L, MOTOR A GASOLINA POTÊNCIA 5,5 CV, SEM CARREGADOR - DEPRECIAÇÃO. AF_02/2016</v>
          </cell>
          <cell r="I1078" t="str">
            <v>H</v>
          </cell>
          <cell r="J1078" t="str">
            <v>COEFICIENTE DE REPRESENTATIVIDADE</v>
          </cell>
          <cell r="K1078" t="str">
            <v>0,43</v>
          </cell>
        </row>
        <row r="1079">
          <cell r="G1079">
            <v>93230</v>
          </cell>
          <cell r="H1079" t="str">
            <v>BETONEIRA CAPACIDADE NOMINAL 400 L, CAPACIDADE DE MISTURA 310 L, MOTOR A GASOLINA POTÊNCIA 5,5 CV, SEM CARREGADOR - JUROS. AF_02/2016</v>
          </cell>
          <cell r="I1079" t="str">
            <v>H</v>
          </cell>
          <cell r="J1079" t="str">
            <v>COEFICIENTE DE REPRESENTATIVIDADE</v>
          </cell>
          <cell r="K1079" t="str">
            <v>0,05</v>
          </cell>
        </row>
        <row r="1080">
          <cell r="G1080">
            <v>93231</v>
          </cell>
          <cell r="H1080" t="str">
            <v>BETONEIRA CAPACIDADE NOMINAL 400 L, CAPACIDADE DE MISTURA 310 L, MOTOR A GASOLINA POTÊNCIA 5,5 CV, SEM CARREGADOR - MANUTENÇÃO. AF_02/2016</v>
          </cell>
          <cell r="I1080" t="str">
            <v>H</v>
          </cell>
          <cell r="J1080" t="str">
            <v>COEFICIENTE DE REPRESENTATIVIDADE</v>
          </cell>
          <cell r="K1080" t="str">
            <v>0,54</v>
          </cell>
        </row>
        <row r="1081">
          <cell r="G1081">
            <v>93232</v>
          </cell>
          <cell r="H1081" t="str">
            <v>BETONEIRA CAPACIDADE NOMINAL 400 L, CAPACIDADE DE MISTURA 310 L, MOTOR A GASOLINA POTÊNCIA 5,5 CV, SEM CARREGADOR - MATERIAIS NA OPERAÇÃO. AF_02/2016</v>
          </cell>
          <cell r="I1081" t="str">
            <v>H</v>
          </cell>
          <cell r="J1081" t="str">
            <v>COLETADO</v>
          </cell>
          <cell r="K1081" t="str">
            <v>4,39</v>
          </cell>
        </row>
        <row r="1082">
          <cell r="G1082">
            <v>93235</v>
          </cell>
          <cell r="H1082" t="str">
            <v>GRUPO GERADOR ESTACIONÁRIO, MOTOR DIESEL POTÊNCIA 170 KVA - JUROS. AF_02/2016</v>
          </cell>
          <cell r="I1082" t="str">
            <v>H</v>
          </cell>
          <cell r="J1082" t="str">
            <v>ATRIBUÍDO SÃO PAULO</v>
          </cell>
          <cell r="K1082" t="str">
            <v>1,24</v>
          </cell>
        </row>
        <row r="1083">
          <cell r="G1083">
            <v>93238</v>
          </cell>
          <cell r="H1083" t="str">
            <v>ROLO COMPACTADOR VIBRATÓRIO REBOCÁVEL, CILINDRO DE AÇO LISO, POTÊNCIA DE TRAÇÃO DE 65 CV, PESO 4,7 T, IMPACTO DINÂMICO 18,3 T, LARGURA DE TRABALHO 1,67 M - JUROS. AF_02/2016</v>
          </cell>
          <cell r="I1083" t="str">
            <v>H</v>
          </cell>
          <cell r="J1083" t="str">
            <v>ATRIBUÍDO SÃO PAULO</v>
          </cell>
          <cell r="K1083" t="str">
            <v>1,42</v>
          </cell>
        </row>
        <row r="1084">
          <cell r="G1084">
            <v>93239</v>
          </cell>
          <cell r="H1084" t="str">
            <v>ROLO COMPACTADOR VIBRATÓRIO PÉ DE CARNEIRO, OPERADO POR CONTROLE REMOTO, POTÊNCIA 12,5 KW, PESO OPERACIONAL 1,675 T, LARGURA DE TRABALHO 0,85 M - JUROS. AF_02/2016</v>
          </cell>
          <cell r="I1084" t="str">
            <v>H</v>
          </cell>
          <cell r="J1084" t="str">
            <v>ATRIBUÍDO SÃO PAULO</v>
          </cell>
          <cell r="K1084" t="str">
            <v>6,45</v>
          </cell>
        </row>
        <row r="1085">
          <cell r="G1085">
            <v>93240</v>
          </cell>
          <cell r="H1085" t="str">
            <v>ROLO COMPACTADOR VIBRATÓRIO PÉ DE CARNEIRO, OPERADO POR CONTROLE REMOTO, POTÊNCIA 12,5 KW, PESO OPERACIONAL 1,675 T, LARGURA DE TRABALHO 0,85 M - MATERIAIS NA OPERAÇÃO. AF_02/2016</v>
          </cell>
          <cell r="I1085" t="str">
            <v>H</v>
          </cell>
          <cell r="J1085" t="str">
            <v>COLETADO</v>
          </cell>
          <cell r="K1085" t="str">
            <v>11,36</v>
          </cell>
        </row>
        <row r="1086">
          <cell r="G1086">
            <v>93267</v>
          </cell>
          <cell r="H1086" t="str">
            <v>GRUA ASCENCIONAL, LANÇA DE 30 M, CAPACIDADE DE 1,0 T A 30 M, ALTURA ATÉ 39 M  DEPRECIAÇÃO. AF_03/2016</v>
          </cell>
          <cell r="I1086" t="str">
            <v>H</v>
          </cell>
          <cell r="J1086" t="str">
            <v>ATRIBUÍDO SÃO PAULO</v>
          </cell>
          <cell r="K1086" t="str">
            <v>25,90</v>
          </cell>
        </row>
        <row r="1087">
          <cell r="G1087">
            <v>93269</v>
          </cell>
          <cell r="H1087" t="str">
            <v>GRUA ASCENCIONAL, LANÇA DE 30 M, CAPACIDADE DE 1,0 T A 30 M, ALTURA ATÉ 39 M   JUROS. AF_03/2016</v>
          </cell>
          <cell r="I1087" t="str">
            <v>H</v>
          </cell>
          <cell r="J1087" t="str">
            <v>ATRIBUÍDO SÃO PAULO</v>
          </cell>
          <cell r="K1087" t="str">
            <v>4,96</v>
          </cell>
        </row>
        <row r="1088">
          <cell r="G1088">
            <v>93270</v>
          </cell>
          <cell r="H1088" t="str">
            <v>GRUA ASCENCIONAL, LANÇA DE 30 M, CAPACIDADE DE 1,0 T A 30 M, ALTURA ATÉ 39 M   MANUTENÇÃO. AF_03/2016</v>
          </cell>
          <cell r="I1088" t="str">
            <v>H</v>
          </cell>
          <cell r="J1088" t="str">
            <v>ATRIBUÍDO SÃO PAULO</v>
          </cell>
          <cell r="K1088" t="str">
            <v>25,18</v>
          </cell>
        </row>
        <row r="1089">
          <cell r="G1089">
            <v>93271</v>
          </cell>
          <cell r="H1089" t="str">
            <v>GRUA ASCENCIONAL, LANÇA DE 30 M, CAPACIDADE DE 1,0 T A 30 M, ALTURA ATÉ 39 M   MATERIAIS NA OPERAÇÃO. AF_03/2016</v>
          </cell>
          <cell r="I1089" t="str">
            <v>H</v>
          </cell>
          <cell r="J1089" t="str">
            <v>COEFICIENTE DE REPRESENTATIVIDADE</v>
          </cell>
          <cell r="K1089" t="str">
            <v>8,04</v>
          </cell>
        </row>
        <row r="1090">
          <cell r="G1090">
            <v>93277</v>
          </cell>
          <cell r="H1090" t="str">
            <v>GUINCHO ELÉTRICO DE COLUNA, CAPACIDADE 400 KG, COM MOTO FREIO, MOTOR TRIFÁSICO DE 1,25 CV - DEPRECIAÇÃO. AF_03/2016</v>
          </cell>
          <cell r="I1090" t="str">
            <v>H</v>
          </cell>
          <cell r="J1090" t="str">
            <v>COEFICIENTE DE REPRESENTATIVIDADE</v>
          </cell>
          <cell r="K1090" t="str">
            <v>0,38</v>
          </cell>
        </row>
        <row r="1091">
          <cell r="G1091">
            <v>93278</v>
          </cell>
          <cell r="H1091" t="str">
            <v>GUINCHO ELÉTRICO DE COLUNA, CAPACIDADE 400 KG, COM MOTO FREIO, MOTOR TRIFÁSICO DE 1,25 CV - JUROS. AF_03/2016</v>
          </cell>
          <cell r="I1091" t="str">
            <v>H</v>
          </cell>
          <cell r="J1091" t="str">
            <v>COEFICIENTE DE REPRESENTATIVIDADE</v>
          </cell>
          <cell r="K1091" t="str">
            <v>0,04</v>
          </cell>
        </row>
        <row r="1092">
          <cell r="G1092">
            <v>93279</v>
          </cell>
          <cell r="H1092" t="str">
            <v>GUINCHO ELÉTRICO DE COLUNA, CAPACIDADE 400 KG, COM MOTO FREIO, MOTOR TRIFÁSICO DE 1,25 CV - MANUTENÇÃO. AF_03/2016</v>
          </cell>
          <cell r="I1092" t="str">
            <v>H</v>
          </cell>
          <cell r="J1092" t="str">
            <v>COEFICIENTE DE REPRESENTATIVIDADE</v>
          </cell>
          <cell r="K1092" t="str">
            <v>0,36</v>
          </cell>
        </row>
        <row r="1093">
          <cell r="G1093">
            <v>93280</v>
          </cell>
          <cell r="H1093" t="str">
            <v>GUINCHO ELÉTRICO DE COLUNA, CAPACIDADE 400 KG, COM MOTO FREIO, MOTOR TRIFÁSICO DE 1,25 CV - MATERIAIS NA OPERAÇÃO. AF_03/2016</v>
          </cell>
          <cell r="I1093" t="str">
            <v>H</v>
          </cell>
          <cell r="J1093" t="str">
            <v>COEFICIENTE DE REPRESENTATIVIDADE</v>
          </cell>
          <cell r="K1093" t="str">
            <v>0,67</v>
          </cell>
        </row>
        <row r="1094">
          <cell r="G1094">
            <v>93283</v>
          </cell>
          <cell r="H1094" t="str">
            <v>GUINDASTE HIDRÁULICO AUTOPROPELIDO, COM LANÇA TELESCÓPICA 40 M, CAPACIDADE MÁXIMA 60 T, POTÊNCIA 260 KW - DEPRECIAÇÃO. AF_03/2016</v>
          </cell>
          <cell r="I1094" t="str">
            <v>H</v>
          </cell>
          <cell r="J1094" t="str">
            <v>ATRIBUÍDO SÃO PAULO</v>
          </cell>
          <cell r="K1094" t="str">
            <v>96,78</v>
          </cell>
        </row>
        <row r="1095">
          <cell r="G1095">
            <v>93284</v>
          </cell>
          <cell r="H1095" t="str">
            <v>GUINDASTE HIDRÁULICO AUTOPROPELIDO, COM LANÇA TELESCÓPICA 40 M, CAPACIDADE MÁXIMA 60 T, POTÊNCIA 260 KW - JUROS. AF_03/2016</v>
          </cell>
          <cell r="I1095" t="str">
            <v>H</v>
          </cell>
          <cell r="J1095" t="str">
            <v>ATRIBUÍDO SÃO PAULO</v>
          </cell>
          <cell r="K1095" t="str">
            <v>17,42</v>
          </cell>
        </row>
        <row r="1096">
          <cell r="G1096">
            <v>93285</v>
          </cell>
          <cell r="H1096" t="str">
            <v>GUINDASTE HIDRÁULICO AUTOPROPELIDO, COM LANÇA TELESCÓPICA 40 M, CAPACIDADE MÁXIMA 60 T, POTÊNCIA 260 KW - MANUTENÇÃO. AF_03/2016</v>
          </cell>
          <cell r="I1096" t="str">
            <v>H</v>
          </cell>
          <cell r="J1096" t="str">
            <v>ATRIBUÍDO SÃO PAULO</v>
          </cell>
          <cell r="K1096" t="str">
            <v>155,57</v>
          </cell>
        </row>
        <row r="1097">
          <cell r="G1097">
            <v>93286</v>
          </cell>
          <cell r="H1097" t="str">
            <v>GUINDASTE HIDRÁULICO AUTOPROPELIDO, COM LANÇA TELESCÓPICA 40 M, CAPACIDADE MÁXIMA 60 T, POTÊNCIA 260 KW - MATERIAIS NA OPERAÇÃO. AF_03/2016</v>
          </cell>
          <cell r="I1097" t="str">
            <v>H</v>
          </cell>
          <cell r="J1097" t="str">
            <v>COEFICIENTE DE REPRESENTATIVIDADE</v>
          </cell>
          <cell r="K1097" t="str">
            <v>11,18</v>
          </cell>
        </row>
        <row r="1098">
          <cell r="G1098">
            <v>93296</v>
          </cell>
          <cell r="H1098" t="str">
            <v>GUINDASTE HIDRÁULICO AUTOPROPELIDO, COM LANÇA TELESCÓPICA 40 M, CAPACIDADE MÁXIMA 60 T, POTÊNCIA 260 KW - IMPOSTOS E SEGUROS. AF_03/2016</v>
          </cell>
          <cell r="I1098" t="str">
            <v>H</v>
          </cell>
          <cell r="J1098" t="str">
            <v>ATRIBUÍDO SÃO PAULO</v>
          </cell>
          <cell r="K1098" t="str">
            <v>13,79</v>
          </cell>
        </row>
        <row r="1099">
          <cell r="G1099">
            <v>93397</v>
          </cell>
          <cell r="H1099" t="str">
            <v>GUINDAUTO HIDRÁULICO, CAPACIDADE MÁXIMA DE CARGA 3300 KG, MOMENTO MÁXIMO DE CARGA 5,8 TM, ALCANCE MÁXIMO HORIZONTAL 7,60 M, INCLUSIVE CAMINHÃO TOCO PBT 16.000 KG, POTÊNCIA DE 189 CV - DEPRECIAÇÃO. AF_03/2016</v>
          </cell>
          <cell r="I1099" t="str">
            <v>H</v>
          </cell>
          <cell r="J1099" t="str">
            <v>ATRIBUÍDO SÃO PAULO</v>
          </cell>
          <cell r="K1099" t="str">
            <v>25,65</v>
          </cell>
        </row>
        <row r="1100">
          <cell r="G1100">
            <v>93398</v>
          </cell>
          <cell r="H1100" t="str">
            <v>GUINDAUTO HIDRÁULICO, CAPACIDADE MÁXIMA DE CARGA 3300 KG, MOMENTO MÁXIMO DE CARGA 5,8 TM, ALCANCE MÁXIMO HORIZONTAL 7,60 M, INCLUSIVE CAMINHÃO TOCO PBT 16.000 KG, POTÊNCIA DE 189 CV - JUROS. AF_03/2016</v>
          </cell>
          <cell r="I1100" t="str">
            <v>H</v>
          </cell>
          <cell r="J1100" t="str">
            <v>ATRIBUÍDO SÃO PAULO</v>
          </cell>
          <cell r="K1100" t="str">
            <v>4,95</v>
          </cell>
        </row>
        <row r="1101">
          <cell r="G1101">
            <v>93399</v>
          </cell>
          <cell r="H1101" t="str">
            <v>GUINDAUTO HIDRÁULICO, CAPACIDADE MÁXIMA DE CARGA 3300 KG, MOMENTO MÁXIMO DE CARGA 5,8 TM, ALCANCE MÁXIMO HORIZONTAL 7,60 M, INCLUSIVE CAMINHÃO TOCO PBT 16.000 KG, POTÊNCIA DE 189 CV  IMPOSTOS E SEGUROS. AF_03/2016</v>
          </cell>
          <cell r="I1101" t="str">
            <v>H</v>
          </cell>
          <cell r="J1101" t="str">
            <v>ATRIBUÍDO SÃO PAULO</v>
          </cell>
          <cell r="K1101" t="str">
            <v>3,92</v>
          </cell>
        </row>
        <row r="1102">
          <cell r="G1102">
            <v>93400</v>
          </cell>
          <cell r="H1102" t="str">
            <v>GUINDAUTO HIDRÁULICO, CAPACIDADE MÁXIMA DE CARGA 3300 KG, MOMENTO MÁXIMO DE CARGA 5,8 TM, ALCANCE MÁXIMO HORIZONTAL 7,60 M, INCLUSIVE CAMINHÃO TOCO PBT 16.000 KG, POTÊNCIA DE 189 CV - MANUTENÇÃO. AF_03/2016</v>
          </cell>
          <cell r="I1102" t="str">
            <v>H</v>
          </cell>
          <cell r="J1102" t="str">
            <v>ATRIBUÍDO SÃO PAULO</v>
          </cell>
          <cell r="K1102" t="str">
            <v>44,68</v>
          </cell>
        </row>
        <row r="1103">
          <cell r="G1103">
            <v>93401</v>
          </cell>
          <cell r="H1103" t="str">
            <v>GUINDAUTO HIDRÁULICO, CAPACIDADE MÁXIMA DE CARGA 3300 KG, MOMENTO MÁXIMO DE CARGA 5,8 TM, ALCANCE MÁXIMO HORIZONTAL 7,60 M, INCLUSIVE CAMINHÃO TOCO PBT 16.000 KG, POTÊNCIA DE 189 CV - MATERIAIS NA OPERAÇÃO. AF_03/2016</v>
          </cell>
          <cell r="I1103" t="str">
            <v>H</v>
          </cell>
          <cell r="J1103" t="str">
            <v>COLETADO</v>
          </cell>
          <cell r="K1103" t="str">
            <v>150,12</v>
          </cell>
        </row>
        <row r="1104">
          <cell r="G1104">
            <v>93404</v>
          </cell>
          <cell r="H1104" t="str">
            <v>MÁQUINA JATO DE PRESSAO PORTÁTIL, CAMARA DE 1 SAIDA, CAPACIDADE 280 L, DIAMETRO 670 MM, BICO DE JATO CURTO VENTURI DE 5/16'' , MANGUEIRA DE 1'' COM COMPRESSOR DE AR REBOCÁVEL 189 PCM E MOTOR DIESEL 63 CV - DEPRECIAÇÃO. AF_03/2016</v>
          </cell>
          <cell r="I1104" t="str">
            <v>H</v>
          </cell>
          <cell r="J1104" t="str">
            <v>ATRIBUÍDO SÃO PAULO</v>
          </cell>
          <cell r="K1104" t="str">
            <v>7,88</v>
          </cell>
        </row>
        <row r="1105">
          <cell r="G1105">
            <v>93405</v>
          </cell>
          <cell r="H1105" t="str">
            <v>MÁQUINA JATO DE PRESSAO PORTÁTIL, CAMARA DE 1 SAIDA, CAPACIDADE 280 L, DIAMETRO 670 MM, BICO DE JATO CURTO VENTURI DE 5/16'' , MANGUEIRA DE 1'' COM COMPRESSOR DE AR REBOCÁVEL 189 PCM E MOTOR DIESEL 63 CV - JUROS. AF_03/2016</v>
          </cell>
          <cell r="I1105" t="str">
            <v>H</v>
          </cell>
          <cell r="J1105" t="str">
            <v>ATRIBUÍDO SÃO PAULO</v>
          </cell>
          <cell r="K1105" t="str">
            <v>1,03</v>
          </cell>
        </row>
        <row r="1106">
          <cell r="G1106">
            <v>93406</v>
          </cell>
          <cell r="H1106" t="str">
            <v>MÁQUINA JATO DE PRESSAO PORTÁTIL, CAMARA DE 1 SAIDA, CAPACIDADE 280 L, DIAMETRO 670 MM, BICO DE JATO CURTO VENTURI DE 5/16'' , MANGUEIRA DE 1'' COM COMPRESSOR DE AR REBOCÁVEL 189 PCM E MOTOR DIESEL 63 CV - MANUTENÇÃO. AF_03/2016</v>
          </cell>
          <cell r="I1106" t="str">
            <v>H</v>
          </cell>
          <cell r="J1106" t="str">
            <v>ATRIBUÍDO SÃO PAULO</v>
          </cell>
          <cell r="K1106" t="str">
            <v>9,45</v>
          </cell>
        </row>
        <row r="1107">
          <cell r="G1107">
            <v>93407</v>
          </cell>
          <cell r="H1107" t="str">
            <v>MÁQUINA JATO DE PRESSAO PORTÁTIL, CAMARA DE 1 SAIDA, CAPACIDADE 280 L, DIAMETRO 670 MM, BICO DE JATO CURTO VENTURI DE 5/16'' , MANGUEIRA DE 1'' COM COMPRESSOR DE AR REBOCÁVEL 189 PCM E MOTOR DIESEL 63 CV - MATERIAIS NA OPERAÇÃO. AF_03/2016</v>
          </cell>
          <cell r="I1107" t="str">
            <v>H</v>
          </cell>
          <cell r="J1107" t="str">
            <v>COLETADO</v>
          </cell>
          <cell r="K1107" t="str">
            <v>44,75</v>
          </cell>
        </row>
        <row r="1108">
          <cell r="G1108">
            <v>93411</v>
          </cell>
          <cell r="H1108" t="str">
            <v>GERADOR PORTÁTIL MONOFÁSICO, POTÊNCIA 5500 VA, MOTOR A GASOLINA, POTÊNCIA DO MOTOR 13 CV - DEPRECIAÇÃO. AF_03/2016</v>
          </cell>
          <cell r="I1108" t="str">
            <v>H</v>
          </cell>
          <cell r="J1108" t="str">
            <v>ATRIBUÍDO SÃO PAULO</v>
          </cell>
          <cell r="K1108" t="str">
            <v>0,33</v>
          </cell>
        </row>
        <row r="1109">
          <cell r="G1109">
            <v>93412</v>
          </cell>
          <cell r="H1109" t="str">
            <v>GERADOR PORTÁTIL MONOFÁSICO, POTÊNCIA 5500 VA, MOTOR A GASOLINA, POTÊNCIA DO MOTOR 13 CV - JUROS. AF_03/2016</v>
          </cell>
          <cell r="I1109" t="str">
            <v>H</v>
          </cell>
          <cell r="J1109" t="str">
            <v>ATRIBUÍDO SÃO PAULO</v>
          </cell>
          <cell r="K1109" t="str">
            <v>0,05</v>
          </cell>
        </row>
        <row r="1110">
          <cell r="G1110">
            <v>93413</v>
          </cell>
          <cell r="H1110" t="str">
            <v>GERADOR PORTÁTIL MONOFÁSICO, POTÊNCIA 5500 VA, MOTOR A GASOLINA, POTÊNCIA DO MOTOR 13 CV - MANUTENÇÃO. AF_03/2016</v>
          </cell>
          <cell r="I1110" t="str">
            <v>H</v>
          </cell>
          <cell r="J1110" t="str">
            <v>ATRIBUÍDO SÃO PAULO</v>
          </cell>
          <cell r="K1110" t="str">
            <v>0,29</v>
          </cell>
        </row>
        <row r="1111">
          <cell r="G1111">
            <v>93414</v>
          </cell>
          <cell r="H1111" t="str">
            <v>GERADOR PORTÁTIL MONOFÁSICO, POTÊNCIA 5500 VA, MOTOR A GASOLINA, POTÊNCIA DO MOTOR 13 CV - MATERIAIS NA OPERAÇÃO. AF_03/2016</v>
          </cell>
          <cell r="I1111" t="str">
            <v>H</v>
          </cell>
          <cell r="J1111" t="str">
            <v>COLETADO</v>
          </cell>
          <cell r="K1111" t="str">
            <v>14,21</v>
          </cell>
        </row>
        <row r="1112">
          <cell r="G1112">
            <v>93417</v>
          </cell>
          <cell r="H1112" t="str">
            <v>GRUPO GERADOR REBOCÁVEL, POTÊNCIA 66 KVA, MOTOR A DIESEL - DEPRECIAÇÃO. AF_03/2016</v>
          </cell>
          <cell r="I1112" t="str">
            <v>H</v>
          </cell>
          <cell r="J1112" t="str">
            <v>ATRIBUÍDO SÃO PAULO</v>
          </cell>
          <cell r="K1112" t="str">
            <v>4,35</v>
          </cell>
        </row>
        <row r="1113">
          <cell r="G1113">
            <v>93418</v>
          </cell>
          <cell r="H1113" t="str">
            <v>GRUPO GERADOR REBOCÁVEL, POTÊNCIA 66 KVA, MOTOR A DIESEL - JUROS. AF_03/2016</v>
          </cell>
          <cell r="I1113" t="str">
            <v>H</v>
          </cell>
          <cell r="J1113" t="str">
            <v>ATRIBUÍDO SÃO PAULO</v>
          </cell>
          <cell r="K1113" t="str">
            <v>0,78</v>
          </cell>
        </row>
        <row r="1114">
          <cell r="G1114">
            <v>93419</v>
          </cell>
          <cell r="H1114" t="str">
            <v>GRUPO GERADOR REBOCÁVEL, POTÊNCIA 66 KVA, MOTOR A DIESEL - MANUTENÇÃO. AF_03/2016</v>
          </cell>
          <cell r="I1114" t="str">
            <v>H</v>
          </cell>
          <cell r="J1114" t="str">
            <v>ATRIBUÍDO SÃO PAULO</v>
          </cell>
          <cell r="K1114" t="str">
            <v>3,88</v>
          </cell>
        </row>
        <row r="1115">
          <cell r="G1115">
            <v>93420</v>
          </cell>
          <cell r="H1115" t="str">
            <v>GRUPO GERADOR REBOCÁVEL, POTÊNCIA 66 KVA, MOTOR A DIESEL - MATERIAIS NA OPERAÇÃO. AF_03/2016</v>
          </cell>
          <cell r="I1115" t="str">
            <v>H</v>
          </cell>
          <cell r="J1115" t="str">
            <v>COLETADO</v>
          </cell>
          <cell r="K1115" t="str">
            <v>63,67</v>
          </cell>
        </row>
        <row r="1116">
          <cell r="G1116">
            <v>93423</v>
          </cell>
          <cell r="H1116" t="str">
            <v>GRUPO GERADOR ESTACIONÁRIO, POTÊNCIA 150 KVA, MOTOR A DIESEL- DEPRECIAÇÃO. AF_03/2016</v>
          </cell>
          <cell r="I1116" t="str">
            <v>H</v>
          </cell>
          <cell r="J1116" t="str">
            <v>ATRIBUÍDO SÃO PAULO</v>
          </cell>
          <cell r="K1116" t="str">
            <v>6,15</v>
          </cell>
        </row>
        <row r="1117">
          <cell r="G1117">
            <v>93424</v>
          </cell>
          <cell r="H1117" t="str">
            <v>GRUPO GERADOR ESTACIONÁRIO, POTÊNCIA 150 KVA, MOTOR A DIESEL- JUROS. AF_03/2016</v>
          </cell>
          <cell r="I1117" t="str">
            <v>H</v>
          </cell>
          <cell r="J1117" t="str">
            <v>ATRIBUÍDO SÃO PAULO</v>
          </cell>
          <cell r="K1117" t="str">
            <v>1,10</v>
          </cell>
        </row>
        <row r="1118">
          <cell r="G1118">
            <v>93425</v>
          </cell>
          <cell r="H1118" t="str">
            <v>GRUPO GERADOR ESTACIONÁRIO, POTÊNCIA 150 KVA, MOTOR A DIESEL- MANUTENÇÃO. AF_03/2016</v>
          </cell>
          <cell r="I1118" t="str">
            <v>H</v>
          </cell>
          <cell r="J1118" t="str">
            <v>ATRIBUÍDO SÃO PAULO</v>
          </cell>
          <cell r="K1118" t="str">
            <v>5,49</v>
          </cell>
        </row>
        <row r="1119">
          <cell r="G1119">
            <v>93426</v>
          </cell>
          <cell r="H1119" t="str">
            <v>GRUPO GERADOR ESTACIONÁRIO, POTÊNCIA 150 KVA, MOTOR A DIESEL- MATERIAIS NA OPERAÇÃO. AF_03/2016</v>
          </cell>
          <cell r="I1119" t="str">
            <v>H</v>
          </cell>
          <cell r="J1119" t="str">
            <v>COLETADO</v>
          </cell>
          <cell r="K1119" t="str">
            <v>152,16</v>
          </cell>
        </row>
        <row r="1120">
          <cell r="G1120">
            <v>93429</v>
          </cell>
          <cell r="H1120" t="str">
            <v>USINA DE MISTURA ASFÁLTICA À QUENTE, TIPO CONTRA FLUXO, PROD 40 A 80 TON/HORA - DEPRECIAÇÃO. AF_03/2016</v>
          </cell>
          <cell r="I1120" t="str">
            <v>H</v>
          </cell>
          <cell r="J1120" t="str">
            <v>ATRIBUÍDO SÃO PAULO</v>
          </cell>
          <cell r="K1120" t="str">
            <v>142,37</v>
          </cell>
        </row>
        <row r="1121">
          <cell r="G1121">
            <v>93430</v>
          </cell>
          <cell r="H1121" t="str">
            <v>USINA DE MISTURA ASFÁLTICA À QUENTE, TIPO CONTRA FLUXO, PROD 40 A 80 TON/HORA - JUROS. AF_03/2016</v>
          </cell>
          <cell r="I1121" t="str">
            <v>H</v>
          </cell>
          <cell r="J1121" t="str">
            <v>ATRIBUÍDO SÃO PAULO</v>
          </cell>
          <cell r="K1121" t="str">
            <v>22,43</v>
          </cell>
        </row>
        <row r="1122">
          <cell r="G1122">
            <v>93431</v>
          </cell>
          <cell r="H1122" t="str">
            <v>USINA DE MISTURA ASFÁLTICA À QUENTE, TIPO CONTRA FLUXO, PROD 40 A 80 TON/HORA - MANUTENÇÃO. AF_03/2016</v>
          </cell>
          <cell r="I1122" t="str">
            <v>H</v>
          </cell>
          <cell r="J1122" t="str">
            <v>ATRIBUÍDO SÃO PAULO</v>
          </cell>
          <cell r="K1122" t="str">
            <v>178,11</v>
          </cell>
        </row>
        <row r="1123">
          <cell r="G1123">
            <v>93432</v>
          </cell>
          <cell r="H1123" t="str">
            <v>USINA DE MISTURA ASFÁLTICA À QUENTE, TIPO CONTRA FLUXO, PROD 40 A 80 TON/HORA - MATERIAIS NA OPERAÇÃO. AF_03/2016</v>
          </cell>
          <cell r="I1123" t="str">
            <v>H</v>
          </cell>
          <cell r="J1123" t="str">
            <v>COLETADO</v>
          </cell>
          <cell r="K1123" t="str">
            <v>2.044,80</v>
          </cell>
        </row>
        <row r="1124">
          <cell r="G1124">
            <v>93435</v>
          </cell>
          <cell r="H1124" t="str">
            <v>USINA DE ASFALTO À FRIO, CAPACIDADE DE 40 A 60 TON/HORA, ELÉTRICA POTÊNCIA 30 CV - DEPRECIAÇÃO. AF_03/2016</v>
          </cell>
          <cell r="I1124" t="str">
            <v>H</v>
          </cell>
          <cell r="J1124" t="str">
            <v>ATRIBUÍDO SÃO PAULO</v>
          </cell>
          <cell r="K1124" t="str">
            <v>7,99</v>
          </cell>
        </row>
        <row r="1125">
          <cell r="G1125">
            <v>93436</v>
          </cell>
          <cell r="H1125" t="str">
            <v>USINA DE ASFALTO À FRIO, CAPACIDADE DE 40 A 60 TON/HORA, ELÉTRICA POTÊNCIA 30 CV - JUROS. AF_03/2016</v>
          </cell>
          <cell r="I1125" t="str">
            <v>H</v>
          </cell>
          <cell r="J1125" t="str">
            <v>ATRIBUÍDO SÃO PAULO</v>
          </cell>
          <cell r="K1125" t="str">
            <v>1,25</v>
          </cell>
        </row>
        <row r="1126">
          <cell r="G1126">
            <v>93437</v>
          </cell>
          <cell r="H1126" t="str">
            <v>USINA DE ASFALTO À FRIO, CAPACIDADE DE 40 A 60 TON/HORA, ELÉTRICA POTÊNCIA 30 CV - MANUTENÇÃO. AF_03/2016</v>
          </cell>
          <cell r="I1126" t="str">
            <v>H</v>
          </cell>
          <cell r="J1126" t="str">
            <v>ATRIBUÍDO SÃO PAULO</v>
          </cell>
          <cell r="K1126" t="str">
            <v>8,74</v>
          </cell>
        </row>
        <row r="1127">
          <cell r="G1127">
            <v>93438</v>
          </cell>
          <cell r="H1127" t="str">
            <v>USINA DE ASFALTO À FRIO, CAPACIDADE DE 40 A 60 TON/HORA, ELÉTRICA POTÊNCIA 30 CV - MATERIAIS NA OPERAÇÃO. AF_03/2016</v>
          </cell>
          <cell r="I1127" t="str">
            <v>H</v>
          </cell>
          <cell r="J1127" t="str">
            <v>COLETADO</v>
          </cell>
          <cell r="K1127" t="str">
            <v>106,61</v>
          </cell>
        </row>
        <row r="1128">
          <cell r="G1128">
            <v>95114</v>
          </cell>
          <cell r="H1128" t="str">
            <v>MARTELETE OU ROMPEDOR PNEUMÁTICO MANUAL, 28 KG, COM SILENCIADOR - DEPRECIAÇÃO. AF_07/2016</v>
          </cell>
          <cell r="I1128" t="str">
            <v>H</v>
          </cell>
          <cell r="J1128" t="str">
            <v>ATRIBUÍDO SÃO PAULO</v>
          </cell>
          <cell r="K1128" t="str">
            <v>1,35</v>
          </cell>
        </row>
        <row r="1129">
          <cell r="G1129">
            <v>95115</v>
          </cell>
          <cell r="H1129" t="str">
            <v>MARTELETE OU ROMPEDOR PNEUMÁTICO MANUAL, 28 KG, COM SILENCIADOR - JUROS. AF_07/2016</v>
          </cell>
          <cell r="I1129" t="str">
            <v>H</v>
          </cell>
          <cell r="J1129" t="str">
            <v>ATRIBUÍDO SÃO PAULO</v>
          </cell>
          <cell r="K1129" t="str">
            <v>0,16</v>
          </cell>
        </row>
        <row r="1130">
          <cell r="G1130">
            <v>95116</v>
          </cell>
          <cell r="H1130" t="str">
            <v>USINA DE CONCRETO FIXA, CAPACIDADE NOMINAL DE 90 A 120 M3/H, SEM SILO - DEPRECIAÇÃO. AF_07/2016</v>
          </cell>
          <cell r="I1130" t="str">
            <v>H</v>
          </cell>
          <cell r="J1130" t="str">
            <v>ATRIBUÍDO SÃO PAULO</v>
          </cell>
          <cell r="K1130" t="str">
            <v>31,99</v>
          </cell>
        </row>
        <row r="1131">
          <cell r="G1131">
            <v>95117</v>
          </cell>
          <cell r="H1131" t="str">
            <v>USINA DE CONCRETO FIXA, CAPACIDADE NOMINAL DE 90 A 120 M3/H, SEM SILO - JUROS. AF_07/2016</v>
          </cell>
          <cell r="I1131" t="str">
            <v>H</v>
          </cell>
          <cell r="J1131" t="str">
            <v>ATRIBUÍDO SÃO PAULO</v>
          </cell>
          <cell r="K1131" t="str">
            <v>5,04</v>
          </cell>
        </row>
        <row r="1132">
          <cell r="G1132">
            <v>95118</v>
          </cell>
          <cell r="H1132" t="str">
            <v>USINA MISTURADORA DE SOLOS, CAPACIDADE DE 200 A 500 TON/H, POTENCIA 75KW - DEPRECIAÇÃO. AF_07/2016</v>
          </cell>
          <cell r="I1132" t="str">
            <v>H</v>
          </cell>
          <cell r="J1132" t="str">
            <v>ATRIBUÍDO SÃO PAULO</v>
          </cell>
          <cell r="K1132" t="str">
            <v>65,30</v>
          </cell>
        </row>
        <row r="1133">
          <cell r="G1133">
            <v>95119</v>
          </cell>
          <cell r="H1133" t="str">
            <v>USINA MISTURADORA DE SOLOS, CAPACIDADE DE 200 A 500 TON/H, POTENCIA 75KW - JUROS. AF_07/2016</v>
          </cell>
          <cell r="I1133" t="str">
            <v>H</v>
          </cell>
          <cell r="J1133" t="str">
            <v>ATRIBUÍDO SÃO PAULO</v>
          </cell>
          <cell r="K1133" t="str">
            <v>10,28</v>
          </cell>
        </row>
        <row r="1134">
          <cell r="G1134">
            <v>95120</v>
          </cell>
          <cell r="H1134" t="str">
            <v>USINA MISTURADORA DE SOLOS, CAPACIDADE DE 200 A 500 TON/H, POTENCIA 75KW - MATERIAIS NA OPERAÇÃO. AF_07/2016</v>
          </cell>
          <cell r="I1134" t="str">
            <v>H</v>
          </cell>
          <cell r="J1134" t="str">
            <v>COEFICIENTE DE REPRESENTATIVIDADE</v>
          </cell>
          <cell r="K1134" t="str">
            <v>54,82</v>
          </cell>
        </row>
        <row r="1135">
          <cell r="G1135">
            <v>95123</v>
          </cell>
          <cell r="H1135" t="str">
            <v>DISTRIBUIDOR DE AGREGADOS AUTOPROPELIDO, CAP 3 M3, A DIESEL, POTÊNCIA 176CV - DEPRECIAÇÃO. AF_07/2016</v>
          </cell>
          <cell r="I1135" t="str">
            <v>H</v>
          </cell>
          <cell r="J1135" t="str">
            <v>ATRIBUÍDO SÃO PAULO</v>
          </cell>
          <cell r="K1135" t="str">
            <v>16,36</v>
          </cell>
        </row>
        <row r="1136">
          <cell r="G1136">
            <v>95124</v>
          </cell>
          <cell r="H1136" t="str">
            <v>DISTRIBUIDOR DE AGREGADOS AUTOPROPELIDO, C/AP 3 M3, A DIESEL, POTÊNCIA 176CV - JUROS. AF_07/2016</v>
          </cell>
          <cell r="I1136" t="str">
            <v>H</v>
          </cell>
          <cell r="J1136" t="str">
            <v>ATRIBUÍDO SÃO PAULO</v>
          </cell>
          <cell r="K1136" t="str">
            <v>2,57</v>
          </cell>
        </row>
        <row r="1137">
          <cell r="G1137">
            <v>95125</v>
          </cell>
          <cell r="H1137" t="str">
            <v>DISTRIBUIDOR DE AGREGADOS AUTOPROPELIDO, CAP 3 M3, A DIESEL, POTÊNCIA 176CV - MANUTENÇÃO. AF_07/2016</v>
          </cell>
          <cell r="I1137" t="str">
            <v>H</v>
          </cell>
          <cell r="J1137" t="str">
            <v>ATRIBUÍDO SÃO PAULO</v>
          </cell>
          <cell r="K1137" t="str">
            <v>17,90</v>
          </cell>
        </row>
        <row r="1138">
          <cell r="G1138">
            <v>95126</v>
          </cell>
          <cell r="H1138" t="str">
            <v>DISTRIBUIDOR DE AGREGADOS AUTOPROPELIDO, CAP 3 M3, A DIESEL, POTÊNCIA 176CV  MATERIAIS NA OPERAÇÃO. AF_07/2016</v>
          </cell>
          <cell r="I1138" t="str">
            <v>H</v>
          </cell>
          <cell r="J1138" t="str">
            <v>COLETADO</v>
          </cell>
          <cell r="K1138" t="str">
            <v>139,78</v>
          </cell>
        </row>
        <row r="1139">
          <cell r="G1139">
            <v>95129</v>
          </cell>
          <cell r="H1139" t="str">
            <v>MÁQUINA DEMARCADORA DE FAIXA DE TRÁFEGO À FRIO, AUTOPROPELIDA, POTÊNCIA 38 HP - DEPRECIAÇÃO. AF_07/2016</v>
          </cell>
          <cell r="I1139" t="str">
            <v>H</v>
          </cell>
          <cell r="J1139" t="str">
            <v>ATRIBUÍDO SÃO PAULO</v>
          </cell>
          <cell r="K1139" t="str">
            <v>43,83</v>
          </cell>
        </row>
        <row r="1140">
          <cell r="G1140">
            <v>95130</v>
          </cell>
          <cell r="H1140" t="str">
            <v>MÁQUINA DEMARCADORA DE FAIXA DE TRÁFEGO À FRIO, AUTOPROPELIDA, POTÊNCIA 38 HP - JUROS. AF_07/2016</v>
          </cell>
          <cell r="I1140" t="str">
            <v>H</v>
          </cell>
          <cell r="J1140" t="str">
            <v>ATRIBUÍDO SÃO PAULO</v>
          </cell>
          <cell r="K1140" t="str">
            <v>8,12</v>
          </cell>
        </row>
        <row r="1141">
          <cell r="G1141">
            <v>95131</v>
          </cell>
          <cell r="H1141" t="str">
            <v>MÁQUINA DEMARCADORA DE FAIXA DE TRÁFEGO À FRIO, AUTOPROPELIDA, POTÊNCIA 38 HP - MANUTENÇÃO. AF_07/2016</v>
          </cell>
          <cell r="I1141" t="str">
            <v>H</v>
          </cell>
          <cell r="J1141" t="str">
            <v>ATRIBUÍDO SÃO PAULO</v>
          </cell>
          <cell r="K1141" t="str">
            <v>51,59</v>
          </cell>
        </row>
        <row r="1142">
          <cell r="G1142">
            <v>95132</v>
          </cell>
          <cell r="H1142" t="str">
            <v>MÁQUINA DEMARCADORA DE FAIXA DE TRÁFEGO À FRIO, AUTOPROPELIDA, POTÊNCIA 38 HP - MATERIAIS NA OPERAÇÃO. AF_07/2016</v>
          </cell>
          <cell r="I1142" t="str">
            <v>H</v>
          </cell>
          <cell r="J1142" t="str">
            <v>COLETADO</v>
          </cell>
          <cell r="K1142" t="str">
            <v>30,61</v>
          </cell>
        </row>
        <row r="1143">
          <cell r="G1143">
            <v>95136</v>
          </cell>
          <cell r="H1143" t="str">
            <v>TALHA MANUAL DE CORRENTE, CAPACIDADE DE 2 TON. COM ELEVAÇÃO DE 3 M - DEPRECIAÇÃO. AF_07/2016</v>
          </cell>
          <cell r="I1143" t="str">
            <v>H</v>
          </cell>
          <cell r="J1143" t="str">
            <v>COLETADO</v>
          </cell>
          <cell r="K1143" t="str">
            <v>0,04</v>
          </cell>
        </row>
        <row r="1144">
          <cell r="G1144">
            <v>95137</v>
          </cell>
          <cell r="H1144" t="str">
            <v>TALHA MANUAL DE CORRENTE, CAPACIDADE DE 2 TON. COM ELEVAÇÃO DE 3 M - JUROS. AF_07/2016</v>
          </cell>
          <cell r="I1144" t="str">
            <v>H</v>
          </cell>
          <cell r="J1144" t="str">
            <v>COLETADO</v>
          </cell>
          <cell r="K1144" t="str">
            <v>0,00</v>
          </cell>
        </row>
        <row r="1145">
          <cell r="G1145">
            <v>95138</v>
          </cell>
          <cell r="H1145" t="str">
            <v>TALHA MANUAL DE CORRENTE, CAPACIDADE DE 2 TON. COM ELEVAÇÃO DE 3 M - MANUTENÇÃO. AF_07/2016</v>
          </cell>
          <cell r="I1145" t="str">
            <v>H</v>
          </cell>
          <cell r="J1145" t="str">
            <v>COLETADO</v>
          </cell>
          <cell r="K1145" t="str">
            <v>0,03</v>
          </cell>
        </row>
        <row r="1146">
          <cell r="G1146">
            <v>95208</v>
          </cell>
          <cell r="H1146" t="str">
            <v>GRUA ASCENCIONAL, LANÇA DE 42 M, CAPACIDADE DE 1,5 T A 30 M, ALTURA ATÉ 39 M  DEPRECIAÇÃO. AF_08/2016</v>
          </cell>
          <cell r="I1146" t="str">
            <v>H</v>
          </cell>
          <cell r="J1146" t="str">
            <v>ATRIBUÍDO SÃO PAULO</v>
          </cell>
          <cell r="K1146" t="str">
            <v>52,17</v>
          </cell>
        </row>
        <row r="1147">
          <cell r="G1147">
            <v>95209</v>
          </cell>
          <cell r="H1147" t="str">
            <v>GRUA ASCENCIONAL, LANCA DE 42 M, CAPACIDADE DE 1,5 T A 30 M, ALTURA ATE 39 M  JUROS. AF_08/2016</v>
          </cell>
          <cell r="I1147" t="str">
            <v>H</v>
          </cell>
          <cell r="J1147" t="str">
            <v>ATRIBUÍDO SÃO PAULO</v>
          </cell>
          <cell r="K1147" t="str">
            <v>6,19</v>
          </cell>
        </row>
        <row r="1148">
          <cell r="G1148">
            <v>95210</v>
          </cell>
          <cell r="H1148" t="str">
            <v>GRUA ASCENCIONAL, LANCA DE 42 M, CAPACIDADE DE 1,5 T A 30 M, ALTURA ATE 39 M  MANUTENÇÃO. AF_08/2016</v>
          </cell>
          <cell r="I1148" t="str">
            <v>H</v>
          </cell>
          <cell r="J1148" t="str">
            <v>ATRIBUÍDO SÃO PAULO</v>
          </cell>
          <cell r="K1148" t="str">
            <v>57,06</v>
          </cell>
        </row>
        <row r="1149">
          <cell r="G1149">
            <v>95211</v>
          </cell>
          <cell r="H1149" t="str">
            <v>GRUA ASCENCIONAL, LANCA DE 42 M, CAPACIDADE DE 1,5 T A 30 M, ALTURA ATE 39 M  MATERIAIS NA OPERAÇÃO. AF_08/2016</v>
          </cell>
          <cell r="I1149" t="str">
            <v>H</v>
          </cell>
          <cell r="J1149" t="str">
            <v>COEFICIENTE DE REPRESENTATIVIDADE</v>
          </cell>
          <cell r="K1149" t="str">
            <v>8,04</v>
          </cell>
        </row>
        <row r="1150">
          <cell r="G1150">
            <v>95217</v>
          </cell>
          <cell r="H1150" t="str">
            <v>PULVERIZADOR DE TINTA ELÉTRICO/MÁQUINA DE PINTURA AIRLESS, VAZÃO 2 L/MIN - MATERIAIS NA OPERAÇÃO. AF_08/2016</v>
          </cell>
          <cell r="I1150" t="str">
            <v>H</v>
          </cell>
          <cell r="J1150" t="str">
            <v>COEFICIENTE DE REPRESENTATIVIDADE</v>
          </cell>
          <cell r="K1150" t="str">
            <v>0,54</v>
          </cell>
        </row>
        <row r="1151">
          <cell r="G1151">
            <v>95255</v>
          </cell>
          <cell r="H1151" t="str">
            <v>MARTELO DEMOLIDOR PNEUMÁTICO MANUAL, 32 KG - DEPRECIAÇÃO. AF_09/2016</v>
          </cell>
          <cell r="I1151" t="str">
            <v>H</v>
          </cell>
          <cell r="J1151" t="str">
            <v>ATRIBUÍDO SÃO PAULO</v>
          </cell>
          <cell r="K1151" t="str">
            <v>1,20</v>
          </cell>
        </row>
        <row r="1152">
          <cell r="G1152">
            <v>95256</v>
          </cell>
          <cell r="H1152" t="str">
            <v>MARTELO DEMOLIDOR PNEUMÁTICO MANUAL, 32 KG - JUROS. AF_09/2016</v>
          </cell>
          <cell r="I1152" t="str">
            <v>H</v>
          </cell>
          <cell r="J1152" t="str">
            <v>ATRIBUÍDO SÃO PAULO</v>
          </cell>
          <cell r="K1152" t="str">
            <v>0,14</v>
          </cell>
        </row>
        <row r="1153">
          <cell r="G1153">
            <v>95257</v>
          </cell>
          <cell r="H1153" t="str">
            <v>MARTELO DEMOLIDOR PNEUMÁTICO MANUAL, 32 KG - MANUTENÇÃO. AF_09/2016</v>
          </cell>
          <cell r="I1153" t="str">
            <v>H</v>
          </cell>
          <cell r="J1153" t="str">
            <v>ATRIBUÍDO SÃO PAULO</v>
          </cell>
          <cell r="K1153" t="str">
            <v>1,50</v>
          </cell>
        </row>
        <row r="1154">
          <cell r="G1154">
            <v>95260</v>
          </cell>
          <cell r="H1154" t="str">
            <v>COMPACTADOR DE SOLOS DE PERCUSÃO (SOQUETE) COM MOTOR A GASOLINA, POTÊNCIA 3 CV - DEPRECIAÇÃO. AF_09/2016</v>
          </cell>
          <cell r="I1154" t="str">
            <v>H</v>
          </cell>
          <cell r="J1154" t="str">
            <v>ATRIBUÍDO SÃO PAULO</v>
          </cell>
          <cell r="K1154" t="str">
            <v>0,60</v>
          </cell>
        </row>
        <row r="1155">
          <cell r="G1155">
            <v>95261</v>
          </cell>
          <cell r="H1155" t="str">
            <v>COMPACTADOR DE SOLOS DE PERCUSÃO (SOQUETE) COM MOTOR A GASOLINA, POTÊNCIA 3 CV - JUROS. AF_09/2016</v>
          </cell>
          <cell r="I1155" t="str">
            <v>H</v>
          </cell>
          <cell r="J1155" t="str">
            <v>ATRIBUÍDO SÃO PAULO</v>
          </cell>
          <cell r="K1155" t="str">
            <v>0,13</v>
          </cell>
        </row>
        <row r="1156">
          <cell r="G1156">
            <v>95262</v>
          </cell>
          <cell r="H1156" t="str">
            <v>COMPACTADOR DE SOLOS DE PERCUSÃO (SOQUETE) COM MOTOR A GASOLINA, POTÊNCIA 3 CV - MANUTENÇÃO. AF_09/2016</v>
          </cell>
          <cell r="I1156" t="str">
            <v>H</v>
          </cell>
          <cell r="J1156" t="str">
            <v>ATRIBUÍDO SÃO PAULO</v>
          </cell>
          <cell r="K1156" t="str">
            <v>1,25</v>
          </cell>
        </row>
        <row r="1157">
          <cell r="G1157">
            <v>95263</v>
          </cell>
          <cell r="H1157" t="str">
            <v>COMPACTADOR DE SOLOS DE PERCUSÃO (SOQUETE) COM MOTOR A GASOLINA, POTÊNCIA 3 CV - MATERIAIS NA OPERAÇÃO. AF_09/2016</v>
          </cell>
          <cell r="I1157" t="str">
            <v>H</v>
          </cell>
          <cell r="J1157" t="str">
            <v>COLETADO</v>
          </cell>
          <cell r="K1157" t="str">
            <v>4,45</v>
          </cell>
        </row>
        <row r="1158">
          <cell r="G1158">
            <v>95266</v>
          </cell>
          <cell r="H1158" t="str">
            <v>RÉGUA VIBRATÓRIA DUPLA PARA CONCRETO, PESO DE 60KG, COMPRIMENTO 4 M, COM MOTOR A GASOLINA, POTÊNCIA 5,5 HP - DEPRECIAÇÃO. AF_09/2016</v>
          </cell>
          <cell r="I1158" t="str">
            <v>H</v>
          </cell>
          <cell r="J1158" t="str">
            <v>ATRIBUÍDO SÃO PAULO</v>
          </cell>
          <cell r="K1158" t="str">
            <v>0,50</v>
          </cell>
        </row>
        <row r="1159">
          <cell r="G1159">
            <v>95267</v>
          </cell>
          <cell r="H1159" t="str">
            <v>RÉGUA VIBRATÓRIA DUPLA PARA CONCRETO, PESO DE 60KG, COMPRIMENTO 4 M, COM MOTOR A GASOLINA, POTÊNCIA 5,5 HP - JUROS. AF_09/2016</v>
          </cell>
          <cell r="I1159" t="str">
            <v>H</v>
          </cell>
          <cell r="J1159" t="str">
            <v>ATRIBUÍDO SÃO PAULO</v>
          </cell>
          <cell r="K1159" t="str">
            <v>0,05</v>
          </cell>
        </row>
        <row r="1160">
          <cell r="G1160">
            <v>95268</v>
          </cell>
          <cell r="H1160" t="str">
            <v>RÉGUA VIBRATÓRIA DUPLA PARA CONCRETO, PESO DE 60KG, COMPRIMENTO 4 M, COM MOTOR A GASOLINA, POTÊNCIA 5,5 HP - MANUTENÇÃO. AF_09/2016</v>
          </cell>
          <cell r="I1160" t="str">
            <v>H</v>
          </cell>
          <cell r="J1160" t="str">
            <v>ATRIBUÍDO SÃO PAULO</v>
          </cell>
          <cell r="K1160" t="str">
            <v>0,49</v>
          </cell>
        </row>
        <row r="1161">
          <cell r="G1161">
            <v>95269</v>
          </cell>
          <cell r="H1161" t="str">
            <v>RÉGUA VIBRATÓRIA DUPLA PARA CONCRETO, PESO DE 60KG, COMPRIMENTO 4 M, COM MOTOR A GASOLINA, POTÊNCIA 5,5 HP  MATERIAIS NA OPERAÇÃO. AF_09/2016</v>
          </cell>
          <cell r="I1161" t="str">
            <v>H</v>
          </cell>
          <cell r="J1161" t="str">
            <v>COLETADO</v>
          </cell>
          <cell r="K1161" t="str">
            <v>8,22</v>
          </cell>
        </row>
        <row r="1162">
          <cell r="G1162">
            <v>95272</v>
          </cell>
          <cell r="H1162" t="str">
            <v>POLIDORA DE PISO (POLITRIZ), PESO DE 100KG, DIÂMETRO 450 MM, MOTOR ELÉTRICO, POTÊNCIA 4 HP - DEPRECIAÇÃO. AF_09/2016</v>
          </cell>
          <cell r="I1162" t="str">
            <v>H</v>
          </cell>
          <cell r="J1162" t="str">
            <v>ATRIBUÍDO SÃO PAULO</v>
          </cell>
          <cell r="K1162" t="str">
            <v>0,49</v>
          </cell>
        </row>
        <row r="1163">
          <cell r="G1163">
            <v>95273</v>
          </cell>
          <cell r="H1163" t="str">
            <v>POLIDORA DE PISO (POLITRIZ), PESO DE 100KG, DIÂMETRO 450 MM, MOTOR ELÉTRICO, POTÊNCIA 4 HP - JUROS. AF_09/2016</v>
          </cell>
          <cell r="I1163" t="str">
            <v>H</v>
          </cell>
          <cell r="J1163" t="str">
            <v>ATRIBUÍDO SÃO PAULO</v>
          </cell>
          <cell r="K1163" t="str">
            <v>0,05</v>
          </cell>
        </row>
        <row r="1164">
          <cell r="G1164">
            <v>95274</v>
          </cell>
          <cell r="H1164" t="str">
            <v>POLIDORA DE PISO (POLITRIZ), PESO DE 100KG, DIÂMETRO 450 MM, MOTOR ELÉTRICO, POTÊNCIA 4 HP - MANUTENÇÃO. AF_09/2016</v>
          </cell>
          <cell r="I1164" t="str">
            <v>H</v>
          </cell>
          <cell r="J1164" t="str">
            <v>ATRIBUÍDO SÃO PAULO</v>
          </cell>
          <cell r="K1164" t="str">
            <v>0,38</v>
          </cell>
        </row>
        <row r="1165">
          <cell r="G1165">
            <v>95275</v>
          </cell>
          <cell r="H1165" t="str">
            <v>POLIDORA DE PISO (POLITRIZ), PESO DE 100KG, DIÂMETRO 450 MM, MOTOR ELÉTRICO, POTÊNCIA 4 HP  MATERIAIS NA OPERAÇÃO. AF_09/2016</v>
          </cell>
          <cell r="I1165" t="str">
            <v>H</v>
          </cell>
          <cell r="J1165" t="str">
            <v>COEFICIENTE DE REPRESENTATIVIDADE</v>
          </cell>
          <cell r="K1165" t="str">
            <v>2,18</v>
          </cell>
        </row>
        <row r="1166">
          <cell r="G1166">
            <v>95278</v>
          </cell>
          <cell r="H1166" t="str">
            <v>DESEMPENADEIRA DE CONCRETO, PESO DE 78 KG, 4 PÁS, MOTOR A GASOLINA, POTÊNCIA 5,5 HP - DEPRECIAÇÃO. AF_09/2016</v>
          </cell>
          <cell r="I1166" t="str">
            <v>H</v>
          </cell>
          <cell r="J1166" t="str">
            <v>ATRIBUÍDO SÃO PAULO</v>
          </cell>
          <cell r="K1166" t="str">
            <v>0,60</v>
          </cell>
        </row>
        <row r="1167">
          <cell r="G1167">
            <v>95279</v>
          </cell>
          <cell r="H1167" t="str">
            <v>DESEMPENADEIRA DE CONCRETO, PESO DE 78 KG, 4 PÁS, MOTOR A GASOLINA, POTÊNCIA 5,5 HP - JUROS. AF_09/2016</v>
          </cell>
          <cell r="I1167" t="str">
            <v>H</v>
          </cell>
          <cell r="J1167" t="str">
            <v>ATRIBUÍDO SÃO PAULO</v>
          </cell>
          <cell r="K1167" t="str">
            <v>0,06</v>
          </cell>
        </row>
        <row r="1168">
          <cell r="G1168">
            <v>95280</v>
          </cell>
          <cell r="H1168" t="str">
            <v>DESEMPENADEIRA DE CONCRETO, PESO DE 78 KG, 4 PÁS, MOTOR A GASOLINA, POTÊNCIA 5,5 HP - MANUTENÇÃO. AF_09/2016</v>
          </cell>
          <cell r="I1168" t="str">
            <v>H</v>
          </cell>
          <cell r="J1168" t="str">
            <v>ATRIBUÍDO SÃO PAULO</v>
          </cell>
          <cell r="K1168" t="str">
            <v>0,58</v>
          </cell>
        </row>
        <row r="1169">
          <cell r="G1169">
            <v>95281</v>
          </cell>
          <cell r="H1169" t="str">
            <v>DESEMPENADEIRA DE CONCRETO, PESO DE 78 KG, 4 PÁS, MOTOR A GASOLINA, POTÊNCIA 5,5 HP   MATERIAIS NA OPERAÇÃO. AF_09/2016</v>
          </cell>
          <cell r="I1169" t="str">
            <v>H</v>
          </cell>
          <cell r="J1169" t="str">
            <v>COLETADO</v>
          </cell>
          <cell r="K1169" t="str">
            <v>8,22</v>
          </cell>
        </row>
        <row r="1170">
          <cell r="G1170">
            <v>95617</v>
          </cell>
          <cell r="H1170" t="str">
            <v>PERFURATRIZ PNEUMATICA MANUAL DE PESO MEDIO, MARTELETE, 18KG, COMPRIMENTO MÁXIMO DE CURSO DE 6 M, DIAMETRO DO PISTAO DE 5,5 CM - DEPRECIAÇÃO. AF_11/2016</v>
          </cell>
          <cell r="I1170" t="str">
            <v>H</v>
          </cell>
          <cell r="J1170" t="str">
            <v>ATRIBUÍDO SÃO PAULO</v>
          </cell>
          <cell r="K1170" t="str">
            <v>0,99</v>
          </cell>
        </row>
        <row r="1171">
          <cell r="G1171">
            <v>95618</v>
          </cell>
          <cell r="H1171" t="str">
            <v>PERFURATRIZ PNEUMATICA MANUAL DE PESO MEDIO, MARTELETE, 18KG, COMPRIMENTO MÁXIMO DE CURSO DE 6 M, DIAMETRO DO PISTAO DE 5,5 CM - JUROS. AF_11/2016</v>
          </cell>
          <cell r="I1171" t="str">
            <v>H</v>
          </cell>
          <cell r="J1171" t="str">
            <v>ATRIBUÍDO SÃO PAULO</v>
          </cell>
          <cell r="K1171" t="str">
            <v>0,11</v>
          </cell>
        </row>
        <row r="1172">
          <cell r="G1172">
            <v>95619</v>
          </cell>
          <cell r="H1172" t="str">
            <v>PERFURATRIZ PNEUMATICA MANUAL DE PESO MEDIO, MARTELETE, 18KG, COMPRIMENTO MÁXIMO DE CURSO DE 6 M, DIAMETRO DO PISTAO DE 5,5 CM - MANUTENÇÃO. AF_11/2016</v>
          </cell>
          <cell r="I1172" t="str">
            <v>H</v>
          </cell>
          <cell r="J1172" t="str">
            <v>ATRIBUÍDO SÃO PAULO</v>
          </cell>
          <cell r="K1172" t="str">
            <v>1,23</v>
          </cell>
        </row>
        <row r="1173">
          <cell r="G1173">
            <v>95627</v>
          </cell>
          <cell r="H1173" t="str">
            <v>ROLO COMPACTADOR VIBRATORIO TANDEM, ACO LISO, POTENCIA 125 HP, PESO SEM/COM LASTRO 10,20/11,65 T, LARGURA DE TRABALHO 1,73 M - DEPRECIAÇÃO. AF_11/2016</v>
          </cell>
          <cell r="I1173" t="str">
            <v>H</v>
          </cell>
          <cell r="J1173" t="str">
            <v>ATRIBUÍDO SÃO PAULO</v>
          </cell>
          <cell r="K1173" t="str">
            <v>50,88</v>
          </cell>
        </row>
        <row r="1174">
          <cell r="G1174">
            <v>95628</v>
          </cell>
          <cell r="H1174" t="str">
            <v>ROLO COMPACTADOR VIBRATORIO TANDEM, ACO LISO, POTENCIA 125 HP, PESO SEM/COM LASTRO 10,20/11,65 T, LARGURA DE TRABALHO 1,73 M - JUROS. AF_11/2016</v>
          </cell>
          <cell r="I1174" t="str">
            <v>H</v>
          </cell>
          <cell r="J1174" t="str">
            <v>ATRIBUÍDO SÃO PAULO</v>
          </cell>
          <cell r="K1174" t="str">
            <v>7,06</v>
          </cell>
        </row>
        <row r="1175">
          <cell r="G1175">
            <v>95629</v>
          </cell>
          <cell r="H1175" t="str">
            <v>ROLO COMPACTADOR VIBRATORIO TANDEM, ACO LISO, POTENCIA 125 HP, PESO SEM/COM LASTRO 10,20/11,65 T, LARGURA DE TRABALHO 1,73 M - MANUTENÇÃO. AF_11/2016</v>
          </cell>
          <cell r="I1175" t="str">
            <v>H</v>
          </cell>
          <cell r="J1175" t="str">
            <v>ATRIBUÍDO SÃO PAULO</v>
          </cell>
          <cell r="K1175" t="str">
            <v>63,68</v>
          </cell>
        </row>
        <row r="1176">
          <cell r="G1176">
            <v>95630</v>
          </cell>
          <cell r="H1176" t="str">
            <v>ROLO COMPACTADOR VIBRATORIO TANDEM, ACO LISO, POTENCIA 125 HP, PESO SEM/COM LASTRO 10,20/11,65 T, LARGURA DE TRABALHO 1,73 M - MATERIAIS NA OPERAÇÃO. AF_11/2016</v>
          </cell>
          <cell r="I1176" t="str">
            <v>H</v>
          </cell>
          <cell r="J1176" t="str">
            <v>COLETADO</v>
          </cell>
          <cell r="K1176" t="str">
            <v>84,74</v>
          </cell>
        </row>
        <row r="1177">
          <cell r="G1177">
            <v>95698</v>
          </cell>
          <cell r="H1177" t="str">
            <v>PERFURATRIZ MANUAL, TORQUE MAXIMO 55 KGF.M, POTENCIA 5 CV, COM DIAMETRO MAXIMO 8 1/2" - DEPRECIAÇÃO. AF_11/2016</v>
          </cell>
          <cell r="I1177" t="str">
            <v>H</v>
          </cell>
          <cell r="J1177" t="str">
            <v>ATRIBUÍDO SÃO PAULO</v>
          </cell>
          <cell r="K1177" t="str">
            <v>4,01</v>
          </cell>
        </row>
        <row r="1178">
          <cell r="G1178">
            <v>95699</v>
          </cell>
          <cell r="H1178" t="str">
            <v>PERFURATRIZ MANUAL, TORQUE MAXIMO 55 KGF.M, POTENCIA 5 CV, COM DIAMETRO MAXIMO 8 1/2" - JUROS. AF_11/2016</v>
          </cell>
          <cell r="I1178" t="str">
            <v>H</v>
          </cell>
          <cell r="J1178" t="str">
            <v>ATRIBUÍDO SÃO PAULO</v>
          </cell>
          <cell r="K1178" t="str">
            <v>0,47</v>
          </cell>
        </row>
        <row r="1179">
          <cell r="G1179">
            <v>95700</v>
          </cell>
          <cell r="H1179" t="str">
            <v>PERFURATRIZ MANUAL, TORQUE MAXIMO 55 KGF.M, POTENCIA 5 CV, COM DIAMETRO MAXIMO 8 1/2" - MANUTENÇÃO. AF_11/2016</v>
          </cell>
          <cell r="I1179" t="str">
            <v>H</v>
          </cell>
          <cell r="J1179" t="str">
            <v>ATRIBUÍDO SÃO PAULO</v>
          </cell>
          <cell r="K1179" t="str">
            <v>5,01</v>
          </cell>
        </row>
        <row r="1180">
          <cell r="G1180">
            <v>95701</v>
          </cell>
          <cell r="H1180" t="str">
            <v>PERFURATRIZ MANUAL, TORQUE MAXIMO 55 KGF.M, POTENCIA 5 CV, COM DIAMETRO MAXIMO 8 1/2" - MATERIAIS NA OPERAÇÃO. AF_11/2016</v>
          </cell>
          <cell r="I1180" t="str">
            <v>H</v>
          </cell>
          <cell r="J1180" t="str">
            <v>COEFICIENTE DE REPRESENTATIVIDADE</v>
          </cell>
          <cell r="K1180" t="str">
            <v>2,69</v>
          </cell>
        </row>
        <row r="1181">
          <cell r="G1181">
            <v>95704</v>
          </cell>
          <cell r="H1181" t="str">
            <v>PERFURATRIZ SOBRE ESTEIRA, TORQUE MÁXIMO 600 KGF, POTÊNCIA ENTRE 50 E 60 HP, DIÂMETRO MÁXIMO 10 - DEPRECIAÇÃO. AF_11/2016</v>
          </cell>
          <cell r="I1181" t="str">
            <v>H</v>
          </cell>
          <cell r="J1181" t="str">
            <v>ATRIBUÍDO SÃO PAULO</v>
          </cell>
          <cell r="K1181" t="str">
            <v>44,32</v>
          </cell>
        </row>
        <row r="1182">
          <cell r="G1182">
            <v>95705</v>
          </cell>
          <cell r="H1182" t="str">
            <v>PERFURATRIZ SOBRE ESTEIRA, TORQUE MÁXIMO 600 KGF, POTÊNCIA ENTRE 50 E 60 HP, DIÂMETRO MÁXIMO 10 - JUROS. AF_11/2016</v>
          </cell>
          <cell r="I1182" t="str">
            <v>H</v>
          </cell>
          <cell r="J1182" t="str">
            <v>ATRIBUÍDO SÃO PAULO</v>
          </cell>
          <cell r="K1182" t="str">
            <v>6,07</v>
          </cell>
        </row>
        <row r="1183">
          <cell r="G1183">
            <v>95706</v>
          </cell>
          <cell r="H1183" t="str">
            <v>PERFURATRIZ SOBRE ESTEIRA, TORQUE MÁXIMO 600 KGF, POTÊNCIA ENTRE 50 E 60 HP, DIÂMETRO MÁXIMO 10 - MANUTENÇÃO. AF_11/2016</v>
          </cell>
          <cell r="I1183" t="str">
            <v>H</v>
          </cell>
          <cell r="J1183" t="str">
            <v>ATRIBUÍDO SÃO PAULO</v>
          </cell>
          <cell r="K1183" t="str">
            <v>55,46</v>
          </cell>
        </row>
        <row r="1184">
          <cell r="G1184">
            <v>95707</v>
          </cell>
          <cell r="H1184" t="str">
            <v>PERFURATRIZ SOBRE ESTEIRA, TORQUE MÁXIMO 600 KGF, POTÊNCIA ENTRE 50 E 60 HP, DIÂMETRO MÁXIMO 10 - MATERIAIS NA OPERAÇÃO. AF_11/2016</v>
          </cell>
          <cell r="I1184" t="str">
            <v>H</v>
          </cell>
          <cell r="J1184" t="str">
            <v>COEFICIENTE DE REPRESENTATIVIDADE</v>
          </cell>
          <cell r="K1184" t="str">
            <v>3,52</v>
          </cell>
        </row>
        <row r="1185">
          <cell r="G1185">
            <v>95710</v>
          </cell>
          <cell r="H1185" t="str">
            <v>ESCAVADEIRA HIDRAULICA SOBRE ESTEIRA, COM GARRA GIRATORIA DE MANDIBULAS, PESO OPERACIONAL ENTRE 22,00 E 25,50 TON, POTENCIA LIQUIDA ENTRE 150 E 160 HP - DEPRECIAÇÃO. AF_11/2016</v>
          </cell>
          <cell r="I1185" t="str">
            <v>H</v>
          </cell>
          <cell r="J1185" t="str">
            <v>ATRIBUÍDO SÃO PAULO</v>
          </cell>
          <cell r="K1185" t="str">
            <v>53,26</v>
          </cell>
        </row>
        <row r="1186">
          <cell r="G1186">
            <v>95711</v>
          </cell>
          <cell r="H1186" t="str">
            <v>ESCAVADEIRA HIDRAULICA SOBRE ESTEIRA, COM GARRA GIRATORIA DE MANDIBULAS, PESO OPERACIONAL ENTRE 22,00 E 25,50 TON, POTENCIA LIQUIDA ENTRE 150 E 160 HP - JUROS. AF_11/2016</v>
          </cell>
          <cell r="I1186" t="str">
            <v>H</v>
          </cell>
          <cell r="J1186" t="str">
            <v>ATRIBUÍDO SÃO PAULO</v>
          </cell>
          <cell r="K1186" t="str">
            <v>7,22</v>
          </cell>
        </row>
        <row r="1187">
          <cell r="G1187">
            <v>95712</v>
          </cell>
          <cell r="H1187" t="str">
            <v>ESCAVADEIRA HIDRAULICA SOBRE ESTEIRA, COM GARRA GIRATORIA DE MANDIBULAS, PESO OPERACIONAL ENTRE 22,00 E 25,50 TON, POTENCIA LIQUIDA ENTRE 150 E 160 HP - MANUTENÇÃO. AF_11/2016</v>
          </cell>
          <cell r="I1187" t="str">
            <v>H</v>
          </cell>
          <cell r="J1187" t="str">
            <v>ATRIBUÍDO SÃO PAULO</v>
          </cell>
          <cell r="K1187" t="str">
            <v>66,58</v>
          </cell>
        </row>
        <row r="1188">
          <cell r="G1188">
            <v>95713</v>
          </cell>
          <cell r="H1188" t="str">
            <v>ESCAVADEIRA HIDRAULICA SOBRE ESTEIRA, COM GARRA GIRATORIA DE MANDIBULAS, PESO OPERACIONAL ENTRE 22,00 E 25,50 TON, POTENCIA LIQUIDA ENTRE 150 E 160 HP - MATERIAIS NA OPERAÇÃO. AF_11/2016</v>
          </cell>
          <cell r="I1188" t="str">
            <v>H</v>
          </cell>
          <cell r="J1188" t="str">
            <v>COLETADO</v>
          </cell>
          <cell r="K1188" t="str">
            <v>85,37</v>
          </cell>
        </row>
        <row r="1189">
          <cell r="G1189">
            <v>95716</v>
          </cell>
          <cell r="H1189" t="str">
            <v>ESCAVADEIRA HIDRAULICA SOBRE ESTEIRA, EQUIPADA COM CLAMSHELL, COM CAPACIDADE DA CAÇAMBA ENTRE 1,20 E 1,50 M3, PESO OPERACIONAL ENTRE 20,00 E 22,00 TON, POTENCIA LIQUIDA ENTRE 150 E 160 HP - DEPRECIAÇÃO. AF_11/2016</v>
          </cell>
          <cell r="I1189" t="str">
            <v>H</v>
          </cell>
          <cell r="J1189" t="str">
            <v>ATRIBUÍDO SÃO PAULO</v>
          </cell>
          <cell r="K1189" t="str">
            <v>51,28</v>
          </cell>
        </row>
        <row r="1190">
          <cell r="G1190">
            <v>95717</v>
          </cell>
          <cell r="H1190" t="str">
            <v>ESCAVADEIRA HIDRAULICA SOBRE ESTEIRA, EQUIPADA COM CLAMSHELL, COM CAPACIDADE DA CAÇAMBA ENTRE 1,20 E 1,50 M3, PESO OPERACIONAL ENTRE 20,00 E 22,00 TON, POTENCIA LIQUIDA ENTRE 150 E 160 HP - JUROS. AF_11/2016</v>
          </cell>
          <cell r="I1190" t="str">
            <v>H</v>
          </cell>
          <cell r="J1190" t="str">
            <v>ATRIBUÍDO SÃO PAULO</v>
          </cell>
          <cell r="K1190" t="str">
            <v>6,95</v>
          </cell>
        </row>
        <row r="1191">
          <cell r="G1191">
            <v>95718</v>
          </cell>
          <cell r="H1191" t="str">
            <v>ESCAVADEIRA HIDRAULICA SOBRE ESTEIRA, EQUIPADA COM CLAMSHELL, COM CAPACIDADE DA CAÇAMBA ENTRE 1,20 E 1,50 M3, PESO OPERACIONAL ENTRE 20,00 E 22,00 TON, POTENCIA LIQUIDA ENTRE 150 E 160 HP - MANUTENÇÃO. AF_11/2016</v>
          </cell>
          <cell r="I1191" t="str">
            <v>H</v>
          </cell>
          <cell r="J1191" t="str">
            <v>ATRIBUÍDO SÃO PAULO</v>
          </cell>
          <cell r="K1191" t="str">
            <v>64,10</v>
          </cell>
        </row>
        <row r="1192">
          <cell r="G1192">
            <v>95719</v>
          </cell>
          <cell r="H1192" t="str">
            <v>ESCAVADEIRA HIDRAULICA SOBRE ESTEIRA, EQUIPADA COM CLAMSHELL, COM CAPACIDADE DA CAÇAMBA ENTRE 1,20 E 1,50 M3, PESO OPERACIONAL ENTRE 20,00 E 22,00 TON, POTENCIA LIQUIDA ENTRE 150 E 160 HP - MATERIAIS NA OPERAÇÃO. AF_11/2016</v>
          </cell>
          <cell r="I1192" t="str">
            <v>H</v>
          </cell>
          <cell r="J1192" t="str">
            <v>COLETADO</v>
          </cell>
          <cell r="K1192" t="str">
            <v>85,37</v>
          </cell>
        </row>
        <row r="1193">
          <cell r="G1193">
            <v>95869</v>
          </cell>
          <cell r="H1193" t="str">
            <v>GRUPO GERADOR COM CARENAGEM, MOTOR DIESEL POTÊNCIA STANDART ENTRE 250 E 260 KVA - JUROS. AF_12/2016</v>
          </cell>
          <cell r="I1193" t="str">
            <v>H</v>
          </cell>
          <cell r="J1193" t="str">
            <v>ATRIBUÍDO SÃO PAULO</v>
          </cell>
          <cell r="K1193" t="str">
            <v>1,77</v>
          </cell>
        </row>
        <row r="1194">
          <cell r="G1194">
            <v>95870</v>
          </cell>
          <cell r="H1194" t="str">
            <v>GRUPO GERADOR COM CARENAGEM, MOTOR DIESEL POTÊNCIA STANDART ENTRE 250 E 260 KVA - MANUTENÇÃO. AF_12/2016</v>
          </cell>
          <cell r="I1194" t="str">
            <v>H</v>
          </cell>
          <cell r="J1194" t="str">
            <v>ATRIBUÍDO SÃO PAULO</v>
          </cell>
          <cell r="K1194" t="str">
            <v>8,78</v>
          </cell>
        </row>
        <row r="1195">
          <cell r="G1195">
            <v>95871</v>
          </cell>
          <cell r="H1195" t="str">
            <v>GRUPO GERADOR COM CARENAGEM, MOTOR DIESEL POTÊNCIA STANDART ENTRE 250 E 260 KVA - MATERIAIS NA OPERAÇÃO. AF_12/2016</v>
          </cell>
          <cell r="I1195" t="str">
            <v>H</v>
          </cell>
          <cell r="J1195" t="str">
            <v>COLETADO</v>
          </cell>
          <cell r="K1195" t="str">
            <v>259,23</v>
          </cell>
        </row>
        <row r="1196">
          <cell r="G1196">
            <v>95874</v>
          </cell>
          <cell r="H1196" t="str">
            <v>GRUPO GERADOR COM CARENAGEM, MOTOR DIESEL POTÊNCIA STANDART ENTRE 250 E 260 KVA - DEPRECIAÇÃO. AF_12/2016</v>
          </cell>
          <cell r="I1196" t="str">
            <v>H</v>
          </cell>
          <cell r="J1196" t="str">
            <v>ATRIBUÍDO SÃO PAULO</v>
          </cell>
          <cell r="K1196" t="str">
            <v>9,84</v>
          </cell>
        </row>
        <row r="1197">
          <cell r="G1197">
            <v>96008</v>
          </cell>
          <cell r="H1197" t="str">
            <v>TRATOR DE PNEUS COM POTÊNCIA DE 122 CV, TRAÇÃO 4X4, COM VASSOURA MECÂNICA ACOPLADA - DEPRECIAÇÃO. AF_02/2017</v>
          </cell>
          <cell r="I1197" t="str">
            <v>H</v>
          </cell>
          <cell r="J1197" t="str">
            <v>ATRIBUÍDO SÃO PAULO</v>
          </cell>
          <cell r="K1197" t="str">
            <v>24,09</v>
          </cell>
        </row>
        <row r="1198">
          <cell r="G1198">
            <v>96009</v>
          </cell>
          <cell r="H1198" t="str">
            <v>TRATOR DE PNEUS COM POTÊNCIA DE 122 CV, TRAÇÃO 4X4, COM VASSOURA MECÂNICA ACOPLADA - JUROS. AF_02/2017</v>
          </cell>
          <cell r="I1198" t="str">
            <v>H</v>
          </cell>
          <cell r="J1198" t="str">
            <v>ATRIBUÍDO SÃO PAULO</v>
          </cell>
          <cell r="K1198" t="str">
            <v>3,34</v>
          </cell>
        </row>
        <row r="1199">
          <cell r="G1199">
            <v>96011</v>
          </cell>
          <cell r="H1199" t="str">
            <v>TRATOR DE PNEUS COM POTÊNCIA DE 122 CV, TRAÇÃO 4X4, COM VASSOURA MECÂNICA ACOPLADA - MANUTENÇÃO. AF_02/2017</v>
          </cell>
          <cell r="I1199" t="str">
            <v>H</v>
          </cell>
          <cell r="J1199" t="str">
            <v>ATRIBUÍDO SÃO PAULO</v>
          </cell>
          <cell r="K1199" t="str">
            <v>26,36</v>
          </cell>
        </row>
        <row r="1200">
          <cell r="G1200">
            <v>96012</v>
          </cell>
          <cell r="H1200" t="str">
            <v>TRATOR DE PNEUS COM POTÊNCIA DE 122 CV, TRAÇÃO 4X4, COM VASSOURA MECÂNICA ACOPLADA - MATERIAIS NA OPERAÇÃO. AF_02/2017</v>
          </cell>
          <cell r="I1200" t="str">
            <v>H</v>
          </cell>
          <cell r="J1200" t="str">
            <v>COLETADO</v>
          </cell>
          <cell r="K1200" t="str">
            <v>91,78</v>
          </cell>
        </row>
        <row r="1201">
          <cell r="G1201">
            <v>96015</v>
          </cell>
          <cell r="H1201" t="str">
            <v>TRATOR DE PNEUS COM POTÊNCIA DE 122 CV, TRAÇÃO 4X4, COM GRADE DE DISCOS ACOPLADA - DEPRECIAÇÃO. AF_02/2017</v>
          </cell>
          <cell r="I1201" t="str">
            <v>H</v>
          </cell>
          <cell r="J1201" t="str">
            <v>ATRIBUÍDO SÃO PAULO</v>
          </cell>
          <cell r="K1201" t="str">
            <v>23,86</v>
          </cell>
        </row>
        <row r="1202">
          <cell r="G1202">
            <v>96016</v>
          </cell>
          <cell r="H1202" t="str">
            <v>TRATOR DE PNEUS COM POTÊNCIA DE 122 CV, TRAÇÃO 4X4, COM GRADE DE DISCOS ACOPLADA - JUROS. AF_02/2017</v>
          </cell>
          <cell r="I1202" t="str">
            <v>H</v>
          </cell>
          <cell r="J1202" t="str">
            <v>ATRIBUÍDO SÃO PAULO</v>
          </cell>
          <cell r="K1202" t="str">
            <v>3,30</v>
          </cell>
        </row>
        <row r="1203">
          <cell r="G1203">
            <v>96018</v>
          </cell>
          <cell r="H1203" t="str">
            <v>TRATOR DE PNEUS COM POTÊNCIA DE 122 CV, TRAÇÃO 4X4, COM GRADE DE DISCOS ACOPLADA - MANUTENÇÃO. AF_02/2017</v>
          </cell>
          <cell r="I1203" t="str">
            <v>H</v>
          </cell>
          <cell r="J1203" t="str">
            <v>ATRIBUÍDO SÃO PAULO</v>
          </cell>
          <cell r="K1203" t="str">
            <v>26,10</v>
          </cell>
        </row>
        <row r="1204">
          <cell r="G1204">
            <v>96019</v>
          </cell>
          <cell r="H1204" t="str">
            <v>TRATOR DE PNEUS COM POTÊNCIA DE 122 CV, TRAÇÃO 4X4, COM GRADE DE DISCOS ACOPLADA - MATERIAIS NA OPERAÇÃO. AF_02/2017</v>
          </cell>
          <cell r="I1204" t="str">
            <v>H</v>
          </cell>
          <cell r="J1204" t="str">
            <v>COLETADO</v>
          </cell>
          <cell r="K1204" t="str">
            <v>91,78</v>
          </cell>
        </row>
        <row r="1205">
          <cell r="G1205">
            <v>96023</v>
          </cell>
          <cell r="H1205" t="str">
            <v>TRATOR DE PNEUS COM POTÊNCIA DE 85 CV, TRAÇÃO 4X4, COM GRADE DE DISCOS ACOPLADA - DEPRECIAÇÃO. AF_02/2017</v>
          </cell>
          <cell r="I1205" t="str">
            <v>H</v>
          </cell>
          <cell r="J1205" t="str">
            <v>ATRIBUÍDO SÃO PAULO</v>
          </cell>
          <cell r="K1205" t="str">
            <v>18,52</v>
          </cell>
        </row>
        <row r="1206">
          <cell r="G1206">
            <v>96024</v>
          </cell>
          <cell r="H1206" t="str">
            <v>TRATOR DE PNEUS COM POTÊNCIA DE 85 CV, TRAÇÃO 4X4, COM GRADE DE DISCOS ACOPLADA - JUROS. AF_02/2017</v>
          </cell>
          <cell r="I1206" t="str">
            <v>H</v>
          </cell>
          <cell r="J1206" t="str">
            <v>ATRIBUÍDO SÃO PAULO</v>
          </cell>
          <cell r="K1206" t="str">
            <v>2,56</v>
          </cell>
        </row>
        <row r="1207">
          <cell r="G1207">
            <v>96026</v>
          </cell>
          <cell r="H1207" t="str">
            <v>TRATOR DE PNEUS COM POTÊNCIA DE 85 CV, TRAÇÃO 4X4, COM GRADE DE DISCOS ACOPLADA - MANUTENÇÃO. AF_02/2017</v>
          </cell>
          <cell r="I1207" t="str">
            <v>H</v>
          </cell>
          <cell r="J1207" t="str">
            <v>ATRIBUÍDO SÃO PAULO</v>
          </cell>
          <cell r="K1207" t="str">
            <v>20,26</v>
          </cell>
        </row>
        <row r="1208">
          <cell r="G1208">
            <v>96027</v>
          </cell>
          <cell r="H1208" t="str">
            <v>TRATOR DE PNEUS COM POTÊNCIA DE 85 CV, TRAÇÃO 4X4, COM GRADE DE DISCOS ACOPLADA - MATERIAIS NA OPERAÇÃO. AF_02/2017</v>
          </cell>
          <cell r="I1208" t="str">
            <v>H</v>
          </cell>
          <cell r="J1208" t="str">
            <v>COLETADO</v>
          </cell>
          <cell r="K1208" t="str">
            <v>63,95</v>
          </cell>
        </row>
        <row r="1209">
          <cell r="G1209">
            <v>96030</v>
          </cell>
          <cell r="H1209" t="str">
            <v>CAMINHÃO BASCULANTE 10 M3, TRUCADO, POTÊNCIA 230 CV, INCLUSIVE CAÇAMBA METÁLICA, COM DISTRIBUIDOR DE AGREGADOS ACOPLADO - DEPRECIAÇÃO. AF_02/2017</v>
          </cell>
          <cell r="I1209" t="str">
            <v>H</v>
          </cell>
          <cell r="J1209" t="str">
            <v>ATRIBUÍDO SÃO PAULO</v>
          </cell>
          <cell r="K1209" t="str">
            <v>33,67</v>
          </cell>
        </row>
        <row r="1210">
          <cell r="G1210">
            <v>96031</v>
          </cell>
          <cell r="H1210" t="str">
            <v>CAMINHÃO BASCULANTE 10 M3, TRUCADO, POTÊNCIA 230 CV, INCLUSIVE CAÇAMBA METÁLICA, COM DISTRIBUIDOR DE AGREGADOS ACOPLADO - JUROS. AF_02/2017</v>
          </cell>
          <cell r="I1210" t="str">
            <v>H</v>
          </cell>
          <cell r="J1210" t="str">
            <v>ATRIBUÍDO SÃO PAULO</v>
          </cell>
          <cell r="K1210" t="str">
            <v>6,48</v>
          </cell>
        </row>
        <row r="1211">
          <cell r="G1211">
            <v>96032</v>
          </cell>
          <cell r="H1211" t="str">
            <v>CAMINHÃO BASCULANTE 10 M3, TRUCADO, POTÊNCIA 230 CV, INCLUSIVE CAÇAMBA METÁLICA, COM DISTRIBUIDOR DE AGREGADOS ACOPLADO - IMPOSTOS E SEGUROS. AF_02/2017</v>
          </cell>
          <cell r="I1211" t="str">
            <v>H</v>
          </cell>
          <cell r="J1211" t="str">
            <v>ATRIBUÍDO SÃO PAULO</v>
          </cell>
          <cell r="K1211" t="str">
            <v>5,12</v>
          </cell>
        </row>
        <row r="1212">
          <cell r="G1212">
            <v>96033</v>
          </cell>
          <cell r="H1212" t="str">
            <v>CAMINHÃO BASCULANTE 10 M3, TRUCADO, POTÊNCIA 230 CV, INCLUSIVE CAÇAMBA METÁLICA, COM DISTRIBUIDOR DE AGREGADOS ACOPLADO - MANUTENÇÃO. AF_02/2017</v>
          </cell>
          <cell r="I1212" t="str">
            <v>H</v>
          </cell>
          <cell r="J1212" t="str">
            <v>ATRIBUÍDO SÃO PAULO</v>
          </cell>
          <cell r="K1212" t="str">
            <v>58,13</v>
          </cell>
        </row>
        <row r="1213">
          <cell r="G1213">
            <v>96034</v>
          </cell>
          <cell r="H1213" t="str">
            <v>CAMINHÃO BASCULANTE 10 M3, TRUCADO, POTÊNCIA 230 CV, INCLUSIVE CAÇAMBA METÁLICA, COM DISTRIBUIDOR DE AGREGADOS ACOPLADO - MATERIAIS NA OPERAÇÃO. AF_02/2017</v>
          </cell>
          <cell r="I1213" t="str">
            <v>H</v>
          </cell>
          <cell r="J1213" t="str">
            <v>COLETADO</v>
          </cell>
          <cell r="K1213" t="str">
            <v>134,61</v>
          </cell>
        </row>
        <row r="1214">
          <cell r="G1214">
            <v>96053</v>
          </cell>
          <cell r="H1214" t="str">
            <v>TRATOR DE PNEUS COM POTÊNCIA DE 85 CV, TRAÇÃO 4X4, COM VASSOURA MECÂNICA ACOPLADA - DEPRECIAÇÃO. AF_03/2017</v>
          </cell>
          <cell r="I1214" t="str">
            <v>H</v>
          </cell>
          <cell r="J1214" t="str">
            <v>ATRIBUÍDO SÃO PAULO</v>
          </cell>
          <cell r="K1214" t="str">
            <v>18,75</v>
          </cell>
        </row>
        <row r="1215">
          <cell r="G1215">
            <v>96054</v>
          </cell>
          <cell r="H1215" t="str">
            <v>MINICARREGADEIRA SOBRE RODAS POTENCIA 47HP CAPACIDADE OPERACAO 646 KG, COM VASSOURA MECÂNICA ACOPLADA - DEPRECIAÇÃO. AF_03/2017</v>
          </cell>
          <cell r="I1215" t="str">
            <v>H</v>
          </cell>
          <cell r="J1215" t="str">
            <v>ATRIBUÍDO SÃO PAULO</v>
          </cell>
          <cell r="K1215" t="str">
            <v>28,16</v>
          </cell>
        </row>
        <row r="1216">
          <cell r="G1216">
            <v>96055</v>
          </cell>
          <cell r="H1216" t="str">
            <v>TRATOR DE PNEUS COM POTÊNCIA DE 85 CV, TRAÇÃO 4X4, COM VASSOURA MECÂNICA ACOPLADA - JUROS. AF_03/2017</v>
          </cell>
          <cell r="I1216" t="str">
            <v>H</v>
          </cell>
          <cell r="J1216" t="str">
            <v>ATRIBUÍDO SÃO PAULO</v>
          </cell>
          <cell r="K1216" t="str">
            <v>2,60</v>
          </cell>
        </row>
        <row r="1217">
          <cell r="G1217">
            <v>96056</v>
          </cell>
          <cell r="H1217" t="str">
            <v>TRATOR DE PNEUS COM POTÊNCIA DE 85 CV, TRAÇÃO 4X4, COM VASSOURA MECÂNICA ACOPLADA - MANUTENÇÃO. AF_03/2017</v>
          </cell>
          <cell r="I1217" t="str">
            <v>H</v>
          </cell>
          <cell r="J1217" t="str">
            <v>ATRIBUÍDO SÃO PAULO</v>
          </cell>
          <cell r="K1217" t="str">
            <v>20,52</v>
          </cell>
        </row>
        <row r="1218">
          <cell r="G1218">
            <v>96057</v>
          </cell>
          <cell r="H1218" t="str">
            <v>TRATOR DE PNEUS COM POTÊNCIA DE 85 CV, TRAÇÃO 4X4, COM VASSOURA MECÂNICA ACOPLADA - MATERIAIS NA OPERAÇÃO. AF_03/2017</v>
          </cell>
          <cell r="I1218" t="str">
            <v>H</v>
          </cell>
          <cell r="J1218" t="str">
            <v>COLETADO</v>
          </cell>
          <cell r="K1218" t="str">
            <v>63,95</v>
          </cell>
        </row>
        <row r="1219">
          <cell r="G1219">
            <v>96060</v>
          </cell>
          <cell r="H1219" t="str">
            <v>MINICARREGADEIRA SOBRE RODAS POTENCIA 47HP CAPACIDADE OPERACAO 646 KG, COM VASSOURA MECÂNICA ACOPLADA - JUROS. AF_03/2017</v>
          </cell>
          <cell r="I1219" t="str">
            <v>H</v>
          </cell>
          <cell r="J1219" t="str">
            <v>ATRIBUÍDO SÃO PAULO</v>
          </cell>
          <cell r="K1219" t="str">
            <v>2,84</v>
          </cell>
        </row>
        <row r="1220">
          <cell r="G1220">
            <v>96061</v>
          </cell>
          <cell r="H1220" t="str">
            <v>MINICARREGADEIRA SOBRE RODAS POTENCIA 47HP CAPACIDADE OPERACAO 646 KG, COM VASSOURA MECÂNICA ACOPLADA - MANUTENÇÃO. AF_03/2017</v>
          </cell>
          <cell r="I1220" t="str">
            <v>H</v>
          </cell>
          <cell r="J1220" t="str">
            <v>ATRIBUÍDO SÃO PAULO</v>
          </cell>
          <cell r="K1220" t="str">
            <v>35,20</v>
          </cell>
        </row>
        <row r="1221">
          <cell r="G1221">
            <v>96062</v>
          </cell>
          <cell r="H1221" t="str">
            <v>MINICARREGADEIRA SOBRE RODAS POTENCIA 47HP CAPACIDADE OPERACAO 646 KG, COM VASSOURA MECÂNICA ACOPLADA - MATERIAIS NA OPERAÇÃO. AF_03/2017</v>
          </cell>
          <cell r="I1221" t="str">
            <v>H</v>
          </cell>
          <cell r="J1221" t="str">
            <v>COLETADO</v>
          </cell>
          <cell r="K1221" t="str">
            <v>37,82</v>
          </cell>
        </row>
        <row r="1222">
          <cell r="G1222">
            <v>96241</v>
          </cell>
          <cell r="H1222" t="str">
            <v>MINIESCAVADEIRA SOBRE ESTEIRAS, POTENCIA LIQUIDA DE *30* HP, PESO OPERACIONAL DE *3.500* KG - DEPRECIACAO. AF_04/2017</v>
          </cell>
          <cell r="I1222" t="str">
            <v>H</v>
          </cell>
          <cell r="J1222" t="str">
            <v>ATRIBUÍDO SÃO PAULO</v>
          </cell>
          <cell r="K1222" t="str">
            <v>23,37</v>
          </cell>
        </row>
        <row r="1223">
          <cell r="G1223">
            <v>96242</v>
          </cell>
          <cell r="H1223" t="str">
            <v>MINIESCAVADEIRA SOBRE ESTEIRAS, POTENCIA LIQUIDA DE *30* HP, PESO OPERACIONAL DE *3.500* KG - JUROS. AF_04/2017</v>
          </cell>
          <cell r="I1223" t="str">
            <v>H</v>
          </cell>
          <cell r="J1223" t="str">
            <v>ATRIBUÍDO SÃO PAULO</v>
          </cell>
          <cell r="K1223" t="str">
            <v>3,17</v>
          </cell>
        </row>
        <row r="1224">
          <cell r="G1224">
            <v>96243</v>
          </cell>
          <cell r="H1224" t="str">
            <v>MINIESCAVADEIRA SOBRE ESTEIRAS, POTENCIA LIQUIDA DE *30* HP, PESO OPERACIONAL DE *3.500* KG - MANUTENCAO. AF_04/2017</v>
          </cell>
          <cell r="I1224" t="str">
            <v>H</v>
          </cell>
          <cell r="J1224" t="str">
            <v>ATRIBUÍDO SÃO PAULO</v>
          </cell>
          <cell r="K1224" t="str">
            <v>29,22</v>
          </cell>
        </row>
        <row r="1225">
          <cell r="G1225">
            <v>96244</v>
          </cell>
          <cell r="H1225" t="str">
            <v>MINIESCAVADEIRA SOBRE ESTEIRAS, POTENCIA LIQUIDA DE *30* HP, PESO OPERACIONAL DE *3.500* KG - MATERIAIS NA OPERACAO. AF_04/2017</v>
          </cell>
          <cell r="I1225" t="str">
            <v>H</v>
          </cell>
          <cell r="J1225" t="str">
            <v>COLETADO</v>
          </cell>
          <cell r="K1225" t="str">
            <v>16,52</v>
          </cell>
        </row>
        <row r="1226">
          <cell r="G1226">
            <v>96301</v>
          </cell>
          <cell r="H1226" t="str">
            <v>PERFURATRIZ ROTATIVA SOBRE ESTEIRA, TORQUE MAXIMO 2500 KGM, POTENCIA 110 HP, MOTOR DIESEL - MATERIAIS NA OPERAÇÃO. AF_05/2017</v>
          </cell>
          <cell r="I1226" t="str">
            <v>H</v>
          </cell>
          <cell r="J1226" t="str">
            <v>COLETADO</v>
          </cell>
          <cell r="K1226" t="str">
            <v>46,63</v>
          </cell>
        </row>
        <row r="1227">
          <cell r="G1227">
            <v>96457</v>
          </cell>
          <cell r="H1227" t="str">
            <v>ROLO COMPACTADOR DE PNEUS, ESTATICO, PRESSAO VARIAVEL, POTENCIA 110 HP, PESO SEM/COM LASTRO 10,8/27 T, LARGURA DE ROLAGEM 2,30 M - MATERIAIS NA OPERACAO. AF_06/2017</v>
          </cell>
          <cell r="I1227" t="str">
            <v>H</v>
          </cell>
          <cell r="J1227" t="str">
            <v>COLETADO</v>
          </cell>
          <cell r="K1227" t="str">
            <v>60,60</v>
          </cell>
        </row>
        <row r="1228">
          <cell r="G1228">
            <v>96458</v>
          </cell>
          <cell r="H1228" t="str">
            <v>ROLO COMPACTADOR DE PNEUS, ESTATICO, PRESSAO VARIAVEL, POTENCIA 110 HP, PESO SEM/COM LASTRO 10,8/27 T, LARGURA DE ROLAGEM 2,30 M - MANUTENCAO. AF_06/2017</v>
          </cell>
          <cell r="I1228" t="str">
            <v>H</v>
          </cell>
          <cell r="J1228" t="str">
            <v>ATRIBUÍDO SÃO PAULO</v>
          </cell>
          <cell r="K1228" t="str">
            <v>70,62</v>
          </cell>
        </row>
        <row r="1229">
          <cell r="G1229">
            <v>96459</v>
          </cell>
          <cell r="H1229" t="str">
            <v>ROLO COMPACTADOR DE PNEUS, ESTATICO, PRESSAO VARIAVEL, POTENCIA 110 HP, PESO SEM/COM LASTRO 10,8/27 T, LARGURA DE ROLAGEM 2,30 M - JUROS. AF_06/2017</v>
          </cell>
          <cell r="I1229" t="str">
            <v>H</v>
          </cell>
          <cell r="J1229" t="str">
            <v>ATRIBUÍDO SÃO PAULO</v>
          </cell>
          <cell r="K1229" t="str">
            <v>7,83</v>
          </cell>
        </row>
        <row r="1230">
          <cell r="G1230">
            <v>96460</v>
          </cell>
          <cell r="H1230" t="str">
            <v>ROLO COMPACTADOR DE PNEUS, ESTATICO, PRESSAO VARIAVEL, POTENCIA 110 HP, PESO SEM/COM LASTRO 10,8/27 T, LARGURA DE ROLAGEM 2,30 M - DEPRECIAÇÃO. AF_06/2017</v>
          </cell>
          <cell r="I1230" t="str">
            <v>H</v>
          </cell>
          <cell r="J1230" t="str">
            <v>ATRIBUÍDO SÃO PAULO</v>
          </cell>
          <cell r="K1230" t="str">
            <v>56,43</v>
          </cell>
        </row>
        <row r="1231">
          <cell r="G1231">
            <v>98760</v>
          </cell>
          <cell r="H1231" t="str">
            <v>INVERSOR DE SOLDA MONOFÁSICO DE 160 A, POTÊNCIA DE 5400 W, TENSÃO DE 220 V, PARA SOLDA COM ELETRODOS DE 2,0 A 4,0 MM E PROCESSO TIG - DEPRECIAÇÃO. AF_06/2018</v>
          </cell>
          <cell r="I1231" t="str">
            <v>H</v>
          </cell>
          <cell r="J1231" t="str">
            <v>COLETADO</v>
          </cell>
          <cell r="K1231" t="str">
            <v>0,06</v>
          </cell>
        </row>
        <row r="1232">
          <cell r="G1232">
            <v>98761</v>
          </cell>
          <cell r="H1232" t="str">
            <v>INVERSOR DE SOLDA MONOFÁSICO DE 160 A, POTÊNCIA DE 5400 W, TENSÃO DE 220 V, PARA SOLDA COM ELETRODOS DE 2,0 A 4,0 MM E PROCESSO TIG - JUROS. AF_06/2018</v>
          </cell>
          <cell r="I1232" t="str">
            <v>H</v>
          </cell>
          <cell r="J1232" t="str">
            <v>COLETADO</v>
          </cell>
          <cell r="K1232" t="str">
            <v>0,00</v>
          </cell>
        </row>
        <row r="1233">
          <cell r="G1233">
            <v>98762</v>
          </cell>
          <cell r="H1233" t="str">
            <v>INVERSOR DE SOLDA MONOFÁSICO DE 160 A, POTÊNCIA DE 5400 W, TENSÃO DE 220 V, PARA SOLDA COM ELETRODOS DE 2,0 A 4,0 MM E PROCESSO TIG - MANUTENÇÃO. AF_06/2018</v>
          </cell>
          <cell r="I1233" t="str">
            <v>H</v>
          </cell>
          <cell r="J1233" t="str">
            <v>COLETADO</v>
          </cell>
          <cell r="K1233" t="str">
            <v>0,08</v>
          </cell>
        </row>
        <row r="1234">
          <cell r="G1234">
            <v>98763</v>
          </cell>
          <cell r="H1234" t="str">
            <v>INVERSOR DE SOLDA MONOFÁSICO DE 160 A, POTÊNCIA DE 5400 W, TENSÃO DE 220 V, PARA SOLDA COM ELETRODOS DE 2,0 A 4,0 MM E PROCESSO TIG - MATERIAIS NA OPERAÇÃO. AF_06/2018</v>
          </cell>
          <cell r="I1234" t="str">
            <v>H</v>
          </cell>
          <cell r="J1234" t="str">
            <v>COEFICIENTE DE REPRESENTATIVIDADE</v>
          </cell>
          <cell r="K1234" t="str">
            <v>3,94</v>
          </cell>
        </row>
        <row r="1235">
          <cell r="G1235">
            <v>99829</v>
          </cell>
          <cell r="H1235" t="str">
            <v>LAVADORA DE ALTA PRESSAO (LAVA-JATO) PARA AGUA FRIA, PRESSAO DE OPERACAO ENTRE 1400 E 1900 LIB/POL2, VAZAO MAXIMA ENTRE 400 E 700 L/H - DEPRECIAÇÃO. AF_04/2019</v>
          </cell>
          <cell r="I1235" t="str">
            <v>H</v>
          </cell>
          <cell r="J1235" t="str">
            <v>COLETADO</v>
          </cell>
          <cell r="K1235" t="str">
            <v>0,20</v>
          </cell>
        </row>
        <row r="1236">
          <cell r="G1236">
            <v>99830</v>
          </cell>
          <cell r="H1236" t="str">
            <v>LAVADORA DE ALTA PRESSAO (LAVA-JATO) PARA AGUA FRIA, PRESSAO DE OPERACAO ENTRE 1400 E 1900 LIB/POL2, VAZAO MAXIMA ENTRE 400 E 700 L/H - JUROS. AF_04/2019</v>
          </cell>
          <cell r="I1236" t="str">
            <v>H</v>
          </cell>
          <cell r="J1236" t="str">
            <v>COLETADO</v>
          </cell>
          <cell r="K1236" t="str">
            <v>0,02</v>
          </cell>
        </row>
        <row r="1237">
          <cell r="G1237">
            <v>99831</v>
          </cell>
          <cell r="H1237" t="str">
            <v>LAVADORA DE ALTA PRESSAO (LAVA-JATO) PARA AGUA FRIA, PRESSAO DE OPERACAO ENTRE 1400 E 1900 LIB/POL2, VAZAO MAXIMA ENTRE 400 E 700 L/H - MANUTENÇÃO. AF_04/2019</v>
          </cell>
          <cell r="I1237" t="str">
            <v>H</v>
          </cell>
          <cell r="J1237" t="str">
            <v>COLETADO</v>
          </cell>
          <cell r="K1237" t="str">
            <v>0,13</v>
          </cell>
        </row>
        <row r="1238">
          <cell r="G1238">
            <v>99832</v>
          </cell>
          <cell r="H1238" t="str">
            <v>LAVADORA DE ALTA PRESSAO (LAVA-JATO) PARA AGUA FRIA, PRESSAO DE OPERACAO ENTRE 1400 E 1900 LIB/POL2, VAZAO MAXIMA ENTRE 400 E 700 L/H - MATERIAIS NA OPERAÇÃO. AF_04/2019</v>
          </cell>
          <cell r="I1238" t="str">
            <v>H</v>
          </cell>
          <cell r="J1238" t="str">
            <v>COEFICIENTE DE REPRESENTATIVIDADE</v>
          </cell>
          <cell r="K1238" t="str">
            <v>3,80</v>
          </cell>
        </row>
        <row r="1239">
          <cell r="G1239">
            <v>100637</v>
          </cell>
          <cell r="H1239" t="str">
            <v>USINA DE MISTURA ASFÁLTICA À QUENTE, TIPO CONTRA FLUXO, PROD 100 A 140 TON/HORA - DEPRECIAÇÃO. AF_12/2019</v>
          </cell>
          <cell r="I1239" t="str">
            <v>H</v>
          </cell>
          <cell r="J1239" t="str">
            <v>ATRIBUÍDO SÃO PAULO</v>
          </cell>
          <cell r="K1239" t="str">
            <v>174,88</v>
          </cell>
        </row>
        <row r="1240">
          <cell r="G1240">
            <v>100638</v>
          </cell>
          <cell r="H1240" t="str">
            <v>USINA DE MISTURA ASFÁLTICA À QUENTE, TIPO CONTRA FLUXO, PROD 100 A 140 TON/HORA - JUROS. AF_12/2019</v>
          </cell>
          <cell r="I1240" t="str">
            <v>H</v>
          </cell>
          <cell r="J1240" t="str">
            <v>ATRIBUÍDO SÃO PAULO</v>
          </cell>
          <cell r="K1240" t="str">
            <v>27,56</v>
          </cell>
        </row>
        <row r="1241">
          <cell r="G1241">
            <v>100639</v>
          </cell>
          <cell r="H1241" t="str">
            <v>USINA DE MISTURA ASFÁLTICA À QUENTE, TIPO CONTRA FLUXO, PROD 100 A 140 TON/HORA - MANUTENÇÃO. AF_12/2019</v>
          </cell>
          <cell r="I1241" t="str">
            <v>H</v>
          </cell>
          <cell r="J1241" t="str">
            <v>ATRIBUÍDO SÃO PAULO</v>
          </cell>
          <cell r="K1241" t="str">
            <v>218,77</v>
          </cell>
        </row>
        <row r="1242">
          <cell r="G1242">
            <v>100640</v>
          </cell>
          <cell r="H1242" t="str">
            <v>USINA DE MISTURA ASFÁLTICA À QUENTE, TIPO CONTRA FLUXO, PROD 100 A 140 TON/HORA - MATERIAIS NA OPERAÇÃO. AF_12/2019</v>
          </cell>
          <cell r="I1242" t="str">
            <v>H</v>
          </cell>
          <cell r="J1242" t="str">
            <v>COLETADO</v>
          </cell>
          <cell r="K1242" t="str">
            <v>4.089,60</v>
          </cell>
        </row>
        <row r="1243">
          <cell r="G1243">
            <v>100643</v>
          </cell>
          <cell r="H1243" t="str">
            <v>USINA DE ASFALTO, TIPO GRAVIMÉTRICA, PROD 150 TON/HORA - DEPRECIAÇÃO. AF_12/2019</v>
          </cell>
          <cell r="I1243" t="str">
            <v>H</v>
          </cell>
          <cell r="J1243" t="str">
            <v>ATRIBUÍDO SÃO PAULO</v>
          </cell>
          <cell r="K1243" t="str">
            <v>358,34</v>
          </cell>
        </row>
        <row r="1244">
          <cell r="G1244">
            <v>100644</v>
          </cell>
          <cell r="H1244" t="str">
            <v>USINA DE ASFALTO, TIPO GRAVIMÉTRICA, PROD 150 TON/HORA - JUROS. AF_12/2019</v>
          </cell>
          <cell r="I1244" t="str">
            <v>H</v>
          </cell>
          <cell r="J1244" t="str">
            <v>ATRIBUÍDO SÃO PAULO</v>
          </cell>
          <cell r="K1244" t="str">
            <v>64,50</v>
          </cell>
        </row>
        <row r="1245">
          <cell r="G1245">
            <v>100645</v>
          </cell>
          <cell r="H1245" t="str">
            <v>USINA DE ASFALTO, TIPO GRAVIMÉTRICA, PROD 150 TON/HORA - MANUTENÇÃO. AF_12/2019</v>
          </cell>
          <cell r="I1245" t="str">
            <v>H</v>
          </cell>
          <cell r="J1245" t="str">
            <v>ATRIBUÍDO SÃO PAULO</v>
          </cell>
          <cell r="K1245" t="str">
            <v>576,03</v>
          </cell>
        </row>
        <row r="1246">
          <cell r="G1246">
            <v>100646</v>
          </cell>
          <cell r="H1246" t="str">
            <v>USINA DE ASFALTO, TIPO GRAVIMÉTRICA, PROD 150 TON/HORA - MATERIAIS NA OPERAÇÃO. AF_12/2019</v>
          </cell>
          <cell r="I1246" t="str">
            <v>H</v>
          </cell>
          <cell r="J1246" t="str">
            <v>COLETADO</v>
          </cell>
          <cell r="K1246" t="str">
            <v>5.112,00</v>
          </cell>
        </row>
        <row r="1247">
          <cell r="G1247">
            <v>102270</v>
          </cell>
          <cell r="H1247" t="str">
            <v>MARTELO DEMOLIDOR ELÉTRICO, COM POTÊNCIA DE 2.000 W, 1.000 IMPACTOS POR MINUTO, PESO DE 30 KG - DEPRECIAÇÃO. AF_01/2021</v>
          </cell>
          <cell r="I1247" t="str">
            <v>H</v>
          </cell>
          <cell r="J1247" t="str">
            <v>ATRIBUÍDO SÃO PAULO</v>
          </cell>
          <cell r="K1247" t="str">
            <v>0,59</v>
          </cell>
        </row>
        <row r="1248">
          <cell r="G1248">
            <v>102271</v>
          </cell>
          <cell r="H1248" t="str">
            <v>MARTELO DEMOLIDOR ELÉTRICO, COM POTÊNCIA DE 2.000 W, 1.000 IMPACTOS POR MINUTO, PESO DE 30 KG - JUROS. AF_01/2021</v>
          </cell>
          <cell r="I1248" t="str">
            <v>H</v>
          </cell>
          <cell r="J1248" t="str">
            <v>ATRIBUÍDO SÃO PAULO</v>
          </cell>
          <cell r="K1248" t="str">
            <v>0,06</v>
          </cell>
        </row>
        <row r="1249">
          <cell r="G1249">
            <v>102272</v>
          </cell>
          <cell r="H1249" t="str">
            <v>MARTELO DEMOLIDOR ELÉTRICO, COM POTÊNCIA DE 2.000 W, 1.000 IMPACTOS POR MINUTO, PESO DE 30 KG - MANUTENÇÃO. AF_01/2021</v>
          </cell>
          <cell r="I1249" t="str">
            <v>H</v>
          </cell>
          <cell r="J1249" t="str">
            <v>ATRIBUÍDO SÃO PAULO</v>
          </cell>
          <cell r="K1249" t="str">
            <v>0,74</v>
          </cell>
        </row>
        <row r="1250">
          <cell r="G1250">
            <v>102273</v>
          </cell>
          <cell r="H1250" t="str">
            <v>MARTELO DEMOLIDOR ELÉTRICO, COM POTÊNCIA DE 2.000 W, 1.000 IMPACTOS POR MINUTO, PESO DE 30 KG - MATERIAIS NA OPERAÇÃO. AF_01/2021</v>
          </cell>
          <cell r="I1250" t="str">
            <v>H</v>
          </cell>
          <cell r="J1250" t="str">
            <v>COEFICIENTE DE REPRESENTATIVIDADE</v>
          </cell>
          <cell r="K1250" t="str">
            <v>1,46</v>
          </cell>
        </row>
        <row r="1251">
          <cell r="G1251">
            <v>102809</v>
          </cell>
          <cell r="H1251" t="str">
            <v>CALDEIRA A GÁS COM TERMOSTATO, CAPACIDADE 100 LITROS - MATERIAIS NA OPERAÇÃO. AF_04/2019</v>
          </cell>
          <cell r="I1251" t="str">
            <v>H</v>
          </cell>
          <cell r="J1251" t="str">
            <v>COLETADO</v>
          </cell>
          <cell r="K1251" t="str">
            <v>18,02</v>
          </cell>
        </row>
        <row r="1252">
          <cell r="G1252">
            <v>102815</v>
          </cell>
          <cell r="H1252" t="str">
            <v>CENTRAL DE LAMA BENTONÍTICA (DEPÓSITO DE BENTONITA, MISTURADOR DE ALTA TURBULÊNCIA, SILOS DE ARMAZENAMENTO DE LAMA E ÁGUA, LABORATÓRIO DE CONTROLE DE QUALIDADE DA LAMA) - MATERIAIS NA OPERAÇÃO. AF_04/2019</v>
          </cell>
          <cell r="I1252" t="str">
            <v>H</v>
          </cell>
          <cell r="J1252" t="str">
            <v>COEFICIENTE DE REPRESENTATIVIDADE</v>
          </cell>
          <cell r="K1252" t="str">
            <v>2,92</v>
          </cell>
        </row>
        <row r="1253">
          <cell r="G1253">
            <v>102826</v>
          </cell>
          <cell r="H1253" t="str">
            <v>CONJUNTO MACACO E BOMBA HIDRÁULICA PARA PROTENSAO DE CORDOALHAS, ESFORÇO MAXIMO DE 115 TONELADAS - MATERIAIS NA OPERAÇÃO. AF_04/2019</v>
          </cell>
          <cell r="I1253" t="str">
            <v>H</v>
          </cell>
          <cell r="J1253" t="str">
            <v>COEFICIENTE DE REPRESENTATIVIDADE</v>
          </cell>
          <cell r="K1253" t="str">
            <v>5,48</v>
          </cell>
        </row>
        <row r="1254">
          <cell r="G1254">
            <v>102832</v>
          </cell>
          <cell r="H1254" t="str">
            <v>CONJUNTO CILINDRO E BOMBA HIDRÁULICA PARA PROTENSÃO DE MONOBARRAS PARA TIRANTES, ESFORÇO MÁXIMO DE 30 TONELADAS  - MATERIAIS NA OPERAÇÃO. AF_04/2019</v>
          </cell>
          <cell r="I1254" t="str">
            <v>H</v>
          </cell>
          <cell r="J1254" t="str">
            <v>COEFICIENTE DE REPRESENTATIVIDADE</v>
          </cell>
          <cell r="K1254" t="str">
            <v>7,31</v>
          </cell>
        </row>
        <row r="1255">
          <cell r="G1255">
            <v>102843</v>
          </cell>
          <cell r="H1255" t="str">
            <v>GUINDASTE HIDRAULICO AUTOPROPELIDO, COM LANÇA TRELIÇADA 40 M, CAPACIDADE MÁXIMA 75 T, EQUIPADO COM CLAMSHELL - MATERIAIS NA OPERAÇÃO. AF_04/2019</v>
          </cell>
          <cell r="I1255" t="str">
            <v>H</v>
          </cell>
          <cell r="J1255" t="str">
            <v>COLETADO</v>
          </cell>
          <cell r="K1255" t="str">
            <v>127,80</v>
          </cell>
        </row>
        <row r="1256">
          <cell r="G1256">
            <v>102849</v>
          </cell>
          <cell r="H1256" t="str">
            <v>GUINDASTE SOBRE ESTEIRAS, COM LANÇA TRELIÇADA 40 M, CAPACIDADE MÁXIMA 75 T - MATERIAIS NA OPERAÇÃO. AF_04/2019</v>
          </cell>
          <cell r="I1256" t="str">
            <v>H</v>
          </cell>
          <cell r="J1256" t="str">
            <v>COLETADO</v>
          </cell>
          <cell r="K1256" t="str">
            <v>62,48</v>
          </cell>
        </row>
        <row r="1257">
          <cell r="G1257">
            <v>102855</v>
          </cell>
          <cell r="H1257" t="str">
            <v>GUINDASTE SOBRE ESTEIRAS, COM LANÇA TRELIÇADA 40 M, CAPACIDADE MÁXIMA 75 T, EQUIPADO COM CLAMSHELL - MATERIAIS NA OPERAÇÃO. AF_04/2019</v>
          </cell>
          <cell r="I1257" t="str">
            <v>H</v>
          </cell>
          <cell r="J1257" t="str">
            <v>COLETADO</v>
          </cell>
          <cell r="K1257" t="str">
            <v>62,48</v>
          </cell>
        </row>
        <row r="1258">
          <cell r="G1258">
            <v>102861</v>
          </cell>
          <cell r="H1258" t="str">
            <v>MÁQUINA FORMER DOBRAS DIVERSAS: 220V/380V TRIFÁSICO OU MONOFÁSICO, CAPACIDADE 0,5-1,27MM, MOTOR 2CV - MATERIAIS NA OPERAÇÃO. AF_04/2019</v>
          </cell>
          <cell r="I1258" t="str">
            <v>H</v>
          </cell>
          <cell r="J1258" t="str">
            <v>COEFICIENTE DE REPRESENTATIVIDADE</v>
          </cell>
          <cell r="K1258" t="str">
            <v>1,07</v>
          </cell>
        </row>
        <row r="1259">
          <cell r="G1259">
            <v>102867</v>
          </cell>
          <cell r="H1259" t="str">
            <v>MÁQUINA SOLDA ARCO COM PISTOLA DE SOLDAGEM PARA STUD BOLT DE 5 MM A 22 MM - MATERIAIS NA OPERAÇÃO. AF_04/2019</v>
          </cell>
          <cell r="I1259" t="str">
            <v>H</v>
          </cell>
          <cell r="J1259" t="str">
            <v>COEFICIENTE DE REPRESENTATIVIDADE</v>
          </cell>
          <cell r="K1259" t="str">
            <v>0,58</v>
          </cell>
        </row>
        <row r="1260">
          <cell r="G1260">
            <v>102873</v>
          </cell>
          <cell r="H1260" t="str">
            <v>PERFURATRIZ HIDRÁULICA SOBRE ESTEIRA, TORQUE MÁXIMO 161 KNM, PROFUNDIDADE MÁXIMA 54 M, DIÂMETRO MÁXIMO 1500 MM, POTÊNCIA MOTOR 268 HP - MATERIAIS NA OPERAÇÃO. AF_04/2019</v>
          </cell>
          <cell r="I1260" t="str">
            <v>H</v>
          </cell>
          <cell r="J1260" t="str">
            <v>COLETADO</v>
          </cell>
          <cell r="K1260" t="str">
            <v>113,54</v>
          </cell>
        </row>
        <row r="1261">
          <cell r="G1261">
            <v>102879</v>
          </cell>
          <cell r="H1261" t="str">
            <v>PERFURATRIZ PARA EXECUÇÃO DE ESTACAS SECANTES, TIPO HÉLICE CONTÍNUA COM CABEÇOTE DUPLO E TUBO METÁLICO - MATERIAIS NA OPERAÇÃO. AF_04/2019</v>
          </cell>
          <cell r="I1261" t="str">
            <v>H</v>
          </cell>
          <cell r="J1261" t="str">
            <v>COLETADO</v>
          </cell>
          <cell r="K1261" t="str">
            <v>170,40</v>
          </cell>
        </row>
        <row r="1262">
          <cell r="G1262">
            <v>102885</v>
          </cell>
          <cell r="H1262" t="str">
            <v>PLATAFORMA ELEVATÓRIA - MATERIAIS NA OPERAÇÃO. AF_04/2019</v>
          </cell>
          <cell r="I1262" t="str">
            <v>H</v>
          </cell>
          <cell r="J1262" t="str">
            <v>COEFICIENTE DE REPRESENTATIVIDADE</v>
          </cell>
          <cell r="K1262" t="str">
            <v>1,10</v>
          </cell>
        </row>
        <row r="1263">
          <cell r="G1263">
            <v>102891</v>
          </cell>
          <cell r="H1263" t="str">
            <v>PÓRTICO ROLANTE MONOVIGA, PERFIL I, 4 PERNAS, CAPACIDADE 5 T  - MATERIAIS NA OPERAÇÃO. AF_04/2019</v>
          </cell>
          <cell r="I1263" t="str">
            <v>H</v>
          </cell>
          <cell r="J1263" t="str">
            <v>COEFICIENTE DE REPRESENTATIVIDADE</v>
          </cell>
          <cell r="K1263" t="str">
            <v>1,10</v>
          </cell>
        </row>
        <row r="1264">
          <cell r="G1264">
            <v>102897</v>
          </cell>
          <cell r="H1264" t="str">
            <v>ESCAVADEIRA HIDRÁULICA SOBRE ESTEIRA, PESO OPERACIONAL ENTRE 22,00 E 23,50 T, POTÊNCIA NOMINAL 139 HP, COM MARTELO ROMPEDOR HIDRÁULICO 1700 KG - MATERIAIS NA OPERAÇÃO. AF_04/2019</v>
          </cell>
          <cell r="I1264" t="str">
            <v>H</v>
          </cell>
          <cell r="J1264" t="str">
            <v>COLETADO</v>
          </cell>
          <cell r="K1264" t="str">
            <v>85,37</v>
          </cell>
        </row>
        <row r="1265">
          <cell r="G1265">
            <v>102903</v>
          </cell>
          <cell r="H1265" t="str">
            <v>TORRE, COMPOSTA POR GUINCHO MECÂNICO, GUINCHO MANUAL, CABOS DE AÇO, PITEIRA E SOQUETE  - MATERIAIS NA OPERAÇÃO. AF_04/2019</v>
          </cell>
          <cell r="I1265" t="str">
            <v>H</v>
          </cell>
          <cell r="J1265" t="str">
            <v>COLETADO</v>
          </cell>
          <cell r="K1265" t="str">
            <v>11,07</v>
          </cell>
        </row>
        <row r="1266">
          <cell r="G1266">
            <v>102909</v>
          </cell>
          <cell r="H1266" t="str">
            <v>UNIDADE DOSADORA AIRLESS TIPO HOT SPRAY - MATERIAIS NA OPERAÇÃO. AF_04/2019</v>
          </cell>
          <cell r="I1266" t="str">
            <v>H</v>
          </cell>
          <cell r="J1266" t="str">
            <v>COEFICIENTE DE REPRESENTATIVIDADE</v>
          </cell>
          <cell r="K1266" t="str">
            <v>84,06</v>
          </cell>
        </row>
        <row r="1267">
          <cell r="G1267">
            <v>102915</v>
          </cell>
          <cell r="H1267" t="str">
            <v>ENCERADEIRA INDUSTRIAL, 400 MM, 220V, 1 HP - MATERIAIS NA OPERAÇÃO. AF_08/2019</v>
          </cell>
          <cell r="I1267" t="str">
            <v>H</v>
          </cell>
          <cell r="J1267" t="str">
            <v>COEFICIENTE DE REPRESENTATIVIDADE</v>
          </cell>
          <cell r="K1267" t="str">
            <v>0,54</v>
          </cell>
        </row>
        <row r="1268">
          <cell r="G1268">
            <v>102927</v>
          </cell>
          <cell r="H1268" t="str">
            <v>SERRA FITA HORIZONTAL, ELÉTRICA, COM CONTROLE HIDRÁULICO, PAINEL DE COMANDO EM 24 V, MOTOR ELÉTRICO 1,5 CV, DIMENSÕES DA FITA 3880 X 27 X 0,9 MM, TRIFÁSICA - MATERIAIS NA OPERAÇÃO. AF_08/2019</v>
          </cell>
          <cell r="I1268" t="str">
            <v>H</v>
          </cell>
          <cell r="J1268" t="str">
            <v>COEFICIENTE DE REPRESENTATIVIDADE</v>
          </cell>
          <cell r="K1268" t="str">
            <v>0,80</v>
          </cell>
        </row>
        <row r="1269">
          <cell r="G1269">
            <v>102933</v>
          </cell>
          <cell r="H1269" t="str">
            <v>FURADEIRA ELETROMAGNÉTICA, VELOCIDADE (SEM CARGA/ COM CARGA) 450/ 270 RPM, ESPESSURA MÁXIMA DA CHAPA A SER FURADA 50 MM, PORÇA DE ADESÃO MAGNÉTICA 17000 N, POTÊNCIA 1100 W, ALIMENTÇÃO 220 - 60 HZ, MONOFÁSICA - MATERIAIS NA OPERAÇÃO. AF_08/2019</v>
          </cell>
          <cell r="I1269" t="str">
            <v>H</v>
          </cell>
          <cell r="J1269" t="str">
            <v>COEFICIENTE DE REPRESENTATIVIDADE</v>
          </cell>
          <cell r="K1269" t="str">
            <v>0,80</v>
          </cell>
        </row>
        <row r="1270">
          <cell r="G1270">
            <v>102939</v>
          </cell>
          <cell r="H1270" t="str">
            <v>MÁQUINA METALEIRA UNIVERSAL MODELO IW 110/180 BTD - MATERIAIS NA OPERAÇÃO. AF_08/2019</v>
          </cell>
          <cell r="I1270" t="str">
            <v>H</v>
          </cell>
          <cell r="J1270" t="str">
            <v>COEFICIENTE DE REPRESENTATIVIDADE</v>
          </cell>
          <cell r="K1270" t="str">
            <v>8,04</v>
          </cell>
        </row>
        <row r="1271">
          <cell r="G1271">
            <v>102945</v>
          </cell>
          <cell r="H1271" t="str">
            <v>TARTARUGA DE OXICORTE CG1, MONOFÁSICA, 220 V, FREQUÊNCIA 50 HZ, VELOCIDADE DE CORTE (MM/MIN) 50 A 750, DIÂMETRO MÍNIMO DO COMPASSO MM 200 - MATERIAIS NA OPERAÇÃO. AF_08/2019</v>
          </cell>
          <cell r="I1271" t="str">
            <v>H</v>
          </cell>
          <cell r="J1271" t="str">
            <v>COEFICIENTE DE REPRESENTATIVIDADE</v>
          </cell>
          <cell r="K1271" t="str">
            <v>0,01</v>
          </cell>
        </row>
        <row r="1272">
          <cell r="G1272">
            <v>102951</v>
          </cell>
          <cell r="H1272" t="str">
            <v>BETONEIRA CAPACIDADE NOMINAL DE 250 L, CAPACIDADE DE MISTURA DE 175 L, MOTOR ELÉTRICO MONOFÁSICO POTÊNCIA 1CV - MATERIAIS NA OPERAÇÃO. AF_08/2019</v>
          </cell>
          <cell r="I1272" t="str">
            <v>H</v>
          </cell>
          <cell r="J1272" t="str">
            <v>COEFICIENTE DE REPRESENTATIVIDADE</v>
          </cell>
          <cell r="K1272" t="str">
            <v>0,54</v>
          </cell>
        </row>
        <row r="1273">
          <cell r="G1273">
            <v>102957</v>
          </cell>
          <cell r="H1273" t="str">
            <v>RETROESCAVADEIRA SOBRE RODAS COM CARREGADEIRA , PESO OPERACIONAL MÍN. 6,674, POTÊNCIA LÍQ 88 HP, COM MARTELO ROMPEDOR HIDRÁULICO ENTRE  275 A 362 KG - MATERIAIS NA OPERAÇÃO. AF_02/2021</v>
          </cell>
          <cell r="I1273" t="str">
            <v>H</v>
          </cell>
          <cell r="J1273" t="str">
            <v>COLETADO</v>
          </cell>
          <cell r="K1273" t="str">
            <v>48,45</v>
          </cell>
        </row>
        <row r="1274">
          <cell r="G1274">
            <v>102963</v>
          </cell>
          <cell r="H1274" t="str">
            <v>PERFURATRIZ HIDRÁULICA SOBRE ESTEIRA, TORQUE MÁXIMO 98 KNM, PROFUNDIDADE MÁXIMA 25 M, DIÂMETRO MÁXIMO 115 MM, POTÊNCIA MOTOR 190 HP - MATERIAIS NA OPERAÇÃO. AF_02/2021</v>
          </cell>
          <cell r="I1274" t="str">
            <v>H</v>
          </cell>
          <cell r="J1274" t="str">
            <v>COLETADO</v>
          </cell>
          <cell r="K1274" t="str">
            <v>80,48</v>
          </cell>
        </row>
        <row r="1275">
          <cell r="G1275">
            <v>102969</v>
          </cell>
          <cell r="H1275" t="str">
            <v>COMPRESSOR DE AR, VAZAO DE 10 PCM, RESERVATORIO 100 L, PRESSAO DE TRABALHO ENTRE 6,9 E 9,7 BAR, POTENCIA 2 HP, TENSAO 110/220 V - MATERIAIS NA OPERAÇÃO. AF_05/2017'</v>
          </cell>
          <cell r="I1275" t="str">
            <v>H</v>
          </cell>
          <cell r="J1275" t="str">
            <v>COEFICIENTE DE REPRESENTATIVIDADE</v>
          </cell>
          <cell r="K1275" t="str">
            <v>1,09</v>
          </cell>
        </row>
        <row r="1276">
          <cell r="G1276">
            <v>102985</v>
          </cell>
          <cell r="H1276" t="str">
            <v>MÁQUINA DEMARCADORA DE FAIXA DE TRÁFEGO À FRIO, TRAÇÃO MANUAL, 4 CV, PRESSÃO MAX 3300 PSI, TANQUE 20 L - MATERIAIS NA OPERAÇÃO. AF_06/2021</v>
          </cell>
          <cell r="I1276" t="str">
            <v>H</v>
          </cell>
          <cell r="J1276" t="str">
            <v>COLETADO</v>
          </cell>
          <cell r="K1276" t="str">
            <v>2,84</v>
          </cell>
        </row>
        <row r="1277">
          <cell r="G1277">
            <v>103156</v>
          </cell>
          <cell r="H1277" t="str">
            <v>MÁQUINA PARA SOLDA POR ELETROFUSÃO PARA TUBOS DE POLIETILENO DE ALTA DENSIDADE (PEAD) COM DIÂMETRO EXTERNO DE 20 A 800 MM, POTÊNCIA ENTRE 2750 E 3000 W - MATERIAIS NA OPERAÇÃO. AF_10/2021</v>
          </cell>
          <cell r="I1277" t="str">
            <v>H</v>
          </cell>
          <cell r="J1277" t="str">
            <v>COEFICIENTE DE REPRESENTATIVIDADE</v>
          </cell>
          <cell r="K1277" t="str">
            <v>2,04</v>
          </cell>
        </row>
        <row r="1278">
          <cell r="G1278">
            <v>103162</v>
          </cell>
          <cell r="H1278" t="str">
            <v>MÁQUINA PARA SOLDA POR ELETROFUSÃO PARA TUBOS DE POLIETILENO DE ALTA DENSIDADE (PEAD) COM DIÂMETRO EXTERNO DE 20 A 1600 MM, POTÊNCIA DE 3500 W - MATERIAIS NA OPERAÇÃO. AF_10/2021</v>
          </cell>
          <cell r="I1278" t="str">
            <v>H</v>
          </cell>
          <cell r="J1278" t="str">
            <v>COEFICIENTE DE REPRESENTATIVIDADE</v>
          </cell>
          <cell r="K1278" t="str">
            <v>2,56</v>
          </cell>
        </row>
        <row r="1279">
          <cell r="G1279">
            <v>103168</v>
          </cell>
          <cell r="H1279" t="str">
            <v>MÁQUINA PARA SOLDA POR TERMOFUSÃO PARA TUBOS DE POLIETILENO DE ALTA DENSIDADE (PEAD) COM DIÂMETRO EXTERNO DE 90 A 315 MM, POTÊNCIA ENTRE 2500 E 5350 W - MATERIAIS NA OPERAÇÃO. AF_10/2021</v>
          </cell>
          <cell r="I1279" t="str">
            <v>H</v>
          </cell>
          <cell r="J1279" t="str">
            <v>COEFICIENTE DE REPRESENTATIVIDADE</v>
          </cell>
          <cell r="K1279" t="str">
            <v>0,65</v>
          </cell>
        </row>
        <row r="1280">
          <cell r="G1280">
            <v>103174</v>
          </cell>
          <cell r="H1280" t="str">
            <v>MÁQUINA PARA SOLDA POR TERMOFUSÃO PARA TUBOS DE POLIETILENO DE ALTA DENSIDADE (PEAD) COM DIÂMETRO EXTERNO DE 315 A 630 MM, POTÊNCIA ENTRE 8000 E 12350 W - MATERIAIS NA OPERAÇÃO. AF_10/2021</v>
          </cell>
          <cell r="I1280" t="str">
            <v>H</v>
          </cell>
          <cell r="J1280" t="str">
            <v>COEFICIENTE DE REPRESENTATIVIDADE</v>
          </cell>
          <cell r="K1280" t="str">
            <v>1,63</v>
          </cell>
        </row>
        <row r="1281">
          <cell r="G1281">
            <v>103180</v>
          </cell>
          <cell r="H1281" t="str">
            <v>MÁQUINA PARA SOLDA POR TERMOFUSÃO PARA TUBOS DE POLIETILENO DE ALTA DENSIDADE (PEAD) COM DIÂMETRO EXTERNO DE 710 A 1200 MM, POTÊNCIA ENTRE 16000 E 29500 W - MATERIAIS NA OPERAÇÃO. AF_10/2021</v>
          </cell>
          <cell r="I1281" t="str">
            <v>H</v>
          </cell>
          <cell r="J1281" t="str">
            <v>COEFICIENTE DE REPRESENTATIVIDADE</v>
          </cell>
          <cell r="K1281" t="str">
            <v>3,75</v>
          </cell>
        </row>
        <row r="1282">
          <cell r="G1282">
            <v>103223</v>
          </cell>
          <cell r="H1282" t="str">
            <v>PERFURATRIZ PARA FURO DIRECIONAL HORIZONTAL (HDD) COM CAPACIDADE ATÉ 89 KN, POTÊNCIA 24,8 HP A 80 HP (INCLUSO FERRAMENTAS E LOCALIZADOR) - MATERIAIS NA OPERAÇÃO. AF_11/2021</v>
          </cell>
          <cell r="I1282" t="str">
            <v>H</v>
          </cell>
          <cell r="J1282" t="str">
            <v>COLETADO</v>
          </cell>
          <cell r="K1282" t="str">
            <v>33,28</v>
          </cell>
        </row>
        <row r="1283">
          <cell r="G1283">
            <v>103229</v>
          </cell>
          <cell r="H1283" t="str">
            <v>PERFURATRIZ PARA FURO DIRECIONAL HORIZONTAL (HDD) COM CAPACIDADE DE 90 KN A 200 KN, POTÊNCIA 100 HP A 160 HP (INCLUSO FERRAMENTAS E LOCALIZADOR) - MATERIAIS NA OPERAÇÃO. AF_11/2021</v>
          </cell>
          <cell r="I1283" t="str">
            <v>H</v>
          </cell>
          <cell r="J1283" t="str">
            <v>COLETADO</v>
          </cell>
          <cell r="K1283" t="str">
            <v>55,09</v>
          </cell>
        </row>
        <row r="1284">
          <cell r="G1284">
            <v>103235</v>
          </cell>
          <cell r="H1284" t="str">
            <v>PERFURATRIZ PARA FURO DIRECIONAL HORIZONTAL (HDD) COM CAPACIDADE DE 201 KN A 560 KN, POTÊNCIA 200 HP A 260 HP (INCLUSO FERRAMENTAS E LOCALIZADOR) - MATERIAIS NA OPERAÇÃO. AF_11/2021</v>
          </cell>
          <cell r="I1284" t="str">
            <v>H</v>
          </cell>
          <cell r="J1284" t="str">
            <v>COLETADO</v>
          </cell>
          <cell r="K1284" t="str">
            <v>146,20</v>
          </cell>
        </row>
        <row r="1285">
          <cell r="G1285">
            <v>103241</v>
          </cell>
          <cell r="H1285" t="str">
            <v>MISTURADOR PARA PREPARO DE LAMA ESTABILIZANTE COM CAPACIDADE DE *4000* L, COM BOMBA CENTRÍFUGA 5,5 HP A 23,07 HP, PARA SISTEMA DE FURO DIRECIONAL - MATERIAIS NA OPERAÇÃO. AF_11/2021</v>
          </cell>
          <cell r="I1285" t="str">
            <v>H</v>
          </cell>
          <cell r="J1285" t="str">
            <v>COEFICIENTE DE REPRESENTATIVIDADE</v>
          </cell>
          <cell r="K1285" t="str">
            <v>7,79</v>
          </cell>
        </row>
        <row r="1286">
          <cell r="G1286">
            <v>103660</v>
          </cell>
          <cell r="H1286" t="str">
            <v>VARREDEIRA DE GRAMA SINTÉTICA A GASOLINA, 2,4 CV, 4 TEMPOS - MATERIAIS NA OPERAÇÃO. AF_02/2022</v>
          </cell>
          <cell r="I1286" t="str">
            <v>H</v>
          </cell>
          <cell r="J1286" t="str">
            <v>COLETADO</v>
          </cell>
          <cell r="K1286" t="str">
            <v>11,07</v>
          </cell>
        </row>
        <row r="1287">
          <cell r="G1287">
            <v>103666</v>
          </cell>
          <cell r="H1287" t="str">
            <v>BATE ESTACA PARA INSTALAÇÃO DE DEFENSAS METÁLICAS (GUARD RAIL) FIXO, INCLUSIVE CAMINHÃO TOCO PBT 9.700 KG, POTÊNCIA DE 160 CV - MATERIAIS NA OPERAÇÃO. AF_02/2022</v>
          </cell>
          <cell r="I1287" t="str">
            <v>H</v>
          </cell>
          <cell r="J1287" t="str">
            <v>COLETADO</v>
          </cell>
          <cell r="K1287" t="str">
            <v>88,15</v>
          </cell>
        </row>
        <row r="1288">
          <cell r="G1288">
            <v>103792</v>
          </cell>
          <cell r="H1288" t="str">
            <v>MINI GUINDASTE ARANHA SOBRE ESTEIRAS E LANCA TELESCÓPICA, CAPACIDADE MÁXIMA DE CARGA 3,0 TON, RAIO MÁXIMO DE TRABALHO 8,25 M, ALTURA DE LANÇA DO SOLO 9,2 M, 55 M DE CABO DE AÇO 8 MM, MOTOR ELÉTRICO 220/380 VOLTS TRIFÁSICO - MATERIAIS NA OPERAÇÃO. AF_03/2022</v>
          </cell>
          <cell r="I1288" t="str">
            <v>H</v>
          </cell>
          <cell r="J1288" t="str">
            <v>COEFICIENTE DE REPRESENTATIVIDADE</v>
          </cell>
          <cell r="K1288" t="str">
            <v>0,24</v>
          </cell>
        </row>
        <row r="1289">
          <cell r="G1289">
            <v>103937</v>
          </cell>
          <cell r="H1289" t="str">
            <v>CONJUNTO MACACO HIDRÁULICO E CENTRAL DE BOMBEAMENTO MOTORIZADO 1,8 KW PARA PROTENSÃO DE MONOCABOS PARA CONCRETO PROTENDIDO, ESFORÇO MÁXIMO DE 20 TONELADAS  - MATERIAIS NA OPERAÇÃO. AF_05/2022</v>
          </cell>
          <cell r="I1289" t="str">
            <v>H</v>
          </cell>
          <cell r="J1289" t="str">
            <v>COEFICIENTE DE REPRESENTATIVIDADE</v>
          </cell>
          <cell r="K1289" t="str">
            <v>1,31</v>
          </cell>
        </row>
        <row r="1290">
          <cell r="G1290">
            <v>103943</v>
          </cell>
          <cell r="H1290" t="str">
            <v>CONJUNTO MACACO HIDRÁULICO E CENTRAL DE BOMBEAMENTO MOTORIZADO 1,8 KW PARA PROTENSÃO DE MONOCABOS PARA CONCRETO PROTENDIDO, ESFORÇO MÁXIMO DE 30 TONELADAS  - MATERIAIS NA OPERAÇÃO. AF_05/2022</v>
          </cell>
          <cell r="I1290" t="str">
            <v>H</v>
          </cell>
          <cell r="J1290" t="str">
            <v>COEFICIENTE DE REPRESENTATIVIDADE</v>
          </cell>
          <cell r="K1290" t="str">
            <v>1,31</v>
          </cell>
        </row>
        <row r="1291">
          <cell r="G1291">
            <v>104087</v>
          </cell>
          <cell r="H1291" t="str">
            <v>TERMOFUSORA PARA TUBOS E CONEXÕES EM PPR COM DIÂMETROS DE 20 A 63 MM, POTÊNCIA DE 800 W, TENSAO 220 V - DEPRECIAÇÃO. AF_05/2022</v>
          </cell>
          <cell r="I1291" t="str">
            <v>H</v>
          </cell>
          <cell r="J1291" t="str">
            <v>COEFICIENTE DE REPRESENTATIVIDADE</v>
          </cell>
          <cell r="K1291" t="str">
            <v>0,06</v>
          </cell>
        </row>
        <row r="1292">
          <cell r="G1292">
            <v>104088</v>
          </cell>
          <cell r="H1292" t="str">
            <v>TERMOFUSORA PARA TUBOS E CONEXÕES EM PPR COM DIÂMETROS DE 20 A 63 MM, POTÊNCIA DE 800 W, TENSAO 220 V - JUROS. AF_05/2022</v>
          </cell>
          <cell r="I1292" t="str">
            <v>H</v>
          </cell>
          <cell r="J1292" t="str">
            <v>COEFICIENTE DE REPRESENTATIVIDADE</v>
          </cell>
          <cell r="K1292" t="str">
            <v>0,07</v>
          </cell>
        </row>
        <row r="1293">
          <cell r="G1293">
            <v>104089</v>
          </cell>
          <cell r="H1293" t="str">
            <v>TERMOFUSORA PARA TUBOS E CONEXÕES EM PPR COM DIÂMETROS DE 20 A 63 MM, POTÊNCIA DE 800 W, TENSAO 220 V - MANUTENÇÃO. AF_05/2022</v>
          </cell>
          <cell r="I1293" t="str">
            <v>H</v>
          </cell>
          <cell r="J1293" t="str">
            <v>COEFICIENTE DE REPRESENTATIVIDADE</v>
          </cell>
          <cell r="K1293" t="str">
            <v>0,07</v>
          </cell>
        </row>
        <row r="1294">
          <cell r="G1294">
            <v>104090</v>
          </cell>
          <cell r="H1294" t="str">
            <v>TERMOFUSORA PARA TUBOS E CONEXÕES EM PPR COM DIÂMETROS DE 20 A 63 MM, POTÊNCIA DE 800 W, TENSAO 220 V - MATERIAIS NA OPERAÇÃO. AF_05/2022</v>
          </cell>
          <cell r="I1294" t="str">
            <v>H</v>
          </cell>
          <cell r="J1294" t="str">
            <v>COEFICIENTE DE REPRESENTATIVIDADE</v>
          </cell>
          <cell r="K1294" t="str">
            <v>0,58</v>
          </cell>
        </row>
        <row r="1295">
          <cell r="G1295">
            <v>104093</v>
          </cell>
          <cell r="H1295" t="str">
            <v>TERMOFUSORA PARA TUBOS E CONEXÕES EM PPR COM DIÂMETROS DE 75 A 110 MM, POTÊNCIA DE *1100* W, TENSÃO 220 V - DEPRECIAÇÃO. AF_05/2022</v>
          </cell>
          <cell r="I1295" t="str">
            <v>H</v>
          </cell>
          <cell r="J1295" t="str">
            <v>COEFICIENTE DE REPRESENTATIVIDADE</v>
          </cell>
          <cell r="K1295" t="str">
            <v>0,08</v>
          </cell>
        </row>
        <row r="1296">
          <cell r="G1296">
            <v>104094</v>
          </cell>
          <cell r="H1296" t="str">
            <v>TERMOFUSORA PARA TUBOS E CONEXÕES EM PPR COM DIÂMETROS DE 75 A 110 MM, POTÊNCIA DE *1100* W, TENSÃO 220 V - JUROS. AF_05/2022</v>
          </cell>
          <cell r="I1296" t="str">
            <v>H</v>
          </cell>
          <cell r="J1296" t="str">
            <v>COEFICIENTE DE REPRESENTATIVIDADE</v>
          </cell>
          <cell r="K1296" t="str">
            <v>0,10</v>
          </cell>
        </row>
        <row r="1297">
          <cell r="G1297">
            <v>104095</v>
          </cell>
          <cell r="H1297" t="str">
            <v>TERMOFUSORA PARA TUBOS E CONEXÕES EM PPR COM DIÂMETROS DE 75 A 110 MM, POTÊNCIA DE *1100* W, TENSÃO 220 V - MANUTENÇÃO. AF_05/2022</v>
          </cell>
          <cell r="I1297" t="str">
            <v>H</v>
          </cell>
          <cell r="J1297" t="str">
            <v>COEFICIENTE DE REPRESENTATIVIDADE</v>
          </cell>
          <cell r="K1297" t="str">
            <v>0,10</v>
          </cell>
        </row>
        <row r="1298">
          <cell r="G1298">
            <v>104096</v>
          </cell>
          <cell r="H1298" t="str">
            <v>TERMOFUSORA PARA TUBOS E CONEXÕES EM PPR COM DIÂMETROS DE 75 A 110 MM, POTÊNCIA DE *1100* W, TENSÃO 220 V - MATERIAIS NA OPERAÇÃO. AF_05/2022</v>
          </cell>
          <cell r="I1298" t="str">
            <v>H</v>
          </cell>
          <cell r="J1298" t="str">
            <v>COEFICIENTE DE REPRESENTATIVIDADE</v>
          </cell>
          <cell r="K1298" t="str">
            <v>0,80</v>
          </cell>
        </row>
        <row r="1299">
          <cell r="G1299">
            <v>104519</v>
          </cell>
          <cell r="H1299" t="str">
            <v>LIXADEIRA DE PAREDE, COM LED, POTÊNCIA 750 W, FREQUÊNCIA 60 HZ, VELOCIDADE 1000 A 2100 RPM, DIÂMETRO DA LIXA 225 MM - MATERIAIS NA OPERAÇÃO. AF_12/2022</v>
          </cell>
          <cell r="I1299" t="str">
            <v>H</v>
          </cell>
          <cell r="J1299" t="str">
            <v>COEFICIENTE DE REPRESENTATIVIDADE</v>
          </cell>
          <cell r="K1299" t="str">
            <v>0,55</v>
          </cell>
        </row>
        <row r="1300">
          <cell r="G1300">
            <v>92259</v>
          </cell>
          <cell r="H1300" t="str">
            <v>INSTALAÇÃO DE TESOURA (INTEIRA OU MEIA), BIAPOIADA, EM MADEIRA NÃO APARELHADA, PARA VÃOS MAIORES OU IGUAIS A 3,0 M E MENORES QUE 6,0 M, INCLUSO IÇAMENTO. AF_07/2019</v>
          </cell>
          <cell r="I1300" t="str">
            <v>UN</v>
          </cell>
          <cell r="J1300" t="str">
            <v>ATRIBUÍDO SÃO PAULO</v>
          </cell>
          <cell r="K1300" t="str">
            <v>454,39</v>
          </cell>
        </row>
        <row r="1301">
          <cell r="G1301">
            <v>92260</v>
          </cell>
          <cell r="H1301" t="str">
            <v>INSTALAÇÃO DE TESOURA (INTEIRA OU MEIA), BIAPOIADA, EM MADEIRA NÃO APARELHADA, PARA VÃOS MAIORES OU IGUAIS A 6,0 M E MENORES QUE 8,0 M, INCLUSO IÇAMENTO. AF_07/2019</v>
          </cell>
          <cell r="I1301" t="str">
            <v>UN</v>
          </cell>
          <cell r="J1301" t="str">
            <v>ATRIBUÍDO SÃO PAULO</v>
          </cell>
          <cell r="K1301" t="str">
            <v>510,24</v>
          </cell>
        </row>
        <row r="1302">
          <cell r="G1302">
            <v>92261</v>
          </cell>
          <cell r="H1302" t="str">
            <v>INSTALAÇÃO DE TESOURA (INTEIRA OU MEIA), BIAPOIADA, EM MADEIRA NÃO APARELHADA, PARA VÃOS MAIORES OU IGUAIS A 8,0 M E MENORES QUE 10,0 M, INCLUSO IÇAMENTO. AF_07/2019</v>
          </cell>
          <cell r="I1302" t="str">
            <v>UN</v>
          </cell>
          <cell r="J1302" t="str">
            <v>ATRIBUÍDO SÃO PAULO</v>
          </cell>
          <cell r="K1302" t="str">
            <v>564,39</v>
          </cell>
        </row>
        <row r="1303">
          <cell r="G1303">
            <v>92262</v>
          </cell>
          <cell r="H1303" t="str">
            <v>INSTALAÇÃO DE TESOURA (INTEIRA OU MEIA), BIAPOIADA, EM MADEIRA NÃO APARELHADA, PARA VÃOS MAIORES OU IGUAIS A 10,0 M E MENORES QUE 12,0 M, INCLUSO IÇAMENTO. AF_07/2019</v>
          </cell>
          <cell r="I1303" t="str">
            <v>UN</v>
          </cell>
          <cell r="J1303" t="str">
            <v>ATRIBUÍDO SÃO PAULO</v>
          </cell>
          <cell r="K1303" t="str">
            <v>651,56</v>
          </cell>
        </row>
        <row r="1304">
          <cell r="G1304">
            <v>92539</v>
          </cell>
          <cell r="H1304" t="str">
            <v>TRAMA DE MADEIRA COMPOSTA POR RIPAS, CAIBROS E TERÇAS PARA TELHADOS DE ATÉ 2 ÁGUAS PARA TELHA DE ENCAIXE DE CERÂMICA OU DE CONCRETO, INCLUSO TRANSPORTE VERTICAL. AF_07/2019</v>
          </cell>
          <cell r="I1304" t="str">
            <v>M2</v>
          </cell>
          <cell r="J1304" t="str">
            <v>COEFICIENTE DE REPRESENTATIVIDADE</v>
          </cell>
          <cell r="K1304" t="str">
            <v>75,52</v>
          </cell>
        </row>
        <row r="1305">
          <cell r="G1305">
            <v>92540</v>
          </cell>
          <cell r="H1305" t="str">
            <v>TRAMA DE MADEIRA COMPOSTA POR RIPAS, CAIBROS E TERÇAS PARA TELHADOS DE MAIS QUE 2 ÁGUAS PARA TELHA DE ENCAIXE DE CERÂMICA OU DE CONCRETO, INCLUSO TRANSPORTE VERTICAL. AF_07/2019</v>
          </cell>
          <cell r="I1305" t="str">
            <v>M2</v>
          </cell>
          <cell r="J1305" t="str">
            <v>COEFICIENTE DE REPRESENTATIVIDADE</v>
          </cell>
          <cell r="K1305" t="str">
            <v>83,90</v>
          </cell>
        </row>
        <row r="1306">
          <cell r="G1306">
            <v>92541</v>
          </cell>
          <cell r="H1306" t="str">
            <v>TRAMA DE MADEIRA COMPOSTA POR RIPAS, CAIBROS E TERÇAS PARA TELHADOS DE ATÉ 2 ÁGUAS PARA TELHA CERÂMICA CAPA-CANAL, INCLUSO TRANSPORTE VERTICAL. AF_07/2019</v>
          </cell>
          <cell r="I1306" t="str">
            <v>M2</v>
          </cell>
          <cell r="J1306" t="str">
            <v>COEFICIENTE DE REPRESENTATIVIDADE</v>
          </cell>
          <cell r="K1306" t="str">
            <v>81,71</v>
          </cell>
        </row>
        <row r="1307">
          <cell r="G1307">
            <v>92542</v>
          </cell>
          <cell r="H1307" t="str">
            <v>TRAMA DE MADEIRA COMPOSTA POR RIPAS, CAIBROS E TERÇAS PARA TELHADOS DE MAIS QUE 2 ÁGUAS PARA TELHA CERÂMICA CAPA-CANAL, INCLUSO TRANSPORTE VERTICAL. AF_07/2019</v>
          </cell>
          <cell r="I1307" t="str">
            <v>M2</v>
          </cell>
          <cell r="J1307" t="str">
            <v>COEFICIENTE DE REPRESENTATIVIDADE</v>
          </cell>
          <cell r="K1307" t="str">
            <v>98,55</v>
          </cell>
        </row>
        <row r="1308">
          <cell r="G1308">
            <v>92543</v>
          </cell>
          <cell r="H1308" t="str">
            <v>TRAMA DE MADEIRA COMPOSTA POR TERÇAS PARA TELHADOS DE ATÉ 2 ÁGUAS PARA TELHA ONDULADA DE FIBROCIMENTO, METÁLICA, PLÁSTICA OU TERMOACÚSTICA, INCLUSO TRANSPORTE VERTICAL. AF_07/2019</v>
          </cell>
          <cell r="I1308" t="str">
            <v>M2</v>
          </cell>
          <cell r="J1308" t="str">
            <v>COEFICIENTE DE REPRESENTATIVIDADE</v>
          </cell>
          <cell r="K1308" t="str">
            <v>23,16</v>
          </cell>
        </row>
        <row r="1309">
          <cell r="G1309">
            <v>92544</v>
          </cell>
          <cell r="H1309" t="str">
            <v>TRAMA DE MADEIRA COMPOSTA POR TERÇAS PARA TELHADOS DE ATÉ 2 ÁGUAS PARA TELHA ESTRUTURAL DE FIBROCIMENTO, INCLUSO TRANSPORTE VERTICAL. AF_07/2019</v>
          </cell>
          <cell r="I1309" t="str">
            <v>M2</v>
          </cell>
          <cell r="J1309" t="str">
            <v>COEFICIENTE DE REPRESENTATIVIDADE</v>
          </cell>
          <cell r="K1309" t="str">
            <v>18,44</v>
          </cell>
        </row>
        <row r="1310">
          <cell r="G1310">
            <v>92545</v>
          </cell>
          <cell r="H1310" t="str">
            <v>FABRICAÇÃO E INSTALAÇÃO DE TESOURA INTEIRA EM MADEIRA NÃO APARELHADA, VÃO DE 3 M, PARA TELHA CERÂMICA OU DE CONCRETO, INCLUSO IÇAMENTO. AF_07/2019</v>
          </cell>
          <cell r="I1310" t="str">
            <v>UN</v>
          </cell>
          <cell r="J1310" t="str">
            <v>ATRIBUÍDO SÃO PAULO</v>
          </cell>
          <cell r="K1310" t="str">
            <v>997,67</v>
          </cell>
        </row>
        <row r="1311">
          <cell r="G1311">
            <v>92546</v>
          </cell>
          <cell r="H1311" t="str">
            <v>FABRICAÇÃO E INSTALAÇÃO DE TESOURA INTEIRA EM MADEIRA NÃO APARELHADA, VÃO DE 4 M, PARA TELHA CERÂMICA OU DE CONCRETO, INCLUSO IÇAMENTO. AF_07/2019</v>
          </cell>
          <cell r="I1311" t="str">
            <v>UN</v>
          </cell>
          <cell r="J1311" t="str">
            <v>ATRIBUÍDO SÃO PAULO</v>
          </cell>
          <cell r="K1311" t="str">
            <v>1.220,97</v>
          </cell>
        </row>
        <row r="1312">
          <cell r="G1312">
            <v>92547</v>
          </cell>
          <cell r="H1312" t="str">
            <v>FABRICAÇÃO E INSTALAÇÃO DE TESOURA INTEIRA EM MADEIRA NÃO APARELHADA, VÃO DE 5 M, PARA TELHA CERÂMICA OU DE CONCRETO, INCLUSO IÇAMENTO. AF_07/2019</v>
          </cell>
          <cell r="I1312" t="str">
            <v>UN</v>
          </cell>
          <cell r="J1312" t="str">
            <v>ATRIBUÍDO SÃO PAULO</v>
          </cell>
          <cell r="K1312" t="str">
            <v>1.295,96</v>
          </cell>
        </row>
        <row r="1313">
          <cell r="G1313">
            <v>92548</v>
          </cell>
          <cell r="H1313" t="str">
            <v>FABRICAÇÃO E INSTALAÇÃO DE TESOURA INTEIRA EM MADEIRA NÃO APARELHADA, VÃO DE 6 M, PARA TELHA CERÂMICA OU DE CONCRETO, INCLUSO IÇAMENTO. AF_07/2019</v>
          </cell>
          <cell r="I1313" t="str">
            <v>UN</v>
          </cell>
          <cell r="J1313" t="str">
            <v>ATRIBUÍDO SÃO PAULO</v>
          </cell>
          <cell r="K1313" t="str">
            <v>1.441,30</v>
          </cell>
        </row>
        <row r="1314">
          <cell r="G1314">
            <v>92549</v>
          </cell>
          <cell r="H1314" t="str">
            <v>FABRICAÇÃO E INSTALAÇÃO DE TESOURA INTEIRA EM MADEIRA NÃO APARELHADA, VÃO DE 7 M, PARA TELHA CERÂMICA OU DE CONCRETO, INCLUSO IÇAMENTO. AF_07/2019</v>
          </cell>
          <cell r="I1314" t="str">
            <v>UN</v>
          </cell>
          <cell r="J1314" t="str">
            <v>ATRIBUÍDO SÃO PAULO</v>
          </cell>
          <cell r="K1314" t="str">
            <v>1.787,41</v>
          </cell>
        </row>
        <row r="1315">
          <cell r="G1315">
            <v>92550</v>
          </cell>
          <cell r="H1315" t="str">
            <v>FABRICAÇÃO E INSTALAÇÃO DE TESOURA INTEIRA EM MADEIRA NÃO APARELHADA, VÃO DE 8 M, PARA TELHA CERÂMICA OU DE CONCRETO, INCLUSO IÇAMENTO. AF_07/2019</v>
          </cell>
          <cell r="I1315" t="str">
            <v>UN</v>
          </cell>
          <cell r="J1315" t="str">
            <v>ATRIBUÍDO SÃO PAULO</v>
          </cell>
          <cell r="K1315" t="str">
            <v>2.193,30</v>
          </cell>
        </row>
        <row r="1316">
          <cell r="G1316">
            <v>92551</v>
          </cell>
          <cell r="H1316" t="str">
            <v>FABRICAÇÃO E INSTALAÇÃO DE TESOURA INTEIRA EM MADEIRA NÃO APARELHADA, VÃO DE 9 M, PARA TELHA CERÂMICA OU DE CONCRETO, INCLUSO IÇAMENTO. AF_07/2019</v>
          </cell>
          <cell r="I1316" t="str">
            <v>UN</v>
          </cell>
          <cell r="J1316" t="str">
            <v>ATRIBUÍDO SÃO PAULO</v>
          </cell>
          <cell r="K1316" t="str">
            <v>2.289,56</v>
          </cell>
        </row>
        <row r="1317">
          <cell r="G1317">
            <v>92552</v>
          </cell>
          <cell r="H1317" t="str">
            <v>FABRICAÇÃO E INSTALAÇÃO DE TESOURA INTEIRA EM MADEIRA NÃO APARELHADA, VÃO DE 10 M, PARA TELHA CERÂMICA OU DE CONCRETO, INCLUSO IÇAMENTO. AF_07/2019</v>
          </cell>
          <cell r="I1317" t="str">
            <v>UN</v>
          </cell>
          <cell r="J1317" t="str">
            <v>ATRIBUÍDO SÃO PAULO</v>
          </cell>
          <cell r="K1317" t="str">
            <v>2.487,49</v>
          </cell>
        </row>
        <row r="1318">
          <cell r="G1318">
            <v>92553</v>
          </cell>
          <cell r="H1318" t="str">
            <v>FABRICAÇÃO E INSTALAÇÃO DE TESOURA INTEIRA EM MADEIRA NÃO APARELHADA, VÃO DE 11 M, PARA TELHA CERÂMICA OU DE CONCRETO, INCLUSO IÇAMENTO. AF_07/2019</v>
          </cell>
          <cell r="I1318" t="str">
            <v>UN</v>
          </cell>
          <cell r="J1318" t="str">
            <v>ATRIBUÍDO SÃO PAULO</v>
          </cell>
          <cell r="K1318" t="str">
            <v>2.844,39</v>
          </cell>
        </row>
        <row r="1319">
          <cell r="G1319">
            <v>92554</v>
          </cell>
          <cell r="H1319" t="str">
            <v>FABRICAÇÃO E INSTALAÇÃO DE TESOURA INTEIRA EM MADEIRA NÃO APARELHADA, VÃO DE 12 M, PARA TELHA CERÂMICA OU DE CONCRETO, INCLUSO IÇAMENTO. AF_07/2019</v>
          </cell>
          <cell r="I1319" t="str">
            <v>UN</v>
          </cell>
          <cell r="J1319" t="str">
            <v>ATRIBUÍDO SÃO PAULO</v>
          </cell>
          <cell r="K1319" t="str">
            <v>2.954,70</v>
          </cell>
        </row>
        <row r="1320">
          <cell r="G1320">
            <v>92555</v>
          </cell>
          <cell r="H1320" t="str">
            <v>FABRICAÇÃO E INSTALAÇÃO DE TESOURA INTEIRA EM MADEIRA NÃO APARELHADA, VÃO DE 3 M, PARA TELHA ONDULADA DE FIBROCIMENTO, METÁLICA, PLÁSTICA OU TERMOACÚSTICA, INCLUSO IÇAMENTO. AF_07/2019</v>
          </cell>
          <cell r="I1320" t="str">
            <v>UN</v>
          </cell>
          <cell r="J1320" t="str">
            <v>ATRIBUÍDO SÃO PAULO</v>
          </cell>
          <cell r="K1320" t="str">
            <v>983,18</v>
          </cell>
        </row>
        <row r="1321">
          <cell r="G1321">
            <v>92556</v>
          </cell>
          <cell r="H1321" t="str">
            <v>FABRICAÇÃO E INSTALAÇÃO DE TESOURA INTEIRA EM MADEIRA NÃO APARELHADA, VÃO DE 4 M, PARA TELHA ONDULADA DE FIBROCIMENTO, METÁLICA, PLÁSTICA OU TERMOACÚSTICA, INCLUSO IÇAMENTO. AF_07/2019</v>
          </cell>
          <cell r="I1321" t="str">
            <v>UN</v>
          </cell>
          <cell r="J1321" t="str">
            <v>ATRIBUÍDO SÃO PAULO</v>
          </cell>
          <cell r="K1321" t="str">
            <v>1.195,58</v>
          </cell>
        </row>
        <row r="1322">
          <cell r="G1322">
            <v>92557</v>
          </cell>
          <cell r="H1322" t="str">
            <v>FABRICAÇÃO E INSTALAÇÃO DE TESOURA INTEIRA EM MADEIRA NÃO APARELHADA, VÃO DE 5 M, PARA TELHA ONDULADA DE FIBROCIMENTO, METÁLICA, PLÁSTICA OU TERMOACÚSTICA, INCLUSO IÇAMENTO. AF_07/2019</v>
          </cell>
          <cell r="I1322" t="str">
            <v>UN</v>
          </cell>
          <cell r="J1322" t="str">
            <v>ATRIBUÍDO SÃO PAULO</v>
          </cell>
          <cell r="K1322" t="str">
            <v>1.270,57</v>
          </cell>
        </row>
        <row r="1323">
          <cell r="G1323">
            <v>92558</v>
          </cell>
          <cell r="H1323" t="str">
            <v>FABRICAÇÃO E INSTALAÇÃO DE TESOURA INTEIRA EM MADEIRA NÃO APARELHADA, VÃO DE 6 M, PARA TELHA ONDULADA DE FIBROCIMENTO, METÁLICA, PLÁSTICA OU TERMOACÚSTICA, INCLUSO IÇAMENTO. AF_07/2019</v>
          </cell>
          <cell r="I1323" t="str">
            <v>UN</v>
          </cell>
          <cell r="J1323" t="str">
            <v>ATRIBUÍDO SÃO PAULO</v>
          </cell>
          <cell r="K1323" t="str">
            <v>1.426,81</v>
          </cell>
        </row>
        <row r="1324">
          <cell r="G1324">
            <v>92559</v>
          </cell>
          <cell r="H1324" t="str">
            <v>FABRICAÇÃO E INSTALAÇÃO DE TESOURA INTEIRA EM MADEIRA NÃO APARELHADA, VÃO DE 7 M, PARA TELHA ONDULADA DE FIBROCIMENTO, METÁLICA, PLÁSTICA OU TERMOACÚSTICA, INCLUSO IÇAMENTO. AF_07/2019</v>
          </cell>
          <cell r="I1324" t="str">
            <v>UN</v>
          </cell>
          <cell r="J1324" t="str">
            <v>ATRIBUÍDO SÃO PAULO</v>
          </cell>
          <cell r="K1324" t="str">
            <v>1.760,43</v>
          </cell>
        </row>
        <row r="1325">
          <cell r="G1325">
            <v>92560</v>
          </cell>
          <cell r="H1325" t="str">
            <v>FABRICAÇÃO E INSTALAÇÃO DE TESOURA INTEIRA EM MADEIRA NÃO APARELHADA, VÃO DE 8 M, PARA TELHA ONDULADA DE FIBROCIMENTO, METÁLICA, PLÁSTICA OU TERMOACÚSTICA, INCLUSO IÇAMENTO. AF_07/2019</v>
          </cell>
          <cell r="I1325" t="str">
            <v>UN</v>
          </cell>
          <cell r="J1325" t="str">
            <v>ATRIBUÍDO SÃO PAULO</v>
          </cell>
          <cell r="K1325" t="str">
            <v>2.156,55</v>
          </cell>
        </row>
        <row r="1326">
          <cell r="G1326">
            <v>92561</v>
          </cell>
          <cell r="H1326" t="str">
            <v>FABRICAÇÃO E INSTALAÇÃO DE TESOURA INTEIRA EM MADEIRA NÃO APARELHADA, VÃO DE 9 M, PARA TELHA ONDULADA DE FIBROCIMENTO, METÁLICA, PLÁSTICA OU TERMOACÚSTICA, INCLUSO IÇAMENTO. AF_07/2019</v>
          </cell>
          <cell r="I1326" t="str">
            <v>UN</v>
          </cell>
          <cell r="J1326" t="str">
            <v>ATRIBUÍDO SÃO PAULO</v>
          </cell>
          <cell r="K1326" t="str">
            <v>2.253,81</v>
          </cell>
        </row>
        <row r="1327">
          <cell r="G1327">
            <v>92562</v>
          </cell>
          <cell r="H1327" t="str">
            <v>FABRICAÇÃO E INSTALAÇÃO DE TESOURA INTEIRA EM MADEIRA NÃO APARELHADA, VÃO DE 10 M, PARA TELHA ONDULADA DE FIBROCIMENTO, METÁLICA, PLÁSTICA OU TERMOACÚSTICA, INCLUSO IÇAMENTO. AF_07/2019</v>
          </cell>
          <cell r="I1327" t="str">
            <v>UN</v>
          </cell>
          <cell r="J1327" t="str">
            <v>ATRIBUÍDO SÃO PAULO</v>
          </cell>
          <cell r="K1327" t="str">
            <v>2.426,35</v>
          </cell>
        </row>
        <row r="1328">
          <cell r="G1328">
            <v>92563</v>
          </cell>
          <cell r="H1328" t="str">
            <v>FABRICAÇÃO E INSTALAÇÃO DE TESOURA INTEIRA EM MADEIRA NÃO APARELHADA, VÃO DE 11 M, PARA TELHA ONDULADA DE FIBROCIMENTO, METÁLICA, PLÁSTICA OU TERMOACÚSTICA, INCLUSO IÇAMENTO. AF_07/2019</v>
          </cell>
          <cell r="I1328" t="str">
            <v>UN</v>
          </cell>
          <cell r="J1328" t="str">
            <v>ATRIBUÍDO SÃO PAULO</v>
          </cell>
          <cell r="K1328" t="str">
            <v>2.772,89</v>
          </cell>
        </row>
        <row r="1329">
          <cell r="G1329">
            <v>92564</v>
          </cell>
          <cell r="H1329" t="str">
            <v>FABRICAÇÃO E INSTALAÇÃO DE TESOURA INTEIRA EM MADEIRA NÃO APARELHADA, VÃO DE 12 M, PARA TELHA ONDULADA DE FIBROCIMENTO, METÁLICA, PLÁSTICA OU TERMOACÚSTICA, INCLUSO IÇAMENTO. AF_07/2019</v>
          </cell>
          <cell r="I1329" t="str">
            <v>UN</v>
          </cell>
          <cell r="J1329" t="str">
            <v>ATRIBUÍDO SÃO PAULO</v>
          </cell>
          <cell r="K1329" t="str">
            <v>2.867,12</v>
          </cell>
        </row>
        <row r="1330">
          <cell r="G1330">
            <v>100379</v>
          </cell>
          <cell r="H1330" t="str">
            <v>FABRICAÇÃO E INSTALAÇÃO DE PONTALETES DE MADEIRA NÃO APARELHADA PARA TELHADOS COM ATÉ 2 ÁGUAS E COM TELHA CERÂMICA OU DE CONCRETO EM EDIFÍCIO RESIDENCIAL TÉRREO, INCLUSO TRANSPORTE VERTICAL. AF_07/2019</v>
          </cell>
          <cell r="I1330" t="str">
            <v>M2</v>
          </cell>
          <cell r="J1330" t="str">
            <v>COEFICIENTE DE REPRESENTATIVIDADE</v>
          </cell>
          <cell r="K1330" t="str">
            <v>37,67</v>
          </cell>
        </row>
        <row r="1331">
          <cell r="G1331">
            <v>100380</v>
          </cell>
          <cell r="H1331" t="str">
            <v>FABRICAÇÃO E INSTALAÇÃO DE PONTALETES DE MADEIRA NÃO APARELHADA PARA TELHADOS COM ATÉ 2 ÁGUAS E COM TELHA CERÂMICA OU DE CONCRETO EM EDIFÍCIO RESIDENCIAL DE MÚLTIPLOS PAVIMENTOS, INCLUSO TRANSPORTE VERTICAL. AF_07/2019</v>
          </cell>
          <cell r="I1331" t="str">
            <v>M2</v>
          </cell>
          <cell r="J1331" t="str">
            <v>ATRIBUÍDO SÃO PAULO</v>
          </cell>
          <cell r="K1331" t="str">
            <v>49,07</v>
          </cell>
        </row>
        <row r="1332">
          <cell r="G1332">
            <v>100381</v>
          </cell>
          <cell r="H1332" t="str">
            <v>FABRICAÇÃO E INSTALAÇÃO DE PONTALETES DE MADEIRA NÃO APARELHADA PARA TELHADOS COM ATÉ 2 ÁGUAS E COM TELHA CERÂMICA OU DE CONCRETO EM EDIFÍCIO INSTITUCIONAL TÉRREO, INCLUSO TRANSPORTE VERTICAL. AF_07/2019</v>
          </cell>
          <cell r="I1332" t="str">
            <v>M2</v>
          </cell>
          <cell r="J1332" t="str">
            <v>COEFICIENTE DE REPRESENTATIVIDADE</v>
          </cell>
          <cell r="K1332" t="str">
            <v>54,57</v>
          </cell>
        </row>
        <row r="1333">
          <cell r="G1333">
            <v>100383</v>
          </cell>
          <cell r="H1333" t="str">
            <v>FABRICAÇÃO E INSTALAÇÃO DE PONTALETES DE MADEIRA NÃO APARELHADA PARA TELHADOS COM ATÉ 2 ÁGUAS E COM TELHA ONDULADA DE FIBROCIMENTO, ALUMÍNIO OU PLÁSTICA EM EDIFÍCIO RESIDENCIAL DE MÚLTIPLOS PAVIMENTOS, INCLUSO TRANSPORTE VERTICAL. AF_07/2019</v>
          </cell>
          <cell r="I1333" t="str">
            <v>M2</v>
          </cell>
          <cell r="J1333" t="str">
            <v>ATRIBUÍDO SÃO PAULO</v>
          </cell>
          <cell r="K1333" t="str">
            <v>25,60</v>
          </cell>
        </row>
        <row r="1334">
          <cell r="G1334">
            <v>100384</v>
          </cell>
          <cell r="H1334" t="str">
            <v>FABRICAÇÃO E INSTALAÇÃO DE PONTALETES DE MADEIRA NÃO APARELHADA PARA TELHADOS COM ATÉ 2 ÁGUAS E COM TELHA ONDULADA DE FIBROCIMENTO, ALUMÍNIO OU PLÁSTICA EM EDIFÍCIO INSTITUCIONAL TÉRREO, INCLUSO TRANSPORTE VERTICAL. AF_07/2019</v>
          </cell>
          <cell r="I1334" t="str">
            <v>M2</v>
          </cell>
          <cell r="J1334" t="str">
            <v>COEFICIENTE DE REPRESENTATIVIDADE</v>
          </cell>
          <cell r="K1334" t="str">
            <v>26,71</v>
          </cell>
        </row>
        <row r="1335">
          <cell r="G1335">
            <v>100385</v>
          </cell>
          <cell r="H1335" t="str">
            <v>FABRICAÇÃO E INSTALAÇÃO DE PONTALETES DE MADEIRA NÃO APARELHADA PARA TELHADOS COM MAIS QUE 2 ÁGUAS E COM TELHA CERÂMICA OU DE CONCRETO EM EDIFÍCIO RESIDENCIAL TÉRREO, INCLUSO TRANSPORTE VERTICAL. AF_07/2019</v>
          </cell>
          <cell r="I1335" t="str">
            <v>M2</v>
          </cell>
          <cell r="J1335" t="str">
            <v>COEFICIENTE DE REPRESENTATIVIDADE</v>
          </cell>
          <cell r="K1335" t="str">
            <v>34,13</v>
          </cell>
        </row>
        <row r="1336">
          <cell r="G1336">
            <v>100386</v>
          </cell>
          <cell r="H1336" t="str">
            <v>FABRICAÇÃO E INSTALAÇÃO DE PONTALETES DE MADEIRA NÃO APARELHADA PARA TELHADOS COM MAIS QUE 2 ÁGUAS E COM TELHA CERÂMICA OU DE CONCRETO EM EDIFÍCIO RESIDENCIAL DE MÚLTIPLOS PAVIMENTOS. AF_07/2019</v>
          </cell>
          <cell r="I1336" t="str">
            <v>M2</v>
          </cell>
          <cell r="J1336" t="str">
            <v>ATRIBUÍDO SÃO PAULO</v>
          </cell>
          <cell r="K1336" t="str">
            <v>43,31</v>
          </cell>
        </row>
        <row r="1337">
          <cell r="G1337">
            <v>100387</v>
          </cell>
          <cell r="H1337" t="str">
            <v>FABRICAÇÃO E INSTALAÇÃO DE PONTALETES DE MADEIRA NÃO APARELHADA PARA TELHADOS COM MAIS QUE 2 ÁGUAS E COM TELHA CERÂMICA OU DE CONCRETO EM EDIFÍCIO INSTITUCIONAL TÉRREO, INCLUSO TRANSPORTE VERTICAL. AF_07/2019</v>
          </cell>
          <cell r="I1337" t="str">
            <v>M2</v>
          </cell>
          <cell r="J1337" t="str">
            <v>COEFICIENTE DE REPRESENTATIVIDADE</v>
          </cell>
          <cell r="K1337" t="str">
            <v>52,69</v>
          </cell>
        </row>
        <row r="1338">
          <cell r="G1338">
            <v>100388</v>
          </cell>
          <cell r="H1338" t="str">
            <v>RETIRADA E RECOLOCAÇÃO DE RIPA EM TELHADOS DE ATÉ 2 ÁGUAS COM TELHA CERÂMICA OU DE CONCRETO DE ENCAIXE, INCLUSO TRANSPORTE VERTICAL. AF_07/2019</v>
          </cell>
          <cell r="I1338" t="str">
            <v>M2</v>
          </cell>
          <cell r="J1338" t="str">
            <v>COEFICIENTE DE REPRESENTATIVIDADE</v>
          </cell>
          <cell r="K1338" t="str">
            <v>17,72</v>
          </cell>
        </row>
        <row r="1339">
          <cell r="G1339">
            <v>100389</v>
          </cell>
          <cell r="H1339" t="str">
            <v>RETIRADA E RECOLOCAÇÃO DE CAIBRO EM TELHADOS DE ATÉ 2 ÁGUAS COM TELHA CERÂMICA OU DE CONCRETO DE ENCAIXE, INCLUSO TRANSPORTE VERTICAL. AF_07/2019</v>
          </cell>
          <cell r="I1339" t="str">
            <v>M2</v>
          </cell>
          <cell r="J1339" t="str">
            <v>COEFICIENTE DE REPRESENTATIVIDADE</v>
          </cell>
          <cell r="K1339" t="str">
            <v>15,81</v>
          </cell>
        </row>
        <row r="1340">
          <cell r="G1340">
            <v>100390</v>
          </cell>
          <cell r="H1340" t="str">
            <v>RETIRADA E RECOLOCAÇÃO DE RIPA EM TELHADOS DE MAIS DE 2 ÁGUAS COM TELHA CERÂMICA OU DE CONCRETO DE ENCAIXE, INCLUSO TRANSPORTE VERTICAL. AF_07/2019</v>
          </cell>
          <cell r="I1340" t="str">
            <v>M2</v>
          </cell>
          <cell r="J1340" t="str">
            <v>COEFICIENTE DE REPRESENTATIVIDADE</v>
          </cell>
          <cell r="K1340" t="str">
            <v>21,01</v>
          </cell>
        </row>
        <row r="1341">
          <cell r="G1341">
            <v>100391</v>
          </cell>
          <cell r="H1341" t="str">
            <v>RETIRADA E RECOLOCAÇÃO DE CAIBRO EM TELHADOS DE MAIS DE 2 ÁGUAS COM TELHA CERÂMICA OU DE CONCRETO DE ENCAIXE, INCLUSO TRANSPORTE VERTICAL. AF_07/2019</v>
          </cell>
          <cell r="I1341" t="str">
            <v>M2</v>
          </cell>
          <cell r="J1341" t="str">
            <v>COEFICIENTE DE REPRESENTATIVIDADE</v>
          </cell>
          <cell r="K1341" t="str">
            <v>18,15</v>
          </cell>
        </row>
        <row r="1342">
          <cell r="G1342">
            <v>100392</v>
          </cell>
          <cell r="H1342" t="str">
            <v>RETIRADA E RECOLOCAÇÃO DE RIPA EM TELHADOS DE ATÉ 2 ÁGUAS COM TELHA CERÂMICA CAPA-CANAL, INCLUSO TRANSPORTE VERTICAL. AF_07/2019</v>
          </cell>
          <cell r="I1342" t="str">
            <v>M2</v>
          </cell>
          <cell r="J1342" t="str">
            <v>COEFICIENTE DE REPRESENTATIVIDADE</v>
          </cell>
          <cell r="K1342" t="str">
            <v>13,99</v>
          </cell>
        </row>
        <row r="1343">
          <cell r="G1343">
            <v>100393</v>
          </cell>
          <cell r="H1343" t="str">
            <v>RETIRADA E RECOLOCAÇÃO DE CAIBRO EM TELHADOS DE ATÉ 2 ÁGUAS COM TELHA CERÂMICA CAPA-CANAL, INCLUSO TRANSPORTE VERTICAL. AF_07/2019</v>
          </cell>
          <cell r="I1343" t="str">
            <v>M2</v>
          </cell>
          <cell r="J1343" t="str">
            <v>COEFICIENTE DE REPRESENTATIVIDADE</v>
          </cell>
          <cell r="K1343" t="str">
            <v>18,27</v>
          </cell>
        </row>
        <row r="1344">
          <cell r="G1344">
            <v>100394</v>
          </cell>
          <cell r="H1344" t="str">
            <v>RETIRADA E RECOLOCAÇÃO DE RIPA EM TELHADOS DE MAIS DE 2 ÁGUAS COM TELHA CERÂMICA CAPA-CANAL, INCLUSO TRANSPORTE VERTICAL. AF_07/2019</v>
          </cell>
          <cell r="I1344" t="str">
            <v>M2</v>
          </cell>
          <cell r="J1344" t="str">
            <v>COEFICIENTE DE REPRESENTATIVIDADE</v>
          </cell>
          <cell r="K1344" t="str">
            <v>16,57</v>
          </cell>
        </row>
        <row r="1345">
          <cell r="G1345">
            <v>100395</v>
          </cell>
          <cell r="H1345" t="str">
            <v>RETIRADA E RECOLOCAÇÃO DE CAIBRO EM TELHADOS DE MAIS DE 2 ÁGUAS COM TELHA CERÂMICA CAPA-CANAL, INCLUSO TRANSPORTE VERTICAL. AF_07/2019</v>
          </cell>
          <cell r="I1345" t="str">
            <v>M2</v>
          </cell>
          <cell r="J1345" t="str">
            <v>COEFICIENTE DE REPRESENTATIVIDADE</v>
          </cell>
          <cell r="K1345" t="str">
            <v>21,58</v>
          </cell>
        </row>
        <row r="1346">
          <cell r="G1346">
            <v>94189</v>
          </cell>
          <cell r="H1346" t="str">
            <v>TELHAMENTO COM TELHA DE CONCRETO DE ENCAIXE, COM ATÉ 2 ÁGUAS, INCLUSO TRANSPORTE VERTICAL. AF_07/2019</v>
          </cell>
          <cell r="I1346" t="str">
            <v>M2</v>
          </cell>
          <cell r="J1346" t="str">
            <v>COEFICIENTE DE REPRESENTATIVIDADE</v>
          </cell>
          <cell r="K1346" t="str">
            <v>41,05</v>
          </cell>
        </row>
        <row r="1347">
          <cell r="G1347">
            <v>94192</v>
          </cell>
          <cell r="H1347" t="str">
            <v>TELHAMENTO COM TELHA DE CONCRETO DE ENCAIXE, COM MAIS DE 2 ÁGUAS, INCLUSO TRANSPORTE VERTICAL. AF_07/2019</v>
          </cell>
          <cell r="I1347" t="str">
            <v>M2</v>
          </cell>
          <cell r="J1347" t="str">
            <v>COEFICIENTE DE REPRESENTATIVIDADE</v>
          </cell>
          <cell r="K1347" t="str">
            <v>43,26</v>
          </cell>
        </row>
        <row r="1348">
          <cell r="G1348">
            <v>94195</v>
          </cell>
          <cell r="H1348" t="str">
            <v>TELHAMENTO COM TELHA CERÂMICA DE ENCAIXE, TIPO PORTUGUESA, COM ATÉ 2 ÁGUAS, INCLUSO TRANSPORTE VERTICAL. AF_07/2019</v>
          </cell>
          <cell r="I1348" t="str">
            <v>M2</v>
          </cell>
          <cell r="J1348" t="str">
            <v>COEFICIENTE DE REPRESENTATIVIDADE</v>
          </cell>
          <cell r="K1348" t="str">
            <v>39,31</v>
          </cell>
        </row>
        <row r="1349">
          <cell r="G1349">
            <v>94198</v>
          </cell>
          <cell r="H1349" t="str">
            <v>TELHAMENTO COM TELHA CERÂMICA DE ENCAIXE, TIPO PORTUGUESA, COM MAIS DE 2 ÁGUAS, INCLUSO TRANSPORTE VERTICAL. AF_07/2019</v>
          </cell>
          <cell r="I1349" t="str">
            <v>M2</v>
          </cell>
          <cell r="J1349" t="str">
            <v>COEFICIENTE DE REPRESENTATIVIDADE</v>
          </cell>
          <cell r="K1349" t="str">
            <v>42,22</v>
          </cell>
        </row>
        <row r="1350">
          <cell r="G1350">
            <v>94201</v>
          </cell>
          <cell r="H1350" t="str">
            <v>TELHAMENTO COM TELHA CERÂMICA CAPA-CANAL, TIPO COLONIAL, COM ATÉ 2 ÁGUAS, INCLUSO TRANSPORTE VERTICAL. AF_07/2019</v>
          </cell>
          <cell r="I1350" t="str">
            <v>M2</v>
          </cell>
          <cell r="J1350" t="str">
            <v>COEFICIENTE DE REPRESENTATIVIDADE</v>
          </cell>
          <cell r="K1350" t="str">
            <v>55,40</v>
          </cell>
        </row>
        <row r="1351">
          <cell r="G1351">
            <v>94204</v>
          </cell>
          <cell r="H1351" t="str">
            <v>TELHAMENTO COM TELHA CERÂMICA CAPA-CANAL, TIPO COLONIAL, COM MAIS DE 2 ÁGUAS, INCLUSO TRANSPORTE VERTICAL. AF_07/2019</v>
          </cell>
          <cell r="I1351" t="str">
            <v>M2</v>
          </cell>
          <cell r="J1351" t="str">
            <v>COEFICIENTE DE REPRESENTATIVIDADE</v>
          </cell>
          <cell r="K1351" t="str">
            <v>60,36</v>
          </cell>
        </row>
        <row r="1352">
          <cell r="G1352">
            <v>94224</v>
          </cell>
          <cell r="H1352" t="str">
            <v>EMBOÇAMENTO COM ARGAMASSA TRAÇO 1:2:9 (CIMENTO, CAL E AREIA). AF_07/2019</v>
          </cell>
          <cell r="I1352" t="str">
            <v>M</v>
          </cell>
          <cell r="J1352" t="str">
            <v>COEFICIENTE DE REPRESENTATIVIDADE</v>
          </cell>
          <cell r="K1352" t="str">
            <v>23,11</v>
          </cell>
        </row>
        <row r="1353">
          <cell r="G1353">
            <v>94226</v>
          </cell>
          <cell r="H1353" t="str">
            <v>SUBCOBERTURA COM MANTA PLÁSTICA REVESTIDA POR PELÍCULA DE ALUMÍNO, INCLUSO TRANSPORTE VERTICAL. AF_07/2019</v>
          </cell>
          <cell r="I1353" t="str">
            <v>M2</v>
          </cell>
          <cell r="J1353" t="str">
            <v>ATRIBUÍDO SÃO PAULO</v>
          </cell>
          <cell r="K1353" t="str">
            <v>19,08</v>
          </cell>
        </row>
        <row r="1354">
          <cell r="G1354">
            <v>94232</v>
          </cell>
          <cell r="H1354" t="str">
            <v>AMARRAÇÃO DE TELHAS CERÂMICAS OU DE CONCRETO. AF_07/2019</v>
          </cell>
          <cell r="I1354" t="str">
            <v>UN</v>
          </cell>
          <cell r="J1354" t="str">
            <v>COEFICIENTE DE REPRESENTATIVIDADE</v>
          </cell>
          <cell r="K1354" t="str">
            <v>2,57</v>
          </cell>
        </row>
        <row r="1355">
          <cell r="G1355">
            <v>94440</v>
          </cell>
          <cell r="H1355" t="str">
            <v>TELHAMENTO COM TELHA CERÂMICA DE ENCAIXE, TIPO FRANCESA, COM ATÉ 2 ÁGUAS, INCLUSO TRANSPORTE VERTICAL. AF_07/2019</v>
          </cell>
          <cell r="I1355" t="str">
            <v>M2</v>
          </cell>
          <cell r="J1355" t="str">
            <v>COEFICIENTE DE REPRESENTATIVIDADE</v>
          </cell>
          <cell r="K1355" t="str">
            <v>39,31</v>
          </cell>
        </row>
        <row r="1356">
          <cell r="G1356">
            <v>94441</v>
          </cell>
          <cell r="H1356" t="str">
            <v>TELHAMENTO COM TELHA CERÂMICA DE ENCAIXE, TIPO FRANCESA, COM MAIS DE 2 ÁGUAS, INCLUSO TRANSPORTE VERTICAL. AF_07/2019</v>
          </cell>
          <cell r="I1356" t="str">
            <v>M2</v>
          </cell>
          <cell r="J1356" t="str">
            <v>COEFICIENTE DE REPRESENTATIVIDADE</v>
          </cell>
          <cell r="K1356" t="str">
            <v>42,22</v>
          </cell>
        </row>
        <row r="1357">
          <cell r="G1357">
            <v>94442</v>
          </cell>
          <cell r="H1357" t="str">
            <v>TELHAMENTO COM TELHA CERÂMICA DE ENCAIXE, TIPO ROMANA, COM ATÉ 2 ÁGUAS, INCLUSO TRANSPORTE VERTICAL. AF_07/2019</v>
          </cell>
          <cell r="I1357" t="str">
            <v>M2</v>
          </cell>
          <cell r="J1357" t="str">
            <v>COEFICIENTE DE REPRESENTATIVIDADE</v>
          </cell>
          <cell r="K1357" t="str">
            <v>39,31</v>
          </cell>
        </row>
        <row r="1358">
          <cell r="G1358">
            <v>94443</v>
          </cell>
          <cell r="H1358" t="str">
            <v>TELHAMENTO COM TELHA CERÂMICA DE ENCAIXE, TIPO ROMANA, COM MAIS DE 2 ÁGUAS, INCLUSO TRANSPORTE VERTICAL. AF_07/2019</v>
          </cell>
          <cell r="I1358" t="str">
            <v>M2</v>
          </cell>
          <cell r="J1358" t="str">
            <v>COEFICIENTE DE REPRESENTATIVIDADE</v>
          </cell>
          <cell r="K1358" t="str">
            <v>42,22</v>
          </cell>
        </row>
        <row r="1359">
          <cell r="G1359">
            <v>94445</v>
          </cell>
          <cell r="H1359" t="str">
            <v>TELHAMENTO COM TELHA CERÂMICA CAPA-CANAL, TIPO PLAN, COM ATÉ 2 ÁGUAS, INCLUSO TRANSPORTE VERTICAL. AF_07/2019</v>
          </cell>
          <cell r="I1359" t="str">
            <v>M2</v>
          </cell>
          <cell r="J1359" t="str">
            <v>COEFICIENTE DE REPRESENTATIVIDADE</v>
          </cell>
          <cell r="K1359" t="str">
            <v>55,40</v>
          </cell>
        </row>
        <row r="1360">
          <cell r="G1360">
            <v>94446</v>
          </cell>
          <cell r="H1360" t="str">
            <v>TELHAMENTO COM TELHA CERÂMICA CAPA-CANAL, TIPO PLAN, COM MAIS DE 2 ÁGUAS, INCLUSO TRANSPORTE VERTICAL. AF_07/2019</v>
          </cell>
          <cell r="I1360" t="str">
            <v>M2</v>
          </cell>
          <cell r="J1360" t="str">
            <v>COEFICIENTE DE REPRESENTATIVIDADE</v>
          </cell>
          <cell r="K1360" t="str">
            <v>60,36</v>
          </cell>
        </row>
        <row r="1361">
          <cell r="G1361">
            <v>94447</v>
          </cell>
          <cell r="H1361" t="str">
            <v>TELHAMENTO COM TELHA CERÂMICA CAPA-CANAL, TIPO PAULISTA, COM ATÉ 2 ÁGUAS, INCLUSO TRANSPORTE VERTICAL. AF_07/2019</v>
          </cell>
          <cell r="I1361" t="str">
            <v>M2</v>
          </cell>
          <cell r="J1361" t="str">
            <v>COEFICIENTE DE REPRESENTATIVIDADE</v>
          </cell>
          <cell r="K1361" t="str">
            <v>55,40</v>
          </cell>
        </row>
        <row r="1362">
          <cell r="G1362">
            <v>94448</v>
          </cell>
          <cell r="H1362" t="str">
            <v>TELHAMENTO COM TELHA CERÂMICA CAPA-CANAL, TIPO PAULISTA, COM MAIS DE 2 ÁGUAS, INCLUSO TRANSPORTE VERTICAL. AF_07/2019</v>
          </cell>
          <cell r="I1362" t="str">
            <v>M2</v>
          </cell>
          <cell r="J1362" t="str">
            <v>COEFICIENTE DE REPRESENTATIVIDADE</v>
          </cell>
          <cell r="K1362" t="str">
            <v>60,36</v>
          </cell>
        </row>
        <row r="1363">
          <cell r="G1363">
            <v>94207</v>
          </cell>
          <cell r="H1363" t="str">
            <v>TELHAMENTO COM TELHA ONDULADA DE FIBROCIMENTO E = 6 MM, COM RECOBRIMENTO LATERAL DE 1/4 DE ONDA PARA TELHADO COM INCLINAÇÃO MAIOR QUE 10°, COM ATÉ 2 ÁGUAS, INCLUSO IÇAMENTO. AF_07/2019</v>
          </cell>
          <cell r="I1363" t="str">
            <v>M2</v>
          </cell>
          <cell r="J1363" t="str">
            <v>COEFICIENTE DE REPRESENTATIVIDADE</v>
          </cell>
          <cell r="K1363" t="str">
            <v>48,47</v>
          </cell>
        </row>
        <row r="1364">
          <cell r="G1364">
            <v>94210</v>
          </cell>
          <cell r="H1364" t="str">
            <v>TELHAMENTO COM TELHA ONDULADA DE FIBROCIMENTO E = 6 MM, COM RECOBRIMENTO LATERAL DE 1 1/4 DE ONDA PARA TELHADO COM INCLINAÇÃO MÁXIMA DE 10°, COM ATÉ 2 ÁGUAS, INCLUSO IÇAMENTO. AF_07/2019</v>
          </cell>
          <cell r="I1364" t="str">
            <v>M2</v>
          </cell>
          <cell r="J1364" t="str">
            <v>COEFICIENTE DE REPRESENTATIVIDADE</v>
          </cell>
          <cell r="K1364" t="str">
            <v>51,37</v>
          </cell>
        </row>
        <row r="1365">
          <cell r="G1365">
            <v>94218</v>
          </cell>
          <cell r="H1365" t="str">
            <v>TELHAMENTO COM TELHA ESTRUTURAL DE FIBROCIMENTO E= 8 MM, COM ATÉ 2 ÁGUAS, INCLUSO IÇAMENTO. AF_07/2019_PS</v>
          </cell>
          <cell r="I1365" t="str">
            <v>M2</v>
          </cell>
          <cell r="J1365" t="str">
            <v>COEFICIENTE DE REPRESENTATIVIDADE</v>
          </cell>
          <cell r="K1365" t="str">
            <v>125,03</v>
          </cell>
        </row>
        <row r="1366">
          <cell r="G1366">
            <v>94213</v>
          </cell>
          <cell r="H1366" t="str">
            <v>TELHAMENTO COM TELHA DE AÇO/ALUMÍNIO E = 0,5 MM, COM ATÉ 2 ÁGUAS, INCLUSO IÇAMENTO. AF_07/2019</v>
          </cell>
          <cell r="I1366" t="str">
            <v>M2</v>
          </cell>
          <cell r="J1366" t="str">
            <v>ATRIBUÍDO SÃO PAULO</v>
          </cell>
          <cell r="K1366" t="str">
            <v>80,71</v>
          </cell>
        </row>
        <row r="1367">
          <cell r="G1367">
            <v>94216</v>
          </cell>
          <cell r="H1367" t="str">
            <v>TELHAMENTO COM TELHA METÁLICA TERMOACÚSTICA E = 30 MM, COM ATÉ 2 ÁGUAS, INCLUSO IÇAMENTO. AF_07/2019</v>
          </cell>
          <cell r="I1367" t="str">
            <v>M2</v>
          </cell>
          <cell r="J1367" t="str">
            <v>ATRIBUÍDO SÃO PAULO</v>
          </cell>
          <cell r="K1367" t="str">
            <v>232,31</v>
          </cell>
        </row>
        <row r="1368">
          <cell r="G1368">
            <v>94219</v>
          </cell>
          <cell r="H1368" t="str">
            <v>CUMEEIRA E ESPIGÃO PARA TELHA CERÂMICA EMBOÇADA COM ARGAMASSA TRAÇO 1:2:9 (CIMENTO, CAL E AREIA), PARA TELHADOS COM MAIS DE 2 ÁGUAS, INCLUSO TRANSPORTE VERTICAL. AF_07/2019</v>
          </cell>
          <cell r="I1368" t="str">
            <v>M</v>
          </cell>
          <cell r="J1368" t="str">
            <v>COEFICIENTE DE REPRESENTATIVIDADE</v>
          </cell>
          <cell r="K1368" t="str">
            <v>32,56</v>
          </cell>
        </row>
        <row r="1369">
          <cell r="G1369">
            <v>94220</v>
          </cell>
          <cell r="H1369" t="str">
            <v>CUMEEIRA E ESPIGÃO PARA TELHA DE CONCRETO EMBOÇADA COM ARGAMASSA TRAÇO 1:2:9 (CIMENTO, CAL E AREIA), PARA TELHADOS COM MAIS DE 2 ÁGUAS, INCLUSO TRANSPORTE VERTICAL. AF_07/2019</v>
          </cell>
          <cell r="I1369" t="str">
            <v>M</v>
          </cell>
          <cell r="J1369" t="str">
            <v>COEFICIENTE DE REPRESENTATIVIDADE</v>
          </cell>
          <cell r="K1369" t="str">
            <v>54,91</v>
          </cell>
        </row>
        <row r="1370">
          <cell r="G1370">
            <v>94221</v>
          </cell>
          <cell r="H1370" t="str">
            <v>CUMEEIRA PARA TELHA CERÂMICA EMBOÇADA COM ARGAMASSA TRAÇO 1:2:9 (CIMENTO, CAL E AREIA) PARA TELHADOS COM ATÉ 2 ÁGUAS, INCLUSO TRANSPORTE VERTICAL. AF_07/2019</v>
          </cell>
          <cell r="I1370" t="str">
            <v>M</v>
          </cell>
          <cell r="J1370" t="str">
            <v>COEFICIENTE DE REPRESENTATIVIDADE</v>
          </cell>
          <cell r="K1370" t="str">
            <v>26,80</v>
          </cell>
        </row>
        <row r="1371">
          <cell r="G1371">
            <v>94222</v>
          </cell>
          <cell r="H1371" t="str">
            <v>CUMEEIRA PARA TELHA DE CONCRETO EMBOÇADA COM ARGAMASSA TRAÇO 1:2:9 (CIMENTO, CAL E AREIA) PARA TELHADOS COM ATÉ 2 ÁGUAS, INCLUSO TRANSPORTE VERTICAL. AF_07/2019</v>
          </cell>
          <cell r="I1371" t="str">
            <v>M</v>
          </cell>
          <cell r="J1371" t="str">
            <v>COEFICIENTE DE REPRESENTATIVIDADE</v>
          </cell>
          <cell r="K1371" t="str">
            <v>49,15</v>
          </cell>
        </row>
        <row r="1372">
          <cell r="G1372">
            <v>94223</v>
          </cell>
          <cell r="H1372" t="str">
            <v>CUMEEIRA PARA TELHA DE FIBROCIMENTO ONDULADA E = 6 MM, INCLUSO ACESSÓRIOS DE FIXAÇÃO E IÇAMENTO. AF_07/2019</v>
          </cell>
          <cell r="I1372" t="str">
            <v>M</v>
          </cell>
          <cell r="J1372" t="str">
            <v>COEFICIENTE DE REPRESENTATIVIDADE</v>
          </cell>
          <cell r="K1372" t="str">
            <v>86,69</v>
          </cell>
        </row>
        <row r="1373">
          <cell r="G1373">
            <v>94451</v>
          </cell>
          <cell r="H1373" t="str">
            <v>CUMEEIRA PARA TELHA DE FIBROCIMENTO ESTRUTURAL E = 6 MM, INCLUSO ACESSÓRIOS DE FIXAÇÃO E IÇAMENTO. AF_07/2019</v>
          </cell>
          <cell r="I1373" t="str">
            <v>M</v>
          </cell>
          <cell r="J1373" t="str">
            <v>COEFICIENTE DE REPRESENTATIVIDADE</v>
          </cell>
          <cell r="K1373" t="str">
            <v>96,37</v>
          </cell>
        </row>
        <row r="1374">
          <cell r="G1374">
            <v>100325</v>
          </cell>
          <cell r="H1374" t="str">
            <v>CUMEEIRA SHED PARA TELHA ONDULADA DE FIBROCIMENTO, E = 6 MM, INCLUSO ACESSÓRIOS DE FIXAÇÃO E IÇAMENTO. AF_07/2019</v>
          </cell>
          <cell r="I1374" t="str">
            <v>M</v>
          </cell>
          <cell r="J1374" t="str">
            <v>COEFICIENTE DE REPRESENTATIVIDADE</v>
          </cell>
          <cell r="K1374" t="str">
            <v>93,86</v>
          </cell>
        </row>
        <row r="1375">
          <cell r="G1375">
            <v>100327</v>
          </cell>
          <cell r="H1375" t="str">
            <v>RUFO EXTERNO/INTERNO EM CHAPA DE AÇO GALVANIZADO NÚMERO 26, CORTE DE 33 CM, INCLUSO IÇAMENTO. AF_07/2019</v>
          </cell>
          <cell r="I1375" t="str">
            <v>M</v>
          </cell>
          <cell r="J1375" t="str">
            <v>ATRIBUÍDO SÃO PAULO</v>
          </cell>
          <cell r="K1375" t="str">
            <v>54,06</v>
          </cell>
        </row>
        <row r="1376">
          <cell r="G1376">
            <v>100328</v>
          </cell>
          <cell r="H1376" t="str">
            <v>RETIRADA E RECOLOCAÇÃO DE  TELHA CERÂMICA DE ENCAIXE, COM ATÉ DUAS ÁGUAS, INCLUSO IÇAMENTO. AF_07/2019</v>
          </cell>
          <cell r="I1376" t="str">
            <v>M2</v>
          </cell>
          <cell r="J1376" t="str">
            <v>COEFICIENTE DE REPRESENTATIVIDADE</v>
          </cell>
          <cell r="K1376" t="str">
            <v>13,48</v>
          </cell>
        </row>
        <row r="1377">
          <cell r="G1377">
            <v>100329</v>
          </cell>
          <cell r="H1377" t="str">
            <v>RETIRADA E RECOLOCAÇÃO DE  TELHA CERÂMICA DE ENCAIXE, COM MAIS DE DUAS ÁGUAS, INCLUSO IÇAMENTO. AF_07/2019</v>
          </cell>
          <cell r="I1377" t="str">
            <v>M2</v>
          </cell>
          <cell r="J1377" t="str">
            <v>COEFICIENTE DE REPRESENTATIVIDADE</v>
          </cell>
          <cell r="K1377" t="str">
            <v>16,39</v>
          </cell>
        </row>
        <row r="1378">
          <cell r="G1378">
            <v>100330</v>
          </cell>
          <cell r="H1378" t="str">
            <v>RETIRADA E RECOLOCAÇÃO DE  TELHA CERÂMICA CAPA-CANAL, COM ATÉ DUAS ÁGUAS, INCLUSO IÇAMENTO. AF_07/2019</v>
          </cell>
          <cell r="I1378" t="str">
            <v>M2</v>
          </cell>
          <cell r="J1378" t="str">
            <v>COEFICIENTE DE REPRESENTATIVIDADE</v>
          </cell>
          <cell r="K1378" t="str">
            <v>18,29</v>
          </cell>
        </row>
        <row r="1379">
          <cell r="G1379">
            <v>100331</v>
          </cell>
          <cell r="H1379" t="str">
            <v>RETIRADA E RECOLOCAÇÃO DE  TELHA CERÂMICA CAPA-CANAL, COM MAIS DE DUAS ÁGUAS, INCLUSO IÇAMENTO. AF_07/2019</v>
          </cell>
          <cell r="I1379" t="str">
            <v>M2</v>
          </cell>
          <cell r="J1379" t="str">
            <v>COEFICIENTE DE REPRESENTATIVIDADE</v>
          </cell>
          <cell r="K1379" t="str">
            <v>23,27</v>
          </cell>
        </row>
        <row r="1380">
          <cell r="G1380">
            <v>100434</v>
          </cell>
          <cell r="H1380" t="str">
            <v>CALHA DE BEIRAL, SEMICIRCULAR DE PVC, DIAMETRO 125 MM, INCLUINDO CABECEIRAS, EMENDAS, BOCAIS, SUPORTES E VEDAÇÕES, EXCLUINDO CONDUTORES, INCLUSO TRANSPORTE VERTICAL. AF_07/2019</v>
          </cell>
          <cell r="I1380" t="str">
            <v>M</v>
          </cell>
          <cell r="J1380" t="str">
            <v>COEFICIENTE DE REPRESENTATIVIDADE</v>
          </cell>
          <cell r="K1380" t="str">
            <v>170,48</v>
          </cell>
        </row>
        <row r="1381">
          <cell r="G1381">
            <v>100435</v>
          </cell>
          <cell r="H1381" t="str">
            <v>RUFO EM FIBROCIMENTO PARA TELHA ONDULADA E = 6 MM, ABA DE 26 CM, INCLUSO TRANSPORTE VERTICAL, EXCETO CONTRARRUFO. AF_07/2019</v>
          </cell>
          <cell r="I1381" t="str">
            <v>M</v>
          </cell>
          <cell r="J1381" t="str">
            <v>COEFICIENTE DE REPRESENTATIVIDADE</v>
          </cell>
          <cell r="K1381" t="str">
            <v>62,56</v>
          </cell>
        </row>
        <row r="1382">
          <cell r="G1382">
            <v>94227</v>
          </cell>
          <cell r="H1382" t="str">
            <v>CALHA EM CHAPA DE AÇO GALVANIZADO NÚMERO 24, DESENVOLVIMENTO DE 33 CM, INCLUSO TRANSPORTE VERTICAL. AF_07/2019</v>
          </cell>
          <cell r="I1382" t="str">
            <v>M</v>
          </cell>
          <cell r="J1382" t="str">
            <v>ATRIBUÍDO SÃO PAULO</v>
          </cell>
          <cell r="K1382" t="str">
            <v>57,53</v>
          </cell>
        </row>
        <row r="1383">
          <cell r="G1383">
            <v>94228</v>
          </cell>
          <cell r="H1383" t="str">
            <v>CALHA EM CHAPA DE AÇO GALVANIZADO NÚMERO 24, DESENVOLVIMENTO DE 50 CM, INCLUSO TRANSPORTE VERTICAL. AF_07/2019</v>
          </cell>
          <cell r="I1383" t="str">
            <v>M</v>
          </cell>
          <cell r="J1383" t="str">
            <v>ATRIBUÍDO SÃO PAULO</v>
          </cell>
          <cell r="K1383" t="str">
            <v>78,07</v>
          </cell>
        </row>
        <row r="1384">
          <cell r="G1384">
            <v>94229</v>
          </cell>
          <cell r="H1384" t="str">
            <v>CALHA EM CHAPA DE AÇO GALVANIZADO NÚMERO 24, DESENVOLVIMENTO DE 100 CM, INCLUSO TRANSPORTE VERTICAL. AF_07/2019</v>
          </cell>
          <cell r="I1384" t="str">
            <v>M</v>
          </cell>
          <cell r="J1384" t="str">
            <v>ATRIBUÍDO SÃO PAULO</v>
          </cell>
          <cell r="K1384" t="str">
            <v>151,27</v>
          </cell>
        </row>
        <row r="1385">
          <cell r="G1385">
            <v>94231</v>
          </cell>
          <cell r="H1385" t="str">
            <v>RUFO EM CHAPA DE AÇO GALVANIZADO NÚMERO 24, CORTE DE 25 CM, INCLUSO TRANSPORTE VERTICAL. AF_07/2019</v>
          </cell>
          <cell r="I1385" t="str">
            <v>M</v>
          </cell>
          <cell r="J1385" t="str">
            <v>ATRIBUÍDO SÃO PAULO</v>
          </cell>
          <cell r="K1385" t="str">
            <v>48,21</v>
          </cell>
        </row>
        <row r="1386">
          <cell r="G1386">
            <v>94449</v>
          </cell>
          <cell r="H1386" t="str">
            <v>TELHAMENTO COM TELHA ONDULADA DE FIBRA DE VIDRO E = 0,6 MM, PARA TELHADO COM INCLINAÇÃO MAIOR QUE 10°, COM ATÉ 2 ÁGUAS, INCLUSO IÇAMENTO. AF_07/2019</v>
          </cell>
          <cell r="I1386" t="str">
            <v>M2</v>
          </cell>
          <cell r="J1386" t="str">
            <v>ATRIBUÍDO SÃO PAULO</v>
          </cell>
          <cell r="K1386" t="str">
            <v>88,51</v>
          </cell>
        </row>
        <row r="1387">
          <cell r="G1387">
            <v>92255</v>
          </cell>
          <cell r="H1387" t="str">
            <v>INSTALAÇÃO DE TESOURA (INTEIRA OU MEIA), EM AÇO, PARA VÃOS MAIORES OU IGUAIS A 3,0 M E MENORES QUE 6,0 M, INCLUSO IÇAMENTO. AF_07/2019</v>
          </cell>
          <cell r="I1387" t="str">
            <v>UN</v>
          </cell>
          <cell r="J1387" t="str">
            <v>ATRIBUÍDO SÃO PAULO</v>
          </cell>
          <cell r="K1387" t="str">
            <v>162,92</v>
          </cell>
        </row>
        <row r="1388">
          <cell r="G1388">
            <v>92256</v>
          </cell>
          <cell r="H1388" t="str">
            <v>INSTALAÇÃO DE TESOURA (INTEIRA OU MEIA), EM AÇO, PARA VÃOS MAIORES OU IGUAIS A 6,0 M E MENORES QUE 8,0 M, INCLUSO IÇAMENTO. AF_07/2019</v>
          </cell>
          <cell r="I1388" t="str">
            <v>UN</v>
          </cell>
          <cell r="J1388" t="str">
            <v>ATRIBUÍDO SÃO PAULO</v>
          </cell>
          <cell r="K1388" t="str">
            <v>197,48</v>
          </cell>
        </row>
        <row r="1389">
          <cell r="G1389">
            <v>92257</v>
          </cell>
          <cell r="H1389" t="str">
            <v>INSTALAÇÃO DE TESOURA (INTEIRA OU MEIA), EM AÇO, PARA VÃOS MAIORES OU IGUAIS A 8,0 M E MENORES QUE 10,0 M, INCLUSO IÇAMENTO. AF_07/2019</v>
          </cell>
          <cell r="I1389" t="str">
            <v>UN</v>
          </cell>
          <cell r="J1389" t="str">
            <v>ATRIBUÍDO SÃO PAULO</v>
          </cell>
          <cell r="K1389" t="str">
            <v>231,67</v>
          </cell>
        </row>
        <row r="1390">
          <cell r="G1390">
            <v>92258</v>
          </cell>
          <cell r="H1390" t="str">
            <v>INSTALAÇÃO DE TESOURA (INTEIRA OU MEIA), EM AÇO, PARA VÃOS MAIORES OU IGUAIS A 10,0 M E MENORES QUE 12,0 M, INCLUSO IÇAMENTO. AF_07/2019</v>
          </cell>
          <cell r="I1390" t="str">
            <v>UN</v>
          </cell>
          <cell r="J1390" t="str">
            <v>ATRIBUÍDO SÃO PAULO</v>
          </cell>
          <cell r="K1390" t="str">
            <v>286,67</v>
          </cell>
        </row>
        <row r="1391">
          <cell r="G1391">
            <v>92568</v>
          </cell>
          <cell r="H1391" t="str">
            <v>TRAMA DE AÇO COMPOSTA POR RIPAS, CAIBROS E TERÇAS PARA TELHADOS DE ATÉ 2 ÁGUAS PARA TELHA DE ENCAIXE DE CERÂMICA OU DE CONCRETO, INCLUSO TRANSPORTE VERTICAL. AF_07/2019</v>
          </cell>
          <cell r="I1391" t="str">
            <v>M2</v>
          </cell>
          <cell r="J1391" t="str">
            <v>ATRIBUÍDO SÃO PAULO</v>
          </cell>
          <cell r="K1391" t="str">
            <v>150,80</v>
          </cell>
        </row>
        <row r="1392">
          <cell r="G1392">
            <v>92569</v>
          </cell>
          <cell r="H1392" t="str">
            <v>TRAMA DE AÇO COMPOSTA POR RIPAS E CAIBROS PARA TELHADOS DE ATÉ 2 ÁGUAS PARA TELHA DE ENCAIXE DE CERÂMICA OU DE CONCRETO, INCLUSO TRANSPORTE VERTICAL. AF_07/2019</v>
          </cell>
          <cell r="I1392" t="str">
            <v>M2</v>
          </cell>
          <cell r="J1392" t="str">
            <v>ATRIBUÍDO SÃO PAULO</v>
          </cell>
          <cell r="K1392" t="str">
            <v>85,16</v>
          </cell>
        </row>
        <row r="1393">
          <cell r="G1393">
            <v>92570</v>
          </cell>
          <cell r="H1393" t="str">
            <v>TRAMA DE AÇO COMPOSTA POR RIPAS PARA TELHADOS DE ATÉ 2 ÁGUAS PARA TELHA DE ENCAIXE DE CERÂMICA OU DE CONCRETO, INCLUSO TRANSPORTE VERTICAL. AF_07/2019</v>
          </cell>
          <cell r="I1393" t="str">
            <v>M2</v>
          </cell>
          <cell r="J1393" t="str">
            <v>ATRIBUÍDO SÃO PAULO</v>
          </cell>
          <cell r="K1393" t="str">
            <v>54,73</v>
          </cell>
        </row>
        <row r="1394">
          <cell r="G1394">
            <v>92571</v>
          </cell>
          <cell r="H1394" t="str">
            <v>TRAMA DE AÇO COMPOSTA POR RIPAS, CAIBROS E TERÇAS PARA TELHADOS DE MAIS DE 2 ÁGUAS PARA TELHA DE ENCAIXE DE CERÂMICA OU DE CONCRETO, INCLUSO TRANSPORTE VERTICAL. AF_07/2019</v>
          </cell>
          <cell r="I1394" t="str">
            <v>M2</v>
          </cell>
          <cell r="J1394" t="str">
            <v>ATRIBUÍDO SÃO PAULO</v>
          </cell>
          <cell r="K1394" t="str">
            <v>157,93</v>
          </cell>
        </row>
        <row r="1395">
          <cell r="G1395">
            <v>92572</v>
          </cell>
          <cell r="H1395" t="str">
            <v>TRAMA DE AÇO COMPOSTA POR RIPAS E CAIBROS PARA TELHADOS DE MAIS DE 2 ÁGUAS PARA TELHA DE ENCAIXE DE CERÂMICA OU DE CONCRETO, INCLUSO TRANSPORTE VERTICAL. AF_07/2019</v>
          </cell>
          <cell r="I1395" t="str">
            <v>M2</v>
          </cell>
          <cell r="J1395" t="str">
            <v>ATRIBUÍDO SÃO PAULO</v>
          </cell>
          <cell r="K1395" t="str">
            <v>96,14</v>
          </cell>
        </row>
        <row r="1396">
          <cell r="G1396">
            <v>92573</v>
          </cell>
          <cell r="H1396" t="str">
            <v>TRAMA DE AÇO COMPOSTA POR RIPAS PARA TELHADOS DE MAIS DE 2 ÁGUAS PARA TELHA DE ENCAIXE DE CERÂMICA OU DE CONCRETO, INCLUSO TRANSPORTE VERTICAL, INCLUSO TRANSPORTE VERTICAL. AF_07/2019</v>
          </cell>
          <cell r="I1396" t="str">
            <v>M2</v>
          </cell>
          <cell r="J1396" t="str">
            <v>ATRIBUÍDO SÃO PAULO</v>
          </cell>
          <cell r="K1396" t="str">
            <v>57,69</v>
          </cell>
        </row>
        <row r="1397">
          <cell r="G1397">
            <v>92574</v>
          </cell>
          <cell r="H1397" t="str">
            <v>TRAMA DE AÇO COMPOSTA POR RIPAS, CAIBROS E TERÇAS PARA TELHADOS DE ATÉ 2 ÁGUAS PARA TELHA CERÂMICA CAPA-CANAL, INCLUSO TRANSPORTE VERTICAL. AF_07/2019</v>
          </cell>
          <cell r="I1397" t="str">
            <v>M2</v>
          </cell>
          <cell r="J1397" t="str">
            <v>ATRIBUÍDO SÃO PAULO</v>
          </cell>
          <cell r="K1397" t="str">
            <v>152,95</v>
          </cell>
        </row>
        <row r="1398">
          <cell r="G1398">
            <v>92575</v>
          </cell>
          <cell r="H1398" t="str">
            <v>TRAMA DE AÇO COMPOSTA POR RIPAS E CAIBROS PARA TELHADOS DE ATÉ 2 ÁGUAS PARA TELHA CERÂMICA CAPA-CANAL, INCLUSO TRANSPORTE VERTICAL. AF_07/2019</v>
          </cell>
          <cell r="I1398" t="str">
            <v>M2</v>
          </cell>
          <cell r="J1398" t="str">
            <v>ATRIBUÍDO SÃO PAULO</v>
          </cell>
          <cell r="K1398" t="str">
            <v>77,68</v>
          </cell>
        </row>
        <row r="1399">
          <cell r="G1399">
            <v>92576</v>
          </cell>
          <cell r="H1399" t="str">
            <v>TRAMA DE AÇO COMPOSTA POR RIPAS PARA TELHADOS DE ATÉ 2 ÁGUAS PARA TELHA CERÂMICA CAPA-CANAL, INCLUSO TRANSPORTE VERTICAL. AF_07/2019</v>
          </cell>
          <cell r="I1399" t="str">
            <v>M2</v>
          </cell>
          <cell r="J1399" t="str">
            <v>ATRIBUÍDO SÃO PAULO</v>
          </cell>
          <cell r="K1399" t="str">
            <v>43,17</v>
          </cell>
        </row>
        <row r="1400">
          <cell r="G1400">
            <v>92577</v>
          </cell>
          <cell r="H1400" t="str">
            <v>TRAMA DE AÇO COMPOSTA POR RIPAS, CAIBROS E TERÇAS PARA TELHADOS DE MAIS DE 2 ÁGUAS PARA TELHA CERÂMICA CAPA-CANAL, INCLUSO TRANSPORTE VERTICAL. AF_07/2019</v>
          </cell>
          <cell r="I1400" t="str">
            <v>M2</v>
          </cell>
          <cell r="J1400" t="str">
            <v>ATRIBUÍDO SÃO PAULO</v>
          </cell>
          <cell r="K1400" t="str">
            <v>160,69</v>
          </cell>
        </row>
        <row r="1401">
          <cell r="G1401">
            <v>92578</v>
          </cell>
          <cell r="H1401" t="str">
            <v>TRAMA DE AÇO COMPOSTA POR RIPAS E CAIBROS PARA TELHADOS DE MAIS DE 2 ÁGUAS PARA TELHA CERÂMICA CAPA-CANAL, INCLUSO TRANSPORTE VERTICAL. AF_07/2019</v>
          </cell>
          <cell r="I1401" t="str">
            <v>M2</v>
          </cell>
          <cell r="J1401" t="str">
            <v>ATRIBUÍDO SÃO PAULO</v>
          </cell>
          <cell r="K1401" t="str">
            <v>81,93</v>
          </cell>
        </row>
        <row r="1402">
          <cell r="G1402">
            <v>92579</v>
          </cell>
          <cell r="H1402" t="str">
            <v>TRAMA DE AÇO COMPOSTA POR RIPAS PARA TELHADOS DE MAIS DE 2 ÁGUAS PARA TELHA CERÂMICA CAPA-CANAL, INCLUSO TRANSPORTE VERTICAL. AF_07/2019</v>
          </cell>
          <cell r="I1402" t="str">
            <v>M2</v>
          </cell>
          <cell r="J1402" t="str">
            <v>ATRIBUÍDO SÃO PAULO</v>
          </cell>
          <cell r="K1402" t="str">
            <v>45,53</v>
          </cell>
        </row>
        <row r="1403">
          <cell r="G1403">
            <v>92580</v>
          </cell>
          <cell r="H1403" t="str">
            <v>TRAMA DE AÇO COMPOSTA POR TERÇAS PARA TELHADOS DE ATÉ 2 ÁGUAS PARA TELHA ONDULADA DE FIBROCIMENTO, METÁLICA, PLÁSTICA OU TERMOACÚSTICA, INCLUSO TRANSPORTE VERTICAL. AF_07/2019</v>
          </cell>
          <cell r="I1403" t="str">
            <v>M2</v>
          </cell>
          <cell r="J1403" t="str">
            <v>ATRIBUÍDO SÃO PAULO</v>
          </cell>
          <cell r="K1403" t="str">
            <v>56,29</v>
          </cell>
        </row>
        <row r="1404">
          <cell r="G1404">
            <v>92581</v>
          </cell>
          <cell r="H1404" t="str">
            <v>TRAMA DE AÇO COMPOSTA POR TERÇAS PARA TELHADOS DE ATÉ 2 ÁGUAS PARA TELHA ESTRUTURAL DE FIBROCIMENTO, INCLUSO TRANSPORTE VERTICAL. AF_07/2019</v>
          </cell>
          <cell r="I1404" t="str">
            <v>M2</v>
          </cell>
          <cell r="J1404" t="str">
            <v>ATRIBUÍDO SÃO PAULO</v>
          </cell>
          <cell r="K1404" t="str">
            <v>59,13</v>
          </cell>
        </row>
        <row r="1405">
          <cell r="G1405">
            <v>92582</v>
          </cell>
          <cell r="H1405" t="str">
            <v>FABRICAÇÃO E INSTALAÇÃO DE TESOURA INTEIRA EM AÇO, VÃO DE 3 M, PARA TELHA CERÂMICA OU DE CONCRETO, INCLUSO IÇAMENTO. AF_12/2015</v>
          </cell>
          <cell r="I1405" t="str">
            <v>UN</v>
          </cell>
          <cell r="J1405" t="str">
            <v>ATRIBUÍDO SÃO PAULO</v>
          </cell>
          <cell r="K1405" t="str">
            <v>788,52</v>
          </cell>
        </row>
        <row r="1406">
          <cell r="G1406">
            <v>92584</v>
          </cell>
          <cell r="H1406" t="str">
            <v>FABRICAÇÃO E INSTALAÇÃO DE TESOURA INTEIRA EM AÇO, VÃO DE 4 M, PARA TELHA CERÂMICA OU DE CONCRETO, INCLUSO IÇAMENTO. AF_12/2015</v>
          </cell>
          <cell r="I1406" t="str">
            <v>UN</v>
          </cell>
          <cell r="J1406" t="str">
            <v>ATRIBUÍDO SÃO PAULO</v>
          </cell>
          <cell r="K1406" t="str">
            <v>939,35</v>
          </cell>
        </row>
        <row r="1407">
          <cell r="G1407">
            <v>92586</v>
          </cell>
          <cell r="H1407" t="str">
            <v>FABRICAÇÃO E INSTALAÇÃO DE TESOURA INTEIRA EM AÇO, VÃO DE 5 M, PARA TELHA CERÂMICA OU DE CONCRETO, INCLUSO IÇAMENTO. AF_12/2015</v>
          </cell>
          <cell r="I1407" t="str">
            <v>UN</v>
          </cell>
          <cell r="J1407" t="str">
            <v>ATRIBUÍDO SÃO PAULO</v>
          </cell>
          <cell r="K1407" t="str">
            <v>1.090,17</v>
          </cell>
        </row>
        <row r="1408">
          <cell r="G1408">
            <v>92588</v>
          </cell>
          <cell r="H1408" t="str">
            <v>FABRICAÇÃO E INSTALAÇÃO DE TESOURA INTEIRA EM AÇO, VÃO DE 6 M, PARA TELHA CERÂMICA OU DE CONCRETO, INCLUSO IÇAMENTO. AF_12/2015</v>
          </cell>
          <cell r="I1408" t="str">
            <v>UN</v>
          </cell>
          <cell r="J1408" t="str">
            <v>ATRIBUÍDO SÃO PAULO</v>
          </cell>
          <cell r="K1408" t="str">
            <v>1.372,53</v>
          </cell>
        </row>
        <row r="1409">
          <cell r="G1409">
            <v>92590</v>
          </cell>
          <cell r="H1409" t="str">
            <v>FABRICAÇÃO E INSTALAÇÃO DE TESOURA INTEIRA EM AÇO, VÃO DE 7 M, PARA TELHA CERÂMICA OU DE CONCRETO, INCLUSO IÇAMENTO. AF_12/2015</v>
          </cell>
          <cell r="I1409" t="str">
            <v>UN</v>
          </cell>
          <cell r="J1409" t="str">
            <v>ATRIBUÍDO SÃO PAULO</v>
          </cell>
          <cell r="K1409" t="str">
            <v>1.523,35</v>
          </cell>
        </row>
        <row r="1410">
          <cell r="G1410">
            <v>92592</v>
          </cell>
          <cell r="H1410" t="str">
            <v>FABRICAÇÃO E INSTALAÇÃO DE TESOURA INTEIRA EM AÇO, VÃO DE 8 M, PARA TELHA CERÂMICA OU DE CONCRETO, INCLUSO IÇAMENTO. AF_12/2015</v>
          </cell>
          <cell r="I1410" t="str">
            <v>UN</v>
          </cell>
          <cell r="J1410" t="str">
            <v>ATRIBUÍDO SÃO PAULO</v>
          </cell>
          <cell r="K1410" t="str">
            <v>1.708,37</v>
          </cell>
        </row>
        <row r="1411">
          <cell r="G1411">
            <v>92594</v>
          </cell>
          <cell r="H1411" t="str">
            <v>FABRICAÇÃO E INSTALAÇÃO DE TESOURA INTEIRA EM AÇO, VÃO DE 9 M, PARA TELHA CERÂMICA OU DE CONCRETO, INCLUSO IÇAMENTO. AF_12/2015</v>
          </cell>
          <cell r="I1411" t="str">
            <v>UN</v>
          </cell>
          <cell r="J1411" t="str">
            <v>ATRIBUÍDO SÃO PAULO</v>
          </cell>
          <cell r="K1411" t="str">
            <v>1.994,31</v>
          </cell>
        </row>
        <row r="1412">
          <cell r="G1412">
            <v>92596</v>
          </cell>
          <cell r="H1412" t="str">
            <v>FABRICAÇÃO E INSTALAÇÃO DE TESOURA INTEIRA EM AÇO, VÃO DE 10 M, PARA TELHA CERÂMICA OU DE CONCRETO, INCLUSO IÇAMENTO. AF_12/2015</v>
          </cell>
          <cell r="I1412" t="str">
            <v>UN</v>
          </cell>
          <cell r="J1412" t="str">
            <v>ATRIBUÍDO SÃO PAULO</v>
          </cell>
          <cell r="K1412" t="str">
            <v>2.206,61</v>
          </cell>
        </row>
        <row r="1413">
          <cell r="G1413">
            <v>92598</v>
          </cell>
          <cell r="H1413" t="str">
            <v>FABRICAÇÃO E INSTALAÇÃO DE TESOURA INTEIRA EM AÇO, VÃO DE 11 M, PARA TELHA CERÂMICA OU DE CONCRETO, INCLUSO IÇAMENTO. AF_12/2015</v>
          </cell>
          <cell r="I1413" t="str">
            <v>UN</v>
          </cell>
          <cell r="J1413" t="str">
            <v>ATRIBUÍDO SÃO PAULO</v>
          </cell>
          <cell r="K1413" t="str">
            <v>2.357,43</v>
          </cell>
        </row>
        <row r="1414">
          <cell r="G1414">
            <v>92600</v>
          </cell>
          <cell r="H1414" t="str">
            <v>FABRICAÇÃO E INSTALAÇÃO DE TESOURA INTEIRA EM AÇO, VÃO DE 12 M, PARA TELHA CERÂMICA OU DE CONCRETO, INCLUSO IÇAMENTO. AF_12/2015</v>
          </cell>
          <cell r="I1414" t="str">
            <v>UN</v>
          </cell>
          <cell r="J1414" t="str">
            <v>ATRIBUÍDO SÃO PAULO</v>
          </cell>
          <cell r="K1414" t="str">
            <v>2.546,44</v>
          </cell>
        </row>
        <row r="1415">
          <cell r="G1415">
            <v>92602</v>
          </cell>
          <cell r="H1415" t="str">
            <v>FABRICAÇÃO E INSTALAÇÃO DE TESOURA INTEIRA EM AÇO, VÃO DE 3 M, PARA TELHA ONDULADA DE FIBROCIMENTO, METÁLICA, PLÁSTICA OU TERMOACÚSTICA, INCLUSO IÇAMENTO. AF_12/2015</v>
          </cell>
          <cell r="I1415" t="str">
            <v>UN</v>
          </cell>
          <cell r="J1415" t="str">
            <v>ATRIBUÍDO SÃO PAULO</v>
          </cell>
          <cell r="K1415" t="str">
            <v>788,52</v>
          </cell>
        </row>
        <row r="1416">
          <cell r="G1416">
            <v>92604</v>
          </cell>
          <cell r="H1416" t="str">
            <v>FABRICAÇÃO E INSTALAÇÃO DE TESOURA INTEIRA EM AÇO, VÃO DE 4 M, PARA TELHA ONDULADA DE FIBROCIMENTO, METÁLICA, PLÁSTICA OU TERMOACÚSTICA, INCLUSO IÇAMENTO. AF_12/2015</v>
          </cell>
          <cell r="I1416" t="str">
            <v>UN</v>
          </cell>
          <cell r="J1416" t="str">
            <v>ATRIBUÍDO SÃO PAULO</v>
          </cell>
          <cell r="K1416" t="str">
            <v>901,18</v>
          </cell>
        </row>
        <row r="1417">
          <cell r="G1417">
            <v>92606</v>
          </cell>
          <cell r="H1417" t="str">
            <v>FABRICAÇÃO E INSTALAÇÃO DE TESOURA INTEIRA EM AÇO, VÃO DE 5 M, PARA TELHA ONDULADA DE FIBROCIMENTO, METÁLICA, PLÁSTICA OU TERMOACÚSTICA, INCLUSO IÇAMENTO. AF_12/2015</v>
          </cell>
          <cell r="I1417" t="str">
            <v>UN</v>
          </cell>
          <cell r="J1417" t="str">
            <v>ATRIBUÍDO SÃO PAULO</v>
          </cell>
          <cell r="K1417" t="str">
            <v>1.052,00</v>
          </cell>
        </row>
        <row r="1418">
          <cell r="G1418">
            <v>92608</v>
          </cell>
          <cell r="H1418" t="str">
            <v>FABRICAÇÃO E INSTALAÇÃO DE TESOURA INTEIRA EM AÇO, VÃO DE 6 M, PARA TELHA ONDULADA DE FIBROCIMENTO, METÁLICA, PLÁSTICA OU TERMOACÚSTICA, INCLUSO IÇAMENTO. AF_12/2015</v>
          </cell>
          <cell r="I1418" t="str">
            <v>UN</v>
          </cell>
          <cell r="J1418" t="str">
            <v>ATRIBUÍDO SÃO PAULO</v>
          </cell>
          <cell r="K1418" t="str">
            <v>1.296,18</v>
          </cell>
        </row>
        <row r="1419">
          <cell r="G1419">
            <v>92610</v>
          </cell>
          <cell r="H1419" t="str">
            <v>FABRICAÇÃO E INSTALAÇÃO DE TESOURA INTEIRA EM AÇO, VÃO DE 7 M, PARA TELHA ONDULADA DE FIBROCIMENTO, METÁLICA, PLÁSTICA OU TERMOACÚSTICA, INCLUSO IÇAMENTO. AF_12/2015</v>
          </cell>
          <cell r="I1419" t="str">
            <v>UN</v>
          </cell>
          <cell r="J1419" t="str">
            <v>ATRIBUÍDO SÃO PAULO</v>
          </cell>
          <cell r="K1419" t="str">
            <v>1.447,00</v>
          </cell>
        </row>
        <row r="1420">
          <cell r="G1420">
            <v>92612</v>
          </cell>
          <cell r="H1420" t="str">
            <v>FABRICAÇÃO E INSTALAÇÃO DE TESOURA INTEIRA EM AÇO, VÃO DE 8 M, PARA TELHA ONDULADA DE FIBROCIMENTO, METÁLICA, PLÁSTICA OU TERMOACÚSTICA, INCLUSO IÇAMENTO, INCLUSO IÇAMENTO. AF_12/2015</v>
          </cell>
          <cell r="I1420" t="str">
            <v>UN</v>
          </cell>
          <cell r="J1420" t="str">
            <v>ATRIBUÍDO SÃO PAULO</v>
          </cell>
          <cell r="K1420" t="str">
            <v>1.632,03</v>
          </cell>
        </row>
        <row r="1421">
          <cell r="G1421">
            <v>92614</v>
          </cell>
          <cell r="H1421" t="str">
            <v>FABRICAÇÃO E INSTALAÇÃO DE TESOURA INTEIRA EM AÇO, VÃO DE 9 M, PARA TELHA ONDULADA DE FIBROCIMENTO, METÁLICA, PLÁSTICA OU TERMOACÚSTICA, INCLUSO IÇAMENTO. AF_12/2015</v>
          </cell>
          <cell r="I1421" t="str">
            <v>UN</v>
          </cell>
          <cell r="J1421" t="str">
            <v>ATRIBUÍDO SÃO PAULO</v>
          </cell>
          <cell r="K1421" t="str">
            <v>1.841,61</v>
          </cell>
        </row>
        <row r="1422">
          <cell r="G1422">
            <v>92616</v>
          </cell>
          <cell r="H1422" t="str">
            <v>FABRICAÇÃO E INSTALAÇÃO DE TESOURA INTEIRA EM AÇO, VÃO DE 10 M, PARA TELHA ONDULADA DE FIBROCIMENTO, METÁLICA, PLÁSTICA OU TERMOACÚSTICA, INCLUSO IÇAMENTO. AF_12/2015</v>
          </cell>
          <cell r="I1422" t="str">
            <v>UN</v>
          </cell>
          <cell r="J1422" t="str">
            <v>ATRIBUÍDO SÃO PAULO</v>
          </cell>
          <cell r="K1422" t="str">
            <v>2.092,09</v>
          </cell>
        </row>
        <row r="1423">
          <cell r="G1423">
            <v>92618</v>
          </cell>
          <cell r="H1423" t="str">
            <v>FABRICAÇÃO E INSTALAÇÃO DE TESOURA INTEIRA EM AÇO, VÃO DE 11 M, PARA TELHA ONDULADA DE FIBROCIMENTO, METÁLICA, PLÁSTICA OU TERMOACÚSTICA, INCLUSO IÇAMENTO. AF_12/2015</v>
          </cell>
          <cell r="I1423" t="str">
            <v>UN</v>
          </cell>
          <cell r="J1423" t="str">
            <v>ATRIBUÍDO SÃO PAULO</v>
          </cell>
          <cell r="K1423" t="str">
            <v>2.242,91</v>
          </cell>
        </row>
        <row r="1424">
          <cell r="G1424">
            <v>92620</v>
          </cell>
          <cell r="H1424" t="str">
            <v>FABRICAÇÃO E INSTALAÇÃO DE TESOURA INTEIRA EM AÇO, VÃO DE 12 M, PARA TELHA ONDULADA DE FIBROCIMENTO, METÁLICA, PLÁSTICA OU TERMOACÚSTICA, INCLUSO IÇAMENTO. AF_12/2015</v>
          </cell>
          <cell r="I1424" t="str">
            <v>UN</v>
          </cell>
          <cell r="J1424" t="str">
            <v>ATRIBUÍDO SÃO PAULO</v>
          </cell>
          <cell r="K1424" t="str">
            <v>2.393,74</v>
          </cell>
        </row>
        <row r="1425">
          <cell r="G1425">
            <v>100357</v>
          </cell>
          <cell r="H1425" t="str">
            <v>FABRICAÇÃO E INSTALAÇÃO DE MEIA TESOURA DE MADEIRA NÃO APARELHADA, COM VÃO DE 3 M, PARA TELHA CERÂMICA OU DE CONCRETO, INCLUSO IÇAMENTO. AF_07/2019</v>
          </cell>
          <cell r="I1425" t="str">
            <v>UN</v>
          </cell>
          <cell r="J1425" t="str">
            <v>ATRIBUÍDO SÃO PAULO</v>
          </cell>
          <cell r="K1425" t="str">
            <v>1.037,92</v>
          </cell>
        </row>
        <row r="1426">
          <cell r="G1426">
            <v>100358</v>
          </cell>
          <cell r="H1426" t="str">
            <v>FABRICAÇÃO E INSTALAÇÃO DE MEIA TESOURA DE MADEIRA NÃO APARELHADA, COM VÃO DE 4 M, PARA TELHA CERÂMICA OU DE CONCRETO, INCLUSO IÇAMENTO. AF_07/2019</v>
          </cell>
          <cell r="I1426" t="str">
            <v>UN</v>
          </cell>
          <cell r="J1426" t="str">
            <v>ATRIBUÍDO SÃO PAULO</v>
          </cell>
          <cell r="K1426" t="str">
            <v>1.389,11</v>
          </cell>
        </row>
        <row r="1427">
          <cell r="G1427">
            <v>100359</v>
          </cell>
          <cell r="H1427" t="str">
            <v>FABRICAÇÃO E INSTALAÇÃO DE MEIA TESOURA DE MADEIRA NÃO APARELHADA, COM VÃO DE 5 M, PARA TELHA CERÂMICA OU DE CONCRETO, INCLUSO IÇAMENTO. AF_07/2019</v>
          </cell>
          <cell r="I1427" t="str">
            <v>UN</v>
          </cell>
          <cell r="J1427" t="str">
            <v>ATRIBUÍDO SÃO PAULO</v>
          </cell>
          <cell r="K1427" t="str">
            <v>1.465,58</v>
          </cell>
        </row>
        <row r="1428">
          <cell r="G1428">
            <v>100360</v>
          </cell>
          <cell r="H1428" t="str">
            <v>FABRICAÇÃO E INSTALAÇÃO DE MEIA TESOURA DE MADEIRA NÃO APARELHADA, COM VÃO DE 6 M, PARA TELHA CERÂMICA OU DE CONCRETO, INCLUSO IÇAMENTO. AF_07/2019</v>
          </cell>
          <cell r="I1428" t="str">
            <v>UN</v>
          </cell>
          <cell r="J1428" t="str">
            <v>ATRIBUÍDO SÃO PAULO</v>
          </cell>
          <cell r="K1428" t="str">
            <v>1.625,88</v>
          </cell>
        </row>
        <row r="1429">
          <cell r="G1429">
            <v>100361</v>
          </cell>
          <cell r="H1429" t="str">
            <v>FABRICAÇÃO E INSTALAÇÃO DE MEIA TESOURA DE MADEIRA NÃO APARELHADA, COM VÃO DE 7 M, PARA TELHA CERÂMICA OU DE CONCRETO, INCLUSO IÇAMENTO. AF_07/2019</v>
          </cell>
          <cell r="I1429" t="str">
            <v>UN</v>
          </cell>
          <cell r="J1429" t="str">
            <v>ATRIBUÍDO SÃO PAULO</v>
          </cell>
          <cell r="K1429" t="str">
            <v>2.009,22</v>
          </cell>
        </row>
        <row r="1430">
          <cell r="G1430">
            <v>100362</v>
          </cell>
          <cell r="H1430" t="str">
            <v>FABRICAÇÃO E INSTALAÇÃO DE MEIA TESOURA DE MADEIRA NÃO APARELHADA, COM VÃO DE 8 M, PARA TELHA CERÂMICA OU DE CONCRETO, INCLUSO IÇAMENTO. AF_07/2019</v>
          </cell>
          <cell r="I1430" t="str">
            <v>UN</v>
          </cell>
          <cell r="J1430" t="str">
            <v>ATRIBUÍDO SÃO PAULO</v>
          </cell>
          <cell r="K1430" t="str">
            <v>2.664,01</v>
          </cell>
        </row>
        <row r="1431">
          <cell r="G1431">
            <v>100363</v>
          </cell>
          <cell r="H1431" t="str">
            <v>FABRICAÇÃO E INSTALAÇÃO DE MEIA TESOURA DE MADEIRA NÃO APARELHADA, COM VÃO DE 9 M, PARA TELHA CERÂMICA OU DE CONCRETO, INCLUSO IÇAMENTO. AF_07/2019</v>
          </cell>
          <cell r="I1431" t="str">
            <v>UN</v>
          </cell>
          <cell r="J1431" t="str">
            <v>ATRIBUÍDO SÃO PAULO</v>
          </cell>
          <cell r="K1431" t="str">
            <v>2.758,38</v>
          </cell>
        </row>
        <row r="1432">
          <cell r="G1432">
            <v>100364</v>
          </cell>
          <cell r="H1432" t="str">
            <v>FABRICAÇÃO E INSTALAÇÃO DE MEIA TESOURA DE MADEIRA NÃO APARELHADA, COM VÃO DE 10 M, PARA TELHA CERÂMICA OU DE CONCRETO, INCLUSO IÇAMENTO. AF_07/2019</v>
          </cell>
          <cell r="I1432" t="str">
            <v>UN</v>
          </cell>
          <cell r="J1432" t="str">
            <v>ATRIBUÍDO SÃO PAULO</v>
          </cell>
          <cell r="K1432" t="str">
            <v>2.996,46</v>
          </cell>
        </row>
        <row r="1433">
          <cell r="G1433">
            <v>100365</v>
          </cell>
          <cell r="H1433" t="str">
            <v>FABRICAÇÃO E INSTALAÇÃO DE MEIA TESOURA DE MADEIRA NÃO APARELHADA, COM VÃO DE 11 M, PARA TELHA CERÂMICA OU DE CONCRETO, INCLUSO IÇAMENTO. AF_07/2019</v>
          </cell>
          <cell r="I1433" t="str">
            <v>UN</v>
          </cell>
          <cell r="J1433" t="str">
            <v>ATRIBUÍDO SÃO PAULO</v>
          </cell>
          <cell r="K1433" t="str">
            <v>3.437,06</v>
          </cell>
        </row>
        <row r="1434">
          <cell r="G1434">
            <v>100366</v>
          </cell>
          <cell r="H1434" t="str">
            <v>FABRICAÇÃO E INSTALAÇÃO DE MEIA TESOURA DE MADEIRA NÃO APARELHADA, COM VÃO DE 12 M, PARA TELHA CERÂMICA OU DE CONCRETO, INCLUSO IÇAMENTO. AF_07/2019</v>
          </cell>
          <cell r="I1434" t="str">
            <v>UN</v>
          </cell>
          <cell r="J1434" t="str">
            <v>ATRIBUÍDO SÃO PAULO</v>
          </cell>
          <cell r="K1434" t="str">
            <v>3.687,46</v>
          </cell>
        </row>
        <row r="1435">
          <cell r="G1435">
            <v>100367</v>
          </cell>
          <cell r="H1435" t="str">
            <v>FABRICAÇÃO E INSTALAÇÃO DE MEIA TESOURA DE MADEIRA NÃO APARELHADA, COM VÃO DE 3 M, PARA TELHA ONDULADA DE FIBROCIMENTO, ALUMÍNIO, PLÁSTICA OU TERMOACÚSTICA, INCLUSO IÇAMENTO. AF_07/2019</v>
          </cell>
          <cell r="I1435" t="str">
            <v>UN</v>
          </cell>
          <cell r="J1435" t="str">
            <v>ATRIBUÍDO SÃO PAULO</v>
          </cell>
          <cell r="K1435" t="str">
            <v>1.008,94</v>
          </cell>
        </row>
        <row r="1436">
          <cell r="G1436">
            <v>100368</v>
          </cell>
          <cell r="H1436" t="str">
            <v>FABRICAÇÃO E INSTALAÇÃO DE MEIA TESOURA DE MADEIRA NÃO APARELHADA, COM VÃO DE 4 M, PARA TELHA ONDULADA DE FIBROCIMENTO, ALUMÍNIO, PLÁSTICA OU TERMOACÚSTICA, INCLUSO IÇAMENTO. AF_07/2019</v>
          </cell>
          <cell r="I1436" t="str">
            <v>UN</v>
          </cell>
          <cell r="J1436" t="str">
            <v>ATRIBUÍDO SÃO PAULO</v>
          </cell>
          <cell r="K1436" t="str">
            <v>1.353,36</v>
          </cell>
        </row>
        <row r="1437">
          <cell r="G1437">
            <v>100369</v>
          </cell>
          <cell r="H1437" t="str">
            <v>FABRICAÇÃO E INSTALAÇÃO DE MEIA TESOURA DE MADEIRA NÃO APARELHADA, COM VÃO DE 5 M, PARA TELHA ONDULADA DE FIBROCIMENTO, ALUMÍNIO, PLÁSTICA OU TERMOACÚSTICA, INCLUSO IÇAMENTO. AF_07/2019</v>
          </cell>
          <cell r="I1437" t="str">
            <v>UN</v>
          </cell>
          <cell r="J1437" t="str">
            <v>ATRIBUÍDO SÃO PAULO</v>
          </cell>
          <cell r="K1437" t="str">
            <v>1.429,83</v>
          </cell>
        </row>
        <row r="1438">
          <cell r="G1438">
            <v>100370</v>
          </cell>
          <cell r="H1438" t="str">
            <v>FABRICAÇÃO E INSTALAÇÃO DE MEIA TESOURA DE MADEIRA NÃO APARELHADA, COM VÃO DE 6 M, PARA TELHA ONDULADA DE FIBROCIMENTO, ALUMÍNIO, PLÁSTICA OU TERMOACÚSTICA, INCLUSO IÇAMENTO. AF_07/2019</v>
          </cell>
          <cell r="I1438" t="str">
            <v>UN</v>
          </cell>
          <cell r="J1438" t="str">
            <v>ATRIBUÍDO SÃO PAULO</v>
          </cell>
          <cell r="K1438" t="str">
            <v>1.700,87</v>
          </cell>
        </row>
        <row r="1439">
          <cell r="G1439">
            <v>100371</v>
          </cell>
          <cell r="H1439" t="str">
            <v>FABRICAÇÃO E INSTALAÇÃO DE MEIA TESOURA DE MADEIRA NÃO APARELHADA, COM VÃO DE 7 M, PARA TELHA ONDULADA DE FIBROCIMENTO, ALUMÍNIO, PLÁSTICA OU TERMOACÚSTICA, INCLUSO IÇAMENTO. AF_07/2019</v>
          </cell>
          <cell r="I1439" t="str">
            <v>UN</v>
          </cell>
          <cell r="J1439" t="str">
            <v>ATRIBUÍDO SÃO PAULO</v>
          </cell>
          <cell r="K1439" t="str">
            <v>1.913,87</v>
          </cell>
        </row>
        <row r="1440">
          <cell r="G1440">
            <v>100372</v>
          </cell>
          <cell r="H1440" t="str">
            <v>FABRICAÇÃO E INSTALAÇÃO DE MEIA TESOURA DE MADEIRA NÃO APARELHADA, COM VÃO DE 8 M, PARA TELHA ONDULADA DE FIBROCIMENTO, ALUMÍNIO, PLÁSTICA OU TERMOACÚSTICA, INCLUSO IÇAMENTO. AF_07/2019</v>
          </cell>
          <cell r="I1440" t="str">
            <v>UN</v>
          </cell>
          <cell r="J1440" t="str">
            <v>ATRIBUÍDO SÃO PAULO</v>
          </cell>
          <cell r="K1440" t="str">
            <v>2.500,67</v>
          </cell>
        </row>
        <row r="1441">
          <cell r="G1441">
            <v>100373</v>
          </cell>
          <cell r="H1441" t="str">
            <v>FABRICAÇÃO E INSTALAÇÃO DE MEIA TESOURA DE MADEIRA NÃO APARELHADA, COM VÃO DE 9 M, PARA TELHA ONDULADA DE FIBROCIMENTO, ALUMÍNIO, PLÁSTICA OU TERMOACÚSTICA, INCLUSO IÇAMENTO. AF_07/2019</v>
          </cell>
          <cell r="I1441" t="str">
            <v>UN</v>
          </cell>
          <cell r="J1441" t="str">
            <v>ATRIBUÍDO SÃO PAULO</v>
          </cell>
          <cell r="K1441" t="str">
            <v>2.593,22</v>
          </cell>
        </row>
        <row r="1442">
          <cell r="G1442">
            <v>100374</v>
          </cell>
          <cell r="H1442" t="str">
            <v>FABRICAÇÃO E INSTALAÇÃO DE MEIA TESOURA DE MADEIRA NÃO APARELHADA, COM VÃO DE 10 M, PARA TELHA ONDULADA DE FIBROCIMENTO, ALUMÍNIO, PLÁSTICA OU TERMOACÚSTICA, INCLUSO IÇAMENTO. AF_07/2019</v>
          </cell>
          <cell r="I1442" t="str">
            <v>UN</v>
          </cell>
          <cell r="J1442" t="str">
            <v>ATRIBUÍDO SÃO PAULO</v>
          </cell>
          <cell r="K1442" t="str">
            <v>2.778,13</v>
          </cell>
        </row>
        <row r="1443">
          <cell r="G1443">
            <v>100375</v>
          </cell>
          <cell r="H1443" t="str">
            <v>FABRICAÇÃO E INSTALAÇÃO DE MEIA TESOURA DE MADEIRA NÃO APARELHADA, COM VÃO DE 11 M, PARA TELHA ONDULADA DE FIBROCIMENTO, ALUMÍNIO, PLÁSTICA OU TERMOACÚSTICA, INCLUSO IÇAMENTO. AF_07/2019</v>
          </cell>
          <cell r="I1443" t="str">
            <v>UN</v>
          </cell>
          <cell r="J1443" t="str">
            <v>ATRIBUÍDO SÃO PAULO</v>
          </cell>
          <cell r="K1443" t="str">
            <v>3.112,66</v>
          </cell>
        </row>
        <row r="1444">
          <cell r="G1444">
            <v>100376</v>
          </cell>
          <cell r="H1444" t="str">
            <v>FABRICAÇÃO E INSTALAÇÃO DE MEIA TESOURA DE MADEIRA NÃO APARELHADA, COM VÃO DE 12 M, PARA TELHA ONDULADA DE FIBROCIMENTO, ALUMÍNIO, PLÁSTICA OU TERMOACÚSTICA, INCLUSO IÇAMENTO. AF_07/2019</v>
          </cell>
          <cell r="I1444" t="str">
            <v>UN</v>
          </cell>
          <cell r="J1444" t="str">
            <v>ATRIBUÍDO SÃO PAULO</v>
          </cell>
          <cell r="K1444" t="str">
            <v>3.043,46</v>
          </cell>
        </row>
        <row r="1445">
          <cell r="G1445">
            <v>100377</v>
          </cell>
          <cell r="H1445" t="str">
            <v>FABRICAÇÃO E INSTALAÇÃO DE TESOURA (INTEIRA OU MEIA) EM AÇO, VÃOS MAIORES OU IGUAIS A 3,0 M E MENORES OU IGUAL A 6,0 M, INCLUSO IÇAMENTO. AF_07/2019</v>
          </cell>
          <cell r="I1445" t="str">
            <v>KG</v>
          </cell>
          <cell r="J1445" t="str">
            <v>ATRIBUÍDO SÃO PAULO</v>
          </cell>
          <cell r="K1445" t="str">
            <v>13,45</v>
          </cell>
        </row>
        <row r="1446">
          <cell r="G1446">
            <v>100378</v>
          </cell>
          <cell r="H1446" t="str">
            <v>FABRICAÇÃO E INSTALAÇÃO DE TESOURA (INTEIRA OU MEIA) EM AÇO, VÃOS MAIORES QUE 6,0 M E MENORES QUE 12,0 M, INCLUSO IÇAMENTO. AF_07/2019</v>
          </cell>
          <cell r="I1446" t="str">
            <v>KG</v>
          </cell>
          <cell r="J1446" t="str">
            <v>ATRIBUÍDO SÃO PAULO</v>
          </cell>
          <cell r="K1446" t="str">
            <v>12,67</v>
          </cell>
        </row>
        <row r="1447">
          <cell r="G1447">
            <v>100382</v>
          </cell>
          <cell r="H1447" t="str">
            <v>FABRICAÇÃO E INSTALAÇÃO DE PONTALETES DE MADEIRA NÃO APARELHADA PARA TELHADOS COM ATÉ 2 ÁGUAS E COM TELHA ONDULADA DE FIBROCIMENTO, ALUMÍNIO OU PLÁSTICA EM EDIFÍCIO RESIDENCIAL TÉRREO, INCLUSO TRANSPORTE VERTICAL. AF_07/2019</v>
          </cell>
          <cell r="I1447" t="str">
            <v>M2</v>
          </cell>
          <cell r="J1447" t="str">
            <v>COEFICIENTE DE REPRESENTATIVIDADE</v>
          </cell>
          <cell r="K1447" t="str">
            <v>23,67</v>
          </cell>
        </row>
        <row r="1448">
          <cell r="G1448">
            <v>104314</v>
          </cell>
          <cell r="H1448" t="str">
            <v>TRAMA DE AÇO COMPOSTA POR TERÇAS PARA TELHADOS DE ATÉ 2 ÁGUAS PARA TELHA ONDULADA DE FIBROCIMENTO, METÁLICA, PLÁSTICA OU TERMOACÚSTICA, INCLUSO TRANSPORTE VERTICAL (EM KG). AF_07/2019</v>
          </cell>
          <cell r="I1448" t="str">
            <v>KG</v>
          </cell>
          <cell r="J1448" t="str">
            <v>ATRIBUÍDO SÃO PAULO</v>
          </cell>
          <cell r="K1448" t="str">
            <v>12,98</v>
          </cell>
        </row>
        <row r="1449">
          <cell r="G1449">
            <v>94444</v>
          </cell>
          <cell r="H1449" t="str">
            <v>TELHAMENTO COM TELHA DE ENCAIXE, TIPO FRANCESA DE VIDRO, COM ATÉ 2 ÁGUAS, INCLUSO TRANSPORTE VERTICAL. AF_07/2019</v>
          </cell>
          <cell r="I1449" t="str">
            <v>M2</v>
          </cell>
          <cell r="J1449" t="str">
            <v>COEFICIENTE DE REPRESENTATIVIDADE</v>
          </cell>
          <cell r="K1449" t="str">
            <v>1.184,48</v>
          </cell>
        </row>
        <row r="1450">
          <cell r="G1450">
            <v>104482</v>
          </cell>
          <cell r="H1450" t="str">
            <v>ESGOTAMENTO DE VALA COM BOMBA SUBMERSÍVEL. AF_12/2022</v>
          </cell>
          <cell r="I1450" t="str">
            <v>H</v>
          </cell>
          <cell r="J1450" t="str">
            <v>COEFICIENTE DE REPRESENTATIVIDADE</v>
          </cell>
          <cell r="K1450" t="str">
            <v>25,44</v>
          </cell>
        </row>
        <row r="1451">
          <cell r="G1451">
            <v>104184</v>
          </cell>
          <cell r="H1451" t="str">
            <v>INSTALAÇÃO E DESINSTALAÇÃO DE REGISTRO DE PVC PARA SISTEMA DE REBAIXAMENTO DE LENÇOL FREÁTICO POR PONTEIRAS FILTRANTES. AF_12/2022</v>
          </cell>
          <cell r="I1451" t="str">
            <v>UN</v>
          </cell>
          <cell r="J1451" t="str">
            <v>COEFICIENTE DE REPRESENTATIVIDADE</v>
          </cell>
          <cell r="K1451" t="str">
            <v>24,54</v>
          </cell>
        </row>
        <row r="1452">
          <cell r="G1452">
            <v>104185</v>
          </cell>
          <cell r="H1452" t="str">
            <v>INSTALAÇÃO E DESINSTALAÇÃO DE CONJUNTO DE BOMBAS, À VÁCUO E CENTRÍFUGA, PARA SISTEMA DE REBAIXAMENTO DE LENÇOL FREÁTICO POR PONTEIRAS FILTRANTES (EXCLUI O FORNECIMENTO DE BOMBAS). AF_12/2022</v>
          </cell>
          <cell r="I1452" t="str">
            <v>UN</v>
          </cell>
          <cell r="J1452" t="str">
            <v>COEFICIENTE DE REPRESENTATIVIDADE</v>
          </cell>
          <cell r="K1452" t="str">
            <v>21,12</v>
          </cell>
        </row>
        <row r="1453">
          <cell r="G1453">
            <v>104189</v>
          </cell>
          <cell r="H1453" t="str">
            <v>INSTALAÇÃO DE MATERIAL GRANULAR FILTRANTE PARA SISTEMA DE REBAIXAMENTO DE LENÇOL FREÁTICO POR POÇOS PROFUNDOSA, DIÂMETRO DO POÇO DE 400 MM. AF_12/2022</v>
          </cell>
          <cell r="I1453" t="str">
            <v>M3</v>
          </cell>
          <cell r="J1453" t="str">
            <v>COEFICIENTE DE REPRESENTATIVIDADE</v>
          </cell>
          <cell r="K1453" t="str">
            <v>173,28</v>
          </cell>
        </row>
        <row r="1454">
          <cell r="G1454">
            <v>104190</v>
          </cell>
          <cell r="H1454" t="str">
            <v>INSTALAÇÃO E DESINSTALAÇÃO DE SISTEMA DE BOMBA PARA SISTEMA DE REBAIXAMENTO DE LENÇOL FREÁTICO POR POÇOS PROFUNDOS (EXCLUI O FORNECIMENTO DE BOMBA). AF_12/2022</v>
          </cell>
          <cell r="I1454" t="str">
            <v>UN</v>
          </cell>
          <cell r="J1454" t="str">
            <v>COEFICIENTE DE REPRESENTATIVIDADE</v>
          </cell>
          <cell r="K1454" t="str">
            <v>543,16</v>
          </cell>
        </row>
        <row r="1455">
          <cell r="G1455">
            <v>102661</v>
          </cell>
          <cell r="H1455" t="str">
            <v>DRENO SUBSUPERFICIAL (SEÇÃO 0,40 X 0,40 M), COM TUBO DE PEAD CORRUGADO PERFURADO, DN 100 MM, ENCHIMENTO COM AREIA. AF_07/2021</v>
          </cell>
          <cell r="I1455" t="str">
            <v>M</v>
          </cell>
          <cell r="J1455" t="str">
            <v>ATRIBUÍDO SÃO PAULO</v>
          </cell>
          <cell r="K1455" t="str">
            <v>38,07</v>
          </cell>
        </row>
        <row r="1456">
          <cell r="G1456">
            <v>102662</v>
          </cell>
          <cell r="H1456" t="str">
            <v>DRENO SUBSUPERFICIAL (SEÇÃO 0,40 X 0,40 M), COM TUBO DE PVC CORRUGADO RÍGIDO PERFURADO, DN 100 MM, ENCHIMENTO COM AREIA. AF_07/2021</v>
          </cell>
          <cell r="I1456" t="str">
            <v>M</v>
          </cell>
          <cell r="J1456" t="str">
            <v>ATRIBUÍDO SÃO PAULO</v>
          </cell>
          <cell r="K1456" t="str">
            <v>96,56</v>
          </cell>
        </row>
        <row r="1457">
          <cell r="G1457">
            <v>102663</v>
          </cell>
          <cell r="H1457" t="str">
            <v>DRENO SUBSUPERFICIAL (SEÇÃO 0,40 X 0,40 M), COM TUBO DE CONCRETO SIMPLES POROSO, DN 200 MM, ENCHIMENTO COM AREIA. AF_07/2021</v>
          </cell>
          <cell r="I1457" t="str">
            <v>M</v>
          </cell>
          <cell r="J1457" t="str">
            <v>ATRIBUÍDO SÃO PAULO</v>
          </cell>
          <cell r="K1457" t="str">
            <v>65,82</v>
          </cell>
        </row>
        <row r="1458">
          <cell r="G1458">
            <v>102664</v>
          </cell>
          <cell r="H1458" t="str">
            <v>DRENO SUBSUPERFICIAL (SEÇÃO 0,40 X 0,40 M), CEGO, ENCHIMENTO DE BRITA, ENVOLVIDO COM MANTA GEOTÊXTIL. AF_07/2021</v>
          </cell>
          <cell r="I1458" t="str">
            <v>M</v>
          </cell>
          <cell r="J1458" t="str">
            <v>ATRIBUÍDO SÃO PAULO</v>
          </cell>
          <cell r="K1458" t="str">
            <v>46,71</v>
          </cell>
        </row>
        <row r="1459">
          <cell r="G1459">
            <v>102665</v>
          </cell>
          <cell r="H1459" t="str">
            <v>DRENO SUBSUPERFICIAL (SEÇÃO 0,40 X 0,40 M), CEGO, ENCHIMENTO DE BRITA. AF_07/2021</v>
          </cell>
          <cell r="I1459" t="str">
            <v>M</v>
          </cell>
          <cell r="J1459" t="str">
            <v>ATRIBUÍDO SÃO PAULO</v>
          </cell>
          <cell r="K1459" t="str">
            <v>23,66</v>
          </cell>
        </row>
        <row r="1460">
          <cell r="G1460">
            <v>102666</v>
          </cell>
          <cell r="H1460" t="str">
            <v>DRENO SUBSUPERFICIAL (SEÇÃO 0,40 X 0,40 M), COM TUBO DE PEAD CORRUGADO PERFURADO, DN 100 MM, ENCHIMENTO COM BRITA, ENVOLVIDO COM MANTA GEOTÊXTIL. AF_07/2021</v>
          </cell>
          <cell r="I1460" t="str">
            <v>M</v>
          </cell>
          <cell r="J1460" t="str">
            <v>ATRIBUÍDO SÃO PAULO</v>
          </cell>
          <cell r="K1460" t="str">
            <v>56,86</v>
          </cell>
        </row>
        <row r="1461">
          <cell r="G1461">
            <v>102668</v>
          </cell>
          <cell r="H1461" t="str">
            <v>DRENO SUBSUPERFICIAL (SEÇÃO 0,40 X 0,40 M), COM TUBO DE PVC CORRUGADO RÍGIDO PERFURADO, DN 100 MM, ENCHIMENTO COM BRITA, ENVOLVIDO COM MANTA GEOTÊXTIL. AF_07/2021</v>
          </cell>
          <cell r="I1461" t="str">
            <v>M</v>
          </cell>
          <cell r="J1461" t="str">
            <v>ATRIBUÍDO SÃO PAULO</v>
          </cell>
          <cell r="K1461" t="str">
            <v>115,34</v>
          </cell>
        </row>
        <row r="1462">
          <cell r="G1462">
            <v>102669</v>
          </cell>
          <cell r="H1462" t="str">
            <v>DRENO SUBSUPERFICIAL (SEÇÃO 0,40 X 0,40 M), COM TUBO DE CONCRETO SIMPLES POROSO, DN 200 MM, ENCHIMENTO COM BRITA, ENVOLVIDO COM MANTA GEOTÊXTIL. AF_07/2021</v>
          </cell>
          <cell r="I1462" t="str">
            <v>M</v>
          </cell>
          <cell r="J1462" t="str">
            <v>ATRIBUÍDO SÃO PAULO</v>
          </cell>
          <cell r="K1462" t="str">
            <v>85,25</v>
          </cell>
        </row>
        <row r="1463">
          <cell r="G1463">
            <v>102670</v>
          </cell>
          <cell r="H1463" t="str">
            <v>DRENO PROFUNDO (SEÇÃO 0,50 X 1,50 M), COM TUBO DE PEAD CORRUGADO PERFURADO, DN 100 MM, ENCHIMENTO COM AREIA, COM SELO DE ARGILA. AF_07/2021</v>
          </cell>
          <cell r="I1463" t="str">
            <v>M</v>
          </cell>
          <cell r="J1463" t="str">
            <v>ATRIBUÍDO SÃO PAULO</v>
          </cell>
          <cell r="K1463" t="str">
            <v>122,19</v>
          </cell>
        </row>
        <row r="1464">
          <cell r="G1464">
            <v>102672</v>
          </cell>
          <cell r="H1464" t="str">
            <v>DRENO PROFUNDO (SEÇÃO 0,50 X 1,50 M), COM TUBO DE PVC CORRUGADO RÍGIDO PERFURADO, DN 100 MM, ENCHIMENTO COM AREIA, COM SELO DE ARGILA. AF_07/2021</v>
          </cell>
          <cell r="I1464" t="str">
            <v>M</v>
          </cell>
          <cell r="J1464" t="str">
            <v>ATRIBUÍDO SÃO PAULO</v>
          </cell>
          <cell r="K1464" t="str">
            <v>192,41</v>
          </cell>
        </row>
        <row r="1465">
          <cell r="G1465">
            <v>102673</v>
          </cell>
          <cell r="H1465" t="str">
            <v>DRENO PROFUNDO (SEÇÃO 0,50 X 1,50 M), COM TUBO DE CONCRETO SIMPLES POROSO, DN 200 MM, ENCHIMENTO COM AREIA, COM SELO DE ARGILA. AF_07/2021</v>
          </cell>
          <cell r="I1465" t="str">
            <v>M</v>
          </cell>
          <cell r="J1465" t="str">
            <v>ATRIBUÍDO SÃO PAULO</v>
          </cell>
          <cell r="K1465" t="str">
            <v>172,79</v>
          </cell>
        </row>
        <row r="1466">
          <cell r="G1466">
            <v>102674</v>
          </cell>
          <cell r="H1466" t="str">
            <v>DRENO PROFUNDO (SEÇÃO 0,50 X 1,50 M), COM TUBO DE PEAD CORRUGADO PERFURADO, DN 100 MM, ENCHIMENTO COM AREIA. AF_07/2021</v>
          </cell>
          <cell r="I1466" t="str">
            <v>M</v>
          </cell>
          <cell r="J1466" t="str">
            <v>ATRIBUÍDO SÃO PAULO</v>
          </cell>
          <cell r="K1466" t="str">
            <v>133,84</v>
          </cell>
        </row>
        <row r="1467">
          <cell r="G1467">
            <v>102676</v>
          </cell>
          <cell r="H1467" t="str">
            <v>DRENO PROFUNDO (SEÇÃO 0,50 X 1,50 M), COM TUBO DE PVC CORRUGADO RÍGIDO PERFURADO, DN 100 MM, ENCHIMENTO COM AREIA. AF_07/2021</v>
          </cell>
          <cell r="I1467" t="str">
            <v>M</v>
          </cell>
          <cell r="J1467" t="str">
            <v>ATRIBUÍDO SÃO PAULO</v>
          </cell>
          <cell r="K1467" t="str">
            <v>195,27</v>
          </cell>
        </row>
        <row r="1468">
          <cell r="G1468">
            <v>102677</v>
          </cell>
          <cell r="H1468" t="str">
            <v>DRENO PROFUNDO (SEÇÃO 0,50 X 1,50 M), COM TUBO DE CONCRETO SIMPLES POROSO, DN 200 MM, ENCHIMENTO COM AREIA. AF_07/2021</v>
          </cell>
          <cell r="I1468" t="str">
            <v>M</v>
          </cell>
          <cell r="J1468" t="str">
            <v>ATRIBUÍDO SÃO PAULO</v>
          </cell>
          <cell r="K1468" t="str">
            <v>166,63</v>
          </cell>
        </row>
        <row r="1469">
          <cell r="G1469">
            <v>102678</v>
          </cell>
          <cell r="H1469" t="str">
            <v>DRENO PROFUNDO (SEÇÃO 0,50 X 1,50 M), CEGO, ENCHIMENTO DE BRITA, ENVOLVIDO COM MANTA GEOTÊXTIL, COM SELO DE ARGILA. AF_07/2021</v>
          </cell>
          <cell r="I1469" t="str">
            <v>M</v>
          </cell>
          <cell r="J1469" t="str">
            <v>ATRIBUÍDO SÃO PAULO</v>
          </cell>
          <cell r="K1469" t="str">
            <v>137,08</v>
          </cell>
        </row>
        <row r="1470">
          <cell r="G1470">
            <v>102679</v>
          </cell>
          <cell r="H1470" t="str">
            <v>DRENO PROFUNDO (SEÇÃO 0,50 X 1,50 M), CEGO, ENCHIMENTO DE BRITA, ENVOLVIDO COM MANTA GEOTÊXTIL. AF_07/2021</v>
          </cell>
          <cell r="I1470" t="str">
            <v>M</v>
          </cell>
          <cell r="J1470" t="str">
            <v>ATRIBUÍDO SÃO PAULO</v>
          </cell>
          <cell r="K1470" t="str">
            <v>148,14</v>
          </cell>
        </row>
        <row r="1471">
          <cell r="G1471">
            <v>102680</v>
          </cell>
          <cell r="H1471" t="str">
            <v>DRENO PROFUNDO (SEÇÃO 0,50 X 1,50 M), COM TUBO DE PEAD CORRUGADO PERFURADO, DN 100 MM, ENCHIMENTO COM BRITA, ENVOLVIDO COM MANTA GEOTÊXTIL, COM SELO DE ARGILA. AF_07/2021</v>
          </cell>
          <cell r="I1471" t="str">
            <v>M</v>
          </cell>
          <cell r="J1471" t="str">
            <v>ATRIBUÍDO SÃO PAULO</v>
          </cell>
          <cell r="K1471" t="str">
            <v>148,25</v>
          </cell>
        </row>
        <row r="1472">
          <cell r="G1472">
            <v>102681</v>
          </cell>
          <cell r="H1472" t="str">
            <v>DRENO PROFUNDO (SEÇÃO 0,50 X 1,50 M), COM TUBO DE PVC CORRUGADO RÍGIDO PERFURADO, DN 100 MM, ENCHIMENTO COM BRITA, ENVOLVIDO COM MANTA GEOTÊXTIL, COM SELO DE ARGILA. AF_07/2021</v>
          </cell>
          <cell r="I1472" t="str">
            <v>M</v>
          </cell>
          <cell r="J1472" t="str">
            <v>ATRIBUÍDO SÃO PAULO</v>
          </cell>
          <cell r="K1472" t="str">
            <v>209,67</v>
          </cell>
        </row>
        <row r="1473">
          <cell r="G1473">
            <v>102683</v>
          </cell>
          <cell r="H1473" t="str">
            <v>DRENO PROFUNDO (SEÇÃO 0,50 X 1,50 M), COM TUBO DE CONCRETO SIMPLES POROSO, DN 200 MM, ENCHIMENTO COM BRITA, ENVOLVIDO COM MANTA GEOTÊXTIL, COM SELO DE ARGILA. AF_07/2021</v>
          </cell>
          <cell r="I1473" t="str">
            <v>M</v>
          </cell>
          <cell r="J1473" t="str">
            <v>ATRIBUÍDO SÃO PAULO</v>
          </cell>
          <cell r="K1473" t="str">
            <v>186,25</v>
          </cell>
        </row>
        <row r="1474">
          <cell r="G1474">
            <v>102684</v>
          </cell>
          <cell r="H1474" t="str">
            <v>DRENO PROFUNDO (SEÇÃO 0,50 X 1,50 M), COM TUBO DE PEAD CORRUGADO PERFURADO, DN 100 MM, ENCHIMENTO COM BRITA, ENVOLVIDO COM MANTA GEOTÊXTIL. AF_07/2021</v>
          </cell>
          <cell r="I1474" t="str">
            <v>M</v>
          </cell>
          <cell r="J1474" t="str">
            <v>ATRIBUÍDO SÃO PAULO</v>
          </cell>
          <cell r="K1474" t="str">
            <v>159,29</v>
          </cell>
        </row>
        <row r="1475">
          <cell r="G1475">
            <v>102685</v>
          </cell>
          <cell r="H1475" t="str">
            <v>DRENO PROFUNDO (SEÇÃO 0,50 X 1,50 M), COM TUBO DE PVC CORRUGADO RÍGIDO PERFURADO, DN 100 MM, ENCHIMENTO COM BRITA, ENVOLVIDO COM MANTA GEOTÊXTIL. AF_07/2021</v>
          </cell>
          <cell r="I1475" t="str">
            <v>M</v>
          </cell>
          <cell r="J1475" t="str">
            <v>ATRIBUÍDO SÃO PAULO</v>
          </cell>
          <cell r="K1475" t="str">
            <v>220,73</v>
          </cell>
        </row>
        <row r="1476">
          <cell r="G1476">
            <v>102687</v>
          </cell>
          <cell r="H1476" t="str">
            <v>DRENO PROFUNDO (SEÇÃO 0,50 X 1,50 M), COM TUBO DE CONCRETO SIMPLES POROSO, DN 200 MM, ENCHIMENTO COM BRITA, ENVOLVIDO COM MANTA GEOTÊXTIL. AF_07/2021</v>
          </cell>
          <cell r="I1476" t="str">
            <v>M</v>
          </cell>
          <cell r="J1476" t="str">
            <v>ATRIBUÍDO SÃO PAULO</v>
          </cell>
          <cell r="K1476" t="str">
            <v>192,76</v>
          </cell>
        </row>
        <row r="1477">
          <cell r="G1477">
            <v>102688</v>
          </cell>
          <cell r="H1477" t="str">
            <v>DRENO ESPINHA DE PEIXE (SEÇÃO (0,40 X 0,40 M), COM TUBO DE PEAD CORRUGADO PERFURADO, DN 100 MM, ENCHIMENTO COM AREIA, INCLUSIVE CONEXÕES. AF_07/2021</v>
          </cell>
          <cell r="I1477" t="str">
            <v>M</v>
          </cell>
          <cell r="J1477" t="str">
            <v>ATRIBUÍDO SÃO PAULO</v>
          </cell>
          <cell r="K1477" t="str">
            <v>43,64</v>
          </cell>
        </row>
        <row r="1478">
          <cell r="G1478">
            <v>102689</v>
          </cell>
          <cell r="H1478" t="str">
            <v>DRENO ESPINHA DE PEIXE (SEÇÃO (0,40 X 0,40 M), COM TUBO DE PVC CORRUGADO RÍGIDO PERFURADO, DN 100 MM, ENCHIMENTO COM AREIA, INCLUSIVE CONEXÕES. AF_07/2021</v>
          </cell>
          <cell r="I1478" t="str">
            <v>M</v>
          </cell>
          <cell r="J1478" t="str">
            <v>ATRIBUÍDO SÃO PAULO</v>
          </cell>
          <cell r="K1478" t="str">
            <v>95,59</v>
          </cell>
        </row>
        <row r="1479">
          <cell r="G1479">
            <v>102690</v>
          </cell>
          <cell r="H1479" t="str">
            <v>DRENO ESPINHA DE PEIXE (SEÇÃO (0,40 X 0,40 M), COM TUBO DE PEAD CORRUGADO PERFURADO, DN 100 MM, ENCHIMENTO COM BRITA, ENVOLVIDO COM MANTA GEOTÊXTIL, INCLUSIVE CONEXÕES. AF_07/2021</v>
          </cell>
          <cell r="I1479" t="str">
            <v>M</v>
          </cell>
          <cell r="J1479" t="str">
            <v>ATRIBUÍDO SÃO PAULO</v>
          </cell>
          <cell r="K1479" t="str">
            <v>62,43</v>
          </cell>
        </row>
        <row r="1480">
          <cell r="G1480">
            <v>102693</v>
          </cell>
          <cell r="H1480" t="str">
            <v>DRENO ESPINHA DE PEIXE (SEÇÃO (0,40 X 0,40 M), COM TUBO DE PVC CORRUGADO RÍGIDO PERFURADO, DN 100 MM, ENCHIMENTO COM BRITA, ENVOLVIDO COM MANTA GEOTÊXTIL, INCLUSIVE CONEXÕES. AF_07/2021</v>
          </cell>
          <cell r="I1480" t="str">
            <v>M</v>
          </cell>
          <cell r="J1480" t="str">
            <v>ATRIBUÍDO SÃO PAULO</v>
          </cell>
          <cell r="K1480" t="str">
            <v>118,64</v>
          </cell>
        </row>
        <row r="1481">
          <cell r="G1481">
            <v>102694</v>
          </cell>
          <cell r="H1481" t="str">
            <v>DRENO ESPINHA DE PEIXE (SEÇÃO (0,50 X 0,80 M), COM TUBO DE PEAD CORRUGADO PERFURADO, DN 100 MM, ENCHIMENTO COM AREIA, INCLUSIVE CONEXÕES. AF_07/2021</v>
          </cell>
          <cell r="I1481" t="str">
            <v>M</v>
          </cell>
          <cell r="J1481" t="str">
            <v>ATRIBUÍDO SÃO PAULO</v>
          </cell>
          <cell r="K1481" t="str">
            <v>85,95</v>
          </cell>
        </row>
        <row r="1482">
          <cell r="G1482">
            <v>102696</v>
          </cell>
          <cell r="H1482" t="str">
            <v>DRENO ESPINHA DE PEIXE (SEÇÃO (0,50 X 0,80 M), COM TUBO DE PVC CORRUGADO RÍGIDO PERFURADO, DN 100 MM, ENCHIMENTO COM AREIA, INCLUSIVE CONEXÕES. AF_07/2021</v>
          </cell>
          <cell r="I1482" t="str">
            <v>M</v>
          </cell>
          <cell r="J1482" t="str">
            <v>ATRIBUÍDO SÃO PAULO</v>
          </cell>
          <cell r="K1482" t="str">
            <v>141,85</v>
          </cell>
        </row>
        <row r="1483">
          <cell r="G1483">
            <v>102697</v>
          </cell>
          <cell r="H1483" t="str">
            <v>DRENO ESPINHA DE PEIXE (SEÇÃO (0,50 X 0,80 M), COM TUBO DE PEAD CORRUGADO PERFURADO, DN 100 MM, ENCHIMENTO COM BRITA, ENVOLVIDO COM MANTA GEOTÊXTIL, INCLUSIVE CONEXÕES. AF_07/2021</v>
          </cell>
          <cell r="I1483" t="str">
            <v>M</v>
          </cell>
          <cell r="J1483" t="str">
            <v>ATRIBUÍDO SÃO PAULO</v>
          </cell>
          <cell r="K1483" t="str">
            <v>106,51</v>
          </cell>
        </row>
        <row r="1484">
          <cell r="G1484">
            <v>102703</v>
          </cell>
          <cell r="H1484" t="str">
            <v>DRENO ESPINHA DE PEIXE (SEÇÃO (0,50 X 0,80 M), COM TUBO DE PVC CORRUGADO RÍGIDO PERFURADO, DN 100 MM, ENCHIMENTO COM BRITA, ENVOLVIDO COM MANTA GEOTÊXTIL, INCLUSIVE CONEXÕES. AF_07/2021</v>
          </cell>
          <cell r="I1484" t="str">
            <v>M</v>
          </cell>
          <cell r="J1484" t="str">
            <v>ATRIBUÍDO SÃO PAULO</v>
          </cell>
          <cell r="K1484" t="str">
            <v>162,42</v>
          </cell>
        </row>
        <row r="1485">
          <cell r="G1485">
            <v>102704</v>
          </cell>
          <cell r="H1485" t="str">
            <v>TUBO DE PEAD CORRUGADO PERFURADO, DN 100 MM, PARA DRENO - FORNECIMENTO E ASSENTAMENTO. AF_07/2021</v>
          </cell>
          <cell r="I1485" t="str">
            <v>M</v>
          </cell>
          <cell r="J1485" t="str">
            <v>ATRIBUÍDO SÃO PAULO</v>
          </cell>
          <cell r="K1485" t="str">
            <v>10,94</v>
          </cell>
        </row>
        <row r="1486">
          <cell r="G1486">
            <v>102705</v>
          </cell>
          <cell r="H1486" t="str">
            <v>TUBO DE PVC CORRUGADO RÍGIDO PERFURADO, DN 100 MM, PARA DRENO - FORNECIMENTO E ASSENTAMENTO. AF_07/2021</v>
          </cell>
          <cell r="I1486" t="str">
            <v>M</v>
          </cell>
          <cell r="J1486" t="str">
            <v>COEFICIENTE DE REPRESENTATIVIDADE</v>
          </cell>
          <cell r="K1486" t="str">
            <v>66,13</v>
          </cell>
        </row>
        <row r="1487">
          <cell r="G1487">
            <v>102707</v>
          </cell>
          <cell r="H1487" t="str">
            <v>TUBO DE CONCRETO SIMPLES POROSO, DN 200 MM, PARA DRENO - FORNECIMENTO E ASSENTAMENTO. AF_07/2021</v>
          </cell>
          <cell r="I1487" t="str">
            <v>M</v>
          </cell>
          <cell r="J1487" t="str">
            <v>ATRIBUÍDO SÃO PAULO</v>
          </cell>
          <cell r="K1487" t="str">
            <v>42,99</v>
          </cell>
        </row>
        <row r="1488">
          <cell r="G1488">
            <v>102708</v>
          </cell>
          <cell r="H1488" t="str">
            <v>LUVA DE PVC, SÉRIE NORMAL, PARA ESGOTO PREDIAL, DN 100 MM, INSTALADA EM DRENO  - FORNECIMENTO E INSTALAÇÃO. AF_07/2021</v>
          </cell>
          <cell r="I1488" t="str">
            <v>UN</v>
          </cell>
          <cell r="J1488" t="str">
            <v>COEFICIENTE DE REPRESENTATIVIDADE</v>
          </cell>
          <cell r="K1488" t="str">
            <v>21,50</v>
          </cell>
        </row>
        <row r="1489">
          <cell r="G1489">
            <v>102710</v>
          </cell>
          <cell r="H1489" t="str">
            <v>JUNÇÃO SIMPLES DE PVC, 45 GRAUS, SÉRIE NORMAL, PARA ESGOTO PREDIAL, DN 100 MM, INSTALADA EM DRENO - FORNECIMENTO E INSTALAÇÃO. AF_07/2021</v>
          </cell>
          <cell r="I1489" t="str">
            <v>UN</v>
          </cell>
          <cell r="J1489" t="str">
            <v>COEFICIENTE DE REPRESENTATIVIDADE</v>
          </cell>
          <cell r="K1489" t="str">
            <v>54,72</v>
          </cell>
        </row>
        <row r="1490">
          <cell r="G1490">
            <v>102711</v>
          </cell>
          <cell r="H1490" t="str">
            <v>JUNÇÃO DUPLA DE PVC, SÉRIE NORMAL, PARA ESGOTO PREDIAL, DN 100 X 100 X 100 MM, INSTALADA EM DRENO  - FORNECIMENTO E INSTALAÇÃO. AF_07/2021</v>
          </cell>
          <cell r="I1490" t="str">
            <v>UN</v>
          </cell>
          <cell r="J1490" t="str">
            <v>COEFICIENTE DE REPRESENTATIVIDADE</v>
          </cell>
          <cell r="K1490" t="str">
            <v>73,89</v>
          </cell>
        </row>
        <row r="1491">
          <cell r="G1491">
            <v>102712</v>
          </cell>
          <cell r="H1491" t="str">
            <v>GEOTÊXTIL NÃO TECIDO 100% POLIÉSTER, RESISTÊNCIA A TRAÇÃO DE 9 KN/M (RT - 9), INSTALADO EM DRENO - FORNECIMENTO E INSTALAÇÃO. AF_07/2021</v>
          </cell>
          <cell r="I1491" t="str">
            <v>M2</v>
          </cell>
          <cell r="J1491" t="str">
            <v>COEFICIENTE DE REPRESENTATIVIDADE</v>
          </cell>
          <cell r="K1491" t="str">
            <v>8,93</v>
          </cell>
        </row>
        <row r="1492">
          <cell r="G1492">
            <v>102713</v>
          </cell>
          <cell r="H1492" t="str">
            <v>GEOTÊXTIL NÃO TECIDO 100% POLIÉSTER, RESISTÊNCIA A TRAÇÃO DE 14 KN/M (RT - 14), INSTALADO EM DRENO - FORNECIMENTO E INSTALAÇÃO. AF_07/2021</v>
          </cell>
          <cell r="I1492" t="str">
            <v>M2</v>
          </cell>
          <cell r="J1492" t="str">
            <v>COEFICIENTE DE REPRESENTATIVIDADE</v>
          </cell>
          <cell r="K1492" t="str">
            <v>12,29</v>
          </cell>
        </row>
        <row r="1493">
          <cell r="G1493">
            <v>102715</v>
          </cell>
          <cell r="H1493" t="str">
            <v>GEOTÊXTIL NÃO TECIDO 100% POLIÉSTER, RESISTÊNCIA A TRAÇÃO DE 26 KN/M (RT - 26), INSTALADO EM DRENO - FORNECIMENTO E INSTALAÇÃO. AF_07/2021</v>
          </cell>
          <cell r="I1493" t="str">
            <v>M2</v>
          </cell>
          <cell r="J1493" t="str">
            <v>COEFICIENTE DE REPRESENTATIVIDADE</v>
          </cell>
          <cell r="K1493" t="str">
            <v>24,40</v>
          </cell>
        </row>
        <row r="1494">
          <cell r="G1494">
            <v>102716</v>
          </cell>
          <cell r="H1494" t="str">
            <v>ENCHIMENTO DE AREIA PARA DRENO, LANÇAMENTO MECANIZADO. AF_07/2021</v>
          </cell>
          <cell r="I1494" t="str">
            <v>M3</v>
          </cell>
          <cell r="J1494" t="str">
            <v>ATRIBUÍDO SÃO PAULO</v>
          </cell>
          <cell r="K1494" t="str">
            <v>162,51</v>
          </cell>
        </row>
        <row r="1495">
          <cell r="G1495">
            <v>102717</v>
          </cell>
          <cell r="H1495" t="str">
            <v>ENCHIMENTO DE BRITA PARA DRENO, LANÇAMENTO MECANIZADO. AF_07/2021</v>
          </cell>
          <cell r="I1495" t="str">
            <v>M3</v>
          </cell>
          <cell r="J1495" t="str">
            <v>ATRIBUÍDO SÃO PAULO</v>
          </cell>
          <cell r="K1495" t="str">
            <v>134,50</v>
          </cell>
        </row>
        <row r="1496">
          <cell r="G1496">
            <v>102718</v>
          </cell>
          <cell r="H1496" t="str">
            <v>ENCHIMENTO DE AREIA PARA DRENO, LANÇAMENTO MANUAL. AF_07/2021</v>
          </cell>
          <cell r="I1496" t="str">
            <v>M3</v>
          </cell>
          <cell r="J1496" t="str">
            <v>COEFICIENTE DE REPRESENTATIVIDADE</v>
          </cell>
          <cell r="K1496" t="str">
            <v>169,58</v>
          </cell>
        </row>
        <row r="1497">
          <cell r="G1497">
            <v>102719</v>
          </cell>
          <cell r="H1497" t="str">
            <v>ENCHIMENTO DE BRITA PARA DRENO, LANÇAMENTO MANUAL. AF_07/2021</v>
          </cell>
          <cell r="I1497" t="str">
            <v>M3</v>
          </cell>
          <cell r="J1497" t="str">
            <v>COLETADO</v>
          </cell>
          <cell r="K1497" t="str">
            <v>141,57</v>
          </cell>
        </row>
        <row r="1498">
          <cell r="G1498">
            <v>102722</v>
          </cell>
          <cell r="H1498" t="str">
            <v>DRENO EM MURO DE CONTENÇÃO, EXECUTADO NO PÉ DO MURO, COM TUBO DE PEAD CORRUGADO FLEXÍVEL PERFURADO, ENCHIMENTO COM BRITA, ENVOLVIDO COM MANTA GEOTÊXTIL. AF_07/2021</v>
          </cell>
          <cell r="I1498" t="str">
            <v>M</v>
          </cell>
          <cell r="J1498" t="str">
            <v>ATRIBUÍDO SÃO PAULO</v>
          </cell>
          <cell r="K1498" t="str">
            <v>50,86</v>
          </cell>
        </row>
        <row r="1499">
          <cell r="G1499">
            <v>102723</v>
          </cell>
          <cell r="H1499" t="str">
            <v>DRENO EM MURO DE CONTENÇÃO, EXECUTADO NO PÉ DO MURO, COM TUBO DE PVC CORRUGADO FLEXÍVEL PERFURADO, ENCHIMENTO COM BRITA, ENVOLVIDO COM MANTA GEOTÊXTIL. AF_07/2021</v>
          </cell>
          <cell r="I1499" t="str">
            <v>M</v>
          </cell>
          <cell r="J1499" t="str">
            <v>ATRIBUÍDO SÃO PAULO</v>
          </cell>
          <cell r="K1499" t="str">
            <v>51,35</v>
          </cell>
        </row>
        <row r="1500">
          <cell r="G1500">
            <v>102724</v>
          </cell>
          <cell r="H1500" t="str">
            <v>DRENO BARBACÃ, DN 100 MM, COM MATERIAL DRENANTE. AF_07/2021</v>
          </cell>
          <cell r="I1500" t="str">
            <v>UN</v>
          </cell>
          <cell r="J1500" t="str">
            <v>COEFICIENTE DE REPRESENTATIVIDADE</v>
          </cell>
          <cell r="K1500" t="str">
            <v>27,88</v>
          </cell>
        </row>
        <row r="1501">
          <cell r="G1501">
            <v>102725</v>
          </cell>
          <cell r="H1501" t="str">
            <v>DRENO BARBACÃ, DN 75 MM, COM MATERIAL DRENANTE. AF_07/2021</v>
          </cell>
          <cell r="I1501" t="str">
            <v>UN</v>
          </cell>
          <cell r="J1501" t="str">
            <v>COEFICIENTE DE REPRESENTATIVIDADE</v>
          </cell>
          <cell r="K1501" t="str">
            <v>27,22</v>
          </cell>
        </row>
        <row r="1502">
          <cell r="G1502">
            <v>102726</v>
          </cell>
          <cell r="H1502" t="str">
            <v>DRENO BARBACÃ, DN 50 MM, COM MATERIAL DRENANTE. AF_07/2021</v>
          </cell>
          <cell r="I1502" t="str">
            <v>UN</v>
          </cell>
          <cell r="J1502" t="str">
            <v>COEFICIENTE DE REPRESENTATIVIDADE</v>
          </cell>
          <cell r="K1502" t="str">
            <v>25,15</v>
          </cell>
        </row>
        <row r="1503">
          <cell r="G1503">
            <v>103653</v>
          </cell>
          <cell r="H1503" t="str">
            <v>GEOTÊXTIL NÃO TECIDO 100% POLIÉSTER, RESISTÊNCIA A TRAÇÃO DE 31 KN/M (RT-31), INSTALADO EM DRENO - FORNECIMENTO E INSTALAÇÃO. AF_07/2021</v>
          </cell>
          <cell r="I1503" t="str">
            <v>M2</v>
          </cell>
          <cell r="J1503" t="str">
            <v>COEFICIENTE DE REPRESENTATIVIDADE</v>
          </cell>
          <cell r="K1503" t="str">
            <v>29,15</v>
          </cell>
        </row>
        <row r="1504">
          <cell r="G1504">
            <v>92743</v>
          </cell>
          <cell r="H1504" t="str">
            <v>MURO DE GABIÃO, ENCHIMENTO COM PEDRA DE MÃO TIPO RACHÃO, DE GRAVIDADE, COM GAIOLAS DE COMPRIMENTO IGUAL A 2 M, PARA MUROS COM ALTURA MENOR OU IGUAL A 4 M  FORNECIMENTO E EXECUÇÃO. AF_12/2015</v>
          </cell>
          <cell r="I1504" t="str">
            <v>M3</v>
          </cell>
          <cell r="J1504" t="str">
            <v>ATRIBUÍDO SÃO PAULO</v>
          </cell>
          <cell r="K1504" t="str">
            <v>643,74</v>
          </cell>
        </row>
        <row r="1505">
          <cell r="G1505">
            <v>92744</v>
          </cell>
          <cell r="H1505" t="str">
            <v>MURO DE GABIÃO, ENCHIMENTO COM PEDRA DE MÃO TIPO RACHÃO, DE GRAVIDADE, COM GAIOLAS DE COMPRIMENTO IGUAL A 5 M, PARA MUROS COM ALTURA MENOR OU IGUAL A 4 M  FORNECIMENTO E EXECUÇÃO. AF_12/2015</v>
          </cell>
          <cell r="I1505" t="str">
            <v>M3</v>
          </cell>
          <cell r="J1505" t="str">
            <v>ATRIBUÍDO SÃO PAULO</v>
          </cell>
          <cell r="K1505" t="str">
            <v>623,60</v>
          </cell>
        </row>
        <row r="1506">
          <cell r="G1506">
            <v>92745</v>
          </cell>
          <cell r="H1506" t="str">
            <v>MURO DE GABIÃO, ENCHIMENTO COM PEDRA DE MÃO TIPO RACHÃO, DE GRAVIDADE, COM GAIOLAS DE COMPRIMENTO IGUAL A 2 M, PARA MUROS COM ALTURA MAIOR QUE 4 M E MENOR OU IGUAL A 6 M  FORNECIMENTO E EXECUÇÃO. AF_12/2015</v>
          </cell>
          <cell r="I1506" t="str">
            <v>M3</v>
          </cell>
          <cell r="J1506" t="str">
            <v>ATRIBUÍDO SÃO PAULO</v>
          </cell>
          <cell r="K1506" t="str">
            <v>797,34</v>
          </cell>
        </row>
        <row r="1507">
          <cell r="G1507">
            <v>92746</v>
          </cell>
          <cell r="H1507" t="str">
            <v>MURO DE GABIÃO, ENCHIMENTO COM PEDRA DE MÃO TIPO RACHÃO, DE GRAVIDADE, COM GAIOLAS DE COMPRIMENTO IGUAL A 5 M, PARA MUROS COM ALTURA MAIOR QUE 4 M E MENOR OU IGUAL A 6 M   FORNECIMENTO E EXECUÇÃO. AF_12/2015</v>
          </cell>
          <cell r="I1507" t="str">
            <v>M3</v>
          </cell>
          <cell r="J1507" t="str">
            <v>ATRIBUÍDO SÃO PAULO</v>
          </cell>
          <cell r="K1507" t="str">
            <v>736,69</v>
          </cell>
        </row>
        <row r="1508">
          <cell r="G1508">
            <v>92747</v>
          </cell>
          <cell r="H1508" t="str">
            <v>MURO DE GABIÃO, ENCHIMENTO COM PEDRA DE MÃO TIPO RACHÃO, DE GRAVIDADE, COM GAIOLAS DE COMPRIMENTO IGUAL A 2 M, PARA MUROS COM ALTURA MAIOR QUE 6 M E MENOR OU IGUAL A 10 M   FORNECIMENTO E EXECUÇÃO. AF_12/2015</v>
          </cell>
          <cell r="I1508" t="str">
            <v>M3</v>
          </cell>
          <cell r="J1508" t="str">
            <v>ATRIBUÍDO SÃO PAULO</v>
          </cell>
          <cell r="K1508" t="str">
            <v>884,66</v>
          </cell>
        </row>
        <row r="1509">
          <cell r="G1509">
            <v>92748</v>
          </cell>
          <cell r="H1509" t="str">
            <v>MURO DE GABIÃO, ENCHIMENTO COM PEDRA DE MÃO TIPO RACHÃO, DE GRAVIDADE, COM GAIOLAS DE COMPRIMENTO IGUAL A 5 M, PARA MUROS COM ALTURA MAIOR QUE 6 M E MENOR OU IGUAL A 10 M FORNECIMENTO E EXECUÇÃO. AF_12/2015</v>
          </cell>
          <cell r="I1509" t="str">
            <v>M3</v>
          </cell>
          <cell r="J1509" t="str">
            <v>ATRIBUÍDO SÃO PAULO</v>
          </cell>
          <cell r="K1509" t="str">
            <v>801,31</v>
          </cell>
        </row>
        <row r="1510">
          <cell r="G1510">
            <v>92749</v>
          </cell>
          <cell r="H1510" t="str">
            <v>MURO DE GABIÃO, ENCHIMENTO COM PEDRA DE MÃO TIPO RACHÃO, COM SOLO REFORÇADO, PARA MUROS COM ALTURA MENOR OU IGUAL A 4 M   FORNECIMENTO E EXECUÇÃO. AF_12/2015</v>
          </cell>
          <cell r="I1510" t="str">
            <v>M3</v>
          </cell>
          <cell r="J1510" t="str">
            <v>ATRIBUÍDO SÃO PAULO</v>
          </cell>
          <cell r="K1510" t="str">
            <v>923,92</v>
          </cell>
        </row>
        <row r="1511">
          <cell r="G1511">
            <v>92750</v>
          </cell>
          <cell r="H1511" t="str">
            <v>MURO DE GABIÃO, ENCHIMENTO COM PEDRA DE MÃO TIPO RACHÃO, COM SOLO REFORÇADO, PARA MUROS COM ALTURA MAIOR QUE 4 M E MENOR OU IGUAL A 12 M   FORNECIMENTO E EXECUÇÃO. AF_12/2015</v>
          </cell>
          <cell r="I1511" t="str">
            <v>M3</v>
          </cell>
          <cell r="J1511" t="str">
            <v>ATRIBUÍDO SÃO PAULO</v>
          </cell>
          <cell r="K1511" t="str">
            <v>1.588,18</v>
          </cell>
        </row>
        <row r="1512">
          <cell r="G1512">
            <v>92751</v>
          </cell>
          <cell r="H1512" t="str">
            <v>MURO DE GABIÃO, ENCHIMENTO COM PEDRA DE MÃO TIPO RACHÃO, COM SOLO REFORÇADO, PARA MUROS COM ALTURA MAIOR QUE 12 M E MENOR OU IGUAL A 20 M    FORNECIMENTO E EXECUÇÃO. AF_12/2015</v>
          </cell>
          <cell r="I1512" t="str">
            <v>M3</v>
          </cell>
          <cell r="J1512" t="str">
            <v>ATRIBUÍDO SÃO PAULO</v>
          </cell>
          <cell r="K1512" t="str">
            <v>1.974,18</v>
          </cell>
        </row>
        <row r="1513">
          <cell r="G1513">
            <v>92752</v>
          </cell>
          <cell r="H1513" t="str">
            <v>MURO DE GABIÃO, ENCHIMENTO COM PEDRA DE MÃO TIPO RACHÃO, COM SOLO REFORÇADO, PARA MUROS COM ALTURA MAIOR QUE 20 M E MENOR OU IGUAL A 28 M   FORNECIMENTO E EXECUÇÃO. AF_12/2015</v>
          </cell>
          <cell r="I1513" t="str">
            <v>M3</v>
          </cell>
          <cell r="J1513" t="str">
            <v>ATRIBUÍDO SÃO PAULO</v>
          </cell>
          <cell r="K1513" t="str">
            <v>2.358,75</v>
          </cell>
        </row>
        <row r="1514">
          <cell r="G1514">
            <v>92753</v>
          </cell>
          <cell r="H1514" t="str">
            <v>MURO DE GABIÃO, ENCHIMENTO COM RESÍDUO DE CONSTRUÇÃO E DEMOLIÇÃO, DE GRAVIDADE, COM GAIOLA TRAPEZOIDAL DE COMPRIMENTO IGUAL A 2 M, PARA MUROS COM ALTURA MENOR OU IGUAL A 2 M   FORNECIMENTO E EXECUÇÃO. AF_12/2015</v>
          </cell>
          <cell r="I1514" t="str">
            <v>M3</v>
          </cell>
          <cell r="J1514" t="str">
            <v>ATRIBUÍDO SÃO PAULO</v>
          </cell>
          <cell r="K1514" t="str">
            <v>609,87</v>
          </cell>
        </row>
        <row r="1515">
          <cell r="G1515">
            <v>92754</v>
          </cell>
          <cell r="H1515" t="str">
            <v>MURO DE GABIÃO, ENCHIMENTO COM RESÍDUO DE CONSTRUÇÃO E DEMOLIÇÃO, DE GRAVIDADE, COM GAIOLA TRAPEZOIDAL DE COMPRIMENTO IGUAL A 2 M, PARA MUROS COM ALTURA MAIOR QUE 2 M E MENOR OU IGUAL A 4 M    FORNECIMENTO E EXECUÇÃO. AF_12/2015</v>
          </cell>
          <cell r="I1515" t="str">
            <v>M3</v>
          </cell>
          <cell r="J1515" t="str">
            <v>ATRIBUÍDO SÃO PAULO</v>
          </cell>
          <cell r="K1515" t="str">
            <v>557,14</v>
          </cell>
        </row>
        <row r="1516">
          <cell r="G1516">
            <v>92755</v>
          </cell>
          <cell r="H1516" t="str">
            <v>PROTEÇÃO SUPERFICIAL DE CANAL EM GABIÃO TIPO COLCHÃO, ALTURA DE 17 CENTÍMETROS, ENCHIMENTO COM PEDRA DE MÃO TIPO RACHÃO - FORNECIMENTO E EXECUÇÃO. AF_12/2015</v>
          </cell>
          <cell r="I1516" t="str">
            <v>M2</v>
          </cell>
          <cell r="J1516" t="str">
            <v>ATRIBUÍDO SÃO PAULO</v>
          </cell>
          <cell r="K1516" t="str">
            <v>235,05</v>
          </cell>
        </row>
        <row r="1517">
          <cell r="G1517">
            <v>92756</v>
          </cell>
          <cell r="H1517" t="str">
            <v>PROTEÇÃO SUPERFICIAL DE CANAL EM GABIÃO TIPO COLCHÃO, ALTURA DE 23 CENTÍMETROS, ENCHIMENTO COM PEDRA DE MÃO TIPO RACHÃO - FORNECIMENTO E EXECUÇÃO. AF_12/2015</v>
          </cell>
          <cell r="I1517" t="str">
            <v>M2</v>
          </cell>
          <cell r="J1517" t="str">
            <v>ATRIBUÍDO SÃO PAULO</v>
          </cell>
          <cell r="K1517" t="str">
            <v>266,79</v>
          </cell>
        </row>
        <row r="1518">
          <cell r="G1518">
            <v>92757</v>
          </cell>
          <cell r="H1518" t="str">
            <v>PROTEÇÃO SUPERFICIAL DE CANAL EM GABIÃO TIPO COLCHÃO, ALTURA DE 30 CENTÍMETROS, ENCHIMENTO COM PEDRA DE MÃO TIPO RACHÃO - FORNECIMENTO E EXECUÇÃO. AF_12/2015</v>
          </cell>
          <cell r="I1518" t="str">
            <v>M2</v>
          </cell>
          <cell r="J1518" t="str">
            <v>ATRIBUÍDO SÃO PAULO</v>
          </cell>
          <cell r="K1518" t="str">
            <v>305,33</v>
          </cell>
        </row>
        <row r="1519">
          <cell r="G1519">
            <v>92758</v>
          </cell>
          <cell r="H1519" t="str">
            <v>PROTEÇÃO SUPERFICIAL DE CANAL EM GABIÃO TIPO SACO, DIÂMETRO DE 65 CENTÍMETROS, ENCHIMENTO MANUAL COM PEDRA DE MÃO TIPO RACHÃO - FORNECIMENTO E EXECUÇÃO. AF_12/2015</v>
          </cell>
          <cell r="I1519" t="str">
            <v>M3</v>
          </cell>
          <cell r="J1519" t="str">
            <v>COEFICIENTE DE REPRESENTATIVIDADE</v>
          </cell>
          <cell r="K1519" t="str">
            <v>731,92</v>
          </cell>
        </row>
        <row r="1520">
          <cell r="G1520">
            <v>91069</v>
          </cell>
          <cell r="H1520" t="str">
            <v>EXECUÇÃO DE REVESTIMENTO DE CONCRETO PROJETADO COM ESPESSURA DE 7 CM, ARMADO COM TELA, INCLINAÇÃO MENOR QUE 90°, APLICAÇÃO CONTÍNUA, UTILIZANDO EQUIPAMENTO DE PROJEÇÃO COM 6 M³/H DE CAPACIDADE. AF_01/2016</v>
          </cell>
          <cell r="I1520" t="str">
            <v>M2</v>
          </cell>
          <cell r="J1520" t="str">
            <v>ATRIBUÍDO SÃO PAULO</v>
          </cell>
          <cell r="K1520" t="str">
            <v>111,16</v>
          </cell>
        </row>
        <row r="1521">
          <cell r="G1521">
            <v>91070</v>
          </cell>
          <cell r="H1521" t="str">
            <v>EXECUÇÃO DE REVESTIMENTO DE CONCRETO PROJETADO COM ESPESSURA DE 10 CM, ARMADO COM TELA, INCLINAÇÃO MENOR QUE 90°, APLICAÇÃO CONTÍNUA, UTILIZANDO EQUIPAMENTO DE PROJEÇÃO COM 6 M³/H DE CAPACIDADE. AF_01/2016</v>
          </cell>
          <cell r="I1521" t="str">
            <v>M2</v>
          </cell>
          <cell r="J1521" t="str">
            <v>ATRIBUÍDO SÃO PAULO</v>
          </cell>
          <cell r="K1521" t="str">
            <v>124,34</v>
          </cell>
        </row>
        <row r="1522">
          <cell r="G1522">
            <v>91071</v>
          </cell>
          <cell r="H1522" t="str">
            <v>EXECUÇÃO DE REVESTIMENTO DE CONCRETO PROJETADO COM ESPESSURA DE 7 CM, ARMADO COM TELA, INCLINAÇÃO DE 90°, APLICAÇÃO CONTÍNUA, UTILIZANDO EQUIPAMENTO DE PROJEÇÃO COM 6 M³/H DE CAPACIDADE. AF_01/2016</v>
          </cell>
          <cell r="I1522" t="str">
            <v>M2</v>
          </cell>
          <cell r="J1522" t="str">
            <v>ATRIBUÍDO SÃO PAULO</v>
          </cell>
          <cell r="K1522" t="str">
            <v>149,22</v>
          </cell>
        </row>
        <row r="1523">
          <cell r="G1523">
            <v>91072</v>
          </cell>
          <cell r="H1523" t="str">
            <v>EXECUÇÃO DE REVESTIMENTO DE CONCRETO PROJETADO COM ESPESSURA DE 10 CM, ARMADO COM TELA, INCLINAÇÃO DE 90°, APLICAÇÃO CONTÍNUA, UTILIZANDO EQUIPAMENTO DE PROJEÇÃO COM 6 M³/H DE CAPACIDADE. AF_01/2016</v>
          </cell>
          <cell r="I1523" t="str">
            <v>M2</v>
          </cell>
          <cell r="J1523" t="str">
            <v>ATRIBUÍDO SÃO PAULO</v>
          </cell>
          <cell r="K1523" t="str">
            <v>162,41</v>
          </cell>
        </row>
        <row r="1524">
          <cell r="G1524">
            <v>91073</v>
          </cell>
          <cell r="H1524" t="str">
            <v>EXECUÇÃO DE REVESTIMENTO DE CONCRETO PROJETADO COM ESPESSURA DE 7 CM, ARMADO COM TELA, INCLINAÇÃO MENOR QUE 90°, APLICAÇÃO CONTÍNUA, UTILIZANDO EQUIPAMENTO DE PROJEÇÃO COM 3 M³/H DE CAPACIDADE. AF_01/2016</v>
          </cell>
          <cell r="I1524" t="str">
            <v>M2</v>
          </cell>
          <cell r="J1524" t="str">
            <v>ATRIBUÍDO SÃO PAULO</v>
          </cell>
          <cell r="K1524" t="str">
            <v>122,90</v>
          </cell>
        </row>
        <row r="1525">
          <cell r="G1525">
            <v>91074</v>
          </cell>
          <cell r="H1525" t="str">
            <v>EXECUÇÃO DE REVESTIMENTO DE CONCRETO PROJETADO COM ESPESSURA DE 10 CM, ARMADO COM TELA, INCLINAÇÃO MENOR QUE 90°, APLICAÇÃO CONTÍNUA, UTILIZANDO EQUIPAMENTO DE PROJEÇÃO COM 3 M³/H DE CAPACIDADE. AF_01/2016</v>
          </cell>
          <cell r="I1525" t="str">
            <v>M2</v>
          </cell>
          <cell r="J1525" t="str">
            <v>ATRIBUÍDO SÃO PAULO</v>
          </cell>
          <cell r="K1525" t="str">
            <v>137,35</v>
          </cell>
        </row>
        <row r="1526">
          <cell r="G1526">
            <v>91075</v>
          </cell>
          <cell r="H1526" t="str">
            <v>EXECUÇÃO DE REVESTIMENTO DE CONCRETO PROJETADO COM ESPESSURA DE 7 CM, ARMADO COM TELA, INCLINAÇÃO DE 90°, APLICAÇÃO CONTÍNUA, UTILIZANDO EQUIPAMENTO DE PROJEÇÃO COM 3 M³/H DE CAPACIDADE. AF_01/2016</v>
          </cell>
          <cell r="I1526" t="str">
            <v>M2</v>
          </cell>
          <cell r="J1526" t="str">
            <v>ATRIBUÍDO SÃO PAULO</v>
          </cell>
          <cell r="K1526" t="str">
            <v>162,54</v>
          </cell>
        </row>
        <row r="1527">
          <cell r="G1527">
            <v>91076</v>
          </cell>
          <cell r="H1527" t="str">
            <v>EXECUÇÃO DE REVESTIMENTO DE CONCRETO PROJETADO COM ESPESSURA DE 10 CM, ARMADO COM TELA, INCLINAÇÃO DE 90°, APLICAÇÃO CONTÍNUA, UTILIZANDO EQUIPAMENTO DE PROJEÇÃO COM 3 M³/H DE CAPACIDADE. AF_01/2016</v>
          </cell>
          <cell r="I1527" t="str">
            <v>M2</v>
          </cell>
          <cell r="J1527" t="str">
            <v>ATRIBUÍDO SÃO PAULO</v>
          </cell>
          <cell r="K1527" t="str">
            <v>177,01</v>
          </cell>
        </row>
        <row r="1528">
          <cell r="G1528">
            <v>91077</v>
          </cell>
          <cell r="H1528" t="str">
            <v>EXECUÇÃO DE REVESTIMENTO DE CONCRETO PROJETADO COM ESPESSURA DE 7 CM, ARMADO COM FIBRAS DE AÇO, INCLINAÇÃO MENOR QUE 90°, APLICAÇÃO CONTÍNUA, UTILIZANDO EQUIPAMENTO DE PROJEÇÃO COM 6 M³/H DE CAPACIDADE. AF_01/2016</v>
          </cell>
          <cell r="I1528" t="str">
            <v>M2</v>
          </cell>
          <cell r="J1528" t="str">
            <v>ATRIBUÍDO SÃO PAULO</v>
          </cell>
          <cell r="K1528" t="str">
            <v>128,01</v>
          </cell>
        </row>
        <row r="1529">
          <cell r="G1529">
            <v>91078</v>
          </cell>
          <cell r="H1529" t="str">
            <v>EXECUÇÃO DE REVESTIMENTO DE CONCRETO PROJETADO COM ESPESSURA DE 10 CM, ARMADO COM FIBRAS DE AÇO, INCLINAÇÃO MENOR QUE 90°, APLICAÇÃO CONTÍNUA, UTILIZANDO EQUIPAMENTO DE PROJEÇÃO COM 6 M³/H DE CAPACIDADE. AF_01/2016</v>
          </cell>
          <cell r="I1529" t="str">
            <v>M2</v>
          </cell>
          <cell r="J1529" t="str">
            <v>ATRIBUÍDO SÃO PAULO</v>
          </cell>
          <cell r="K1529" t="str">
            <v>150,68</v>
          </cell>
        </row>
        <row r="1530">
          <cell r="G1530">
            <v>91079</v>
          </cell>
          <cell r="H1530" t="str">
            <v>EXECUÇÃO DE REVESTIMENTO DE CONCRETO PROJETADO COM ESPESSURA DE 7 CM, ARMADO COM FIBRAS DE AÇO, INCLINAÇÃO DE 90°, APLICAÇÃO CONTÍNUA, UTILIZANDO EQUIPAMENTO DE PROJEÇÃO COM 6 M³/H DE CAPACIDADE. AF_01/2016</v>
          </cell>
          <cell r="I1530" t="str">
            <v>M2</v>
          </cell>
          <cell r="J1530" t="str">
            <v>ATRIBUÍDO SÃO PAULO</v>
          </cell>
          <cell r="K1530" t="str">
            <v>133,73</v>
          </cell>
        </row>
        <row r="1531">
          <cell r="G1531">
            <v>91080</v>
          </cell>
          <cell r="H1531" t="str">
            <v>EXECUÇÃO DE REVESTIMENTO DE CONCRETO PROJETADO COM ESPESSURA DE 10 CM, ARMADO COM FIBRAS DE AÇO, INCLINAÇÃO DE 90°, APLICAÇÃO CONTÍNUA, UTILIZANDO EQUIPAMENTO DE PROJEÇÃO COM 6 M³/H DE CAPACIDADE. AF_01/2016</v>
          </cell>
          <cell r="I1531" t="str">
            <v>M2</v>
          </cell>
          <cell r="J1531" t="str">
            <v>ATRIBUÍDO SÃO PAULO</v>
          </cell>
          <cell r="K1531" t="str">
            <v>156,13</v>
          </cell>
        </row>
        <row r="1532">
          <cell r="G1532">
            <v>91081</v>
          </cell>
          <cell r="H1532" t="str">
            <v>EXECUÇÃO DE REVESTIMENTO DE CONCRETO PROJETADO COM ESPESSURA DE 7 CM, ARMADO COM FIBRAS DE AÇO, INCLINAÇÃO MENOR QUE 90°, APLICAÇÃO CONTÍNUA, UTILIZANDO EQUIPAMENTO DE PROJEÇÃO COM 3 M³/H DE CAPACIDADE. AF_01/2016</v>
          </cell>
          <cell r="I1532" t="str">
            <v>M2</v>
          </cell>
          <cell r="J1532" t="str">
            <v>ATRIBUÍDO SÃO PAULO</v>
          </cell>
          <cell r="K1532" t="str">
            <v>141,56</v>
          </cell>
        </row>
        <row r="1533">
          <cell r="G1533">
            <v>91082</v>
          </cell>
          <cell r="H1533" t="str">
            <v>EXECUÇÃO DE REVESTIMENTO DE CONCRETO PROJETADO COM ESPESSURA DE 10 CM, ARMADO COM FIBRAS DE AÇO, INCLINAÇÃO MENOR QUE 90°, APLICAÇÃO CONTÍNUA, UTILIZANDO EQUIPAMENTO DE PROJEÇÃO COM 3 M³/H DE CAPACIDADE. AF_01/2016</v>
          </cell>
          <cell r="I1533" t="str">
            <v>M2</v>
          </cell>
          <cell r="J1533" t="str">
            <v>ATRIBUÍDO SÃO PAULO</v>
          </cell>
          <cell r="K1533" t="str">
            <v>165,28</v>
          </cell>
        </row>
        <row r="1534">
          <cell r="G1534">
            <v>91083</v>
          </cell>
          <cell r="H1534" t="str">
            <v>EXECUÇÃO DE REVESTIMENTO DE CONCRETO PROJETADO COM ESPESSURA DE 7 CM, ARMADO COM FIBRAS DE AÇO, INCLINAÇÃO DE 90°, APLICAÇÃO CONTÍNUA, UTILIZANDO EQUIPAMENTO DE PROJEÇÃO COM 3 M³/H DE CAPACIDADE. AF_01/2016</v>
          </cell>
          <cell r="I1534" t="str">
            <v>M2</v>
          </cell>
          <cell r="J1534" t="str">
            <v>ATRIBUÍDO SÃO PAULO</v>
          </cell>
          <cell r="K1534" t="str">
            <v>151,36</v>
          </cell>
        </row>
        <row r="1535">
          <cell r="G1535">
            <v>91084</v>
          </cell>
          <cell r="H1535" t="str">
            <v>EXECUÇÃO DE REVESTIMENTO DE CONCRETO PROJETADO COM ESPESSURA DE 10 CM, ARMADO COM FIBRAS DE AÇO, INCLINAÇÃO DE 90°, APLICAÇÃO CONTÍNUA, UTILIZANDO EQUIPAMENTO DE PROJEÇÃO COM 3 M³/H DE CAPACIDADE. AF_01/2016</v>
          </cell>
          <cell r="I1535" t="str">
            <v>M2</v>
          </cell>
          <cell r="J1535" t="str">
            <v>ATRIBUÍDO SÃO PAULO</v>
          </cell>
          <cell r="K1535" t="str">
            <v>174,88</v>
          </cell>
        </row>
        <row r="1536">
          <cell r="G1536">
            <v>91086</v>
          </cell>
          <cell r="H1536" t="str">
            <v>EXECUÇÃO DE REVESTIMENTO DE CONCRETO PROJETADO COM ESPESSURA DE 7 CM, ARMADO COM TELA, INCLINAÇÃO MENOR QUE 90°, APLICAÇÃO DESCONTÍNUA, UTILIZANDO EQUIPAMENTO DE PROJEÇÃO COM 6 M³/H DE CAPACIDADE. AF_01/2016</v>
          </cell>
          <cell r="I1536" t="str">
            <v>M2</v>
          </cell>
          <cell r="J1536" t="str">
            <v>ATRIBUÍDO SÃO PAULO</v>
          </cell>
          <cell r="K1536" t="str">
            <v>120,74</v>
          </cell>
        </row>
        <row r="1537">
          <cell r="G1537">
            <v>91087</v>
          </cell>
          <cell r="H1537" t="str">
            <v>EXECUÇÃO DE REVESTIMENTO DE CONCRETO PROJETADO COM ESPESSURA DE 10 CM, ARMADO COM TELA, INCLINAÇÃO MENOR QUE 90°, APLICAÇÃO DESCONTÍNUA, UTILIZANDO EQUIPAMENTO DE PROJEÇÃO COM 6 M³/H DE CAPACIDADE. AF_01/2016</v>
          </cell>
          <cell r="I1537" t="str">
            <v>M2</v>
          </cell>
          <cell r="J1537" t="str">
            <v>ATRIBUÍDO SÃO PAULO</v>
          </cell>
          <cell r="K1537" t="str">
            <v>134,24</v>
          </cell>
        </row>
        <row r="1538">
          <cell r="G1538">
            <v>91088</v>
          </cell>
          <cell r="H1538" t="str">
            <v>EXECUÇÃO DE REVESTIMENTO DE CONCRETO PROJETADO COM ESPESSURA DE 7 CM, ARMADO COM TELA, INCLINAÇÃO DE 90°, APLICAÇÃO DESCONTÍNUA, UTILIZANDO EQUIPAMENTO DE PROJEÇÃO COM 6 M³/H DE CAPACIDADE. AF_01/2016</v>
          </cell>
          <cell r="I1538" t="str">
            <v>M2</v>
          </cell>
          <cell r="J1538" t="str">
            <v>ATRIBUÍDO SÃO PAULO</v>
          </cell>
          <cell r="K1538" t="str">
            <v>160,21</v>
          </cell>
        </row>
        <row r="1539">
          <cell r="G1539">
            <v>91089</v>
          </cell>
          <cell r="H1539" t="str">
            <v>EXECUÇÃO DE REVESTIMENTO DE CONCRETO PROJETADO COM ESPESSURA DE 10 CM, ARMADO COM TELA, INCLINAÇÃO DE 90°, APLICAÇÃO DESCONTÍNUA, UTILIZANDO EQUIPAMENTO DE PROJEÇÃO COM 6 M³/H DE CAPACIDADE. AF_01/2016</v>
          </cell>
          <cell r="I1539" t="str">
            <v>M2</v>
          </cell>
          <cell r="J1539" t="str">
            <v>ATRIBUÍDO SÃO PAULO</v>
          </cell>
          <cell r="K1539" t="str">
            <v>173,85</v>
          </cell>
        </row>
        <row r="1540">
          <cell r="G1540">
            <v>91090</v>
          </cell>
          <cell r="H1540" t="str">
            <v>EXECUÇÃO DE REVESTIMENTO DE CONCRETO PROJETADO COM ESPESSURA DE 7 CM, ARMADO COM TELA, INCLINAÇÃO MENOR QUE 90°, APLICAÇÃO DESCONTÍNUA, UTILIZANDO EQUIPAMENTO DE PROJEÇÃO COM 3 M³/H DE CAPACIDADE. AF_01/2016</v>
          </cell>
          <cell r="I1540" t="str">
            <v>M2</v>
          </cell>
          <cell r="J1540" t="str">
            <v>ATRIBUÍDO SÃO PAULO</v>
          </cell>
          <cell r="K1540" t="str">
            <v>130,40</v>
          </cell>
        </row>
        <row r="1541">
          <cell r="G1541">
            <v>91091</v>
          </cell>
          <cell r="H1541" t="str">
            <v>EXECUÇÃO DE REVESTIMENTO DE CONCRETO PROJETADO COM ESPESSURA DE 10 CM, ARMADO COM TELA, INCLINAÇÃO MENOR QUE 90°, APLICAÇÃO DESCONTÍNUA, UTILIZANDO EQUIPAMENTO DE PROJEÇÃO COM 3 M³/H DE CAPACIDADE. AF_01/2016</v>
          </cell>
          <cell r="I1541" t="str">
            <v>M2</v>
          </cell>
          <cell r="J1541" t="str">
            <v>ATRIBUÍDO SÃO PAULO</v>
          </cell>
          <cell r="K1541" t="str">
            <v>145,29</v>
          </cell>
        </row>
        <row r="1542">
          <cell r="G1542">
            <v>91092</v>
          </cell>
          <cell r="H1542" t="str">
            <v>EXECUÇÃO DE REVESTIMENTO DE CONCRETO PROJETADO COM ESPESSURA DE 7 CM, ARMADO COM TELA, INCLINAÇÃO DE 90°, APLICAÇÃO DESCONTÍNUA, UTILIZANDO EQUIPAMENTO DE PROJEÇÃO COM 3 M³/H DE CAPACIDADE. AF_01/2016</v>
          </cell>
          <cell r="I1542" t="str">
            <v>M2</v>
          </cell>
          <cell r="J1542" t="str">
            <v>ATRIBUÍDO SÃO PAULO</v>
          </cell>
          <cell r="K1542" t="str">
            <v>170,97</v>
          </cell>
        </row>
        <row r="1543">
          <cell r="G1543">
            <v>91093</v>
          </cell>
          <cell r="H1543" t="str">
            <v>EXECUÇÃO DE REVESTIMENTO DE CONCRETO PROJETADO COM ESPESSURA DE 10 CM, ARMADO COM TELA, INCLINAÇÃO DE 90°, APLICAÇÃO DESCONTÍNUA, UTILIZANDO EQUIPAMENTO DE PROJEÇÃO COM 3 M³/H DE CAPACIDADE. AF_01/2016</v>
          </cell>
          <cell r="I1543" t="str">
            <v>M2</v>
          </cell>
          <cell r="J1543" t="str">
            <v>ATRIBUÍDO SÃO PAULO</v>
          </cell>
          <cell r="K1543" t="str">
            <v>186,24</v>
          </cell>
        </row>
        <row r="1544">
          <cell r="G1544">
            <v>91094</v>
          </cell>
          <cell r="H1544" t="str">
            <v>EXECUÇÃO DE REVESTIMENTO DE CONCRETO PROJETADO COM ESPESSURA DE 7 CM, ARMADO COM FIBRAS DE AÇO, INCLINAÇÃO MENOR QUE 90°, APLICAÇÃO DESCONTÍNUA, UTILIZANDO EQUIPAMENTO DE PROJEÇÃO COM 6 M³/H DE CAPACIDADE. AF_01/2016</v>
          </cell>
          <cell r="I1544" t="str">
            <v>M2</v>
          </cell>
          <cell r="J1544" t="str">
            <v>ATRIBUÍDO SÃO PAULO</v>
          </cell>
          <cell r="K1544" t="str">
            <v>133,71</v>
          </cell>
        </row>
        <row r="1545">
          <cell r="G1545">
            <v>91095</v>
          </cell>
          <cell r="H1545" t="str">
            <v>EXECUÇÃO DE REVESTIMENTO DE CONCRETO PROJETADO COM ESPESSURA DE 10 CM, ARMADO COM FIBRAS DE AÇO, INCLINAÇÃO MENOR QUE 90°, APLICAÇÃO DESCONTÍNUA, UTILIZANDO EQUIPAMENTO DE PROJEÇÃO COM 6 M³/H DE CAPACIDADE. AF_01/2016</v>
          </cell>
          <cell r="I1545" t="str">
            <v>M2</v>
          </cell>
          <cell r="J1545" t="str">
            <v>ATRIBUÍDO SÃO PAULO</v>
          </cell>
          <cell r="K1545" t="str">
            <v>156,72</v>
          </cell>
        </row>
        <row r="1546">
          <cell r="G1546">
            <v>91096</v>
          </cell>
          <cell r="H1546" t="str">
            <v>EXECUÇÃO DE REVESTIMENTO DE CONCRETO PROJETADO COM ESPESSURA DE 7 CM, ARMADO COM FIBRAS DE AÇO, INCLINAÇÃO DE 90°, APLICAÇÃO DESCONTÍNUA, UTILIZANDO EQUIPAMENTO DE PROJEÇÃO COM 6 M³/H DE CAPACIDADE. AF_01/2016</v>
          </cell>
          <cell r="I1546" t="str">
            <v>M2</v>
          </cell>
          <cell r="J1546" t="str">
            <v>ATRIBUÍDO SÃO PAULO</v>
          </cell>
          <cell r="K1546" t="str">
            <v>136,75</v>
          </cell>
        </row>
        <row r="1547">
          <cell r="G1547">
            <v>91097</v>
          </cell>
          <cell r="H1547" t="str">
            <v>EXECUÇÃO DE REVESTIMENTO DE CONCRETO PROJETADO COM ESPESSURA DE 10 CM, ARMADO COM FIBRAS DE AÇO, INCLINAÇÃO DE 90°, APLICAÇÃO DESCONTÍNUA, UTILIZANDO EQUIPAMENTO DE PROJEÇÃO COM 6 M³/H DE CAPACIDADE. AF_01/2016</v>
          </cell>
          <cell r="I1547" t="str">
            <v>M2</v>
          </cell>
          <cell r="J1547" t="str">
            <v>ATRIBUÍDO SÃO PAULO</v>
          </cell>
          <cell r="K1547" t="str">
            <v>159,60</v>
          </cell>
        </row>
        <row r="1548">
          <cell r="G1548">
            <v>91098</v>
          </cell>
          <cell r="H1548" t="str">
            <v>EXECUÇÃO DE REVESTIMENTO DE CONCRETO PROJETADO COM ESPESSURA DE 7 CM, ARMADO COM FIBRAS DE AÇO, INCLINAÇÃO MENOR QUE 90°, APLICAÇÃO DESCONTÍNUA, UTILIZANDO EQUIPAMENTO DE PROJEÇÃO COM 3 M³/H DE CAPACIDADE. AF_01/2016</v>
          </cell>
          <cell r="I1548" t="str">
            <v>M2</v>
          </cell>
          <cell r="J1548" t="str">
            <v>ATRIBUÍDO SÃO PAULO</v>
          </cell>
          <cell r="K1548" t="str">
            <v>146,86</v>
          </cell>
        </row>
        <row r="1549">
          <cell r="G1549">
            <v>91099</v>
          </cell>
          <cell r="H1549" t="str">
            <v>EXECUÇÃO DE REVESTIMENTO DE CONCRETO PROJETADO COM ESPESSURA DE 10 CM, ARMADO COM FIBRAS DE AÇO, INCLINAÇÃO MENOR QUE 90°, APLICAÇÃO DESCONTÍNUA, UTILIZANDO EQUIPAMENTO DE PROJEÇÃO COM 3 M³/H DE CAPACIDADE. AF_01/2016</v>
          </cell>
          <cell r="I1549" t="str">
            <v>M2</v>
          </cell>
          <cell r="J1549" t="str">
            <v>ATRIBUÍDO SÃO PAULO</v>
          </cell>
          <cell r="K1549" t="str">
            <v>171,07</v>
          </cell>
        </row>
        <row r="1550">
          <cell r="G1550">
            <v>91100</v>
          </cell>
          <cell r="H1550" t="str">
            <v>EXECUÇÃO DE REVESTIMENTO DE CONCRETO PROJETADO COM ESPESSURA DE 7 CM, ARMADO COM FIBRAS DE AÇO, INCLINAÇÃO DE 90°, APLICAÇÃO DESCONTÍNUA, UTILIZANDO EQUIPAMENTO DE PROJEÇÃO COM 3 M³/H DE CAPACIDADE. AF_01/2016</v>
          </cell>
          <cell r="I1550" t="str">
            <v>M2</v>
          </cell>
          <cell r="J1550" t="str">
            <v>ATRIBUÍDO SÃO PAULO</v>
          </cell>
          <cell r="K1550" t="str">
            <v>154,84</v>
          </cell>
        </row>
        <row r="1551">
          <cell r="G1551">
            <v>91101</v>
          </cell>
          <cell r="H1551" t="str">
            <v>EXECUÇÃO DE REVESTIMENTO DE CONCRETO PROJETADO COM ESPESSURA DE 10 CM, ARMADO COM FIBRAS DE AÇO, INCLINAÇÃO DE 90°, APLICAÇÃO DESCONTÍNUA, UTILIZANDO EQUIPAMENTO DE PROJEÇÃO COM 3 M³/H DE CAPACIDADE. AF_01/2016</v>
          </cell>
          <cell r="I1551" t="str">
            <v>M2</v>
          </cell>
          <cell r="J1551" t="str">
            <v>ATRIBUÍDO SÃO PAULO</v>
          </cell>
          <cell r="K1551" t="str">
            <v>178,98</v>
          </cell>
        </row>
        <row r="1552">
          <cell r="G1552">
            <v>93952</v>
          </cell>
          <cell r="H1552" t="str">
            <v>EXECUÇÃO DE GRAMPO PARA SOLO GRAMPEADO COM COMPRIMENTO MENOR OU IGUAL A 4 M, DIÂMETRO DE 10 CM, PERFURAÇÃO COM EQUIPAMENTO MANUAL E ARMADURA COM DIÂMETRO DE 16 MM. AF_05/2016</v>
          </cell>
          <cell r="I1552" t="str">
            <v>M</v>
          </cell>
          <cell r="J1552" t="str">
            <v>ATRIBUÍDO SÃO PAULO</v>
          </cell>
          <cell r="K1552" t="str">
            <v>208,28</v>
          </cell>
        </row>
        <row r="1553">
          <cell r="G1553">
            <v>93953</v>
          </cell>
          <cell r="H1553" t="str">
            <v>EXECUÇÃO DE GRAMPO PARA SOLO GRAMPEADO COM COMPRIMENTO MAIOR QUE 4 M E MENOR OU IGUAL A 6 M, DIÂMETRO DE 10 CM, PERFURAÇÃO COM EQUIPAMENTO MANUAL E ARMADURA COM DIÂMETRO DE 16 MM. AF_05/2016</v>
          </cell>
          <cell r="I1553" t="str">
            <v>M</v>
          </cell>
          <cell r="J1553" t="str">
            <v>ATRIBUÍDO SÃO PAULO</v>
          </cell>
          <cell r="K1553" t="str">
            <v>194,14</v>
          </cell>
        </row>
        <row r="1554">
          <cell r="G1554">
            <v>93954</v>
          </cell>
          <cell r="H1554" t="str">
            <v>EXECUÇÃO DE GRAMPO PARA SOLO GRAMPEADO COM COMPRIMENTO MAIOR QUE 6 M E MENOR OU IGUAL A 8 M, DIÂMETRO DE 10 CM, PERFURAÇÃO COM EQUIPAMENTO MANUAL E ARMADURA COM DIÂMETRO DE 16 MM. AF_05/2016</v>
          </cell>
          <cell r="I1554" t="str">
            <v>M</v>
          </cell>
          <cell r="J1554" t="str">
            <v>ATRIBUÍDO SÃO PAULO</v>
          </cell>
          <cell r="K1554" t="str">
            <v>185,64</v>
          </cell>
        </row>
        <row r="1555">
          <cell r="G1555">
            <v>93955</v>
          </cell>
          <cell r="H1555" t="str">
            <v>EXECUÇÃO DE GRAMPO PARA SOLO GRAMPEADO COM COMPRIMENTO MAIOR QUE 8 M E MENOR OU IGUAL A 10 M, DIÂMETRO DE 10 CM, PERFURAÇÃO COM EQUIPAMENTO MANUAL E ARMADURA COM DIÂMETRO DE 16 MM. AF_05/2016</v>
          </cell>
          <cell r="I1555" t="str">
            <v>M</v>
          </cell>
          <cell r="J1555" t="str">
            <v>ATRIBUÍDO SÃO PAULO</v>
          </cell>
          <cell r="K1555" t="str">
            <v>179,58</v>
          </cell>
        </row>
        <row r="1556">
          <cell r="G1556">
            <v>93956</v>
          </cell>
          <cell r="H1556" t="str">
            <v>EXECUÇÃO DE GRAMPO PARA SOLO GRAMPEADO COM COMPRIMENTO MAIOR QUE 10 M, DIÂMETRO DE 10 CM, PERFURAÇÃO COM EQUIPAMENTO MANUAL E ARMADURA COM DIÂMETRO DE 16 MM. AF_05/2016</v>
          </cell>
          <cell r="I1556" t="str">
            <v>M</v>
          </cell>
          <cell r="J1556" t="str">
            <v>ATRIBUÍDO SÃO PAULO</v>
          </cell>
          <cell r="K1556" t="str">
            <v>174,78</v>
          </cell>
        </row>
        <row r="1557">
          <cell r="G1557">
            <v>93957</v>
          </cell>
          <cell r="H1557" t="str">
            <v>EXECUÇÃO DE GRAMPO PARA SOLO GRAMPEADO COM COMPRIMENTO MENOR OU IGUAL A 4 M, DIÂMETRO DE 10 CM, PERFURAÇÃO COM EQUIPAMENTO MANUAL E ARMADURA COM DIÂMETRO DE 20 MM. AF_05/2016</v>
          </cell>
          <cell r="I1557" t="str">
            <v>M</v>
          </cell>
          <cell r="J1557" t="str">
            <v>ATRIBUÍDO SÃO PAULO</v>
          </cell>
          <cell r="K1557" t="str">
            <v>221,93</v>
          </cell>
        </row>
        <row r="1558">
          <cell r="G1558">
            <v>93958</v>
          </cell>
          <cell r="H1558" t="str">
            <v>EXECUÇÃO DE GRAMPO PARA SOLO GRAMPEADO COM COMPRIMENTO MAIOR QUE 4 M E MENOR OU IGUAL A 6 M, DIÂMETRO DE 10 CM, PERFURAÇÃO COM EQUIPAMENTO MANUAL E ARMADURA COM DIÂMETRO DE 20 MM. AF_05/2016</v>
          </cell>
          <cell r="I1558" t="str">
            <v>M</v>
          </cell>
          <cell r="J1558" t="str">
            <v>ATRIBUÍDO SÃO PAULO</v>
          </cell>
          <cell r="K1558" t="str">
            <v>206,95</v>
          </cell>
        </row>
        <row r="1559">
          <cell r="G1559">
            <v>93959</v>
          </cell>
          <cell r="H1559" t="str">
            <v>EXECUÇÃO DE GRAMPO PARA SOLO GRAMPEADO COM COMPRIMENTO MAIOR QUE 6 M E MENOR OU IGUAL A 8 M, DIÂMETRO DE 10 CM, PERFURAÇÃO COM EQUIPAMENTO MANUAL E ARMADURA COM DIÂMETRO DE 20 MM. AF_05/2016</v>
          </cell>
          <cell r="I1559" t="str">
            <v>M</v>
          </cell>
          <cell r="J1559" t="str">
            <v>ATRIBUÍDO SÃO PAULO</v>
          </cell>
          <cell r="K1559" t="str">
            <v>198,02</v>
          </cell>
        </row>
        <row r="1560">
          <cell r="G1560">
            <v>93960</v>
          </cell>
          <cell r="H1560" t="str">
            <v>EXECUÇÃO DE GRAMPO PARA SOLO GRAMPEADO COM COMPRIMENTO MAIOR QUE 8 M E MENOR OU IGUAL A 10 M, DIÂMETRO DE 10 CM, PERFURAÇÃO COM EQUIPAMENTO MANUAL E ARMADURA COM DIÂMETRO DE 20 MM. AF_05/2016</v>
          </cell>
          <cell r="I1560" t="str">
            <v>M</v>
          </cell>
          <cell r="J1560" t="str">
            <v>ATRIBUÍDO SÃO PAULO</v>
          </cell>
          <cell r="K1560" t="str">
            <v>191,72</v>
          </cell>
        </row>
        <row r="1561">
          <cell r="G1561">
            <v>93961</v>
          </cell>
          <cell r="H1561" t="str">
            <v>EXECUÇÃO DE GRAMPO PARA SOLO GRAMPEADO COM COMPRIMENTO MAIOR QUE 10 M, DIÂMETRO DE 10 CM, PERFURAÇÃO COM EQUIPAMENTO MANUAL E ARMADURA COM DIÂMETRO DE 20 MM. AF_05/2016</v>
          </cell>
          <cell r="I1561" t="str">
            <v>M</v>
          </cell>
          <cell r="J1561" t="str">
            <v>ATRIBUÍDO SÃO PAULO</v>
          </cell>
          <cell r="K1561" t="str">
            <v>186,76</v>
          </cell>
        </row>
        <row r="1562">
          <cell r="G1562">
            <v>93962</v>
          </cell>
          <cell r="H1562" t="str">
            <v>EXECUÇÃO DE GRAMPO PARA SOLO GRAMPEADO COM COMPRIMENTO MENOR OU IGUAL A 4 M, DIÂMETRO DE 7 CM, PERFURAÇÃO COM EQUIPAMENTO MANUAL E ARMADURA COM DIÂMETRO DE 16 MM. AF_05/2016</v>
          </cell>
          <cell r="I1562" t="str">
            <v>M</v>
          </cell>
          <cell r="J1562" t="str">
            <v>ATRIBUÍDO SÃO PAULO</v>
          </cell>
          <cell r="K1562" t="str">
            <v>195,46</v>
          </cell>
        </row>
        <row r="1563">
          <cell r="G1563">
            <v>93963</v>
          </cell>
          <cell r="H1563" t="str">
            <v>EXECUÇÃO DE GRAMPO PARA SOLO GRAMPEADO COM COMPRIMENTO MAIOR QUE 4 E MENOR OU IGUAL A 6 M, DIÂMETRO DE 7 CM, PERFURAÇÃO COM EQUIPAMENTO MANUAL E ARMADURA COM DIÂMETRO DE 16 MM. AF_05/2016</v>
          </cell>
          <cell r="I1563" t="str">
            <v>M</v>
          </cell>
          <cell r="J1563" t="str">
            <v>ATRIBUÍDO SÃO PAULO</v>
          </cell>
          <cell r="K1563" t="str">
            <v>181,34</v>
          </cell>
        </row>
        <row r="1564">
          <cell r="G1564">
            <v>93964</v>
          </cell>
          <cell r="H1564" t="str">
            <v>EXECUÇÃO DE GRAMPO PARA SOLO GRAMPEADO COM COMPRIMENTO MAIOR QUE 6 M E MENOR OU IGUAL A 8 M, DIÂMETRO DE 7 CM, PERFURAÇÃO COM EQUIPAMENTO MANUAL E ARMADURA COM DIÂMETRO DE 16 MM. AF_05/2016</v>
          </cell>
          <cell r="I1564" t="str">
            <v>M</v>
          </cell>
          <cell r="J1564" t="str">
            <v>ATRIBUÍDO SÃO PAULO</v>
          </cell>
          <cell r="K1564" t="str">
            <v>172,86</v>
          </cell>
        </row>
        <row r="1565">
          <cell r="G1565">
            <v>93965</v>
          </cell>
          <cell r="H1565" t="str">
            <v>EXECUÇÃO DE GRAMPO PARA SOLO GRAMPEADO COM COMPRIMENTO MAIOR QUE 8 M E MENOR OU IGUAL A 10 M, DIÂMETRO DE 7 CM, PERFURAÇÃO COM EQUIPAMENTO MANUAL E ARMADURA COM DIÂMETRO DE 16 MM. AF_05/2016</v>
          </cell>
          <cell r="I1565" t="str">
            <v>M</v>
          </cell>
          <cell r="J1565" t="str">
            <v>ATRIBUÍDO SÃO PAULO</v>
          </cell>
          <cell r="K1565" t="str">
            <v>164,98</v>
          </cell>
        </row>
        <row r="1566">
          <cell r="G1566">
            <v>93966</v>
          </cell>
          <cell r="H1566" t="str">
            <v>EXECUÇÃO DE GRAMPO PARA SOLO GRAMPEADO COM COMPRIMENTO MAIOR QUE 10 M, DIÂMETRO DE 7 CM, PERFURAÇÃO COM EQUIPAMENTO MANUAL E ARMADURA COM DIÂMETRO DE 16 MM. AF_05/2016</v>
          </cell>
          <cell r="I1566" t="str">
            <v>M</v>
          </cell>
          <cell r="J1566" t="str">
            <v>ATRIBUÍDO SÃO PAULO</v>
          </cell>
          <cell r="K1566" t="str">
            <v>162,13</v>
          </cell>
        </row>
        <row r="1567">
          <cell r="G1567">
            <v>93967</v>
          </cell>
          <cell r="H1567" t="str">
            <v>EXECUÇÃO DE GRAMPO PARA SOLO GRAMPEADO COM COMPRIMENTO MENOR OU IGUAL A 4 M, DIÂMETRO DE 7 CM, PERFURAÇÃO COM EQUIPAMENTO MANUAL E ARMADURA COM DIÂMETRO DE 20 MM. AF_05/2016</v>
          </cell>
          <cell r="I1567" t="str">
            <v>M</v>
          </cell>
          <cell r="J1567" t="str">
            <v>ATRIBUÍDO SÃO PAULO</v>
          </cell>
          <cell r="K1567" t="str">
            <v>209,09</v>
          </cell>
        </row>
        <row r="1568">
          <cell r="G1568">
            <v>93968</v>
          </cell>
          <cell r="H1568" t="str">
            <v>EXECUÇÃO DE GRAMPO PARA SOLO GRAMPEADO COM COMPRIMENTO MAIOR QUE 4 E MENOR OU IGUAL A 6 M, DIÂMETRO DE 7 CM, PERFURAÇÃO COM EQUIPAMENTO MANUAL E ARMADURA COM DIÂMETRO DE 20 MM. AF_05/2016</v>
          </cell>
          <cell r="I1568" t="str">
            <v>M</v>
          </cell>
          <cell r="J1568" t="str">
            <v>ATRIBUÍDO SÃO PAULO</v>
          </cell>
          <cell r="K1568" t="str">
            <v>194,13</v>
          </cell>
        </row>
        <row r="1569">
          <cell r="G1569">
            <v>93969</v>
          </cell>
          <cell r="H1569" t="str">
            <v>EXECUÇÃO DE GRAMPO PARA SOLO GRAMPEADO COM COMPRIMENTO MAIOR QUE 6 M E MENOR OU IGUAL A 8 M, DIÂMETRO DE 7 CM, PERFURAÇÃO COM EQUIPAMENTO MANUAL E ARMADURA COM DIÂMETRO DE 20 MM. AF_05/2016</v>
          </cell>
          <cell r="I1569" t="str">
            <v>M</v>
          </cell>
          <cell r="J1569" t="str">
            <v>ATRIBUÍDO SÃO PAULO</v>
          </cell>
          <cell r="K1569" t="str">
            <v>185,24</v>
          </cell>
        </row>
        <row r="1570">
          <cell r="G1570">
            <v>93970</v>
          </cell>
          <cell r="H1570" t="str">
            <v>EXECUÇÃO DE GRAMPO PARA SOLO GRAMPEADO COM COMPRIMENTO MAIOR QUE 8 MENOR OU IGUAL A 10 M, DIÂMETRO DE 7 CM, PERFURAÇÃO COM EQUIPAMENTO MANUAL E ARMADURA COM DIÂMETRO DE 20 MM. AF_05/2016</v>
          </cell>
          <cell r="I1570" t="str">
            <v>M</v>
          </cell>
          <cell r="J1570" t="str">
            <v>ATRIBUÍDO SÃO PAULO</v>
          </cell>
          <cell r="K1570" t="str">
            <v>179,02</v>
          </cell>
        </row>
        <row r="1571">
          <cell r="G1571">
            <v>93971</v>
          </cell>
          <cell r="H1571" t="str">
            <v>EXECUÇÃO DE GRAMPO PARA SOLO GRAMPEADO COM COMPRIMENTO MAIOR QUE 10 M, DIÂMETRO DE 7 CM, PERFURAÇÃO COM EQUIPAMENTO MANUAL E ARMADURA COM DIÂMETRO DE 20 MM. AF_05/2016</v>
          </cell>
          <cell r="I1571" t="str">
            <v>M</v>
          </cell>
          <cell r="J1571" t="str">
            <v>ATRIBUÍDO SÃO PAULO</v>
          </cell>
          <cell r="K1571" t="str">
            <v>168,65</v>
          </cell>
        </row>
        <row r="1572">
          <cell r="G1572">
            <v>95108</v>
          </cell>
          <cell r="H1572" t="str">
            <v>EXECUÇÃO DE PROTEÇÃO DA CABEÇA DO TIRANTE COM USO DE FÔRMAS EM CHAPA COMPENSADA PLASTIFICADA DE MADEIRA E CONCRETO FCK =15 MPA. AF_07/2016</v>
          </cell>
          <cell r="I1572" t="str">
            <v>UN</v>
          </cell>
          <cell r="J1572" t="str">
            <v>COEFICIENTE DE REPRESENTATIVIDADE</v>
          </cell>
          <cell r="K1572" t="str">
            <v>28,47</v>
          </cell>
        </row>
        <row r="1573">
          <cell r="G1573">
            <v>100332</v>
          </cell>
          <cell r="H1573" t="str">
            <v>CONTENÇÃO EM PERFIL PRANCHADO COM PRANCHÃO DE MADEIRA, PERFIS ESPAÇADOS A 1,5 M PARA 1 SUBSOLO. AF_07/2019</v>
          </cell>
          <cell r="I1573" t="str">
            <v>M2</v>
          </cell>
          <cell r="J1573" t="str">
            <v>ATRIBUÍDO SÃO PAULO</v>
          </cell>
          <cell r="K1573" t="str">
            <v>997,18</v>
          </cell>
        </row>
        <row r="1574">
          <cell r="G1574">
            <v>100333</v>
          </cell>
          <cell r="H1574" t="str">
            <v>CONTENÇÃO EM PERFIL PRANCHADO COM PRANCHÃO DE MADEIRA, PERFIS ESPAÇADOS A 1,5 M PARA 2 OU MAIS SUBSOLOS. AF_07/2019</v>
          </cell>
          <cell r="I1574" t="str">
            <v>M2</v>
          </cell>
          <cell r="J1574" t="str">
            <v>ATRIBUÍDO SÃO PAULO</v>
          </cell>
          <cell r="K1574" t="str">
            <v>601,69</v>
          </cell>
        </row>
        <row r="1575">
          <cell r="G1575">
            <v>100334</v>
          </cell>
          <cell r="H1575" t="str">
            <v>CONTENÇÃO EM PERFIL PRANCHADO COM PRANCHÃO DE MADEIRA, PERFIS ESPAÇADOS A 2 M PARA 1 SUBSOLO. AF_07/2019</v>
          </cell>
          <cell r="I1575" t="str">
            <v>M2</v>
          </cell>
          <cell r="J1575" t="str">
            <v>ATRIBUÍDO SÃO PAULO</v>
          </cell>
          <cell r="K1575" t="str">
            <v>783,37</v>
          </cell>
        </row>
        <row r="1576">
          <cell r="G1576">
            <v>100335</v>
          </cell>
          <cell r="H1576" t="str">
            <v>CONTENÇÃO EM PERFIL PRANCHADO COM PRANCHÃO DE MADEIRA, PERFIS ESPAÇADOS A 2 M PARA 2 OU MAIS SUBSOLOS. AF_07/2019</v>
          </cell>
          <cell r="I1576" t="str">
            <v>M2</v>
          </cell>
          <cell r="J1576" t="str">
            <v>ATRIBUÍDO SÃO PAULO</v>
          </cell>
          <cell r="K1576" t="str">
            <v>486,76</v>
          </cell>
        </row>
        <row r="1577">
          <cell r="G1577">
            <v>100341</v>
          </cell>
          <cell r="H1577" t="str">
            <v>FABRICAÇÃO, MONTAGEM E DESMONTAGEM DE FÔRMA PARA CORTINA DE CONTENÇÃO, EM CHAPA DE MADEIRA COMPENSADA PLASTIFICADA, E = 18 MM, 10 UTILIZAÇÕES. AF_07/2019</v>
          </cell>
          <cell r="I1577" t="str">
            <v>M2</v>
          </cell>
          <cell r="J1577" t="str">
            <v>COEFICIENTE DE REPRESENTATIVIDADE</v>
          </cell>
          <cell r="K1577" t="str">
            <v>35,35</v>
          </cell>
        </row>
        <row r="1578">
          <cell r="G1578">
            <v>100342</v>
          </cell>
          <cell r="H1578" t="str">
            <v>ARMAÇÃO DE CORTINA DE CONTENÇÃO EM CONCRETO ARMADO, COM AÇO CA-50 DE 6,3 MM - MONTAGEM. AF_07/2019</v>
          </cell>
          <cell r="I1578" t="str">
            <v>KG</v>
          </cell>
          <cell r="J1578" t="str">
            <v>ATRIBUÍDO SÃO PAULO</v>
          </cell>
          <cell r="K1578" t="str">
            <v>14,61</v>
          </cell>
        </row>
        <row r="1579">
          <cell r="G1579">
            <v>100343</v>
          </cell>
          <cell r="H1579" t="str">
            <v>ARMAÇÃO DE CORTINA DE CONTENÇÃO EM CONCRETO ARMADO, COM AÇO CA-50 DE 8 MM - MONTAGEM. AF_07/2019</v>
          </cell>
          <cell r="I1579" t="str">
            <v>KG</v>
          </cell>
          <cell r="J1579" t="str">
            <v>ATRIBUÍDO SÃO PAULO</v>
          </cell>
          <cell r="K1579" t="str">
            <v>13,84</v>
          </cell>
        </row>
        <row r="1580">
          <cell r="G1580">
            <v>100344</v>
          </cell>
          <cell r="H1580" t="str">
            <v>ARMAÇÃO DE CORTINA DE CONTENÇÃO EM CONCRETO ARMADO, COM AÇO CA-50 DE 10 MM - MONTAGEM. AF_07/2019</v>
          </cell>
          <cell r="I1580" t="str">
            <v>KG</v>
          </cell>
          <cell r="J1580" t="str">
            <v>ATRIBUÍDO SÃO PAULO</v>
          </cell>
          <cell r="K1580" t="str">
            <v>12,45</v>
          </cell>
        </row>
        <row r="1581">
          <cell r="G1581">
            <v>100345</v>
          </cell>
          <cell r="H1581" t="str">
            <v>ARMAÇÃO DE CORTINA DE CONTENÇÃO EM CONCRETO ARMADO, COM AÇO CA-50 DE 12,5 MM - MONTAGEM. AF_07/2019</v>
          </cell>
          <cell r="I1581" t="str">
            <v>KG</v>
          </cell>
          <cell r="J1581" t="str">
            <v>ATRIBUÍDO SÃO PAULO</v>
          </cell>
          <cell r="K1581" t="str">
            <v>10,57</v>
          </cell>
        </row>
        <row r="1582">
          <cell r="G1582">
            <v>100346</v>
          </cell>
          <cell r="H1582" t="str">
            <v>ARMAÇÃO DE CORTINA DE CONTENÇÃO EM CONCRETO ARMADO, COM AÇO CA-50 DE 16 MM - MONTAGEM. AF_07/2019</v>
          </cell>
          <cell r="I1582" t="str">
            <v>KG</v>
          </cell>
          <cell r="J1582" t="str">
            <v>ATRIBUÍDO SÃO PAULO</v>
          </cell>
          <cell r="K1582" t="str">
            <v>10,07</v>
          </cell>
        </row>
        <row r="1583">
          <cell r="G1583">
            <v>100347</v>
          </cell>
          <cell r="H1583" t="str">
            <v>ARMAÇÃO DE CORTINA DE CONTENÇÃO EM CONCRETO ARMADO, COM AÇO CA-50 DE 20 MM - MONTAGEM. AF_07/2019</v>
          </cell>
          <cell r="I1583" t="str">
            <v>KG</v>
          </cell>
          <cell r="J1583" t="str">
            <v>ATRIBUÍDO SÃO PAULO</v>
          </cell>
          <cell r="K1583" t="str">
            <v>11,33</v>
          </cell>
        </row>
        <row r="1584">
          <cell r="G1584">
            <v>100348</v>
          </cell>
          <cell r="H1584" t="str">
            <v>ARMAÇÃO DE CORTINA DE CONTENÇÃO EM CONCRETO ARMADO, COM AÇO CA-50 DE 25 MM - MONTAGEM. AF_07/2019</v>
          </cell>
          <cell r="I1584" t="str">
            <v>KG</v>
          </cell>
          <cell r="J1584" t="str">
            <v>ATRIBUÍDO SÃO PAULO</v>
          </cell>
          <cell r="K1584" t="str">
            <v>11,09</v>
          </cell>
        </row>
        <row r="1585">
          <cell r="G1585">
            <v>100349</v>
          </cell>
          <cell r="H1585" t="str">
            <v>CONCRETAGEM DE CORTINA DE CONTENÇÃO, ATRAVÉS DE BOMBA   LANÇAMENTO, ADENSAMENTO E ACABAMENTO. AF_07/2019</v>
          </cell>
          <cell r="I1585" t="str">
            <v>M3</v>
          </cell>
          <cell r="J1585" t="str">
            <v>ATRIBUÍDO SÃO PAULO</v>
          </cell>
          <cell r="K1585" t="str">
            <v>729,34</v>
          </cell>
        </row>
        <row r="1586">
          <cell r="G1586">
            <v>102989</v>
          </cell>
          <cell r="H1586" t="str">
            <v>CANALETA MEIA CANA PRÉ-MOLDADA DE CONCRETO (D = 20 CM) - FORNECIMENTO E INSTALAÇÃO. AF_08/2021</v>
          </cell>
          <cell r="I1586" t="str">
            <v>M</v>
          </cell>
          <cell r="J1586" t="str">
            <v>ATRIBUÍDO SÃO PAULO</v>
          </cell>
          <cell r="K1586" t="str">
            <v>35,75</v>
          </cell>
        </row>
        <row r="1587">
          <cell r="G1587">
            <v>102990</v>
          </cell>
          <cell r="H1587" t="str">
            <v>CANALETA MEIA CANA PRÉ-MOLDADA DE CONCRETO (D = 30 CM) - FORNECIMENTO E INSTALAÇÃO. AF_08/2021</v>
          </cell>
          <cell r="I1587" t="str">
            <v>M</v>
          </cell>
          <cell r="J1587" t="str">
            <v>ATRIBUÍDO SÃO PAULO</v>
          </cell>
          <cell r="K1587" t="str">
            <v>43,50</v>
          </cell>
        </row>
        <row r="1588">
          <cell r="G1588">
            <v>102991</v>
          </cell>
          <cell r="H1588" t="str">
            <v>CANALETA MEIA CANA PRÉ-MOLDADA DE CONCRETO (D = 40 CM) - FORNECIMENTO E INSTALAÇÃO. AF_08/2021</v>
          </cell>
          <cell r="I1588" t="str">
            <v>M</v>
          </cell>
          <cell r="J1588" t="str">
            <v>ATRIBUÍDO SÃO PAULO</v>
          </cell>
          <cell r="K1588" t="str">
            <v>56,40</v>
          </cell>
        </row>
        <row r="1589">
          <cell r="G1589">
            <v>102992</v>
          </cell>
          <cell r="H1589" t="str">
            <v>CANALETA MEIA CANA PRÉ-MOLDADA DE CONCRETO (D = 50 CM) - FORNECIMENTO E INSTALAÇÃO. AF_08/2021</v>
          </cell>
          <cell r="I1589" t="str">
            <v>M</v>
          </cell>
          <cell r="J1589" t="str">
            <v>ATRIBUÍDO SÃO PAULO</v>
          </cell>
          <cell r="K1589" t="str">
            <v>83,66</v>
          </cell>
        </row>
        <row r="1590">
          <cell r="G1590">
            <v>102993</v>
          </cell>
          <cell r="H1590" t="str">
            <v>CANALETA MEIA CANA PRÉ-MOLDADA DE CONCRETO (D = 60 CM) - FORNECIMENTO E INSTALAÇÃO. AF_08/2021</v>
          </cell>
          <cell r="I1590" t="str">
            <v>M</v>
          </cell>
          <cell r="J1590" t="str">
            <v>ATRIBUÍDO SÃO PAULO</v>
          </cell>
          <cell r="K1590" t="str">
            <v>108,84</v>
          </cell>
        </row>
        <row r="1591">
          <cell r="G1591">
            <v>102994</v>
          </cell>
          <cell r="H1591" t="str">
            <v>CANALETA MEIA CANA PRÉ-MOLDADA DE CONCRETO (D = 80 CM) - FORNECIMENTO E INSTALAÇÃO. AF_08/2021</v>
          </cell>
          <cell r="I1591" t="str">
            <v>M</v>
          </cell>
          <cell r="J1591" t="str">
            <v>ATRIBUÍDO SÃO PAULO</v>
          </cell>
          <cell r="K1591" t="str">
            <v>187,21</v>
          </cell>
        </row>
        <row r="1592">
          <cell r="G1592">
            <v>102995</v>
          </cell>
          <cell r="H1592" t="str">
            <v>EXECUÇÃO DE CANALETA DE CONCRETO MOLDADO IN LOCO, ESPESSURA DE 0,07 M, GEOMETRIA TRAPEZOIDAL (DIMENSÕES INTERNAS: B=0,6 M; B=0,147 M; H=0,2 M). AF_08/2021</v>
          </cell>
          <cell r="I1592" t="str">
            <v>M</v>
          </cell>
          <cell r="J1592" t="str">
            <v>COEFICIENTE DE REPRESENTATIVIDADE</v>
          </cell>
          <cell r="K1592" t="str">
            <v>49,29</v>
          </cell>
        </row>
        <row r="1593">
          <cell r="G1593">
            <v>102996</v>
          </cell>
          <cell r="H1593" t="str">
            <v>EXECUÇÃO DE CANALETA DE CONCRETO MOLDADO IN LOCO, ESPESSURA DE 0,07 M, GEOMETRIA TRAPEZOIDAL (DIMENSÕES INTERNAS: B=0,9 M; B=0,246 M; H=0,3 M). AF_08/2021</v>
          </cell>
          <cell r="I1593" t="str">
            <v>M</v>
          </cell>
          <cell r="J1593" t="str">
            <v>COEFICIENTE DE REPRESENTATIVIDADE</v>
          </cell>
          <cell r="K1593" t="str">
            <v>69,78</v>
          </cell>
        </row>
        <row r="1594">
          <cell r="G1594">
            <v>102997</v>
          </cell>
          <cell r="H1594" t="str">
            <v>EXECUÇÃO DE CANALETA DE CONCRETO MOLDADO IN LOCO, ESPESSURA DE 0,08 M, GEOMETRIA TRAPEZOIDAL (DIMENSÕES INTERNAS: B=1M; B=0,5 M; H=0,25 M). AF_08/2021</v>
          </cell>
          <cell r="I1594" t="str">
            <v>M</v>
          </cell>
          <cell r="J1594" t="str">
            <v>COEFICIENTE DE REPRESENTATIVIDADE</v>
          </cell>
          <cell r="K1594" t="str">
            <v>93,63</v>
          </cell>
        </row>
        <row r="1595">
          <cell r="G1595">
            <v>102998</v>
          </cell>
          <cell r="H1595" t="str">
            <v>EXECUÇÃO DE CANALETA DE CONCRETO MOLDADO IN LOCO, ESPESSURA DE 0,08 M, GEOMETRIA TRAPEZOIDAL (DIMENSÕES INTERNAS: B=1,074 M; B=0,534 M; H=0,27 M). AF_08/2021</v>
          </cell>
          <cell r="I1595" t="str">
            <v>M</v>
          </cell>
          <cell r="J1595" t="str">
            <v>COEFICIENTE DE REPRESENTATIVIDADE</v>
          </cell>
          <cell r="K1595" t="str">
            <v>89,34</v>
          </cell>
        </row>
        <row r="1596">
          <cell r="G1596">
            <v>102999</v>
          </cell>
          <cell r="H1596" t="str">
            <v>EXECUÇÃO DE CANALETA DE CONCRETO MOLDADO IN LOCO, ESPESSURA DE 0,08 M, GEOMETRIA TRAPEZOIDAL (DIMENSÕES INTERNAS: B=1,4 M; B=0,7 M; H=0,35 M). AF_08/2021</v>
          </cell>
          <cell r="I1596" t="str">
            <v>M</v>
          </cell>
          <cell r="J1596" t="str">
            <v>COEFICIENTE DE REPRESENTATIVIDADE</v>
          </cell>
          <cell r="K1596" t="str">
            <v>113,05</v>
          </cell>
        </row>
        <row r="1597">
          <cell r="G1597">
            <v>103000</v>
          </cell>
          <cell r="H1597" t="str">
            <v>EXECUÇÃO DE CANALETA DE CONCRETO MOLDADO IN LOCO, ESPESSURA DE 0,08 M, GEOMETRIA TRAPEZOIDAL (DIMENSÕES INTERNAS: B=1,474 M; B=0,934 M; H=0,27 M). AF_08/2021</v>
          </cell>
          <cell r="I1597" t="str">
            <v>M</v>
          </cell>
          <cell r="J1597" t="str">
            <v>COEFICIENTE DE REPRESENTATIVIDADE</v>
          </cell>
          <cell r="K1597" t="str">
            <v>113,52</v>
          </cell>
        </row>
        <row r="1598">
          <cell r="G1598">
            <v>103001</v>
          </cell>
          <cell r="H1598" t="str">
            <v>GRELHA DE FERRO FUNDIDO SIMPLES COM REQUADRO, 150 X 1000 MM, ASSENTADA COM ARGAMASSA 1 : 3 CIMENTO: AREIA - FORNECIMENTO E INSTALAÇÃO. AF_08/2021</v>
          </cell>
          <cell r="I1598" t="str">
            <v>UN</v>
          </cell>
          <cell r="J1598" t="str">
            <v>ATRIBUÍDO SÃO PAULO</v>
          </cell>
          <cell r="K1598" t="str">
            <v>234,24</v>
          </cell>
        </row>
        <row r="1599">
          <cell r="G1599">
            <v>103002</v>
          </cell>
          <cell r="H1599" t="str">
            <v>GRELHA DE FERRO FUNDIDO SIMPLES COM REQUADRO, 200 X 1000 MM, ASSENTADA COM ARGAMASSA 1 : 3 CIMENTO: AREIA - FORNECIMENTO E INSTALAÇÃO. AF_08/2021</v>
          </cell>
          <cell r="I1599" t="str">
            <v>UN</v>
          </cell>
          <cell r="J1599" t="str">
            <v>ATRIBUÍDO SÃO PAULO</v>
          </cell>
          <cell r="K1599" t="str">
            <v>292,60</v>
          </cell>
        </row>
        <row r="1600">
          <cell r="G1600">
            <v>103003</v>
          </cell>
          <cell r="H1600" t="str">
            <v>GRELHA DE FERRO FUNDIDO SIMPLES COM REQUADRO, 300 X 1000 MM, ASSENTADA COM ARGAMASSA 1 : 3 CIMENTO: AREIA - FORNECIMENTO E INSTALAÇÃO. AF_08/2021</v>
          </cell>
          <cell r="I1600" t="str">
            <v>UN</v>
          </cell>
          <cell r="J1600" t="str">
            <v>ATRIBUÍDO SÃO PAULO</v>
          </cell>
          <cell r="K1600" t="str">
            <v>409,39</v>
          </cell>
        </row>
        <row r="1601">
          <cell r="G1601">
            <v>103005</v>
          </cell>
          <cell r="H1601" t="str">
            <v>CAIXA COM GRELHA RETANGULAR DE FERRO FUNDIDO, EM ALVENARIA COM TIJOLOS CERÂMICOS MACIÇOS, DIMENSÕES INTERNAS: 0,15 X 1,00 X 0,3 M. AF_08/2021</v>
          </cell>
          <cell r="I1601" t="str">
            <v>UN</v>
          </cell>
          <cell r="J1601" t="str">
            <v>ATRIBUÍDO SÃO PAULO</v>
          </cell>
          <cell r="K1601" t="str">
            <v>582,60</v>
          </cell>
        </row>
        <row r="1602">
          <cell r="G1602">
            <v>103006</v>
          </cell>
          <cell r="H1602" t="str">
            <v>CAIXA COM GRELHA RETANGULAR DE FERRO FUNDIDO, EM ALVENARIA COM TIJOLOS CERÂMICOS MACIÇOS, DIMENSÕES INTERNAS: 0,20 X 1,00 X 0,4 M. AF_08/2021</v>
          </cell>
          <cell r="I1602" t="str">
            <v>UN</v>
          </cell>
          <cell r="J1602" t="str">
            <v>ATRIBUÍDO SÃO PAULO</v>
          </cell>
          <cell r="K1602" t="str">
            <v>797,19</v>
          </cell>
        </row>
        <row r="1603">
          <cell r="G1603">
            <v>103007</v>
          </cell>
          <cell r="H1603" t="str">
            <v>CAIXA COM GRELHA RETANGULAR DE FERRO FUNDIDO, EM ALVENARIA COM TIJOLOS CERÂMICOS MACIÇOS, DIMENSÕES INTERNAS: 0,30 X 1,00 X 0,5 M. AF_08/2021</v>
          </cell>
          <cell r="I1603" t="str">
            <v>UN</v>
          </cell>
          <cell r="J1603" t="str">
            <v>ATRIBUÍDO SÃO PAULO</v>
          </cell>
          <cell r="K1603" t="str">
            <v>1.058,16</v>
          </cell>
        </row>
        <row r="1604">
          <cell r="G1604">
            <v>97933</v>
          </cell>
          <cell r="H1604" t="str">
            <v>CAIXA COM GRELHA SIMPLES RETANGULAR, EM CONCRETO PRÉ-MOLDADO, DIMENSÕES INTERNAS: 0,6X1,0X1,0 M. AF_12/2020</v>
          </cell>
          <cell r="I1604" t="str">
            <v>UN</v>
          </cell>
          <cell r="J1604" t="str">
            <v>ATRIBUÍDO SÃO PAULO</v>
          </cell>
          <cell r="K1604" t="str">
            <v>841,36</v>
          </cell>
        </row>
        <row r="1605">
          <cell r="G1605">
            <v>97934</v>
          </cell>
          <cell r="H1605" t="str">
            <v>CAIXA COM GRELHA DUPLA RETANGULAR, EM CONCRETO PRÉ-MOLDADO, DIMENSÕES INTERNAS: 0,5X2,2X1,0 M. AF_12/2020</v>
          </cell>
          <cell r="I1605" t="str">
            <v>UN</v>
          </cell>
          <cell r="J1605" t="str">
            <v>ATRIBUÍDO SÃO PAULO</v>
          </cell>
          <cell r="K1605" t="str">
            <v>2.092,83</v>
          </cell>
        </row>
        <row r="1606">
          <cell r="G1606">
            <v>97935</v>
          </cell>
          <cell r="H1606" t="str">
            <v>CAIXA PARA BOCA DE LOBO SIMPLES RETANGULAR, EM CONCRETO PRÉ-MOLDADO, DIMENSÕES INTERNAS: 0,6X1,0X1,2 M. AF_12/2020</v>
          </cell>
          <cell r="I1606" t="str">
            <v>UN</v>
          </cell>
          <cell r="J1606" t="str">
            <v>ATRIBUÍDO SÃO PAULO</v>
          </cell>
          <cell r="K1606" t="str">
            <v>730,79</v>
          </cell>
        </row>
        <row r="1607">
          <cell r="G1607">
            <v>97936</v>
          </cell>
          <cell r="H1607" t="str">
            <v>CAIXA PARA BOCA DE LOBO DUPLA RETANGULAR, EM CONCRETO PRÉ-MOLDADO, DIMENSÕES INTERNAS: 0,6X2,2X1,2 M. AF_12/2020</v>
          </cell>
          <cell r="I1607" t="str">
            <v>UN</v>
          </cell>
          <cell r="J1607" t="str">
            <v>ATRIBUÍDO SÃO PAULO</v>
          </cell>
          <cell r="K1607" t="str">
            <v>1.896,08</v>
          </cell>
        </row>
        <row r="1608">
          <cell r="G1608">
            <v>97947</v>
          </cell>
          <cell r="H1608" t="str">
            <v>CAIXA COM GRELHA SIMPLES RETANGULAR, EM ALVENARIA COM TIJOLOS CERÂMICOS MACIÇOS, DIMENSÕES INTERNAS: 0,5X1X1 M. AF_12/2020</v>
          </cell>
          <cell r="I1608" t="str">
            <v>UN</v>
          </cell>
          <cell r="J1608" t="str">
            <v>ATRIBUÍDO SÃO PAULO</v>
          </cell>
          <cell r="K1608" t="str">
            <v>1.648,82</v>
          </cell>
        </row>
        <row r="1609">
          <cell r="G1609">
            <v>97948</v>
          </cell>
          <cell r="H1609" t="str">
            <v>CAIXA COM GRELHA DUPLA RETANGULAR, EM ALVENARIA COM TIJOLOS CERÂMICOS MACIÇOS, DIMENSÕES INTERNAS: 0,5X2,2X1 M. AF_12/2020</v>
          </cell>
          <cell r="I1609" t="str">
            <v>UN</v>
          </cell>
          <cell r="J1609" t="str">
            <v>ATRIBUÍDO SÃO PAULO</v>
          </cell>
          <cell r="K1609" t="str">
            <v>3.010,15</v>
          </cell>
        </row>
        <row r="1610">
          <cell r="G1610">
            <v>97949</v>
          </cell>
          <cell r="H1610" t="str">
            <v>CAIXA PARA BOCA DE LOBO SIMPLES RETANGULAR, EM ALVENARIA COM TIJOLOS CERÂMICOS MACIÇOS, DIMENSÕES INTERNAS: 0,6X1X1,2 M. AF_12/2020</v>
          </cell>
          <cell r="I1610" t="str">
            <v>UN</v>
          </cell>
          <cell r="J1610" t="str">
            <v>ATRIBUÍDO SÃO PAULO</v>
          </cell>
          <cell r="K1610" t="str">
            <v>1.731,71</v>
          </cell>
        </row>
        <row r="1611">
          <cell r="G1611">
            <v>97950</v>
          </cell>
          <cell r="H1611" t="str">
            <v>CAIXA PARA BOCA DE LOBO DUPLA RETANGULAR, EM ALVENARIA COM TIJOLOS CERÂMICOS MACIÇOS, DIMENSÕES INTERNAS: 0,6X2,2X1,2 M. AF_12/2020</v>
          </cell>
          <cell r="I1611" t="str">
            <v>UN</v>
          </cell>
          <cell r="J1611" t="str">
            <v>ATRIBUÍDO SÃO PAULO</v>
          </cell>
          <cell r="K1611" t="str">
            <v>3.029,00</v>
          </cell>
        </row>
        <row r="1612">
          <cell r="G1612">
            <v>97951</v>
          </cell>
          <cell r="H1612" t="str">
            <v>CAIXA PARA BOCA DE LOBO COMBINADA COM GRELHA RETANGULAR, EM ALVENARIA COM TIJOLOS CERÂMICOS MACIÇOS, DIMENSÕES INTERNAS: 1,3X1X1,2 M. AF_12/2020</v>
          </cell>
          <cell r="I1612" t="str">
            <v>UN</v>
          </cell>
          <cell r="J1612" t="str">
            <v>ATRIBUÍDO SÃO PAULO</v>
          </cell>
          <cell r="K1612" t="str">
            <v>2.687,64</v>
          </cell>
        </row>
        <row r="1613">
          <cell r="G1613">
            <v>97952</v>
          </cell>
          <cell r="H1613" t="str">
            <v>CAIXA PARA BOCA DE LOBO DUPLA COMBINADA COM GRELHA RETANGULAR, EM ALVENARIA COM TIJOLOS CERÂMICOS MACIÇOS, DIMENSÕES INTERNAS: 1,3X2,2X1,2 M. AF_12/2020</v>
          </cell>
          <cell r="I1613" t="str">
            <v>UN</v>
          </cell>
          <cell r="J1613" t="str">
            <v>ATRIBUÍDO SÃO PAULO</v>
          </cell>
          <cell r="K1613" t="str">
            <v>4.594,98</v>
          </cell>
        </row>
        <row r="1614">
          <cell r="G1614">
            <v>97953</v>
          </cell>
          <cell r="H1614" t="str">
            <v>CAIXA COM GRELHA SIMPLES RETANGULAR, EM ALVENARIA COM BLOCOS DE CONCRETO, DIMENSÕES INTERNAS: 0,5X1X1 M. AF_12/2020</v>
          </cell>
          <cell r="I1614" t="str">
            <v>UN</v>
          </cell>
          <cell r="J1614" t="str">
            <v>ATRIBUÍDO SÃO PAULO</v>
          </cell>
          <cell r="K1614" t="str">
            <v>1.216,64</v>
          </cell>
        </row>
        <row r="1615">
          <cell r="G1615">
            <v>97955</v>
          </cell>
          <cell r="H1615" t="str">
            <v>CAIXA COM GRELHA DUPLA RETANGULAR, EM ALVENARIA COM BLOCOS DE CONCRETO, DIMENSÕES INTERNAS: 0,5X2,2X1 M. AF_12/2020</v>
          </cell>
          <cell r="I1615" t="str">
            <v>UN</v>
          </cell>
          <cell r="J1615" t="str">
            <v>ATRIBUÍDO SÃO PAULO</v>
          </cell>
          <cell r="K1615" t="str">
            <v>2.650,13</v>
          </cell>
        </row>
        <row r="1616">
          <cell r="G1616">
            <v>97956</v>
          </cell>
          <cell r="H1616" t="str">
            <v>CAIXA PARA BOCA DE LOBO SIMPLES RETANGULAR, EM ALVENARIA COM BLOCOS DE CONCRETO, DIMENSÕES INTERNAS: 0,6X1X1,2 M. AF_12/2020</v>
          </cell>
          <cell r="I1616" t="str">
            <v>UN</v>
          </cell>
          <cell r="J1616" t="str">
            <v>ATRIBUÍDO SÃO PAULO</v>
          </cell>
          <cell r="K1616" t="str">
            <v>1.381,82</v>
          </cell>
        </row>
        <row r="1617">
          <cell r="G1617">
            <v>97957</v>
          </cell>
          <cell r="H1617" t="str">
            <v>CAIXA PARA BOCA DE LOBO DUPLA RETANGULAR, EM ALVENARIA COM BLOCOS DE CONCRETO, DIMENSÕES INTERNAS: 0,6X2,2X1,2 M. AF_12/2020</v>
          </cell>
          <cell r="I1617" t="str">
            <v>UN</v>
          </cell>
          <cell r="J1617" t="str">
            <v>ATRIBUÍDO SÃO PAULO</v>
          </cell>
          <cell r="K1617" t="str">
            <v>2.461,04</v>
          </cell>
        </row>
        <row r="1618">
          <cell r="G1618">
            <v>97961</v>
          </cell>
          <cell r="H1618" t="str">
            <v>CAIXA PARA BOCA DE LOBO COMBINADA COM GRELHA RETANGULAR, EM ALVENARIA COM BLOCOS DE CONCRETO, DIMENSÕES INTERNAS: 1,3X1X1,2 M. AF_12/2020</v>
          </cell>
          <cell r="I1618" t="str">
            <v>UN</v>
          </cell>
          <cell r="J1618" t="str">
            <v>ATRIBUÍDO SÃO PAULO</v>
          </cell>
          <cell r="K1618" t="str">
            <v>2.172,68</v>
          </cell>
        </row>
        <row r="1619">
          <cell r="G1619">
            <v>97973</v>
          </cell>
          <cell r="H1619" t="str">
            <v>CAIXA PARA BOCA DE LOBO DUPLA COMBINADA COM GRELHA RETANGULAR, EM ALVENARIA COM BLOCOS DE CONCRETO, DIMENSÕES INTERNAS: 1,3X2,2X1,2 M. AF_12/2020</v>
          </cell>
          <cell r="I1619" t="str">
            <v>UN</v>
          </cell>
          <cell r="J1619" t="str">
            <v>ATRIBUÍDO SÃO PAULO</v>
          </cell>
          <cell r="K1619" t="str">
            <v>4.047,51</v>
          </cell>
        </row>
        <row r="1620">
          <cell r="G1620">
            <v>97974</v>
          </cell>
          <cell r="H1620" t="str">
            <v>POÇO DE INSPEÇÃO CIRCULAR PARA ESGOTO, EM CONCRETO PRÉ-MOLDADO, DIÂMETRO INTERNO = 0,60 M, PROFUNDIDADE = 0,90 M, EXCLUINDO TAMPÃO. AF_12/2020_PA</v>
          </cell>
          <cell r="I1620" t="str">
            <v>UN</v>
          </cell>
          <cell r="J1620" t="str">
            <v>ATRIBUÍDO SÃO PAULO</v>
          </cell>
          <cell r="K1620" t="str">
            <v>426,29</v>
          </cell>
        </row>
        <row r="1621">
          <cell r="G1621">
            <v>97975</v>
          </cell>
          <cell r="H1621" t="str">
            <v>POÇO DE INSPEÇÃO CIRCULAR PARA ESGOTO, EM CONCRETO PRÉ-MOLDADO, DIÂMETRO INTERNO = 0,60 M, PROFUNDIDADE = 1,40 M, EXCLUINDO TAMPÃO. AF_12/2020_PA</v>
          </cell>
          <cell r="I1621" t="str">
            <v>UN</v>
          </cell>
          <cell r="J1621" t="str">
            <v>ATRIBUÍDO SÃO PAULO</v>
          </cell>
          <cell r="K1621" t="str">
            <v>542,51</v>
          </cell>
        </row>
        <row r="1622">
          <cell r="G1622">
            <v>97976</v>
          </cell>
          <cell r="H1622" t="str">
            <v>POÇO DE INSPEÇÃO CIRCULAR PARA ESGOTO, EM ALVENARIA COM TIJOLOS CERÂMICOS MACIÇOS, DIÂMETRO INTERNO = 0,60 M, PROFUNDIDADE = 0,95 M, EXCLUINDO TAMPÃO. AF_12/2020_PA</v>
          </cell>
          <cell r="I1622" t="str">
            <v>UN</v>
          </cell>
          <cell r="J1622" t="str">
            <v>ATRIBUÍDO SÃO PAULO</v>
          </cell>
          <cell r="K1622" t="str">
            <v>1.095,04</v>
          </cell>
        </row>
        <row r="1623">
          <cell r="G1623">
            <v>97977</v>
          </cell>
          <cell r="H1623" t="str">
            <v>POÇO DE INSPEÇÃO CIRCULAR PARA ESGOTO, EM ALVENARIA COM TIJOLOS CERÂMICOS MACIÇOS, DIÂMETRO INTERNO = 0,60 M, PROFUNDIDADE = 1,45 M, EXCLUINDO TAMPÃO. AF_12/2020_PA</v>
          </cell>
          <cell r="I1623" t="str">
            <v>UN</v>
          </cell>
          <cell r="J1623" t="str">
            <v>ATRIBUÍDO SÃO PAULO</v>
          </cell>
          <cell r="K1623" t="str">
            <v>1.565,63</v>
          </cell>
        </row>
        <row r="1624">
          <cell r="G1624">
            <v>97978</v>
          </cell>
          <cell r="H1624" t="str">
            <v>BASE PARA POÇO DE VISITA CIRCULAR PARA ESGOTO, EM CONCRETO PRÉ-MOLDADO, DIÂMETRO INTERNO = 0,80 M, PROFUNDIDADE = 1,35 M, EXCLUINDO TAMPÃO. AF_12/2020_PA</v>
          </cell>
          <cell r="I1624" t="str">
            <v>UN</v>
          </cell>
          <cell r="J1624" t="str">
            <v>ATRIBUÍDO SÃO PAULO</v>
          </cell>
          <cell r="K1624" t="str">
            <v>844,82</v>
          </cell>
        </row>
        <row r="1625">
          <cell r="G1625">
            <v>97980</v>
          </cell>
          <cell r="H1625" t="str">
            <v>BASE PARA POÇO DE VISITA CIRCULAR PARA  ESGOTO, EM ALVENARIA COM TIJOLOS CERÂMICOS MACIÇOS, DIÂMETRO INTERNO = 0,80 M, PROFUNDIDADE = 1,40 M, EXCLUINDO TAMPÃO. AF_12/2020_PA</v>
          </cell>
          <cell r="I1625" t="str">
            <v>UN</v>
          </cell>
          <cell r="J1625" t="str">
            <v>ATRIBUÍDO SÃO PAULO</v>
          </cell>
          <cell r="K1625" t="str">
            <v>2.013,35</v>
          </cell>
        </row>
        <row r="1626">
          <cell r="G1626">
            <v>97981</v>
          </cell>
          <cell r="H1626" t="str">
            <v>ACRÉSCIMO PARA POÇO DE VISITA CIRCULAR PARA ESGOTO, EM ALVENARIA COM TIJOLOS CERÂMICOS MACIÇOS, DIÂMETRO INTERNO = 0,8 M. AF_12/2020</v>
          </cell>
          <cell r="I1626" t="str">
            <v>M</v>
          </cell>
          <cell r="J1626" t="str">
            <v>COEFICIENTE DE REPRESENTATIVIDADE</v>
          </cell>
          <cell r="K1626" t="str">
            <v>1.157,69</v>
          </cell>
        </row>
        <row r="1627">
          <cell r="G1627">
            <v>97983</v>
          </cell>
          <cell r="H1627" t="str">
            <v>ACRÉSCIMO PARA POÇO DE VISITA CIRCULAR PARA ESGOTO, EM CONCRETO PRÉ-MOLDADO, DIÂMETRO INTERNO = 1 M. AF_12/2020</v>
          </cell>
          <cell r="I1627" t="str">
            <v>M</v>
          </cell>
          <cell r="J1627" t="str">
            <v>ATRIBUÍDO SÃO PAULO</v>
          </cell>
          <cell r="K1627" t="str">
            <v>409,49</v>
          </cell>
        </row>
        <row r="1628">
          <cell r="G1628">
            <v>97985</v>
          </cell>
          <cell r="H1628" t="str">
            <v>ACRÉSCIMO PARA POÇO DE VISITA CIRCULAR PARA  ESGOTO, EM ALVENARIA COM TIJOLOS CERÂMICOS MACIÇOS, DIÂMETRO INTERNO = 1 M. AF_12/2020</v>
          </cell>
          <cell r="I1628" t="str">
            <v>M</v>
          </cell>
          <cell r="J1628" t="str">
            <v>COEFICIENTE DE REPRESENTATIVIDADE</v>
          </cell>
          <cell r="K1628" t="str">
            <v>1.394,29</v>
          </cell>
        </row>
        <row r="1629">
          <cell r="G1629">
            <v>97987</v>
          </cell>
          <cell r="H1629" t="str">
            <v>ACRÉSCIMO PARA POÇO DE VISITA CIRCULAR PARA ESGOTO, EM CONCRETO PRÉ-MOLDADO, DIÂMETRO INTERNO = 1,2 M. AF_12/2020</v>
          </cell>
          <cell r="I1629" t="str">
            <v>M</v>
          </cell>
          <cell r="J1629" t="str">
            <v>ATRIBUÍDO SÃO PAULO</v>
          </cell>
          <cell r="K1629" t="str">
            <v>543,60</v>
          </cell>
        </row>
        <row r="1630">
          <cell r="G1630">
            <v>97988</v>
          </cell>
          <cell r="H1630" t="str">
            <v>BASE PARA POÇO DE VISITA CIRCULAR PARA  ESGOTO, EM ALVENARIA COM TIJOLOS CERÂMICOS MACIÇOS, DIÂMETRO INTERNO = 1,20 M, PROFUNDIDADE = 1,40 M, EXCLUINDO TAMPÃO. AF_12/2020_PA</v>
          </cell>
          <cell r="I1630" t="str">
            <v>UN</v>
          </cell>
          <cell r="J1630" t="str">
            <v>ATRIBUÍDO SÃO PAULO</v>
          </cell>
          <cell r="K1630" t="str">
            <v>2.958,89</v>
          </cell>
        </row>
        <row r="1631">
          <cell r="G1631">
            <v>97989</v>
          </cell>
          <cell r="H1631" t="str">
            <v>ACRÉSCIMO PARA POÇO DE VISITA CIRCULAR PARA ESGOTO, EM ALVENARIA COM TIJOLOS CERÂMICOS MACIÇOS, DIÂMETRO INTERNO = 1,2 M. AF_12/2020</v>
          </cell>
          <cell r="I1631" t="str">
            <v>M</v>
          </cell>
          <cell r="J1631" t="str">
            <v>COEFICIENTE DE REPRESENTATIVIDADE</v>
          </cell>
          <cell r="K1631" t="str">
            <v>1.630,84</v>
          </cell>
        </row>
        <row r="1632">
          <cell r="G1632">
            <v>97991</v>
          </cell>
          <cell r="H1632" t="str">
            <v>ACRÉSCIMO PARA POÇO DE VISITA CIRCULAR PARA  ESGOTO, EM CONCRETO PRÉ-MOLDADO, DIÂMETRO INTERNO = 1,5 M. AF_12/2020</v>
          </cell>
          <cell r="I1632" t="str">
            <v>M</v>
          </cell>
          <cell r="J1632" t="str">
            <v>ATRIBUÍDO SÃO PAULO</v>
          </cell>
          <cell r="K1632" t="str">
            <v>744,33</v>
          </cell>
        </row>
        <row r="1633">
          <cell r="G1633">
            <v>97992</v>
          </cell>
          <cell r="H1633" t="str">
            <v>BASE PARA POÇO DE VISITA CIRCULAR PARA ESGOTO, EM ALVENARIA COM TIJOLOS CERÂMICOS MACIÇOS, DIÂMETRO INTERNO = 1,50 M, PROFUNDIDADE = 1,40 M, EXCLUINDO TAMPÃO. AF_12/2020_PA</v>
          </cell>
          <cell r="I1633" t="str">
            <v>UN</v>
          </cell>
          <cell r="J1633" t="str">
            <v>ATRIBUÍDO SÃO PAULO</v>
          </cell>
          <cell r="K1633" t="str">
            <v>3.802,48</v>
          </cell>
        </row>
        <row r="1634">
          <cell r="G1634">
            <v>97993</v>
          </cell>
          <cell r="H1634" t="str">
            <v>ACRÉSCIMO PARA POÇO DE VISITA CIRCULAR PARA  ESGOTO, EM ALVENARIA COM TIJOLOS CERÂMICOS MACIÇOS, DIÂMETRO INTERNO = 1,5 M. AF_12/2020</v>
          </cell>
          <cell r="I1634" t="str">
            <v>M</v>
          </cell>
          <cell r="J1634" t="str">
            <v>COEFICIENTE DE REPRESENTATIVIDADE</v>
          </cell>
          <cell r="K1634" t="str">
            <v>1.985,77</v>
          </cell>
        </row>
        <row r="1635">
          <cell r="G1635">
            <v>97994</v>
          </cell>
          <cell r="H1635" t="str">
            <v>BASE PARA POÇO DE VISITA RETANGULAR PARA  ESGOTO, EM ALVENARIA COM BLOCOS DE CONCRETO, DIMENSÕES INTERNAS = 1X1 M, PROFUNDIDADE = 1,40 M, EXCLUINDO TAMPÃO. AF_12/2020_PA</v>
          </cell>
          <cell r="I1635" t="str">
            <v>UN</v>
          </cell>
          <cell r="J1635" t="str">
            <v>ATRIBUÍDO SÃO PAULO</v>
          </cell>
          <cell r="K1635" t="str">
            <v>2.496,87</v>
          </cell>
        </row>
        <row r="1636">
          <cell r="G1636">
            <v>97995</v>
          </cell>
          <cell r="H1636" t="str">
            <v>ACRÉSCIMO PARA POÇO DE VISITA RETANGULAR PARA ESGOTO, EM ALVENARIA COM BLOCOS DE CONCRETO, DIMENSÕES INTERNAS = 1X1 M. AF_12/2020</v>
          </cell>
          <cell r="I1636" t="str">
            <v>M</v>
          </cell>
          <cell r="J1636" t="str">
            <v>COEFICIENTE DE REPRESENTATIVIDADE</v>
          </cell>
          <cell r="K1636" t="str">
            <v>1.245,39</v>
          </cell>
        </row>
        <row r="1637">
          <cell r="G1637">
            <v>97996</v>
          </cell>
          <cell r="H1637" t="str">
            <v>BASE PARA POÇO DE VISITA RETANGULAR PARA ESGOTO, EM ALVENARIA COM BLOCOS DE CONCRETO, DIMENSÕES INTERNAS = 1X1,5 M, PROFUNDIDADE = 1,40 M, EXCLUINDO TAMPÃO. AF_12/2020_PA</v>
          </cell>
          <cell r="I1637" t="str">
            <v>UN</v>
          </cell>
          <cell r="J1637" t="str">
            <v>ATRIBUÍDO SÃO PAULO</v>
          </cell>
          <cell r="K1637" t="str">
            <v>3.160,62</v>
          </cell>
        </row>
        <row r="1638">
          <cell r="G1638">
            <v>97997</v>
          </cell>
          <cell r="H1638" t="str">
            <v>ACRÉSCIMO PARA POÇO DE VISITA RETANGULAR PARA ESGOTO, EM ALVENARIA COM BLOCOS DE CONCRETO, DIMENSÕES INTERNAS = 1X1,5 M. AF_12/2020</v>
          </cell>
          <cell r="I1638" t="str">
            <v>M</v>
          </cell>
          <cell r="J1638" t="str">
            <v>COEFICIENTE DE REPRESENTATIVIDADE</v>
          </cell>
          <cell r="K1638" t="str">
            <v>1.488,38</v>
          </cell>
        </row>
        <row r="1639">
          <cell r="G1639">
            <v>97999</v>
          </cell>
          <cell r="H1639" t="str">
            <v>ACRÉSCIMO PARA POÇO DE VISITA RETANGULAR PARA ESGOTO, EM ALVENARIA COM BLOCOS DE CONCRETO, DIMENSÕES INTERNAS = 1X2 M. AF_12/2020</v>
          </cell>
          <cell r="I1639" t="str">
            <v>M</v>
          </cell>
          <cell r="J1639" t="str">
            <v>COEFICIENTE DE REPRESENTATIVIDADE</v>
          </cell>
          <cell r="K1639" t="str">
            <v>1.731,41</v>
          </cell>
        </row>
        <row r="1640">
          <cell r="G1640">
            <v>98001</v>
          </cell>
          <cell r="H1640" t="str">
            <v>ACRÉSCIMO PARA POÇO DE VISITA RETANGULAR PARA ESGOTO, EM ALVENARIA COM BLOCOS DE CONCRETO, DIMENSÕES INTERNAS = 1X2,5 M. AF_12/2020</v>
          </cell>
          <cell r="I1640" t="str">
            <v>M</v>
          </cell>
          <cell r="J1640" t="str">
            <v>COEFICIENTE DE REPRESENTATIVIDADE</v>
          </cell>
          <cell r="K1640" t="str">
            <v>1.974,39</v>
          </cell>
        </row>
        <row r="1641">
          <cell r="G1641">
            <v>98002</v>
          </cell>
          <cell r="H1641" t="str">
            <v>BASE PARA POÇO DE VISITA RETANGULAR PARA ESGOTO, EM ALVENARIA COM BLOCOS DE CONCRETO, DIMENSÕES INTERNAS = 1X3 M, PROFUNDIDADE = 1,40 M, EXCLUINDO TAMPÃO. AF_12/2020_PA</v>
          </cell>
          <cell r="I1641" t="str">
            <v>UN</v>
          </cell>
          <cell r="J1641" t="str">
            <v>ATRIBUÍDO SÃO PAULO</v>
          </cell>
          <cell r="K1641" t="str">
            <v>5.182,44</v>
          </cell>
        </row>
        <row r="1642">
          <cell r="G1642">
            <v>98003</v>
          </cell>
          <cell r="H1642" t="str">
            <v>ACRÉSCIMO PARA POÇO DE VISITA RETANGULAR PARA ESGOTO, EM ALVENARIA COM BLOCOS DE CONCRETO, DIMENSÕES INTERNAS = 1X3 M. AF_12/2020</v>
          </cell>
          <cell r="I1642" t="str">
            <v>M</v>
          </cell>
          <cell r="J1642" t="str">
            <v>COEFICIENTE DE REPRESENTATIVIDADE</v>
          </cell>
          <cell r="K1642" t="str">
            <v>2.217,45</v>
          </cell>
        </row>
        <row r="1643">
          <cell r="G1643">
            <v>98005</v>
          </cell>
          <cell r="H1643" t="str">
            <v>ACRÉSCIMO PARA POÇO DE VISITA RETANGULAR PARA ESGOTO, EM ALVENARIA COM BLOCOS DE CONCRETO, DIMENSÕES INTERNAS = 1X3,5 M. AF_12/2020</v>
          </cell>
          <cell r="I1643" t="str">
            <v>M</v>
          </cell>
          <cell r="J1643" t="str">
            <v>COEFICIENTE DE REPRESENTATIVIDADE</v>
          </cell>
          <cell r="K1643" t="str">
            <v>2.460,50</v>
          </cell>
        </row>
        <row r="1644">
          <cell r="G1644">
            <v>98006</v>
          </cell>
          <cell r="H1644" t="str">
            <v>BASE PARA POÇO DE VISITA RETANGULAR PARA ESGOTO, EM ALVENARIA COM BLOCOS DE CONCRETO, DIMENSÕES INTERNAS = 1X4 M, PROFUNDIDADE = 1,40 M, EXCLUINDO TAMPÃO. AF_12/2020_PA</v>
          </cell>
          <cell r="I1644" t="str">
            <v>UN</v>
          </cell>
          <cell r="J1644" t="str">
            <v>ATRIBUÍDO SÃO PAULO</v>
          </cell>
          <cell r="K1644" t="str">
            <v>6.517,67</v>
          </cell>
        </row>
        <row r="1645">
          <cell r="G1645">
            <v>98007</v>
          </cell>
          <cell r="H1645" t="str">
            <v>ACRÉSCIMO PARA POÇO DE VISITA RETANGULAR PARA ESGOTO, EM ALVENARIA COM BLOCOS DE CONCRETO, DIMENSÕES INTERNAS = 1X4 M. AF_12/2020</v>
          </cell>
          <cell r="I1645" t="str">
            <v>M</v>
          </cell>
          <cell r="J1645" t="str">
            <v>COEFICIENTE DE REPRESENTATIVIDADE</v>
          </cell>
          <cell r="K1645" t="str">
            <v>2.703,49</v>
          </cell>
        </row>
        <row r="1646">
          <cell r="G1646">
            <v>98008</v>
          </cell>
          <cell r="H1646" t="str">
            <v>BASE PARA POÇO DE VISITA RETANGULAR PARA ESGOTO, EM ALVENARIA COM BLOCOS DE CONCRETO, DIMENSÕES INTERNAS = 1,5X1,5 M, PROFUNDIDADE = 1,45 M, EXCLUINDO TAMPÃO . AF_12/2020_PA</v>
          </cell>
          <cell r="I1646" t="str">
            <v>UN</v>
          </cell>
          <cell r="J1646" t="str">
            <v>ATRIBUÍDO SÃO PAULO</v>
          </cell>
          <cell r="K1646" t="str">
            <v>3.925,09</v>
          </cell>
        </row>
        <row r="1647">
          <cell r="G1647">
            <v>98009</v>
          </cell>
          <cell r="H1647" t="str">
            <v>ACRÉSCIMO PARA POÇO DE VISITA RETANGULAR PARA ESGOTO, EM ALVENARIA COM BLOCOS DE CONCRETO, DIMENSÕES INTERNAS = 1,5X1,5 M. AF_12/2020</v>
          </cell>
          <cell r="I1647" t="str">
            <v>M</v>
          </cell>
          <cell r="J1647" t="str">
            <v>COEFICIENTE DE REPRESENTATIVIDADE</v>
          </cell>
          <cell r="K1647" t="str">
            <v>1.731,41</v>
          </cell>
        </row>
        <row r="1648">
          <cell r="G1648">
            <v>98010</v>
          </cell>
          <cell r="H1648" t="str">
            <v>BASE PARA POÇO DE VISITA RETANGULAR PARA ESGOTO, EM ALVENARIA COM BLOCOS DE CONCRETO, DIMENSÕES INTERNAS = 1,5X2 M, PROFUNDIDADE = 1,40 M, EXCLUINDO TAMPÃO. AF_12/2020_PA</v>
          </cell>
          <cell r="I1648" t="str">
            <v>UN</v>
          </cell>
          <cell r="J1648" t="str">
            <v>ATRIBUÍDO SÃO PAULO</v>
          </cell>
          <cell r="K1648" t="str">
            <v>4.792,72</v>
          </cell>
        </row>
        <row r="1649">
          <cell r="G1649">
            <v>98011</v>
          </cell>
          <cell r="H1649" t="str">
            <v>ACRÉSCIMO PARA POÇO DE VISITA RETANGULAR PARA ESGOTO, EM ALVENARIA COM BLOCOS DE CONCRETO, DIMENSÕES INTERNAS = 1,5X2 M. AF_12/2020</v>
          </cell>
          <cell r="I1649" t="str">
            <v>M</v>
          </cell>
          <cell r="J1649" t="str">
            <v>COEFICIENTE DE REPRESENTATIVIDADE</v>
          </cell>
          <cell r="K1649" t="str">
            <v>1.974,39</v>
          </cell>
        </row>
        <row r="1650">
          <cell r="G1650">
            <v>98012</v>
          </cell>
          <cell r="H1650" t="str">
            <v>BASE PARA POÇO DE VISITA RETANGULAR PARA ESGOTO, EM ALVENARIA COM BLOCOS DE CONCRETO, DIMENSÕES INTERNAS = 1,5X2,5 M, PROFUNDIDADE = 1,40 M, EXCLUINDO TAMPÃO. AF_12/2020_PA</v>
          </cell>
          <cell r="I1650" t="str">
            <v>UN</v>
          </cell>
          <cell r="J1650" t="str">
            <v>ATRIBUÍDO SÃO PAULO</v>
          </cell>
          <cell r="K1650" t="str">
            <v>5.636,06</v>
          </cell>
        </row>
        <row r="1651">
          <cell r="G1651">
            <v>98013</v>
          </cell>
          <cell r="H1651" t="str">
            <v>ACRÉSCIMO PARA POÇO DE VISITA RETANGULAR PARA ESGOTO, EM ALVENARIA COM BLOCOS DE CONCRETO, DIMENSÕES INTERNAS = 1,5X2,5 M. AF_12/2020</v>
          </cell>
          <cell r="I1651" t="str">
            <v>M</v>
          </cell>
          <cell r="J1651" t="str">
            <v>COEFICIENTE DE REPRESENTATIVIDADE</v>
          </cell>
          <cell r="K1651" t="str">
            <v>2.217,45</v>
          </cell>
        </row>
        <row r="1652">
          <cell r="G1652">
            <v>98014</v>
          </cell>
          <cell r="H1652" t="str">
            <v>BASE PARA POÇO DE VISITA RETANGULAR PARA ESGOTO, EM ALVENARIA COM BLOCOS DE CONCRETO, DIMENSÕES INTERNAS = 1,5X3 M, PROFUNDIDADE = 1,40 M, EXCLUINDO TAMPÃO. AF_12/2020_PA</v>
          </cell>
          <cell r="I1652" t="str">
            <v>UN</v>
          </cell>
          <cell r="J1652" t="str">
            <v>ATRIBUÍDO SÃO PAULO</v>
          </cell>
          <cell r="K1652" t="str">
            <v>6.479,37</v>
          </cell>
        </row>
        <row r="1653">
          <cell r="G1653">
            <v>98015</v>
          </cell>
          <cell r="H1653" t="str">
            <v>ACRÉSCIMO PARA POÇO DE VISITA RETANGULAR PARA ESGOTO, EM ALVENARIA COM BLOCOS DE CONCRETO, DIMENSÕES INTERNAS = 1,5X3 M. AF_12/2020</v>
          </cell>
          <cell r="I1653" t="str">
            <v>M</v>
          </cell>
          <cell r="J1653" t="str">
            <v>COEFICIENTE DE REPRESENTATIVIDADE</v>
          </cell>
          <cell r="K1653" t="str">
            <v>2.460,50</v>
          </cell>
        </row>
        <row r="1654">
          <cell r="G1654">
            <v>98016</v>
          </cell>
          <cell r="H1654" t="str">
            <v>BASE PARA POÇO DE VISITA RETANGULAR PARA ESGOTO, EM ALVENARIA COM BLOCOS DE CONCRETO, DIMENSÕES INTERNAS = 1,5X3,5 M, PROFUNDIDADE = 1,40 M, EXCLUINDO TAMPÃO. AF_12/2020_PA</v>
          </cell>
          <cell r="I1654" t="str">
            <v>UN</v>
          </cell>
          <cell r="J1654" t="str">
            <v>ATRIBUÍDO SÃO PAULO</v>
          </cell>
          <cell r="K1654" t="str">
            <v>7.322,77</v>
          </cell>
        </row>
        <row r="1655">
          <cell r="G1655">
            <v>98017</v>
          </cell>
          <cell r="H1655" t="str">
            <v>ACRÉSCIMO PARA POÇO DE VISITA RETANGULAR PARA ESGOTO, EM ALVENARIA COM BLOCOS DE CONCRETO, DIMENSÕES INTERNAS = 1,5X3,5 M. AF_12/2020</v>
          </cell>
          <cell r="I1655" t="str">
            <v>M</v>
          </cell>
          <cell r="J1655" t="str">
            <v>COEFICIENTE DE REPRESENTATIVIDADE</v>
          </cell>
          <cell r="K1655" t="str">
            <v>2.703,49</v>
          </cell>
        </row>
        <row r="1656">
          <cell r="G1656">
            <v>98018</v>
          </cell>
          <cell r="H1656" t="str">
            <v>BASE PARA POÇO DE VISITA RETANGULAR PARA ESGOTO, EM ALVENARIA COM BLOCOS DE CONCRETO, DIMENSÕES INTERNAS = 1,5X4 M, PROFUNDIDADE = 1,40 M, EXCLUINDO TAMPÃO. AF_12/2020_PA</v>
          </cell>
          <cell r="I1656" t="str">
            <v>UN</v>
          </cell>
          <cell r="J1656" t="str">
            <v>ATRIBUÍDO SÃO PAULO</v>
          </cell>
          <cell r="K1656" t="str">
            <v>8.166,06</v>
          </cell>
        </row>
        <row r="1657">
          <cell r="G1657">
            <v>98019</v>
          </cell>
          <cell r="H1657" t="str">
            <v>ACRÉSCIMO PARA POÇO DE VISITA RETANGULAR PARA ESGOTO, EM ALVENARIA COM BLOCOS DE CONCRETO, DIMENSÕES INTERNAS = 1,5X4 M. AF_12/2020</v>
          </cell>
          <cell r="I1657" t="str">
            <v>M</v>
          </cell>
          <cell r="J1657" t="str">
            <v>COEFICIENTE DE REPRESENTATIVIDADE</v>
          </cell>
          <cell r="K1657" t="str">
            <v>2.969,15</v>
          </cell>
        </row>
        <row r="1658">
          <cell r="G1658">
            <v>98020</v>
          </cell>
          <cell r="H1658" t="str">
            <v>BASE PARA POÇO DE VISITA RETANGULAR PARA ESGOTO, EM ALVENARIA COM BLOCOS DE CONCRETO, DIMENSÕES INTERNAS = 2X2 M, PROFUNDIDADE = 1,40 M, EXCLUINDO TAMPÃO. AF_12/2020_PA</v>
          </cell>
          <cell r="I1658" t="str">
            <v>UN</v>
          </cell>
          <cell r="J1658" t="str">
            <v>ATRIBUÍDO SÃO PAULO</v>
          </cell>
          <cell r="K1658" t="str">
            <v>5.803,45</v>
          </cell>
        </row>
        <row r="1659">
          <cell r="G1659">
            <v>98021</v>
          </cell>
          <cell r="H1659" t="str">
            <v>ACRÉSCIMO PARA POÇO DE VISITA RETANGULAR PARA ESGOTO, EM ALVENARIA COM BLOCOS DE CONCRETO, DIMENSÕES INTERNAS = 2X2 M. AF_12/2020</v>
          </cell>
          <cell r="I1659" t="str">
            <v>M</v>
          </cell>
          <cell r="J1659" t="str">
            <v>COEFICIENTE DE REPRESENTATIVIDADE</v>
          </cell>
          <cell r="K1659" t="str">
            <v>2.240,12</v>
          </cell>
        </row>
        <row r="1660">
          <cell r="G1660">
            <v>98022</v>
          </cell>
          <cell r="H1660" t="str">
            <v>BASE PARA POÇO DE VISITA RETANGULAR PARA ESGOTO, EM ALVENARIA COM BLOCOS DE CONCRETO, DIMENSÕES INTERNAS = 2X2,5 M, PROFUNDIDADE = 1,40 M, EXCLUINDO TAMPÃO. AF_12/2020_PA</v>
          </cell>
          <cell r="I1660" t="str">
            <v>UN</v>
          </cell>
          <cell r="J1660" t="str">
            <v>ATRIBUÍDO SÃO PAULO</v>
          </cell>
          <cell r="K1660" t="str">
            <v>6.810,09</v>
          </cell>
        </row>
        <row r="1661">
          <cell r="G1661">
            <v>98023</v>
          </cell>
          <cell r="H1661" t="str">
            <v>ACRÉSCIMO PARA POÇO DE VISITA RETANGULAR PARA ESGOTO, EM ALVENARIA COM BLOCOS DE CONCRETO, DIMENSÕES INTERNAS = 2X2,5 M. AF_12/2020</v>
          </cell>
          <cell r="I1661" t="str">
            <v>M</v>
          </cell>
          <cell r="J1661" t="str">
            <v>COEFICIENTE DE REPRESENTATIVIDADE</v>
          </cell>
          <cell r="K1661" t="str">
            <v>2.483,10</v>
          </cell>
        </row>
        <row r="1662">
          <cell r="G1662">
            <v>98024</v>
          </cell>
          <cell r="H1662" t="str">
            <v>BASE PARA POÇO DE VISITA RETANGULAR PARA ESGOTO, EM ALVENARIA COM BLOCOS DE CONCRETO, DIMENSÕES INTERNAS = 2X3 M, PROFUNDIDADE = 1,40 M, EXCLUINDO TAMPÃO. AF_12/2020_PA</v>
          </cell>
          <cell r="I1662" t="str">
            <v>UN</v>
          </cell>
          <cell r="J1662" t="str">
            <v>ATRIBUÍDO SÃO PAULO</v>
          </cell>
          <cell r="K1662" t="str">
            <v>7.870,56</v>
          </cell>
        </row>
        <row r="1663">
          <cell r="G1663">
            <v>98025</v>
          </cell>
          <cell r="H1663" t="str">
            <v>ACRÉSCIMO PARA POÇO DE VISITA RETANGULAR PARA ESGOTO, EM ALVENARIA COM BLOCOS DE CONCRETO, DIMENSÕES INTERNAS = 2X3 M. AF_12/2020</v>
          </cell>
          <cell r="I1663" t="str">
            <v>M</v>
          </cell>
          <cell r="J1663" t="str">
            <v>COEFICIENTE DE REPRESENTATIVIDADE</v>
          </cell>
          <cell r="K1663" t="str">
            <v>2.726,16</v>
          </cell>
        </row>
        <row r="1664">
          <cell r="G1664">
            <v>98026</v>
          </cell>
          <cell r="H1664" t="str">
            <v>BASE PARA POÇO DE VISITA RETANGULAR PARA ESGOTO, EM ALVENARIA COM BLOCOS DE CONCRETO, DIMENSÕES INTERNAS = 2X3,5 M, PROFUNDIDADE = 1,40 M, EXCLUINDO TAMPÃO. AF_12/2020_PA</v>
          </cell>
          <cell r="I1664" t="str">
            <v>UN</v>
          </cell>
          <cell r="J1664" t="str">
            <v>ATRIBUÍDO SÃO PAULO</v>
          </cell>
          <cell r="K1664" t="str">
            <v>8.883,99</v>
          </cell>
        </row>
        <row r="1665">
          <cell r="G1665">
            <v>98027</v>
          </cell>
          <cell r="H1665" t="str">
            <v>ACRÉSCIMO PARA POÇO DE VISITA RETANGULAR PARA ESGOTO, EM ALVENARIA COM BLOCOS DE CONCRETO, DIMENSÕES INTERNAS = 2X3,5 M. AF_12/2020</v>
          </cell>
          <cell r="I1665" t="str">
            <v>M</v>
          </cell>
          <cell r="J1665" t="str">
            <v>COEFICIENTE DE REPRESENTATIVIDADE</v>
          </cell>
          <cell r="K1665" t="str">
            <v>2.969,15</v>
          </cell>
        </row>
        <row r="1666">
          <cell r="G1666">
            <v>98028</v>
          </cell>
          <cell r="H1666" t="str">
            <v>BASE PARA POÇO DE VISITA RETANGULAR PARA ESGOTO, EM ALVENARIA COM BLOCOS DE CONCRETO, DIMENSÕES INTERNAS = 2X4 M, PROFUNDIDADE = 1,40 M, EXCLUINDO TAMPÃO. AF_12/2020_PA</v>
          </cell>
          <cell r="I1666" t="str">
            <v>UN</v>
          </cell>
          <cell r="J1666" t="str">
            <v>ATRIBUÍDO SÃO PAULO</v>
          </cell>
          <cell r="K1666" t="str">
            <v>9.897,51</v>
          </cell>
        </row>
        <row r="1667">
          <cell r="G1667">
            <v>98029</v>
          </cell>
          <cell r="H1667" t="str">
            <v>ACRÉSCIMO PARA POÇO DE VISITA RETANGULAR PARA ESGOTO, EM ALVENARIA COM BLOCOS DE CONCRETO, DIMENSÕES INTERNAS = 2X4 M. AF_12/2020</v>
          </cell>
          <cell r="I1667" t="str">
            <v>M</v>
          </cell>
          <cell r="J1667" t="str">
            <v>COEFICIENTE DE REPRESENTATIVIDADE</v>
          </cell>
          <cell r="K1667" t="str">
            <v>3.216,82</v>
          </cell>
        </row>
        <row r="1668">
          <cell r="G1668">
            <v>98030</v>
          </cell>
          <cell r="H1668" t="str">
            <v>BASE PARA POÇO DE VISITA RETANGULAR PARA ESGOTO, EM ALVENARIA COM BLOCOS DE CONCRETO, DIMENSÕES INTERNAS = 2,5X2,5 M, PROFUNDIDADE = 1,40 M, EXCLUINDO TAMPÃO. AF_12/2020_PA</v>
          </cell>
          <cell r="I1668" t="str">
            <v>UN</v>
          </cell>
          <cell r="J1668" t="str">
            <v>ATRIBUÍDO SÃO PAULO</v>
          </cell>
          <cell r="K1668" t="str">
            <v>8.081,86</v>
          </cell>
        </row>
        <row r="1669">
          <cell r="G1669">
            <v>98031</v>
          </cell>
          <cell r="H1669" t="str">
            <v>ACRÉSCIMO PARA POÇO DE VISITA RETANGULAR PARA ESGOTO, EM ALVENARIA COM BLOCOS DE CONCRETO, DIMENSÕES INTERNAS = 2,5X2,5 M. AF_12/2020</v>
          </cell>
          <cell r="I1669" t="str">
            <v>M</v>
          </cell>
          <cell r="J1669" t="str">
            <v>COEFICIENTE DE REPRESENTATIVIDADE</v>
          </cell>
          <cell r="K1669" t="str">
            <v>2.730,89</v>
          </cell>
        </row>
        <row r="1670">
          <cell r="G1670">
            <v>98032</v>
          </cell>
          <cell r="H1670" t="str">
            <v>BASE PARA POÇO DE VISITA RETANGULAR PARA ESGOTO, EM ALVENARIA COM BLOCOS DE CONCRETO, DIMENSÕES INTERNAS = 2,5X3 M, PROFUNDIDADE = 1,40 M, EXCLUINDO TAMPÃO. AF_12/2020_PA</v>
          </cell>
          <cell r="I1670" t="str">
            <v>UN</v>
          </cell>
          <cell r="J1670" t="str">
            <v>ATRIBUÍDO SÃO PAULO</v>
          </cell>
          <cell r="K1670" t="str">
            <v>9.310,81</v>
          </cell>
        </row>
        <row r="1671">
          <cell r="G1671">
            <v>98033</v>
          </cell>
          <cell r="H1671" t="str">
            <v>ACRÉSCIMO PARA POÇO DE VISITA RETANGULAR PARA ESGOTO, EM ALVENARIA COM BLOCOS DE CONCRETO, DIMENSÕES INTERNAS = 2,5X3 M. AF_12/2020</v>
          </cell>
          <cell r="I1671" t="str">
            <v>M</v>
          </cell>
          <cell r="J1671" t="str">
            <v>COEFICIENTE DE REPRESENTATIVIDADE</v>
          </cell>
          <cell r="K1671" t="str">
            <v>2.973,88</v>
          </cell>
        </row>
        <row r="1672">
          <cell r="G1672">
            <v>98034</v>
          </cell>
          <cell r="H1672" t="str">
            <v>BASE PARA POÇO DE VISITA RETANGULAR PARA ESGOTO, EM ALVENARIA COM BLOCOS DE CONCRETO, DIMENSÕES INTERNAS = 2,5X3,5 M, PROFUNDIDADE = 1,40 M, EXCLUINDO TAMPÃO. AF_12/2020_PA</v>
          </cell>
          <cell r="I1672" t="str">
            <v>UN</v>
          </cell>
          <cell r="J1672" t="str">
            <v>ATRIBUÍDO SÃO PAULO</v>
          </cell>
          <cell r="K1672" t="str">
            <v>10.539,75</v>
          </cell>
        </row>
        <row r="1673">
          <cell r="G1673">
            <v>98035</v>
          </cell>
          <cell r="H1673" t="str">
            <v>ACRÉSCIMO PARA POÇO DE VISITA RETANGULAR PARA ESGOTO, EM ALVENARIA COM BLOCOS DE CONCRETO, DIMENSÕES INTERNAS = 2,5X3,5 M. AF_12/2020</v>
          </cell>
          <cell r="I1673" t="str">
            <v>M</v>
          </cell>
          <cell r="J1673" t="str">
            <v>COEFICIENTE DE REPRESENTATIVIDADE</v>
          </cell>
          <cell r="K1673" t="str">
            <v>3.216,82</v>
          </cell>
        </row>
        <row r="1674">
          <cell r="G1674">
            <v>98036</v>
          </cell>
          <cell r="H1674" t="str">
            <v>BASE PARA POÇO DE VISITA RETANGULAR PARA ESGOTO, EM ALVENARIA COM BLOCOS DE CONCRETO, DIMENSÕES INTERNAS = 2,5X4 M, PROFUNDIDADE = 1,40 M, EXCLUINDO TAMPÃO. AF_12/2020_PA</v>
          </cell>
          <cell r="I1674" t="str">
            <v>UN</v>
          </cell>
          <cell r="J1674" t="str">
            <v>ATRIBUÍDO SÃO PAULO</v>
          </cell>
          <cell r="K1674" t="str">
            <v>11.768,68</v>
          </cell>
        </row>
        <row r="1675">
          <cell r="G1675">
            <v>98037</v>
          </cell>
          <cell r="H1675" t="str">
            <v>ACRÉSCIMO PARA POÇO DE VISITA RETANGULAR PARA ESGOTO, EM ALVENARIA COM BLOCOS DE CONCRETO, DIMENSÕES INTERNAS = 2,5X4 M. AF_12/2020</v>
          </cell>
          <cell r="I1675" t="str">
            <v>M</v>
          </cell>
          <cell r="J1675" t="str">
            <v>COEFICIENTE DE REPRESENTATIVIDADE</v>
          </cell>
          <cell r="K1675" t="str">
            <v>3.464,54</v>
          </cell>
        </row>
        <row r="1676">
          <cell r="G1676">
            <v>98038</v>
          </cell>
          <cell r="H1676" t="str">
            <v>BASE PARA POÇO DE VISITA RETANGULAR PARA ESGOTO, EM ALVENARIA COM BLOCOS DE CONCRETO, DIMENSÕES INTERNAS = 3X3 M, PROFUNDIDADE = 1,40 M, EXCLUINDO TAMPÃO. AF_12/2020_PA</v>
          </cell>
          <cell r="I1676" t="str">
            <v>UN</v>
          </cell>
          <cell r="J1676" t="str">
            <v>ATRIBUÍDO SÃO PAULO</v>
          </cell>
          <cell r="K1676" t="str">
            <v>10.772,67</v>
          </cell>
        </row>
        <row r="1677">
          <cell r="G1677">
            <v>98039</v>
          </cell>
          <cell r="H1677" t="str">
            <v>ACRÉSCIMO PARA POÇO DE VISITA RETANGULAR PARA ESGOTO, EM ALVENARIA COM BLOCOS DE CONCRETO, DIMENSÕES INTERNAS = 3X3 M. AF_12/2020</v>
          </cell>
          <cell r="I1677" t="str">
            <v>M</v>
          </cell>
          <cell r="J1677" t="str">
            <v>COEFICIENTE DE REPRESENTATIVIDADE</v>
          </cell>
          <cell r="K1677" t="str">
            <v>3.221,55</v>
          </cell>
        </row>
        <row r="1678">
          <cell r="G1678">
            <v>98040</v>
          </cell>
          <cell r="H1678" t="str">
            <v>BASE PARA POÇO DE VISITA RETANGULAR PARA ESGOTO, EM ALVENARIA COM BLOCOS DE CONCRETO, DIMENSÕES INTERNAS = 3X3,5 M, PROFUNDIDADE = 1,40 M, EXCLUINDO TAMPÃO. AF_12/2020_PA</v>
          </cell>
          <cell r="I1678" t="str">
            <v>UN</v>
          </cell>
          <cell r="J1678" t="str">
            <v>ATRIBUÍDO SÃO PAULO</v>
          </cell>
          <cell r="K1678" t="str">
            <v>12.188,89</v>
          </cell>
        </row>
        <row r="1679">
          <cell r="G1679">
            <v>98041</v>
          </cell>
          <cell r="H1679" t="str">
            <v>ACRÉSCIMO PARA POÇO DE VISITA RETANGULAR PARA ESGOTO, EM ALVENARIA COM BLOCOS DE CONCRETO, DIMENSÕES INTERNAS = 3X3,5 M. AF_12/2020</v>
          </cell>
          <cell r="I1679" t="str">
            <v>M</v>
          </cell>
          <cell r="J1679" t="str">
            <v>COEFICIENTE DE REPRESENTATIVIDADE</v>
          </cell>
          <cell r="K1679" t="str">
            <v>3.464,54</v>
          </cell>
        </row>
        <row r="1680">
          <cell r="G1680">
            <v>98042</v>
          </cell>
          <cell r="H1680" t="str">
            <v>BASE PARA POÇO DE VISITA RETANGULAR PARA ESGOTO, EM ALVENARIA COM BLOCOS DE CONCRETO, DIMENSÕES INTERNAS = 3X4 M, PROFUNDIDADE = 1,40 M, EXCLUINDO TAMPÃO. AF_12/2020_PA</v>
          </cell>
          <cell r="I1680" t="str">
            <v>UN</v>
          </cell>
          <cell r="J1680" t="str">
            <v>ATRIBUÍDO SÃO PAULO</v>
          </cell>
          <cell r="K1680" t="str">
            <v>13.605,14</v>
          </cell>
        </row>
        <row r="1681">
          <cell r="G1681">
            <v>98043</v>
          </cell>
          <cell r="H1681" t="str">
            <v>ACRÉSCIMO PARA POÇO DE VISITA RETANGULAR PARA ESGOTO, EM ALVENARIA COM BLOCOS DE CONCRETO, DIMENSÕES INTERNAS = 3X4 M. AF_12/2020</v>
          </cell>
          <cell r="I1681" t="str">
            <v>M</v>
          </cell>
          <cell r="J1681" t="str">
            <v>COEFICIENTE DE REPRESENTATIVIDADE</v>
          </cell>
          <cell r="K1681" t="str">
            <v>3.712,33</v>
          </cell>
        </row>
        <row r="1682">
          <cell r="G1682">
            <v>98044</v>
          </cell>
          <cell r="H1682" t="str">
            <v>BASE PARA POÇO DE VISITA RETANGULAR PARA ESGOTO, EM ALVENARIA COM BLOCOS DE CONCRETO, DIMENSÕES INTERNAS = 3,5X3,5 M, PROFUNDIDADE = 1,40 M, EXCLUINDO TAMPÃO. AF_12/2020_PA</v>
          </cell>
          <cell r="I1682" t="str">
            <v>UN</v>
          </cell>
          <cell r="J1682" t="str">
            <v>ATRIBUÍDO SÃO PAULO</v>
          </cell>
          <cell r="K1682" t="str">
            <v>13.838,12</v>
          </cell>
        </row>
        <row r="1683">
          <cell r="G1683">
            <v>98045</v>
          </cell>
          <cell r="H1683" t="str">
            <v>ACRÉSCIMO PARA POÇO DE VISITA RETANGULAR PARA ESGOTO, EM ALVENARIA COM BLOCOS DE CONCRETO, DIMENSÕES INTERNAS = 3,5X3,5 M. AF_12/2020</v>
          </cell>
          <cell r="I1683" t="str">
            <v>M</v>
          </cell>
          <cell r="J1683" t="str">
            <v>COEFICIENTE DE REPRESENTATIVIDADE</v>
          </cell>
          <cell r="K1683" t="str">
            <v>3.712,33</v>
          </cell>
        </row>
        <row r="1684">
          <cell r="G1684">
            <v>98046</v>
          </cell>
          <cell r="H1684" t="str">
            <v>BASE PARA POÇO DE VISITA RETANGULAR PARA ESGOTO, EM ALVENARIA COM BLOCOS DE CONCRETO, DIMENSÕES INTERNAS = 3,5X4 M, PROFUNDIDADE = 1,40 M, EXCLUINDO TAMPÃO. AF_12/2020_PA</v>
          </cell>
          <cell r="I1684" t="str">
            <v>UN</v>
          </cell>
          <cell r="J1684" t="str">
            <v>ATRIBUÍDO SÃO PAULO</v>
          </cell>
          <cell r="K1684" t="str">
            <v>15.441,46</v>
          </cell>
        </row>
        <row r="1685">
          <cell r="G1685">
            <v>98047</v>
          </cell>
          <cell r="H1685" t="str">
            <v>ACRÉSCIMO PARA POÇO DE VISITA RETANGULAR PARA ESGOTO, EM ALVENARIA COM BLOCOS DE CONCRETO, DIMENSÕES INTERNAS = 3,5X4 M. AF_12/2020</v>
          </cell>
          <cell r="I1685" t="str">
            <v>M</v>
          </cell>
          <cell r="J1685" t="str">
            <v>COEFICIENTE DE REPRESENTATIVIDADE</v>
          </cell>
          <cell r="K1685" t="str">
            <v>3.960,03</v>
          </cell>
        </row>
        <row r="1686">
          <cell r="G1686">
            <v>98048</v>
          </cell>
          <cell r="H1686" t="str">
            <v>BASE PARA POÇO DE VISITA RETANGULAR PARA ESGOTO, EM ALVENARIA COM BLOCOS DE CONCRETO, DIMENSÕES INTERNAS = 4X4 M, PROFUNDIDADE = 1,45 M, EXCLUINDO TAMPÃO. AF_12/2020_PA</v>
          </cell>
          <cell r="I1686" t="str">
            <v>UN</v>
          </cell>
          <cell r="J1686" t="str">
            <v>ATRIBUÍDO SÃO PAULO</v>
          </cell>
          <cell r="K1686" t="str">
            <v>17.277,93</v>
          </cell>
        </row>
        <row r="1687">
          <cell r="G1687">
            <v>98049</v>
          </cell>
          <cell r="H1687" t="str">
            <v>ACRÉSCIMO PARA POÇO DE VISITA RETANGULAR PARA ESGOTO, EM ALVENARIA COM BLOCOS DE CONCRETO, DIMENSÕES INTERNAS = 4X4 M. AF_12/2020</v>
          </cell>
          <cell r="I1687" t="str">
            <v>M</v>
          </cell>
          <cell r="J1687" t="str">
            <v>COEFICIENTE DE REPRESENTATIVIDADE</v>
          </cell>
          <cell r="K1687" t="str">
            <v>4.161,58</v>
          </cell>
        </row>
        <row r="1688">
          <cell r="G1688">
            <v>98050</v>
          </cell>
          <cell r="H1688" t="str">
            <v>CHAMINÉ CIRCULAR PARA POÇO DE VISITA PARA ESGOTO, EM CONCRETO PRÉ-MOLDADO, DIÂMETRO INTERNO = 0,6 M. AF_12/2020</v>
          </cell>
          <cell r="I1688" t="str">
            <v>M</v>
          </cell>
          <cell r="J1688" t="str">
            <v>ATRIBUÍDO SÃO PAULO</v>
          </cell>
          <cell r="K1688" t="str">
            <v>225,58</v>
          </cell>
        </row>
        <row r="1689">
          <cell r="G1689">
            <v>98051</v>
          </cell>
          <cell r="H1689" t="str">
            <v>CHAMINÉ CIRCULAR PARA POÇO DE VISITA PARA ESGOTO, EM ALVENARIA COM TIJOLOS CERÂMICOS MACIÇOS, DIÂMETRO INTERNO = 0,6 M. AF_12/2020</v>
          </cell>
          <cell r="I1689" t="str">
            <v>M</v>
          </cell>
          <cell r="J1689" t="str">
            <v>COEFICIENTE DE REPRESENTATIVIDADE</v>
          </cell>
          <cell r="K1689" t="str">
            <v>925,75</v>
          </cell>
        </row>
        <row r="1690">
          <cell r="G1690">
            <v>98405</v>
          </cell>
          <cell r="H1690" t="str">
            <v>BASE PARA POÇO DE VISITA CIRCULAR PARA  ESGOTO, EM ALVENARIA COM TIJOLOS CERÂMICOS MACIÇOS, DIÂMETRO INTERNO = 1,0 M, PROFUNDIDADE = 1,40 M, EXCLUINDO TAMPÃO. AF_12/2020_PA</v>
          </cell>
          <cell r="I1690" t="str">
            <v>UN</v>
          </cell>
          <cell r="J1690" t="str">
            <v>ATRIBUÍDO SÃO PAULO</v>
          </cell>
          <cell r="K1690" t="str">
            <v>2.485,17</v>
          </cell>
        </row>
        <row r="1691">
          <cell r="G1691">
            <v>98406</v>
          </cell>
          <cell r="H1691" t="str">
            <v>BASE PARA POÇO DE VISITA RETANGULAR PARA ESGOTO, EM ALVENARIA COM BLOCOS DE CONCRETO, DIMENSÕES INTERNAS = 1X3,5 M, PROFUNDIDADE = 1,40 M, EXCLUINDO TAMPÃO. AF_12/2020_PA</v>
          </cell>
          <cell r="I1691" t="str">
            <v>UN</v>
          </cell>
          <cell r="J1691" t="str">
            <v>ATRIBUÍDO SÃO PAULO</v>
          </cell>
          <cell r="K1691" t="str">
            <v>5.850,01</v>
          </cell>
        </row>
        <row r="1692">
          <cell r="G1692">
            <v>98407</v>
          </cell>
          <cell r="H1692" t="str">
            <v>BASE PARA POÇO DE VISITA RETANGULAR PARA ESGOTO, EM ALVENARIA COM BLOCOS DE CONCRETO, DIMENSÕES INTERNAS = 1X2 M, PROFUNDIDADE = 1,40 M, EXCLUINDO TAMPÃO. AF_12/2020_PA</v>
          </cell>
          <cell r="I1692" t="str">
            <v>UN</v>
          </cell>
          <cell r="J1692" t="str">
            <v>ATRIBUÍDO SÃO PAULO</v>
          </cell>
          <cell r="K1692" t="str">
            <v>3.824,31</v>
          </cell>
        </row>
        <row r="1693">
          <cell r="G1693">
            <v>98408</v>
          </cell>
          <cell r="H1693" t="str">
            <v>BASE PARA POÇO DE VISITA RETANGULAR PARA ESGOTO, EM ALVENARIA COM BLOCOS DE CONCRETO, DIMENSÕES INTERNAS = 1X2,5 M, PROFUNDIDADE = 1,40 M, EXCLUINDO TAMPÃO. AF_12/2020_PA</v>
          </cell>
          <cell r="I1693" t="str">
            <v>UN</v>
          </cell>
          <cell r="J1693" t="str">
            <v>ATRIBUÍDO SÃO PAULO</v>
          </cell>
          <cell r="K1693" t="str">
            <v>4.488,05</v>
          </cell>
        </row>
        <row r="1694">
          <cell r="G1694">
            <v>98409</v>
          </cell>
          <cell r="H1694" t="str">
            <v>ACRÉSCIMO PARA POÇO DE VISITA CIRCULAR PARA ESGOTO, EM CONCRETO PRÉ-MOLDADO, DIÂMETRO INTERNO = 0,8 M. AF_12/2020</v>
          </cell>
          <cell r="I1694" t="str">
            <v>M</v>
          </cell>
          <cell r="J1694" t="str">
            <v>ATRIBUÍDO SÃO PAULO</v>
          </cell>
          <cell r="K1694" t="str">
            <v>310,83</v>
          </cell>
        </row>
        <row r="1695">
          <cell r="G1695">
            <v>98410</v>
          </cell>
          <cell r="H1695" t="str">
            <v>BASE PARA POÇO DE VISITA CIRCULAR PARA ESGOTO, EM CONCRETO PRÉ-MOLDADO, DIÂMETRO INTERNO = 1,0 M, PROFUNDIDADE = 1,35 M, EXCLUINDO TAMPÃO. AF_12/2020_PA</v>
          </cell>
          <cell r="I1695" t="str">
            <v>UN</v>
          </cell>
          <cell r="J1695" t="str">
            <v>ATRIBUÍDO SÃO PAULO</v>
          </cell>
          <cell r="K1695" t="str">
            <v>1.105,37</v>
          </cell>
        </row>
        <row r="1696">
          <cell r="G1696">
            <v>99240</v>
          </cell>
          <cell r="H1696" t="str">
            <v>ACRÉSCIMO PARA POÇO DE VISITA CIRCULAR PARA DRENAGEM, EM CONCRETO PRÉ-MOLDADO, DIÂMETRO INTERNO = 1,2 M. AF_12/2020</v>
          </cell>
          <cell r="I1696" t="str">
            <v>M</v>
          </cell>
          <cell r="J1696" t="str">
            <v>ATRIBUÍDO SÃO PAULO</v>
          </cell>
          <cell r="K1696" t="str">
            <v>539,56</v>
          </cell>
        </row>
        <row r="1697">
          <cell r="G1697">
            <v>99241</v>
          </cell>
          <cell r="H1697" t="str">
            <v>ACRÉSCIMO PARA POÇO DE VISITA RETANGULAR PARA DRENAGEM, EM ALVENARIA COM BLOCOS DE CONCRETO, DIMENSÕES INTERNAS = 1,5X1,5 M. AF_12/2020</v>
          </cell>
          <cell r="I1697" t="str">
            <v>M</v>
          </cell>
          <cell r="J1697" t="str">
            <v>COEFICIENTE DE REPRESENTATIVIDADE</v>
          </cell>
          <cell r="K1697" t="str">
            <v>1.646,74</v>
          </cell>
        </row>
        <row r="1698">
          <cell r="G1698">
            <v>99242</v>
          </cell>
          <cell r="H1698" t="str">
            <v>BASE PARA POÇO DE VISITA CIRCULAR PARA DRENAGEM, EM ALVENARIA COM TIJOLOS CERÂMICOS MACIÇOS, DIÂMETRO INTERNO = 1,2 M, PROFUNDIDADE = 1,40 M, EXCLUINDO TAMPÃO. AF_12/2020_PA</v>
          </cell>
          <cell r="I1698" t="str">
            <v>UN</v>
          </cell>
          <cell r="J1698" t="str">
            <v>ATRIBUÍDO SÃO PAULO</v>
          </cell>
          <cell r="K1698" t="str">
            <v>2.843,75</v>
          </cell>
        </row>
        <row r="1699">
          <cell r="G1699">
            <v>99243</v>
          </cell>
          <cell r="H1699" t="str">
            <v>ACRÉSCIMO PARA POÇO DE VISITA CIRCULAR PARA DRENAGEM, EM ALVENARIA COM TIJOLOS CERÂMICOS MACIÇOS, DIÂMETRO INTERNO = 1,2 M. AF_12/2020</v>
          </cell>
          <cell r="I1699" t="str">
            <v>M</v>
          </cell>
          <cell r="J1699" t="str">
            <v>COEFICIENTE DE REPRESENTATIVIDADE</v>
          </cell>
          <cell r="K1699" t="str">
            <v>1.521,80</v>
          </cell>
        </row>
        <row r="1700">
          <cell r="G1700">
            <v>99244</v>
          </cell>
          <cell r="H1700" t="str">
            <v>BASE PARA POÇO DE VISITA RETANGULAR PARA DRENAGEM, EM ALVENARIA COM BLOCOS DE CONCRETO, DIMENSÕES INTERNAS = 1,5X2 M, PROFUNDIDADE = 1,40 M, EXCLUINDO TAMPÃO. AF_12/2020_PA</v>
          </cell>
          <cell r="I1700" t="str">
            <v>UN</v>
          </cell>
          <cell r="J1700" t="str">
            <v>ATRIBUÍDO SÃO PAULO</v>
          </cell>
          <cell r="K1700" t="str">
            <v>4.654,40</v>
          </cell>
        </row>
        <row r="1701">
          <cell r="G1701">
            <v>99246</v>
          </cell>
          <cell r="H1701" t="str">
            <v>ACRÉSCIMO PARA POÇO DE VISITA CIRCULAR PARA DRENAGEM, EM CONCRETO PRÉ-MOLDADO, DIÂMETRO INTERNO = 1,5 M. AF_12/2020</v>
          </cell>
          <cell r="I1701" t="str">
            <v>M</v>
          </cell>
          <cell r="J1701" t="str">
            <v>ATRIBUÍDO SÃO PAULO</v>
          </cell>
          <cell r="K1701" t="str">
            <v>738,82</v>
          </cell>
        </row>
        <row r="1702">
          <cell r="G1702">
            <v>99247</v>
          </cell>
          <cell r="H1702" t="str">
            <v>ACRÉSCIMO PARA POÇO DE VISITA RETANGULAR PARA DRENAGEM, EM ALVENARIA COM BLOCOS DE CONCRETO, DIMENSÕES INTERNAS = 1,5X2 M. AF_12/2020</v>
          </cell>
          <cell r="I1702" t="str">
            <v>M</v>
          </cell>
          <cell r="J1702" t="str">
            <v>COEFICIENTE DE REPRESENTATIVIDADE</v>
          </cell>
          <cell r="K1702" t="str">
            <v>1.877,28</v>
          </cell>
        </row>
        <row r="1703">
          <cell r="G1703">
            <v>99248</v>
          </cell>
          <cell r="H1703" t="str">
            <v>BASE PARA POÇO DE VISITA CIRCULAR PARA DRENAGEM, EM ALVENARIA COM TIJOLOS CERÂMICOS MACIÇOS, DIÂMETRO INTERNO = 1,50 M, PROFUNDIDADE = 1,40 M, EXCLUINDO TAMPÃO. AF_12/2020_PA</v>
          </cell>
          <cell r="I1703" t="str">
            <v>UN</v>
          </cell>
          <cell r="J1703" t="str">
            <v>ATRIBUÍDO SÃO PAULO</v>
          </cell>
          <cell r="K1703" t="str">
            <v>3.663,53</v>
          </cell>
        </row>
        <row r="1704">
          <cell r="G1704">
            <v>99249</v>
          </cell>
          <cell r="H1704" t="str">
            <v>ACRÉSCIMO PARA POÇO DE VISITA CIRCULAR PARA DRENAGEM, EM ALVENARIA COM TIJOLOS CERÂMICOS MACIÇOS, DIÂMETRO INTERNO = 1,5 M. AF_12/2020</v>
          </cell>
          <cell r="I1704" t="str">
            <v>M</v>
          </cell>
          <cell r="J1704" t="str">
            <v>COEFICIENTE DE REPRESENTATIVIDADE</v>
          </cell>
          <cell r="K1704" t="str">
            <v>1.859,75</v>
          </cell>
        </row>
        <row r="1705">
          <cell r="G1705">
            <v>99252</v>
          </cell>
          <cell r="H1705" t="str">
            <v>BASE PARA POÇO DE VISITA RETANGULAR PARA DRENAGEM, EM ALVENARIA COM BLOCOS DE CONCRETO, DIMENSÕES INTERNAS = 1X1 M, PROFUNDIDADE = 1,40 M, EXCLUINDO TAMPÃO. AF_12/2020_PA</v>
          </cell>
          <cell r="I1705" t="str">
            <v>UN</v>
          </cell>
          <cell r="J1705" t="str">
            <v>ATRIBUÍDO SÃO PAULO</v>
          </cell>
          <cell r="K1705" t="str">
            <v>2.424,77</v>
          </cell>
        </row>
        <row r="1706">
          <cell r="G1706">
            <v>99254</v>
          </cell>
          <cell r="H1706" t="str">
            <v>ACRÉSCIMO PARA POÇO DE VISITA RETANGULAR PARA DRENAGEM, EM ALVENARIA COM BLOCOS DE CONCRETO, DIMENSÕES INTERNAS = 1X1 M. AF_12/2020</v>
          </cell>
          <cell r="I1706" t="str">
            <v>M</v>
          </cell>
          <cell r="J1706" t="str">
            <v>COEFICIENTE DE REPRESENTATIVIDADE</v>
          </cell>
          <cell r="K1706" t="str">
            <v>1.185,62</v>
          </cell>
        </row>
        <row r="1707">
          <cell r="G1707">
            <v>99256</v>
          </cell>
          <cell r="H1707" t="str">
            <v>BASE PARA POÇO DE VISITA RETANGULAR PARA DRENAGEM, EM ALVENARIA COM BLOCOS DE CONCRETO, DIMENSÕES INTERNAS = 1,5X2,5 M, PROFUNDIDADE = 1,40 M, EXCLUINDO TAMPÃO. AF_12/2020_PA</v>
          </cell>
          <cell r="I1707" t="str">
            <v>UN</v>
          </cell>
          <cell r="J1707" t="str">
            <v>ATRIBUÍDO SÃO PAULO</v>
          </cell>
          <cell r="K1707" t="str">
            <v>5.472,79</v>
          </cell>
        </row>
        <row r="1708">
          <cell r="G1708">
            <v>99259</v>
          </cell>
          <cell r="H1708" t="str">
            <v>BASE PARA POÇO DE VISITA RETANGULAR PARA DRENAGEM, EM ALVENARIA COM BLOCOS DE CONCRETO, DIMENSÕES INTERNAS = 1X1,5 M, PROFUNDIDADE = 1,40 M, EXCLUINDO TAMPÃO. AF_12/2020_PA</v>
          </cell>
          <cell r="I1708" t="str">
            <v>UN</v>
          </cell>
          <cell r="J1708" t="str">
            <v>ATRIBUÍDO SÃO PAULO</v>
          </cell>
          <cell r="K1708" t="str">
            <v>3.068,61</v>
          </cell>
        </row>
        <row r="1709">
          <cell r="G1709">
            <v>99261</v>
          </cell>
          <cell r="H1709" t="str">
            <v>ACRÉSCIMO PARA POÇO DE VISITA RETANGULAR PARA DRENAGEM, EM ALVENARIA COM BLOCOS DE CONCRETO, DIMENSÕES INTERNAS = 1X1,5 M. AF_12/2020</v>
          </cell>
          <cell r="I1709" t="str">
            <v>M</v>
          </cell>
          <cell r="J1709" t="str">
            <v>COEFICIENTE DE REPRESENTATIVIDADE</v>
          </cell>
          <cell r="K1709" t="str">
            <v>1.416,16</v>
          </cell>
        </row>
        <row r="1710">
          <cell r="G1710">
            <v>99263</v>
          </cell>
          <cell r="H1710" t="str">
            <v>ACRÉSCIMO PARA POÇO DE VISITA RETANGULAR PARA DRENAGEM, EM ALVENARIA COM BLOCOS DE CONCRETO, DIMENSÕES INTERNAS = 1,5X2,5 M. AF_12/2020</v>
          </cell>
          <cell r="I1710" t="str">
            <v>M</v>
          </cell>
          <cell r="J1710" t="str">
            <v>COEFICIENTE DE REPRESENTATIVIDADE</v>
          </cell>
          <cell r="K1710" t="str">
            <v>2.107,88</v>
          </cell>
        </row>
        <row r="1711">
          <cell r="G1711">
            <v>99265</v>
          </cell>
          <cell r="H1711" t="str">
            <v>BASE PARA POÇO DE VISITA RETANGULAR PARA DRENAGEM, EM ALVENARIA COM BLOCOS DE CONCRETO, DIMENSÕES INTERNAS = 1X2 M, PROFUNDIDADE = 1,40 M, EXCLUINDO TAMPÃO. AF_12/2020_PA</v>
          </cell>
          <cell r="I1711" t="str">
            <v>UN</v>
          </cell>
          <cell r="J1711" t="str">
            <v>ATRIBUÍDO SÃO PAULO</v>
          </cell>
          <cell r="K1711" t="str">
            <v>3.712,41</v>
          </cell>
        </row>
        <row r="1712">
          <cell r="G1712">
            <v>99266</v>
          </cell>
          <cell r="H1712" t="str">
            <v>ACRÉSCIMO PARA POÇO DE VISITA RETANGULAR PARA DRENAGEM, EM ALVENARIA COM BLOCOS DE CONCRETO, DIMENSÕES INTERNAS = 1X2 M. AF_12/2020</v>
          </cell>
          <cell r="I1712" t="str">
            <v>M</v>
          </cell>
          <cell r="J1712" t="str">
            <v>COEFICIENTE DE REPRESENTATIVIDADE</v>
          </cell>
          <cell r="K1712" t="str">
            <v>1.646,74</v>
          </cell>
        </row>
        <row r="1713">
          <cell r="G1713">
            <v>99267</v>
          </cell>
          <cell r="H1713" t="str">
            <v>BASE PARA POÇO DE VISITA RETANGULAR PARA DRENAGEM, EM ALVENARIA COM BLOCOS DE CONCRETO, DIMENSÕES INTERNAS = 1X2,5 M, PROFUNDIDADE = 1,40 M, EXCLUINDO TAMPÃO. AF_12/2020_PA</v>
          </cell>
          <cell r="I1713" t="str">
            <v>UN</v>
          </cell>
          <cell r="J1713" t="str">
            <v>ATRIBUÍDO SÃO PAULO</v>
          </cell>
          <cell r="K1713" t="str">
            <v>4.356,25</v>
          </cell>
        </row>
        <row r="1714">
          <cell r="G1714">
            <v>99268</v>
          </cell>
          <cell r="H1714" t="str">
            <v>POÇO DE INSPEÇÃO CIRCULAR PARA DRENAGEM, EM CONCRETO PRÉ-MOLDADO, DIÂMETRO INTERNO = 0,60 M, PROFUNDIDADE = 0,90 M, EXCLUINDO TAMPÃO. AF_12/2020_PA</v>
          </cell>
          <cell r="I1714" t="str">
            <v>UN</v>
          </cell>
          <cell r="J1714" t="str">
            <v>ATRIBUÍDO SÃO PAULO</v>
          </cell>
          <cell r="K1714" t="str">
            <v>421,14</v>
          </cell>
        </row>
        <row r="1715">
          <cell r="G1715">
            <v>99269</v>
          </cell>
          <cell r="H1715" t="str">
            <v>ACRÉSCIMO PARA POÇO DE VISITA RETANGULAR PARA DRENAGEM, EM ALVENARIA COM BLOCOS DE CONCRETO, DIMENSÕES INTERNAS = 1X2,5 M. AF_12/2020</v>
          </cell>
          <cell r="I1715" t="str">
            <v>M</v>
          </cell>
          <cell r="J1715" t="str">
            <v>COEFICIENTE DE REPRESENTATIVIDADE</v>
          </cell>
          <cell r="K1715" t="str">
            <v>1.877,28</v>
          </cell>
        </row>
        <row r="1716">
          <cell r="G1716">
            <v>99270</v>
          </cell>
          <cell r="H1716" t="str">
            <v>POÇO DE INSPEÇÃO CIRCULAR PARA DRENAGEM, EM CONCRETO PRÉ-MOLDADO, DIÂMETRO INTERNO = 0,60 M, PROFUNDIDADE = 1,40 M, EXCLUINDO TAMPÃO. AF_12/2020_PA</v>
          </cell>
          <cell r="I1716" t="str">
            <v>UN</v>
          </cell>
          <cell r="J1716" t="str">
            <v>ATRIBUÍDO SÃO PAULO</v>
          </cell>
          <cell r="K1716" t="str">
            <v>536,48</v>
          </cell>
        </row>
        <row r="1717">
          <cell r="G1717">
            <v>99271</v>
          </cell>
          <cell r="H1717" t="str">
            <v>BASE PARA POÇO DE VISITA RETANGULAR PARA DRENAGEM, EM ALVENARIA COM BLOCOS DE CONCRETO, DIMENSÕES INTERNAS = 1,5X3 M, PROFUNDIDADE = 1,40 M, EXCLUINDO TAMPÃO. AF_12/2020_PA</v>
          </cell>
          <cell r="I1717" t="str">
            <v>UN</v>
          </cell>
          <cell r="J1717" t="str">
            <v>ATRIBUÍDO SÃO PAULO</v>
          </cell>
          <cell r="K1717" t="str">
            <v>6.291,15</v>
          </cell>
        </row>
        <row r="1718">
          <cell r="G1718">
            <v>99272</v>
          </cell>
          <cell r="H1718" t="str">
            <v>POÇO DE INSPEÇÃO CIRCULAR PARA DRENAGEM, EM ALVENARIA COM TIJOLOS CERÂMICOS MACIÇOS, DIÂMETRO INTERNO = 0,60 M, PROFUNDIDADE = 0,95 M, EXCLUINDO TAMPÃO. AF_12/2020_PA</v>
          </cell>
          <cell r="I1718" t="str">
            <v>UN</v>
          </cell>
          <cell r="J1718" t="str">
            <v>ATRIBUÍDO SÃO PAULO</v>
          </cell>
          <cell r="K1718" t="str">
            <v>1.043,21</v>
          </cell>
        </row>
        <row r="1719">
          <cell r="G1719">
            <v>99273</v>
          </cell>
          <cell r="H1719" t="str">
            <v>POÇO DE INSPEÇÃO CIRCULAR PARA DRENAGEM, EM ALVENARIA COM TIJOLOS CERÂMICOS MACIÇOS, DIÂMETRO INTERNO = 0,60 M, PROFUNDIDADE = 1,45 M, EXCLUINDO TAMPÃO. AF_12/2020_PA</v>
          </cell>
          <cell r="I1719" t="str">
            <v>UN</v>
          </cell>
          <cell r="J1719" t="str">
            <v>ATRIBUÍDO SÃO PAULO</v>
          </cell>
          <cell r="K1719" t="str">
            <v>1.473,76</v>
          </cell>
        </row>
        <row r="1720">
          <cell r="G1720">
            <v>99274</v>
          </cell>
          <cell r="H1720" t="str">
            <v>BASE PARA POÇO DE VISITA RETANGULAR PARA DRENAGEM, EM ALVENARIA COM BLOCOS DE CONCRETO, DIMENSÕES INTERNAS = 1X3 M, PROFUNDIDADE = 1,40 M, EXCLUINDO TAMPÃO. AF_12/2020_PA</v>
          </cell>
          <cell r="I1720" t="str">
            <v>UN</v>
          </cell>
          <cell r="J1720" t="str">
            <v>ATRIBUÍDO SÃO PAULO</v>
          </cell>
          <cell r="K1720" t="str">
            <v>5.030,75</v>
          </cell>
        </row>
        <row r="1721">
          <cell r="G1721">
            <v>99275</v>
          </cell>
          <cell r="H1721" t="str">
            <v>BASE PARA POÇO DE VISITA CIRCULAR PARA DRENAGEM, EM CONCRETO PRÉ-MOLDADO, DIÂMETRO INTERNO = 0,80 M, PROFUNDIDADE = 1,35 M, EXCLUINDO TAMPÃO. AF_12/2020_PA</v>
          </cell>
          <cell r="I1721" t="str">
            <v>UN</v>
          </cell>
          <cell r="J1721" t="str">
            <v>ATRIBUÍDO SÃO PAULO</v>
          </cell>
          <cell r="K1721" t="str">
            <v>834,70</v>
          </cell>
        </row>
        <row r="1722">
          <cell r="G1722">
            <v>99276</v>
          </cell>
          <cell r="H1722" t="str">
            <v>ACRÉSCIMO PARA POÇO DE VISITA RETANGULAR PARA DRENAGEM, EM ALVENARIA COM BLOCOS DE CONCRETO, DIMENSÕES INTERNAS = 1,5X3 M. AF_12/2020</v>
          </cell>
          <cell r="I1722" t="str">
            <v>M</v>
          </cell>
          <cell r="J1722" t="str">
            <v>COEFICIENTE DE REPRESENTATIVIDADE</v>
          </cell>
          <cell r="K1722" t="str">
            <v>2.338,47</v>
          </cell>
        </row>
        <row r="1723">
          <cell r="G1723">
            <v>99277</v>
          </cell>
          <cell r="H1723" t="str">
            <v>ACRÉSCIMO PARA POÇO DE VISITA RETANGULAR PARA DRENAGEM, EM ALVENARIA COM BLOCOS DE CONCRETO, DIMENSÕES INTERNAS = 1X3 M. AF_12/2020</v>
          </cell>
          <cell r="I1723" t="str">
            <v>M</v>
          </cell>
          <cell r="J1723" t="str">
            <v>COEFICIENTE DE REPRESENTATIVIDADE</v>
          </cell>
          <cell r="K1723" t="str">
            <v>2.107,88</v>
          </cell>
        </row>
        <row r="1724">
          <cell r="G1724">
            <v>99278</v>
          </cell>
          <cell r="H1724" t="str">
            <v>ACRÉSCIMO PARA POÇO DE VISITA CIRCULAR PARA DRENAGEM, EM CONCRETO PRÉ-MOLDADO, DIÂMETRO INTERNO = 0,8 M. AF_12/2020</v>
          </cell>
          <cell r="I1724" t="str">
            <v>M</v>
          </cell>
          <cell r="J1724" t="str">
            <v>ATRIBUÍDO SÃO PAULO</v>
          </cell>
          <cell r="K1724" t="str">
            <v>308,37</v>
          </cell>
        </row>
        <row r="1725">
          <cell r="G1725">
            <v>99279</v>
          </cell>
          <cell r="H1725" t="str">
            <v>BASE PARA POÇO DE VISITA RETANGULAR PARA DRENAGEM, EM ALVENARIA COM BLOCOS DE CONCRETO, DIMENSÕES INTERNAS = 1X3,5 M, PROFUNDIDADE = 1,40 M, EXCLUINDO TAMPÃO. AF_12/2020_PA</v>
          </cell>
          <cell r="I1725" t="str">
            <v>UN</v>
          </cell>
          <cell r="J1725" t="str">
            <v>ATRIBUÍDO SÃO PAULO</v>
          </cell>
          <cell r="K1725" t="str">
            <v>5.678,41</v>
          </cell>
        </row>
        <row r="1726">
          <cell r="G1726">
            <v>99280</v>
          </cell>
          <cell r="H1726" t="str">
            <v>BASE PARA POÇO DE VISITA CIRCULAR PARA DRENAGEM, EM ALVENARIA COM TIJOLOS CERÂMICOS MACIÇOS, DIÂMETRO INTERNO = 0,80 M, PROFUNDIDADE = 1,40 M, EXCLUINDO TAMPÃO. AF_12/2020_PA</v>
          </cell>
          <cell r="I1726" t="str">
            <v>UN</v>
          </cell>
          <cell r="J1726" t="str">
            <v>ATRIBUÍDO SÃO PAULO</v>
          </cell>
          <cell r="K1726" t="str">
            <v>1.922,55</v>
          </cell>
        </row>
        <row r="1727">
          <cell r="G1727">
            <v>99281</v>
          </cell>
          <cell r="H1727" t="str">
            <v>ACRÉSCIMO PARA POÇO DE VISITA RETANGULAR PARA DRENAGEM, EM ALVENARIA COM BLOCOS DE CONCRETO, DIMENSÕES INTERNAS = 1X3,5 M. AF_12/2020</v>
          </cell>
          <cell r="I1727" t="str">
            <v>M</v>
          </cell>
          <cell r="J1727" t="str">
            <v>COEFICIENTE DE REPRESENTATIVIDADE</v>
          </cell>
          <cell r="K1727" t="str">
            <v>2.338,47</v>
          </cell>
        </row>
        <row r="1728">
          <cell r="G1728">
            <v>99282</v>
          </cell>
          <cell r="H1728" t="str">
            <v>ACRÉSCIMO PARA POÇO DE VISITA RETANGULAR PARA DRENAGEM, EM ALVENARIA COM BLOCOS DE CONCRETO, DIMENSÕES INTERNAS = 2,5X2,5 M. AF_12/2020</v>
          </cell>
          <cell r="I1728" t="str">
            <v>M</v>
          </cell>
          <cell r="J1728" t="str">
            <v>COEFICIENTE DE REPRESENTATIVIDADE</v>
          </cell>
          <cell r="K1728" t="str">
            <v>2.591,89</v>
          </cell>
        </row>
        <row r="1729">
          <cell r="G1729">
            <v>99283</v>
          </cell>
          <cell r="H1729" t="str">
            <v>ACRÉSCIMO PARA POÇO DE VISITA CIRCULAR PARA DRENAGEM, EM ALVENARIA COM TIJOLOS CERÂMICOS MACIÇOS, DIÂMETRO INTERNO = 0,8 M. AF_12/2020</v>
          </cell>
          <cell r="I1729" t="str">
            <v>M</v>
          </cell>
          <cell r="J1729" t="str">
            <v>COEFICIENTE DE REPRESENTATIVIDADE</v>
          </cell>
          <cell r="K1729" t="str">
            <v>1.071,26</v>
          </cell>
        </row>
        <row r="1730">
          <cell r="G1730">
            <v>99284</v>
          </cell>
          <cell r="H1730" t="str">
            <v>BASE PARA POÇO DE VISITA RETANGULAR PARA DRENAGEM, EM ALVENARIA COM BLOCOS DE CONCRETO, DIMENSÕES INTERNAS = 1,5X3,5 M, PROFUNDIDADE = 1,40 M, EXCLUINDO TAMPÃO. AF_12/2020_PA</v>
          </cell>
          <cell r="I1730" t="str">
            <v>UN</v>
          </cell>
          <cell r="J1730" t="str">
            <v>ATRIBUÍDO SÃO PAULO</v>
          </cell>
          <cell r="K1730" t="str">
            <v>7.109,60</v>
          </cell>
        </row>
        <row r="1731">
          <cell r="G1731">
            <v>99285</v>
          </cell>
          <cell r="H1731" t="str">
            <v>BASE PARA POÇO DE VISITA CIRCULAR PARA DRENAGEM, EM CONCRETO PRÉ-MOLDADO, DIÂMETRO INTERNO = 1,0 M, PROFUNDIDADE = 1,35 M, EXCLUINDO TAMPÃO. AF_05/2018_PA</v>
          </cell>
          <cell r="I1731" t="str">
            <v>UN</v>
          </cell>
          <cell r="J1731" t="str">
            <v>ATRIBUÍDO SÃO PAULO</v>
          </cell>
          <cell r="K1731" t="str">
            <v>1.164,37</v>
          </cell>
        </row>
        <row r="1732">
          <cell r="G1732">
            <v>99286</v>
          </cell>
          <cell r="H1732" t="str">
            <v>BASE PARA POÇO DE VISITA RETANGULAR PARA DRENAGEM, EM ALVENARIA COM BLOCOS DE CONCRETO, DIMENSÕES INTERNAS = 1X4 M, PROFUNDIDADE = 1,40 M, EXCLUINDO TAMPÃO. AF_12/2020_PA</v>
          </cell>
          <cell r="I1732" t="str">
            <v>UN</v>
          </cell>
          <cell r="J1732" t="str">
            <v>ATRIBUÍDO SÃO PAULO</v>
          </cell>
          <cell r="K1732" t="str">
            <v>6.326,18</v>
          </cell>
        </row>
        <row r="1733">
          <cell r="G1733">
            <v>99287</v>
          </cell>
          <cell r="H1733" t="str">
            <v>BASE PARA POÇO DE VISITA RETANGULAR PARA DRENAGEM, EM ALVENARIA COM BLOCOS DE CONCRETO, DIMENSÕES INTERNAS = 2,5X3 M, PROFUNDIDADE = 1,40 M, EXCLUINDO TAMPÃO. AF_12/2020_PA</v>
          </cell>
          <cell r="I1733" t="str">
            <v>UN</v>
          </cell>
          <cell r="J1733" t="str">
            <v>ATRIBUÍDO SÃO PAULO</v>
          </cell>
          <cell r="K1733" t="str">
            <v>9.039,50</v>
          </cell>
        </row>
        <row r="1734">
          <cell r="G1734">
            <v>99288</v>
          </cell>
          <cell r="H1734" t="str">
            <v>ACRÉSCIMO PARA POÇO DE VISITA CIRCULAR PARA DRENAGEM, EM CONCRETO PRÉ-MOLDADO, DIÂMETRO INTERNO = 1 M. AF_12/2020</v>
          </cell>
          <cell r="I1734" t="str">
            <v>M</v>
          </cell>
          <cell r="J1734" t="str">
            <v>ATRIBUÍDO SÃO PAULO</v>
          </cell>
          <cell r="K1734" t="str">
            <v>406,28</v>
          </cell>
        </row>
        <row r="1735">
          <cell r="G1735">
            <v>99289</v>
          </cell>
          <cell r="H1735" t="str">
            <v>ACRÉSCIMO PARA POÇO DE VISITA RETANGULAR PARA DRENAGEM, EM ALVENARIA COM BLOCOS DE CONCRETO, DIMENSÕES INTERNAS = 1X4 M. AF_12/2020</v>
          </cell>
          <cell r="I1735" t="str">
            <v>M</v>
          </cell>
          <cell r="J1735" t="str">
            <v>COEFICIENTE DE REPRESENTATIVIDADE</v>
          </cell>
          <cell r="K1735" t="str">
            <v>2.569,02</v>
          </cell>
        </row>
        <row r="1736">
          <cell r="G1736">
            <v>99290</v>
          </cell>
          <cell r="H1736" t="str">
            <v>BASE PARA POÇO DE VISITA RETANGULAR PARA DRENAGEM, EM ALVENARIA COM BLOCOS DE CONCRETO, DIMENSÕES INTERNAS = 1,5X1,5 M, PROFUNDIDADE = 1,40 M, EXCLUINDO TAMPÃO. AF_12/2020_PA</v>
          </cell>
          <cell r="I1736" t="str">
            <v>UN</v>
          </cell>
          <cell r="J1736" t="str">
            <v>ATRIBUÍDO SÃO PAULO</v>
          </cell>
          <cell r="K1736" t="str">
            <v>3.811,72</v>
          </cell>
        </row>
        <row r="1737">
          <cell r="G1737">
            <v>99291</v>
          </cell>
          <cell r="H1737" t="str">
            <v>ACRÉSCIMO PARA POÇO DE VISITA RETANGULAR PARA DRENAGEM, EM ALVENARIA COM BLOCOS DE CONCRETO, DIMENSÕES INTERNAS = 1,5X3,5 M. AF_12/2020</v>
          </cell>
          <cell r="I1737" t="str">
            <v>M</v>
          </cell>
          <cell r="J1737" t="str">
            <v>COEFICIENTE DE REPRESENTATIVIDADE</v>
          </cell>
          <cell r="K1737" t="str">
            <v>2.569,02</v>
          </cell>
        </row>
        <row r="1738">
          <cell r="G1738">
            <v>99292</v>
          </cell>
          <cell r="H1738" t="str">
            <v>BASE PARA POÇO DE VISITA CIRCULAR PARA DRENAGEM, EM ALVENARIA COM TIJOLOS CERÂMICOS MACIÇOS, DIÂMETRO INTERNO = 1,0 M, PROFUNDIDADE = 1,40 M, EXCLUINDO TAMPÃO. AF_12/2020_PA</v>
          </cell>
          <cell r="I1738" t="str">
            <v>UN</v>
          </cell>
          <cell r="J1738" t="str">
            <v>ATRIBUÍDO SÃO PAULO</v>
          </cell>
          <cell r="K1738" t="str">
            <v>2.381,64</v>
          </cell>
        </row>
        <row r="1739">
          <cell r="G1739">
            <v>99293</v>
          </cell>
          <cell r="H1739" t="str">
            <v>ACRÉSCIMO PARA POÇO DE VISITA CIRCULAR PARA DRENAGEM, EM ALVENARIA COM TIJOLOS CERÂMICOS MACIÇOS, DIÂMETRO INTERNO = 1 M. AF_12/2020</v>
          </cell>
          <cell r="I1739" t="str">
            <v>M</v>
          </cell>
          <cell r="J1739" t="str">
            <v>COEFICIENTE DE REPRESENTATIVIDADE</v>
          </cell>
          <cell r="K1739" t="str">
            <v>1.296,55</v>
          </cell>
        </row>
        <row r="1740">
          <cell r="G1740">
            <v>99294</v>
          </cell>
          <cell r="H1740" t="str">
            <v>BASE PARA POÇO DE VISITA RETANGULAR PARA DRENAGEM, EM ALVENARIA COM BLOCOS DE CONCRETO, DIMENSÕES INTERNAS = 1,5X4 M, PROFUNDIDADE = 1,40 M, EXCLUINDO TAMPÃO. AF_12/2020_PA</v>
          </cell>
          <cell r="I1740" t="str">
            <v>UN</v>
          </cell>
          <cell r="J1740" t="str">
            <v>ATRIBUÍDO SÃO PAULO</v>
          </cell>
          <cell r="K1740" t="str">
            <v>7.927,96</v>
          </cell>
        </row>
        <row r="1741">
          <cell r="G1741">
            <v>99296</v>
          </cell>
          <cell r="H1741" t="str">
            <v>ACRÉSCIMO PARA POÇO DE VISITA RETANGULAR PARA DRENAGEM, EM ALVENARIA COM BLOCOS DE CONCRETO, DIMENSÕES INTERNAS = 2,5X3 M. AF_12/2020</v>
          </cell>
          <cell r="I1741" t="str">
            <v>M</v>
          </cell>
          <cell r="J1741" t="str">
            <v>COEFICIENTE DE REPRESENTATIVIDADE</v>
          </cell>
          <cell r="K1741" t="str">
            <v>2.822,43</v>
          </cell>
        </row>
        <row r="1742">
          <cell r="G1742">
            <v>99297</v>
          </cell>
          <cell r="H1742" t="str">
            <v>ACRÉSCIMO PARA POÇO DE VISITA RETANGULAR PARA DRENAGEM, EM ALVENARIA COM BLOCOS DE CONCRETO, DIMENSÕES INTERNAS = 1,5X4 M. AF_12/2020</v>
          </cell>
          <cell r="I1742" t="str">
            <v>M</v>
          </cell>
          <cell r="J1742" t="str">
            <v>COEFICIENTE DE REPRESENTATIVIDADE</v>
          </cell>
          <cell r="K1742" t="str">
            <v>2.818,48</v>
          </cell>
        </row>
        <row r="1743">
          <cell r="G1743">
            <v>99298</v>
          </cell>
          <cell r="H1743" t="str">
            <v>BASE PARA POÇO DE VISITA RETANGULAR PARA DRENAGEM, EM ALVENARIA COM BLOCOS DE CONCRETO, DIMENSÕES INTERNAS = 2,5X3,5 M, PROFUNDIDADE = 1,40 M, EXCLUINDO TAMPÃO. AF_12/2020_PA</v>
          </cell>
          <cell r="I1743" t="str">
            <v>UN</v>
          </cell>
          <cell r="J1743" t="str">
            <v>ATRIBUÍDO SÃO PAULO</v>
          </cell>
          <cell r="K1743" t="str">
            <v>10.231,99</v>
          </cell>
        </row>
        <row r="1744">
          <cell r="G1744">
            <v>99299</v>
          </cell>
          <cell r="H1744" t="str">
            <v>ACRÉSCIMO PARA POÇO DE VISITA RETANGULAR PARA DRENAGEM, EM ALVENARIA COM BLOCOS DE CONCRETO, DIMENSÕES INTERNAS = 2,5X3,5 M. AF_12/2020</v>
          </cell>
          <cell r="I1744" t="str">
            <v>M</v>
          </cell>
          <cell r="J1744" t="str">
            <v>COEFICIENTE DE REPRESENTATIVIDADE</v>
          </cell>
          <cell r="K1744" t="str">
            <v>3.052,92</v>
          </cell>
        </row>
        <row r="1745">
          <cell r="G1745">
            <v>99300</v>
          </cell>
          <cell r="H1745" t="str">
            <v>BASE PARA POÇO DE VISITA RETANGULAR PARA DRENAGEM, EM ALVENARIA COM BLOCOS DE CONCRETO, DIMENSÕES INTERNAS = 2,5X4 M, PROFUNDIDADE = 1,40 M, EXCLUINDO TAMPÃO. AF_12/2020_PA</v>
          </cell>
          <cell r="I1745" t="str">
            <v>UN</v>
          </cell>
          <cell r="J1745" t="str">
            <v>ATRIBUÍDO SÃO PAULO</v>
          </cell>
          <cell r="K1745" t="str">
            <v>11.424,47</v>
          </cell>
        </row>
        <row r="1746">
          <cell r="G1746">
            <v>99301</v>
          </cell>
          <cell r="H1746" t="str">
            <v>BASE PARA POÇO DE VISITA RETANGULAR PARA DRENAGEM, EM ALVENARIA COM BLOCOS DE CONCRETO, DIMENSÕES INTERNAS = 2X2 M, PROFUNDIDADE = 1,40 M, EXCLUINDO TAMPÃO. AF_12/2020_PA</v>
          </cell>
          <cell r="I1746" t="str">
            <v>UN</v>
          </cell>
          <cell r="J1746" t="str">
            <v>ATRIBUÍDO SÃO PAULO</v>
          </cell>
          <cell r="K1746" t="str">
            <v>5.634,94</v>
          </cell>
        </row>
        <row r="1747">
          <cell r="G1747">
            <v>99302</v>
          </cell>
          <cell r="H1747" t="str">
            <v>ACRÉSCIMO PARA POÇO DE VISITA RETANGULAR PARA DRENAGEM, EM ALVENARIA COM BLOCOS DE CONCRETO, DIMENSÕES INTERNAS = 2,5X4 M. AF_12/2020</v>
          </cell>
          <cell r="I1747" t="str">
            <v>M</v>
          </cell>
          <cell r="J1747" t="str">
            <v>COEFICIENTE DE REPRESENTATIVIDADE</v>
          </cell>
          <cell r="K1747" t="str">
            <v>3.287,41</v>
          </cell>
        </row>
        <row r="1748">
          <cell r="G1748">
            <v>99303</v>
          </cell>
          <cell r="H1748" t="str">
            <v>BASE PARA POÇO DE VISITA RETANGULAR PARA DRENAGEM, EM ALVENARIA COM BLOCOS DE CONCRETO, DIMENSÕES INTERNAS = 3X3 M, PROFUNDIDADE = 1,40 M, EXCLUINDO TAMPÃO. AF_12/2020_PA</v>
          </cell>
          <cell r="I1748" t="str">
            <v>UN</v>
          </cell>
          <cell r="J1748" t="str">
            <v>ATRIBUÍDO SÃO PAULO</v>
          </cell>
          <cell r="K1748" t="str">
            <v>10.457,94</v>
          </cell>
        </row>
        <row r="1749">
          <cell r="G1749">
            <v>99304</v>
          </cell>
          <cell r="H1749" t="str">
            <v>ACRÉSCIMO PARA POÇO DE VISITA RETANGULAR PARA DRENAGEM, EM ALVENARIA COM BLOCOS DE CONCRETO, DIMENSÕES INTERNAS = 3X3 M. AF_12/2020</v>
          </cell>
          <cell r="I1749" t="str">
            <v>M</v>
          </cell>
          <cell r="J1749" t="str">
            <v>COEFICIENTE DE REPRESENTATIVIDADE</v>
          </cell>
          <cell r="K1749" t="str">
            <v>3.056,87</v>
          </cell>
        </row>
        <row r="1750">
          <cell r="G1750">
            <v>99305</v>
          </cell>
          <cell r="H1750" t="str">
            <v>BASE PARA POÇO DE VISITA RETANGULAR PARA DRENAGEM, EM ALVENARIA COM BLOCOS DE CONCRETO, DIMENSÕES INTERNAS = 3X3,5 M, PROFUNDIDADE = 1,40 M, EXCLUINDO TAMPÃO. AF_12/2020_PA</v>
          </cell>
          <cell r="I1750" t="str">
            <v>UN</v>
          </cell>
          <cell r="J1750" t="str">
            <v>ATRIBUÍDO SÃO PAULO</v>
          </cell>
          <cell r="K1750" t="str">
            <v>11.832,40</v>
          </cell>
        </row>
        <row r="1751">
          <cell r="G1751">
            <v>99306</v>
          </cell>
          <cell r="H1751" t="str">
            <v>ACRÉSCIMO PARA POÇO DE VISITA RETANGULAR PARA DRENAGEM, EM ALVENARIA COM BLOCOS DE CONCRETO, DIMENSÕES INTERNAS = 3X3,5 M. AF_12/2020</v>
          </cell>
          <cell r="I1751" t="str">
            <v>M</v>
          </cell>
          <cell r="J1751" t="str">
            <v>COEFICIENTE DE REPRESENTATIVIDADE</v>
          </cell>
          <cell r="K1751" t="str">
            <v>3.287,41</v>
          </cell>
        </row>
        <row r="1752">
          <cell r="G1752">
            <v>99307</v>
          </cell>
          <cell r="H1752" t="str">
            <v>ACRÉSCIMO PARA POÇO DE VISITA RETANGULAR PARA DRENAGEM, EM ALVENARIA COM BLOCOS DE CONCRETO, DIMENSÕES INTERNAS = 2X2 M. AF_12/2020</v>
          </cell>
          <cell r="I1752" t="str">
            <v>M</v>
          </cell>
          <cell r="J1752" t="str">
            <v>COEFICIENTE DE REPRESENTATIVIDADE</v>
          </cell>
          <cell r="K1752" t="str">
            <v>2.126,80</v>
          </cell>
        </row>
        <row r="1753">
          <cell r="G1753">
            <v>99308</v>
          </cell>
          <cell r="H1753" t="str">
            <v>BASE PARA POÇO DE VISITA RETANGULAR PARA DRENAGEM, EM ALVENARIA COM BLOCOS DE CONCRETO, DIMENSÕES INTERNAS = 3X4 M, PROFUNDIDADE = 1,40 M, EXCLUINDO TAMPÃO. AF_12/2020_PA</v>
          </cell>
          <cell r="I1753" t="str">
            <v>UN</v>
          </cell>
          <cell r="J1753" t="str">
            <v>ATRIBUÍDO SÃO PAULO</v>
          </cell>
          <cell r="K1753" t="str">
            <v>13.206,88</v>
          </cell>
        </row>
        <row r="1754">
          <cell r="G1754">
            <v>99309</v>
          </cell>
          <cell r="H1754" t="str">
            <v>ACRÉSCIMO PARA POÇO DE VISITA RETANGULAR PARA DRENAGEM, EM ALVENARIA COM BLOCOS DE CONCRETO, DIMENSÕES INTERNAS = 3X4 M. AF_12/2020</v>
          </cell>
          <cell r="I1754" t="str">
            <v>M</v>
          </cell>
          <cell r="J1754" t="str">
            <v>COEFICIENTE DE REPRESENTATIVIDADE</v>
          </cell>
          <cell r="K1754" t="str">
            <v>3.521,96</v>
          </cell>
        </row>
        <row r="1755">
          <cell r="G1755">
            <v>99310</v>
          </cell>
          <cell r="H1755" t="str">
            <v>BASE PARA POÇO DE VISITA RETANGULAR PARA DRENAGEM, EM ALVENARIA COM BLOCOS DE CONCRETO, DIMENSÕES INTERNAS = 3,5X3,5 M, PROFUNDIDADE = 1,40 M, EXCLUINDO TAMPÃO. AF_12/2020_PA</v>
          </cell>
          <cell r="I1755" t="str">
            <v>UN</v>
          </cell>
          <cell r="J1755" t="str">
            <v>ATRIBUÍDO SÃO PAULO</v>
          </cell>
          <cell r="K1755" t="str">
            <v>13.432,88</v>
          </cell>
        </row>
        <row r="1756">
          <cell r="G1756">
            <v>99311</v>
          </cell>
          <cell r="H1756" t="str">
            <v>ACRÉSCIMO PARA POÇO DE VISITA RETANGULAR PARA DRENAGEM, EM ALVENARIA COM BLOCOS DE CONCRETO, DIMENSÕES INTERNAS = 3,5X3,5 M. AF_12/2020</v>
          </cell>
          <cell r="I1756" t="str">
            <v>M</v>
          </cell>
          <cell r="J1756" t="str">
            <v>COEFICIENTE DE REPRESENTATIVIDADE</v>
          </cell>
          <cell r="K1756" t="str">
            <v>3.521,96</v>
          </cell>
        </row>
        <row r="1757">
          <cell r="G1757">
            <v>99312</v>
          </cell>
          <cell r="H1757" t="str">
            <v>BASE PARA POÇO DE VISITA RETANGULAR PARA DRENAGEM, EM ALVENARIA COM BLOCOS DE CONCRETO, DIMENSÕES INTERNAS = 2X2,5 M, PROFUNDIDADE = 1,40 M, EXCLUINDO TAMPÃO. AF_12/2020_PA</v>
          </cell>
          <cell r="I1757" t="str">
            <v>UN</v>
          </cell>
          <cell r="J1757" t="str">
            <v>ATRIBUÍDO SÃO PAULO</v>
          </cell>
          <cell r="K1757" t="str">
            <v>6.612,20</v>
          </cell>
        </row>
        <row r="1758">
          <cell r="G1758">
            <v>99313</v>
          </cell>
          <cell r="H1758" t="str">
            <v>BASE PARA POÇO DE VISITA RETANGULAR PARA DRENAGEM, EM ALVENARIA COM BLOCOS DE CONCRETO, DIMENSÕES INTERNAS = 3,5X4 M, PROFUNDIDADE = 1,40 M, EXCLUINDO TAMPÃO. AF_12/2020_PA</v>
          </cell>
          <cell r="I1758" t="str">
            <v>UN</v>
          </cell>
          <cell r="J1758" t="str">
            <v>ATRIBUÍDO SÃO PAULO</v>
          </cell>
          <cell r="K1758" t="str">
            <v>14.989,16</v>
          </cell>
        </row>
        <row r="1759">
          <cell r="G1759">
            <v>99314</v>
          </cell>
          <cell r="H1759" t="str">
            <v>ACRÉSCIMO PARA POÇO DE VISITA RETANGULAR PARA DRENAGEM, EM ALVENARIA COM BLOCOS DE CONCRETO, DIMENSÕES INTERNAS = 3,5X4 M. AF_12/2020</v>
          </cell>
          <cell r="I1759" t="str">
            <v>M</v>
          </cell>
          <cell r="J1759" t="str">
            <v>COEFICIENTE DE REPRESENTATIVIDADE</v>
          </cell>
          <cell r="K1759" t="str">
            <v>3.756,45</v>
          </cell>
        </row>
        <row r="1760">
          <cell r="G1760">
            <v>99315</v>
          </cell>
          <cell r="H1760" t="str">
            <v>BASE PARA POÇO DE VISITA RETANGULAR PARA DRENAGEM, EM ALVENARIA COM BLOCOS DE CONCRETO, DIMENSÕES INTERNAS = 4X4 M, PROFUNDIDADE = 1,40 M, EXCLUINDO TAMPÃO. AF_12/2020_PA</v>
          </cell>
          <cell r="I1760" t="str">
            <v>UN</v>
          </cell>
          <cell r="J1760" t="str">
            <v>ATRIBUÍDO SÃO PAULO</v>
          </cell>
          <cell r="K1760" t="str">
            <v>16.771,58</v>
          </cell>
        </row>
        <row r="1761">
          <cell r="G1761">
            <v>99317</v>
          </cell>
          <cell r="H1761" t="str">
            <v>ACRÉSCIMO PARA POÇO DE VISITA RETANGULAR PARA DRENAGEM, EM ALVENARIA COM BLOCOS DE CONCRETO, DIMENSÕES INTERNAS = 2X2,5 M. AF_12/2020</v>
          </cell>
          <cell r="I1761" t="str">
            <v>M</v>
          </cell>
          <cell r="J1761" t="str">
            <v>COEFICIENTE DE REPRESENTATIVIDADE</v>
          </cell>
          <cell r="K1761" t="str">
            <v>2.357,34</v>
          </cell>
        </row>
        <row r="1762">
          <cell r="G1762">
            <v>99318</v>
          </cell>
          <cell r="H1762" t="str">
            <v>CHAMINÉ CIRCULAR PARA POÇO DE VISITA PARA DRENAGEM, EM CONCRETO PRÉ-MOLDADO, DIÂMETRO INTERNO = 0,6 M. AF_12/2020</v>
          </cell>
          <cell r="I1762" t="str">
            <v>M</v>
          </cell>
          <cell r="J1762" t="str">
            <v>ATRIBUÍDO SÃO PAULO</v>
          </cell>
          <cell r="K1762" t="str">
            <v>224,48</v>
          </cell>
        </row>
        <row r="1763">
          <cell r="G1763">
            <v>99319</v>
          </cell>
          <cell r="H1763" t="str">
            <v>CHAMINÉ CIRCULAR PARA POÇO DE VISITA PARA DRENAGEM, EM ALVENARIA COM TIJOLOS CERÂMICOS MACIÇOS, DIÂMETRO INTERNO = 0,6 M. AF_12/2020</v>
          </cell>
          <cell r="I1763" t="str">
            <v>M</v>
          </cell>
          <cell r="J1763" t="str">
            <v>COEFICIENTE DE REPRESENTATIVIDADE</v>
          </cell>
          <cell r="K1763" t="str">
            <v>853,45</v>
          </cell>
        </row>
        <row r="1764">
          <cell r="G1764">
            <v>99320</v>
          </cell>
          <cell r="H1764" t="str">
            <v>BASE PARA POÇO DE VISITA RETANGULAR PARA DRENAGEM, EM ALVENARIA COM BLOCOS DE CONCRETO, DIMENSÕES INTERNAS = 2X3 M, PROFUNDIDADE = 1,40 M, EXCLUINDO TAMPÃO. AF_12/2020_PA</v>
          </cell>
          <cell r="I1764" t="str">
            <v>UN</v>
          </cell>
          <cell r="J1764" t="str">
            <v>ATRIBUÍDO SÃO PAULO</v>
          </cell>
          <cell r="K1764" t="str">
            <v>7.643,28</v>
          </cell>
        </row>
        <row r="1765">
          <cell r="G1765">
            <v>99321</v>
          </cell>
          <cell r="H1765" t="str">
            <v>ACRÉSCIMO PARA POÇO DE VISITA RETANGULAR PARA DRENAGEM, EM ALVENARIA COM BLOCOS DE CONCRETO, DIMENSÕES INTERNAS = 2X3 M. AF_12/2020</v>
          </cell>
          <cell r="I1765" t="str">
            <v>M</v>
          </cell>
          <cell r="J1765" t="str">
            <v>COEFICIENTE DE REPRESENTATIVIDADE</v>
          </cell>
          <cell r="K1765" t="str">
            <v>2.587,94</v>
          </cell>
        </row>
        <row r="1766">
          <cell r="G1766">
            <v>99322</v>
          </cell>
          <cell r="H1766" t="str">
            <v>BASE PARA POÇO DE VISITA RETANGULAR PARA DRENAGEM, EM ALVENARIA COM BLOCOS DE CONCRETO, DIMENSÕES INTERNAS = 2X3,5 M, PROFUNDIDADE = 1,40 M, EXCLUINDO TAMPÃO. AF_12/2020_PA</v>
          </cell>
          <cell r="I1766" t="str">
            <v>UN</v>
          </cell>
          <cell r="J1766" t="str">
            <v>ATRIBUÍDO SÃO PAULO</v>
          </cell>
          <cell r="K1766" t="str">
            <v>8.627,33</v>
          </cell>
        </row>
        <row r="1767">
          <cell r="G1767">
            <v>99323</v>
          </cell>
          <cell r="H1767" t="str">
            <v>ACRÉSCIMO PARA POÇO DE VISITA RETANGULAR PARA DRENAGEM, EM ALVENARIA COM BLOCOS DE CONCRETO, DIMENSÕES INTERNAS = 2X3,5 M. AF_12/2020</v>
          </cell>
          <cell r="I1767" t="str">
            <v>M</v>
          </cell>
          <cell r="J1767" t="str">
            <v>COEFICIENTE DE REPRESENTATIVIDADE</v>
          </cell>
          <cell r="K1767" t="str">
            <v>2.818,48</v>
          </cell>
        </row>
        <row r="1768">
          <cell r="G1768">
            <v>99324</v>
          </cell>
          <cell r="H1768" t="str">
            <v>BASE PARA POÇO DE VISITA RETANGULAR PARA DRENAGEM, EM ALVENARIA COM BLOCOS DE CONCRETO, DIMENSÕES INTERNAS = 2X4 M, PROFUNDIDADE = 1,40 M, EXCLUINDO TAMPÃO. AF_12/2020_PA</v>
          </cell>
          <cell r="I1768" t="str">
            <v>UN</v>
          </cell>
          <cell r="J1768" t="str">
            <v>ATRIBUÍDO SÃO PAULO</v>
          </cell>
          <cell r="K1768" t="str">
            <v>9.611,45</v>
          </cell>
        </row>
        <row r="1769">
          <cell r="G1769">
            <v>99325</v>
          </cell>
          <cell r="H1769" t="str">
            <v>ACRÉSCIMO PARA POÇO DE VISITA RETANGULAR PARA DRENAGEM, EM ALVENARIA COM BLOCOS DE CONCRETO, DIMENSÕES INTERNAS = 2X4 M. AF_12/2020</v>
          </cell>
          <cell r="I1769" t="str">
            <v>M</v>
          </cell>
          <cell r="J1769" t="str">
            <v>COEFICIENTE DE REPRESENTATIVIDADE</v>
          </cell>
          <cell r="K1769" t="str">
            <v>3.052,92</v>
          </cell>
        </row>
        <row r="1770">
          <cell r="G1770">
            <v>99326</v>
          </cell>
          <cell r="H1770" t="str">
            <v>BASE PARA POÇO DE VISITA RETANGULAR PARA DRENAGEM, EM ALVENARIA COM BLOCOS DE CONCRETO, DIMENSÕES INTERNAS = 2,5X2,5 M, PROFUNDIDADE = 1,40 M, EXCLUINDO TAMPÃO. AF_12/2020_PA</v>
          </cell>
          <cell r="I1770" t="str">
            <v>UN</v>
          </cell>
          <cell r="J1770" t="str">
            <v>ATRIBUÍDO SÃO PAULO</v>
          </cell>
          <cell r="K1770" t="str">
            <v>7.847,01</v>
          </cell>
        </row>
        <row r="1771">
          <cell r="G1771">
            <v>99327</v>
          </cell>
          <cell r="H1771" t="str">
            <v>ACRÉSCIMO PARA POÇO DE VISITA RETANGULAR PARA DRENAGEM, EM ALVENARIA COM BLOCOS DE CONCRETO, DIMENSÕES INTERNAS = 4X4 M. AF_12/2020</v>
          </cell>
          <cell r="I1771" t="str">
            <v>M</v>
          </cell>
          <cell r="J1771" t="str">
            <v>COEFICIENTE DE REPRESENTATIVIDADE</v>
          </cell>
          <cell r="K1771" t="str">
            <v>3.952,39</v>
          </cell>
        </row>
        <row r="1772">
          <cell r="G1772">
            <v>101800</v>
          </cell>
          <cell r="H1772" t="str">
            <v>CAIXA COM GRELHA RETANGULAR DE FERRO FUNDIDO, EM ALVENARIA COM TIJOLOS CERÂMICOS MACIÇOS, DIMENSÕES INTERNAS: 0,30 X 1,00 X 1,00. AF_12/2020</v>
          </cell>
          <cell r="I1772" t="str">
            <v>UN</v>
          </cell>
          <cell r="J1772" t="str">
            <v>ATRIBUÍDO SÃO PAULO</v>
          </cell>
          <cell r="K1772" t="str">
            <v>1.475,66</v>
          </cell>
        </row>
        <row r="1773">
          <cell r="G1773">
            <v>101801</v>
          </cell>
          <cell r="H1773" t="str">
            <v>CAIXA COM GRELHA RETANGULAR DE FERRO FUNDIDO, EM ALVENARIA COM BLOCOS DE CONCRETO, DIMENSÕES INTERNAS: 0,30 X 1,00 X 1,00. AF_12/2020</v>
          </cell>
          <cell r="I1773" t="str">
            <v>UN</v>
          </cell>
          <cell r="J1773" t="str">
            <v>ATRIBUÍDO SÃO PAULO</v>
          </cell>
          <cell r="K1773" t="str">
            <v>1.037,20</v>
          </cell>
        </row>
        <row r="1774">
          <cell r="G1774">
            <v>101806</v>
          </cell>
          <cell r="H1774" t="str">
            <v>CAIXA ENTERRADA DISTRIBUIDORA DE VAZÃO (SUMIDOUROS MÚLTIPLOS), RETANGULAR, EM ALVENARIA COM TIJOLOS MACIÇOS, DIMENSÕES INTERNAS: 0,60 X 0,60 X H=0,50 M. AF_12/2020</v>
          </cell>
          <cell r="I1774" t="str">
            <v>UN</v>
          </cell>
          <cell r="J1774" t="str">
            <v>ATRIBUÍDO SÃO PAULO</v>
          </cell>
          <cell r="K1774" t="str">
            <v>504,24</v>
          </cell>
        </row>
        <row r="1775">
          <cell r="G1775">
            <v>101807</v>
          </cell>
          <cell r="H1775" t="str">
            <v>CAIXA ENTERRADA DISTRIBUIDORA DE VAZÃO (SUMIDOUROS MÚLTIPLOS), RETANGULAR, EM ALVENARIA COM BLOCOS DE CONCRETO, DIMENSÕES INTERNAS: 0,60 X 0,60 X H=0,50 M. AF_12/2020</v>
          </cell>
          <cell r="I1775" t="str">
            <v>UN</v>
          </cell>
          <cell r="J1775" t="str">
            <v>ATRIBUÍDO SÃO PAULO</v>
          </cell>
          <cell r="K1775" t="str">
            <v>452,67</v>
          </cell>
        </row>
        <row r="1776">
          <cell r="G1776">
            <v>101808</v>
          </cell>
          <cell r="H1776" t="str">
            <v>CAIXA ENTERRADA DISTRIBUIDORA DE VAZÃO (SUMIDOUROS MÚLTIPLOS), RETANGULAR, EM CONCRETO PRÉ-MOLDADO, DIMENSÕES INTERNAS: 0,60 X 0,60 X H=0,50 M. AF_12/2020</v>
          </cell>
          <cell r="I1776" t="str">
            <v>UN</v>
          </cell>
          <cell r="J1776" t="str">
            <v>ATRIBUÍDO SÃO PAULO</v>
          </cell>
          <cell r="K1776" t="str">
            <v>429,83</v>
          </cell>
        </row>
        <row r="1777">
          <cell r="G1777">
            <v>101809</v>
          </cell>
          <cell r="H1777" t="str">
            <v>BASE PARA POCO DE VISITA RETANGULAR PARA ESGOTO E DRENAGEM, EM CONCRETO ESTRUTURAL, DIMENSÕES INTERNAS DE 90X150 M, PROFUNDIDADE DE 1,25 M, EXCLUINDO TAMPÃO. AF_12/2020_PA</v>
          </cell>
          <cell r="I1777" t="str">
            <v>UN</v>
          </cell>
          <cell r="J1777" t="str">
            <v>ATRIBUÍDO SÃO PAULO</v>
          </cell>
          <cell r="K1777" t="str">
            <v>2.802,07</v>
          </cell>
        </row>
        <row r="1778">
          <cell r="G1778">
            <v>102139</v>
          </cell>
          <cell r="H1778" t="str">
            <v>BASE PARA POÇO DE VISITA CIRCULAR PARA  ESGOTO, EM CONCRETO PRÉ-MOLDADO, DIÂMETRO INTERNO = 1,20 M, PROFUNDIDADE = 1,60 M, EXCLUINDO TAMPÃO. AF_12/2020_PA</v>
          </cell>
          <cell r="I1778" t="str">
            <v>UN</v>
          </cell>
          <cell r="J1778" t="str">
            <v>ATRIBUÍDO SÃO PAULO</v>
          </cell>
          <cell r="K1778" t="str">
            <v>1.525,49</v>
          </cell>
        </row>
        <row r="1779">
          <cell r="G1779">
            <v>102141</v>
          </cell>
          <cell r="H1779" t="str">
            <v>BASE PARA POÇO DE VISITA CIRCULAR PARA  ESGOTO, EM CONCRETO PRÉ-MOLDADO, DIÂMETRO INTERNO = 1,50 M, PROFUNDIDADE = 1,35 M, EXCLUINDO TAMPÃO. AF_12/2020_PA</v>
          </cell>
          <cell r="I1779" t="str">
            <v>UN</v>
          </cell>
          <cell r="J1779" t="str">
            <v>ATRIBUÍDO SÃO PAULO</v>
          </cell>
          <cell r="K1779" t="str">
            <v>2.362,02</v>
          </cell>
        </row>
        <row r="1780">
          <cell r="G1780">
            <v>102142</v>
          </cell>
          <cell r="H1780" t="str">
            <v>BASE PARA POÇO DE VISITA CIRCULAR PARA DRENAGEM, EM CONCRETO PRÉ-MOLDADO, DIÂMETRO INTERNO = 1,50 M, PROFUNDIDADE = 1,35 M, EXCLUINDO TAMPÃO. AF_12/2020_PA</v>
          </cell>
          <cell r="I1780" t="str">
            <v>UN</v>
          </cell>
          <cell r="J1780" t="str">
            <v>ATRIBUÍDO SÃO PAULO</v>
          </cell>
          <cell r="K1780" t="str">
            <v>2.316,34</v>
          </cell>
        </row>
        <row r="1781">
          <cell r="G1781">
            <v>102457</v>
          </cell>
          <cell r="H1781" t="str">
            <v>BASE PARA POÇO DE VISITA CIRCULAR PARA DRENAGEM, EM CONCRETO PRÉ-MOLDADO, DIÂMETRO INTERNO = 1,20 M, PROFUNDIDADE = 1,60 M, EXCLUINDO TAMPÃO. AF_05/2021_PA</v>
          </cell>
          <cell r="I1781" t="str">
            <v>UN</v>
          </cell>
          <cell r="J1781" t="str">
            <v>ATRIBUÍDO SÃO PAULO</v>
          </cell>
          <cell r="K1781" t="str">
            <v>1.477,19</v>
          </cell>
        </row>
        <row r="1782">
          <cell r="G1782">
            <v>94263</v>
          </cell>
          <cell r="H1782" t="str">
            <v>GUIA (MEIO-FIO) CONCRETO, MOLDADA  IN LOCO  EM TRECHO RETO COM EXTRUSORA, 13 CM BASE X 22 CM ALTURA. AF_06/2016</v>
          </cell>
          <cell r="I1782" t="str">
            <v>M</v>
          </cell>
          <cell r="J1782" t="str">
            <v>ATRIBUÍDO SÃO PAULO</v>
          </cell>
          <cell r="K1782" t="str">
            <v>33,74</v>
          </cell>
        </row>
        <row r="1783">
          <cell r="G1783">
            <v>94264</v>
          </cell>
          <cell r="H1783" t="str">
            <v>GUIA (MEIO-FIO) CONCRETO, MOLDADA  IN LOCO  EM TRECHO CURVO COM EXTRUSORA, 13 CM BASE X 22 CM ALTURA. AF_06/2016</v>
          </cell>
          <cell r="I1783" t="str">
            <v>M</v>
          </cell>
          <cell r="J1783" t="str">
            <v>ATRIBUÍDO SÃO PAULO</v>
          </cell>
          <cell r="K1783" t="str">
            <v>36,86</v>
          </cell>
        </row>
        <row r="1784">
          <cell r="G1784">
            <v>94265</v>
          </cell>
          <cell r="H1784" t="str">
            <v>GUIA (MEIO-FIO) CONCRETO, MOLDADA  IN LOCO  EM TRECHO RETO COM EXTRUSORA, 15 CM BASE X 30 CM ALTURA. AF_06/2016</v>
          </cell>
          <cell r="I1784" t="str">
            <v>M</v>
          </cell>
          <cell r="J1784" t="str">
            <v>ATRIBUÍDO SÃO PAULO</v>
          </cell>
          <cell r="K1784" t="str">
            <v>45,92</v>
          </cell>
        </row>
        <row r="1785">
          <cell r="G1785">
            <v>94266</v>
          </cell>
          <cell r="H1785" t="str">
            <v>GUIA (MEIO-FIO) CONCRETO, MOLDADA  IN LOCO  EM TRECHO CURVO COM EXTRUSORA, 15 CM BASE X 30 CM ALTURA. AF_06/2016</v>
          </cell>
          <cell r="I1785" t="str">
            <v>M</v>
          </cell>
          <cell r="J1785" t="str">
            <v>ATRIBUÍDO SÃO PAULO</v>
          </cell>
          <cell r="K1785" t="str">
            <v>49,47</v>
          </cell>
        </row>
        <row r="1786">
          <cell r="G1786">
            <v>94267</v>
          </cell>
          <cell r="H1786" t="str">
            <v>GUIA (MEIO-FIO) E SARJETA CONJUGADOS DE CONCRETO, MOLDADA  IN LOCO  EM TRECHO RETO COM EXTRUSORA, 45 CM BASE (15 CM BASE DA GUIA + 30 CM BASE DA SARJETA) X 22 CM ALTURA. AF_06/2016</v>
          </cell>
          <cell r="I1786" t="str">
            <v>M</v>
          </cell>
          <cell r="J1786" t="str">
            <v>ATRIBUÍDO SÃO PAULO</v>
          </cell>
          <cell r="K1786" t="str">
            <v>55,54</v>
          </cell>
        </row>
        <row r="1787">
          <cell r="G1787">
            <v>94268</v>
          </cell>
          <cell r="H1787" t="str">
            <v>GUIA (MEIO-FIO) E SARJETA CONJUGADOS DE CONCRETO, MOLDADA  IN LOCO  EM TRECHO CURVO COM EXTRUSORA, 45 CM BASE (15 CM BASE DA GUIA + 30 CM BASE DA SARJETA) X 22 CM ALTURA. AF_06/2016</v>
          </cell>
          <cell r="I1787" t="str">
            <v>M</v>
          </cell>
          <cell r="J1787" t="str">
            <v>ATRIBUÍDO SÃO PAULO</v>
          </cell>
          <cell r="K1787" t="str">
            <v>59,43</v>
          </cell>
        </row>
        <row r="1788">
          <cell r="G1788">
            <v>94269</v>
          </cell>
          <cell r="H1788" t="str">
            <v>GUIA (MEIO-FIO) E SARJETA CONJUGADOS DE CONCRETO, MOLDADA  IN LOCO  EM TRECHO RETO COM EXTRUSORA, 60 CM BASE (15 CM BASE DA GUIA + 45 CM BASE DA SARJETA) X 26 CM ALTURA. AF_06/2016</v>
          </cell>
          <cell r="I1788" t="str">
            <v>M</v>
          </cell>
          <cell r="J1788" t="str">
            <v>ATRIBUÍDO SÃO PAULO</v>
          </cell>
          <cell r="K1788" t="str">
            <v>80,85</v>
          </cell>
        </row>
        <row r="1789">
          <cell r="G1789">
            <v>94270</v>
          </cell>
          <cell r="H1789" t="str">
            <v>GUIA (MEIO-FIO) E SARJETA CONJUGADOS DE CONCRETO, MOLDADA IN LOCO  EM TRECHO CURVO COM EXTRUSORA, 60 CM BASE (15 CM BASE DA GUIA + 45 CM BASE DA SARJETA) X 26 CM ALTURA. AF_06/2016</v>
          </cell>
          <cell r="I1789" t="str">
            <v>M</v>
          </cell>
          <cell r="J1789" t="str">
            <v>ATRIBUÍDO SÃO PAULO</v>
          </cell>
          <cell r="K1789" t="str">
            <v>86,31</v>
          </cell>
        </row>
        <row r="1790">
          <cell r="G1790">
            <v>94271</v>
          </cell>
          <cell r="H1790" t="str">
            <v>GUIA (MEIO-FIO) E SARJETA CONJUGADOS DE CONCRETO, MOLDADA  IN LOCO  EM TRECHO RETO COM EXTRUSORA, 65 CM BASE (15 CM BASE DA GUIA + 50 CM BASE DA SARJETA) X 30 CM ALTURA. AF_06/2016</v>
          </cell>
          <cell r="I1790" t="str">
            <v>M</v>
          </cell>
          <cell r="J1790" t="str">
            <v>ATRIBUÍDO SÃO PAULO</v>
          </cell>
          <cell r="K1790" t="str">
            <v>98,57</v>
          </cell>
        </row>
        <row r="1791">
          <cell r="G1791">
            <v>94272</v>
          </cell>
          <cell r="H1791" t="str">
            <v>GUIA (MEIO-FIO) E SARJETA CONJUGADOS DE CONCRETO, MOLDADA  IN LOCO  EM TRECHO CURVO COM EXTRUSORA, 65 CM BASE (15 CM BASE DA GUIA + 50 CM BASE DA SARJETA) X 26 CM ALTURA. AF_06/2016</v>
          </cell>
          <cell r="I1791" t="str">
            <v>M</v>
          </cell>
          <cell r="J1791" t="str">
            <v>ATRIBUÍDO SÃO PAULO</v>
          </cell>
          <cell r="K1791" t="str">
            <v>105,84</v>
          </cell>
        </row>
        <row r="1792">
          <cell r="G1792">
            <v>94273</v>
          </cell>
          <cell r="H1792" t="str">
            <v>ASSENTAMENTO DE GUIA (MEIO-FIO) EM TRECHO RETO, CONFECCIONADA EM CONCRETO PRÉ-FABRICADO, DIMENSÕES 100X15X13X30 CM (COMPRIMENTO X BASE INFERIOR X BASE SUPERIOR X ALTURA), PARA VIAS URBANAS (USO VIÁRIO). AF_06/2016</v>
          </cell>
          <cell r="I1792" t="str">
            <v>M</v>
          </cell>
          <cell r="J1792" t="str">
            <v>COEFICIENTE DE REPRESENTATIVIDADE</v>
          </cell>
          <cell r="K1792" t="str">
            <v>52,68</v>
          </cell>
        </row>
        <row r="1793">
          <cell r="G1793">
            <v>94274</v>
          </cell>
          <cell r="H1793" t="str">
            <v>ASSENTAMENTO DE GUIA (MEIO-FIO) EM TRECHO CURVO, CONFECCIONADA EM CONCRETO PRÉ-FABRICADO, DIMENSÕES 100X15X13X30 CM (COMPRIMENTO X BASE INFERIOR X BASE SUPERIOR X ALTURA), PARA VIAS URBANAS (USO VIÁRIO). AF_06/2016</v>
          </cell>
          <cell r="I1793" t="str">
            <v>M</v>
          </cell>
          <cell r="J1793" t="str">
            <v>COEFICIENTE DE REPRESENTATIVIDADE</v>
          </cell>
          <cell r="K1793" t="str">
            <v>56,35</v>
          </cell>
        </row>
        <row r="1794">
          <cell r="G1794">
            <v>94275</v>
          </cell>
          <cell r="H1794" t="str">
            <v>ASSENTAMENTO DE GUIA (MEIO-FIO) EM TRECHO RETO, CONFECCIONADA EM CONCRETO PRÉ-FABRICADO, DIMENSÕES 100X15X13X20 CM (COMPRIMENTO X BASE INFERIOR X BASE SUPERIOR X ALTURA), PARA URBANIZAÇÃO INTERNA DE EMPREENDIMENTOS. AF_06/2016</v>
          </cell>
          <cell r="I1794" t="str">
            <v>M</v>
          </cell>
          <cell r="J1794" t="str">
            <v>COEFICIENTE DE REPRESENTATIVIDADE</v>
          </cell>
          <cell r="K1794" t="str">
            <v>47,39</v>
          </cell>
        </row>
        <row r="1795">
          <cell r="G1795">
            <v>94276</v>
          </cell>
          <cell r="H1795" t="str">
            <v>ASSENTAMENTO DE GUIA (MEIO-FIO) EM TRECHO CURVO, CONFECCIONADA EM CONCRETO PRÉ-FABRICADO, DIMENSÕES 100X15X13X20 CM (COMPRIMENTO X BASE INFERIOR X BASE SUPERIOR X ALTURA), PARA URBANIZAÇÃO INTERNA DE EMPREENDIMENTOS. AF_06/2016</v>
          </cell>
          <cell r="I1795" t="str">
            <v>M</v>
          </cell>
          <cell r="J1795" t="str">
            <v>COEFICIENTE DE REPRESENTATIVIDADE</v>
          </cell>
          <cell r="K1795" t="str">
            <v>51,08</v>
          </cell>
        </row>
        <row r="1796">
          <cell r="G1796">
            <v>94277</v>
          </cell>
          <cell r="H1796" t="str">
            <v>ASSENTAMENTO DE GUIA (MEIO-FIO) EM TRECHO RETO, CONFECCIONADA EM CONCRETO PRÉ-FABRICADO, DIMENSÕES 80X08X08X25 CM (COMPRIMENTO X BASE INFERIOR X BASE SUPERIOR X ALTURA), PARA URBANIZAÇÃO INTERNA DE EMPREENDIMENTOS. AF_06/2016</v>
          </cell>
          <cell r="I1796" t="str">
            <v>M</v>
          </cell>
          <cell r="J1796" t="str">
            <v>COEFICIENTE DE REPRESENTATIVIDADE</v>
          </cell>
          <cell r="K1796" t="str">
            <v>41,74</v>
          </cell>
        </row>
        <row r="1797">
          <cell r="G1797">
            <v>94278</v>
          </cell>
          <cell r="H1797" t="str">
            <v>ASSENTAMENTO DE GUIA (MEIO-FIO) EM TRECHO CURVO, CONFECCIONADA EM CONCRETO PRÉ-FABRICADO, DIMENSÕES 80X08X08X25 CM (COMPRIMENTO X BASE INFERIOR X BASE SUPERIOR X ALTURA), PARA URBANIZAÇÃO INTERNA DE EMPREENDIMENTOS. AF_06/2016</v>
          </cell>
          <cell r="I1797" t="str">
            <v>M</v>
          </cell>
          <cell r="J1797" t="str">
            <v>COEFICIENTE DE REPRESENTATIVIDADE</v>
          </cell>
          <cell r="K1797" t="str">
            <v>45,43</v>
          </cell>
        </row>
        <row r="1798">
          <cell r="G1798">
            <v>94279</v>
          </cell>
          <cell r="H1798" t="str">
            <v>ASSENTAMENTO DE GUIA (MEIO-FIO) EM TRECHO RETO, CONFECCIONADA EM CONCRETO PRÉ-FABRICADO, DIMENSÕES 39X6,5X6,5X19 CM (COMPRIMENTO X BASE INFERIOR X BASE SUPERIOR X ALTURA), PARA DELIMITAÇÃO DE JARDINS, PRAÇAS OU PASSEIOS. AF_05/2016</v>
          </cell>
          <cell r="I1798" t="str">
            <v>M</v>
          </cell>
          <cell r="J1798" t="str">
            <v>COEFICIENTE DE REPRESENTATIVIDADE</v>
          </cell>
          <cell r="K1798" t="str">
            <v>48,89</v>
          </cell>
        </row>
        <row r="1799">
          <cell r="G1799">
            <v>94280</v>
          </cell>
          <cell r="H1799" t="str">
            <v>ASSENTAMENTO DE GUIA (MEIO-FIO) EM TRECHO CURVO, CONFECCIONADA EM CONCRETO PRÉ-FABRICADO, DIMENSÕES 39X6,5X6,5X19 CM (COMPRIMENTO X BASE INFERIOR X BASE SUPERIOR X ALTURA), PARA DELIMITAÇÃO DE JARDINS, PRAÇAS OU PASSEIOS. AF_05/2016</v>
          </cell>
          <cell r="I1799" t="str">
            <v>M</v>
          </cell>
          <cell r="J1799" t="str">
            <v>COEFICIENTE DE REPRESENTATIVIDADE</v>
          </cell>
          <cell r="K1799" t="str">
            <v>52,58</v>
          </cell>
        </row>
        <row r="1800">
          <cell r="G1800">
            <v>94281</v>
          </cell>
          <cell r="H1800" t="str">
            <v>EXECUÇÃO DE SARJETA DE CONCRETO USINADO, MOLDADA  IN LOCO  EM TRECHO RETO, 30 CM BASE X 15 CM ALTURA. AF_06/2016</v>
          </cell>
          <cell r="I1800" t="str">
            <v>M</v>
          </cell>
          <cell r="J1800" t="str">
            <v>COEFICIENTE DE REPRESENTATIVIDADE</v>
          </cell>
          <cell r="K1800" t="str">
            <v>57,07</v>
          </cell>
        </row>
        <row r="1801">
          <cell r="G1801">
            <v>94282</v>
          </cell>
          <cell r="H1801" t="str">
            <v>EXECUÇÃO DE SARJETA DE CONCRETO USINADO, MOLDADA  IN LOCO  EM TRECHO CURVO, 30 CM BASE X 15 CM ALTURA. AF_06/2016</v>
          </cell>
          <cell r="I1801" t="str">
            <v>M</v>
          </cell>
          <cell r="J1801" t="str">
            <v>COEFICIENTE DE REPRESENTATIVIDADE</v>
          </cell>
          <cell r="K1801" t="str">
            <v>68,29</v>
          </cell>
        </row>
        <row r="1802">
          <cell r="G1802">
            <v>94283</v>
          </cell>
          <cell r="H1802" t="str">
            <v>EXECUÇÃO DE SARJETA DE CONCRETO USINADO, MOLDADA  IN LOCO  EM TRECHO RETO, 45 CM BASE X 15 CM ALTURA. AF_06/2016</v>
          </cell>
          <cell r="I1802" t="str">
            <v>M</v>
          </cell>
          <cell r="J1802" t="str">
            <v>COEFICIENTE DE REPRESENTATIVIDADE</v>
          </cell>
          <cell r="K1802" t="str">
            <v>75,11</v>
          </cell>
        </row>
        <row r="1803">
          <cell r="G1803">
            <v>94284</v>
          </cell>
          <cell r="H1803" t="str">
            <v>EXECUÇÃO DE SARJETA DE CONCRETO USINADO, MOLDADA  IN LOCO  EM TRECHO CURVO, 45 CM BASE X 15 CM ALTURA. AF_06/2016</v>
          </cell>
          <cell r="I1803" t="str">
            <v>M</v>
          </cell>
          <cell r="J1803" t="str">
            <v>COEFICIENTE DE REPRESENTATIVIDADE</v>
          </cell>
          <cell r="K1803" t="str">
            <v>86,33</v>
          </cell>
        </row>
        <row r="1804">
          <cell r="G1804">
            <v>94285</v>
          </cell>
          <cell r="H1804" t="str">
            <v>EXECUÇÃO DE SARJETA DE CONCRETO USINADO, MOLDADA  IN LOCO  EM TRECHO RETO, 60 CM BASE X 15 CM ALTURA. AF_06/2016</v>
          </cell>
          <cell r="I1804" t="str">
            <v>M</v>
          </cell>
          <cell r="J1804" t="str">
            <v>COEFICIENTE DE REPRESENTATIVIDADE</v>
          </cell>
          <cell r="K1804" t="str">
            <v>92,60</v>
          </cell>
        </row>
        <row r="1805">
          <cell r="G1805">
            <v>94286</v>
          </cell>
          <cell r="H1805" t="str">
            <v>EXECUÇÃO DE SARJETA DE CONCRETO USINADO, MOLDADA  IN LOCO  EM TRECHO CURVO, 60 CM BASE X 15 CM ALTURA. AF_06/2016</v>
          </cell>
          <cell r="I1805" t="str">
            <v>M</v>
          </cell>
          <cell r="J1805" t="str">
            <v>COEFICIENTE DE REPRESENTATIVIDADE</v>
          </cell>
          <cell r="K1805" t="str">
            <v>103,82</v>
          </cell>
        </row>
        <row r="1806">
          <cell r="G1806">
            <v>94287</v>
          </cell>
          <cell r="H1806" t="str">
            <v>EXECUÇÃO DE SARJETA DE CONCRETO USINADO, MOLDADA  IN LOCO  EM TRECHO RETO, 30 CM BASE X 10 CM ALTURA. AF_06/2016</v>
          </cell>
          <cell r="I1806" t="str">
            <v>M</v>
          </cell>
          <cell r="J1806" t="str">
            <v>COEFICIENTE DE REPRESENTATIVIDADE</v>
          </cell>
          <cell r="K1806" t="str">
            <v>43,51</v>
          </cell>
        </row>
        <row r="1807">
          <cell r="G1807">
            <v>94288</v>
          </cell>
          <cell r="H1807" t="str">
            <v>EXECUÇÃO DE SARJETA DE CONCRETO USINADO, MOLDADA  IN LOCO  EM TRECHO CURVO, 30 CM BASE X 10 CM ALTURA. AF_06/2016</v>
          </cell>
          <cell r="I1807" t="str">
            <v>M</v>
          </cell>
          <cell r="J1807" t="str">
            <v>COEFICIENTE DE REPRESENTATIVIDADE</v>
          </cell>
          <cell r="K1807" t="str">
            <v>53,31</v>
          </cell>
        </row>
        <row r="1808">
          <cell r="G1808">
            <v>94289</v>
          </cell>
          <cell r="H1808" t="str">
            <v>EXECUÇÃO DE SARJETA DE CONCRETO USINADO, MOLDADA  IN LOCO  EM TRECHO RETO, 45 CM BASE X 10 CM ALTURA. AF_06/2016</v>
          </cell>
          <cell r="I1808" t="str">
            <v>M</v>
          </cell>
          <cell r="J1808" t="str">
            <v>COEFICIENTE DE REPRESENTATIVIDADE</v>
          </cell>
          <cell r="K1808" t="str">
            <v>56,35</v>
          </cell>
        </row>
        <row r="1809">
          <cell r="G1809">
            <v>94290</v>
          </cell>
          <cell r="H1809" t="str">
            <v>EXECUÇÃO DE SARJETA DE CONCRETO USINADO, MOLDADA  IN LOCO  EM TRECHO CURVO, 45 CM BASE X 10 CM ALTURA. AF_06/2016</v>
          </cell>
          <cell r="I1809" t="str">
            <v>M</v>
          </cell>
          <cell r="J1809" t="str">
            <v>COEFICIENTE DE REPRESENTATIVIDADE</v>
          </cell>
          <cell r="K1809" t="str">
            <v>66,16</v>
          </cell>
        </row>
        <row r="1810">
          <cell r="G1810">
            <v>94291</v>
          </cell>
          <cell r="H1810" t="str">
            <v>EXECUÇÃO DE SARJETA DE CONCRETO USINADO, MOLDADA  IN LOCO  EM TRECHO RETO, 60 CM BASE X 10 CM ALTURA. AF_06/2016</v>
          </cell>
          <cell r="I1810" t="str">
            <v>M</v>
          </cell>
          <cell r="J1810" t="str">
            <v>COEFICIENTE DE REPRESENTATIVIDADE</v>
          </cell>
          <cell r="K1810" t="str">
            <v>68,68</v>
          </cell>
        </row>
        <row r="1811">
          <cell r="G1811">
            <v>94292</v>
          </cell>
          <cell r="H1811" t="str">
            <v>EXECUÇÃO DE SARJETA DE CONCRETO USINADO, MOLDADA  IN LOCO  EM TRECHO CURVO, 60 CM BASE X 10 CM ALTURA. AF_06/2016</v>
          </cell>
          <cell r="I1811" t="str">
            <v>M</v>
          </cell>
          <cell r="J1811" t="str">
            <v>COEFICIENTE DE REPRESENTATIVIDADE</v>
          </cell>
          <cell r="K1811" t="str">
            <v>78,49</v>
          </cell>
        </row>
        <row r="1812">
          <cell r="G1812">
            <v>94293</v>
          </cell>
          <cell r="H1812" t="str">
            <v>EXECUÇÃO DE SARJETÃO DE CONCRETO USINADO, MOLDADA  IN LOCO  EM TRECHO RETO, 100 CM BASE X 20 CM ALTURA. AF_06/2016</v>
          </cell>
          <cell r="I1812" t="str">
            <v>M</v>
          </cell>
          <cell r="J1812" t="str">
            <v>COEFICIENTE DE REPRESENTATIVIDADE</v>
          </cell>
          <cell r="K1812" t="str">
            <v>188,03</v>
          </cell>
        </row>
        <row r="1813">
          <cell r="G1813">
            <v>94294</v>
          </cell>
          <cell r="H1813" t="str">
            <v>EXECUÇÃO DE ESCORAS DE CONCRETO PARA CONTENÇÃO DE GUIAS PRÉ-FABRICADAS. AF_06/2016</v>
          </cell>
          <cell r="I1813" t="str">
            <v>M</v>
          </cell>
          <cell r="J1813" t="str">
            <v>COEFICIENTE DE REPRESENTATIVIDADE</v>
          </cell>
          <cell r="K1813" t="str">
            <v>8,72</v>
          </cell>
        </row>
        <row r="1814">
          <cell r="G1814">
            <v>104491</v>
          </cell>
          <cell r="H1814" t="str">
            <v>ADUELA/ GALERIA FECHADA PRE-MOLDADA DE CONCRETO ARMADO, SECAO QUADRANGULAR INTERNA DE 1,50 X 1,50 M (L X A), MISULA DE 20 X 20 CM, C = 1,00 M, ESPESSURA MIN = 15 CM, TB-45 E FCK DO CONCRETO = 30 MPA   FORNECIMENTO E ASSENTAMENTO. AF_01/2023</v>
          </cell>
          <cell r="I1814" t="str">
            <v>M</v>
          </cell>
          <cell r="J1814" t="str">
            <v>ATRIBUÍDO SÃO PAULO</v>
          </cell>
          <cell r="K1814" t="str">
            <v>3.040,59</v>
          </cell>
        </row>
        <row r="1815">
          <cell r="G1815">
            <v>104492</v>
          </cell>
          <cell r="H1815" t="str">
            <v>ADUELA/ GALERIA FECHADA PRE-MOLDADA DE CONCRETO ARMADO, SECAO QUADRANGULAR INTERNA DE 2,00 X 2,00 M (L X A), MISULA DE 20 X 20 CM, C = 1,00 M, ESPESSURA MIN = 15 CM, TB-45 E FCK DO CONCRETO = 30 MPA   FORNECIMENTO E ASSENTAMENTO. AF_01/2023</v>
          </cell>
          <cell r="I1815" t="str">
            <v>M</v>
          </cell>
          <cell r="J1815" t="str">
            <v>ATRIBUÍDO SÃO PAULO</v>
          </cell>
          <cell r="K1815" t="str">
            <v>3.800,82</v>
          </cell>
        </row>
        <row r="1816">
          <cell r="G1816">
            <v>104494</v>
          </cell>
          <cell r="H1816" t="str">
            <v>ADUELA/ GALERIA FECHADA PRE-MOLDADA DE CONCRETO ARMADO, SECAO QUADRANGULAR INTERNA DE 2,50 X 2,50 M (L X A), MISULA DE 20 X 20 CM, C = 1,00 M, ESPESSURA MIN = 15 CM, TB-45 E FCK DO CONCRETO = 30 MPA   FORNECIMENTO E ASSENTAMENTO. AF_01/2023</v>
          </cell>
          <cell r="I1816" t="str">
            <v>M</v>
          </cell>
          <cell r="J1816" t="str">
            <v>ATRIBUÍDO SÃO PAULO</v>
          </cell>
          <cell r="K1816" t="str">
            <v>5.131,37</v>
          </cell>
        </row>
        <row r="1817">
          <cell r="G1817">
            <v>104497</v>
          </cell>
          <cell r="H1817" t="str">
            <v>ADUELA/ GALERIA FECHADA PRE-MOLDADA DE CONCRETO ARMADO, SECAO QUADRANGULAR INTERNA DE 3,00 X 3,00 M (L X A), MISULA DE 20 X 20 CM, C = 1,00 M, ESPESSURA MIN = 20 CM, TB-45 E FCK DO CONCRETO = 30 MPA   FORNECIMENTO E ASSENTAMENTO. AF_01/2023</v>
          </cell>
          <cell r="I1817" t="str">
            <v>M</v>
          </cell>
          <cell r="J1817" t="str">
            <v>ATRIBUÍDO SÃO PAULO</v>
          </cell>
          <cell r="K1817" t="str">
            <v>6.158,60</v>
          </cell>
        </row>
        <row r="1818">
          <cell r="G1818">
            <v>104515</v>
          </cell>
          <cell r="H1818" t="str">
            <v>APLICAÇÃO DE MANTA GEOTÊXTIL NAS JUNTAS RÍGIDAS DE ADUELAS PRÉ-MOLDADAS DE CONCRETO ARMADO. AF_01/2023</v>
          </cell>
          <cell r="I1818" t="str">
            <v>M2</v>
          </cell>
          <cell r="J1818" t="str">
            <v>COEFICIENTE DE REPRESENTATIVIDADE</v>
          </cell>
          <cell r="K1818" t="str">
            <v>25,20</v>
          </cell>
        </row>
        <row r="1819">
          <cell r="G1819">
            <v>102727</v>
          </cell>
          <cell r="H1819" t="str">
            <v>FABRICAÇÃO, MONTAGEM E DESMONTAGEM DE FÔRMA PARA BOCA PARA BUEIRO, EM CHAPA DE MADEIRA COMPENSADA RESINADA, E = 17 MM, 2 UTILIZAÇÕES. AF_07/2021</v>
          </cell>
          <cell r="I1819" t="str">
            <v>M2</v>
          </cell>
          <cell r="J1819" t="str">
            <v>COEFICIENTE DE REPRESENTATIVIDADE</v>
          </cell>
          <cell r="K1819" t="str">
            <v>90,67</v>
          </cell>
        </row>
        <row r="1820">
          <cell r="G1820">
            <v>102728</v>
          </cell>
          <cell r="H1820" t="str">
            <v>ARMAÇÃO DE MURO ALA E MURO TESTA UTILIZANDO AÇO CA-50 DE 6,3 MM - MONTAGEM. AF_07/2021</v>
          </cell>
          <cell r="I1820" t="str">
            <v>KG</v>
          </cell>
          <cell r="J1820" t="str">
            <v>ATRIBUÍDO SÃO PAULO</v>
          </cell>
          <cell r="K1820" t="str">
            <v>14,93</v>
          </cell>
        </row>
        <row r="1821">
          <cell r="G1821">
            <v>102729</v>
          </cell>
          <cell r="H1821" t="str">
            <v>ARMAÇÃO DE MURO ALA E MURO TESTA UTILIZANDO AÇO CA-50 DE 8 MM - MONTAGEM. AF_07/2021</v>
          </cell>
          <cell r="I1821" t="str">
            <v>KG</v>
          </cell>
          <cell r="J1821" t="str">
            <v>ATRIBUÍDO SÃO PAULO</v>
          </cell>
          <cell r="K1821" t="str">
            <v>14,08</v>
          </cell>
        </row>
        <row r="1822">
          <cell r="G1822">
            <v>102730</v>
          </cell>
          <cell r="H1822" t="str">
            <v>ARMAÇÃO DE MURO ALA E MURO TESTA UTILIZANDO AÇO CA-50 DE 10 MM - MONTAGEM. AF_07/2021</v>
          </cell>
          <cell r="I1822" t="str">
            <v>KG</v>
          </cell>
          <cell r="J1822" t="str">
            <v>ATRIBUÍDO SÃO PAULO</v>
          </cell>
          <cell r="K1822" t="str">
            <v>12,63</v>
          </cell>
        </row>
        <row r="1823">
          <cell r="G1823">
            <v>102731</v>
          </cell>
          <cell r="H1823" t="str">
            <v>ARMAÇÃO DE MURO ALA E MURO TESTA UTILIZANDO AÇO CA-50 DE 12,5 MM - MONTAGEM. AF_07/2021</v>
          </cell>
          <cell r="I1823" t="str">
            <v>KG</v>
          </cell>
          <cell r="J1823" t="str">
            <v>ATRIBUÍDO SÃO PAULO</v>
          </cell>
          <cell r="K1823" t="str">
            <v>10,69</v>
          </cell>
        </row>
        <row r="1824">
          <cell r="G1824">
            <v>102732</v>
          </cell>
          <cell r="H1824" t="str">
            <v>ARMAÇÃO DE MURO ALA E MURO TESTA UTILIZANDO AÇO CA-50 DE 16 MM - MONTAGEM. AF_07/2021</v>
          </cell>
          <cell r="I1824" t="str">
            <v>KG</v>
          </cell>
          <cell r="J1824" t="str">
            <v>ATRIBUÍDO SÃO PAULO</v>
          </cell>
          <cell r="K1824" t="str">
            <v>10,16</v>
          </cell>
        </row>
        <row r="1825">
          <cell r="G1825">
            <v>102733</v>
          </cell>
          <cell r="H1825" t="str">
            <v>ARMAÇÃO DE MURO ALA E MURO TESTA UTILIZANDO AÇO CA-50 DE 20 MM - MONTAGEM. AF_07/2021</v>
          </cell>
          <cell r="I1825" t="str">
            <v>KG</v>
          </cell>
          <cell r="J1825" t="str">
            <v>ATRIBUÍDO SÃO PAULO</v>
          </cell>
          <cell r="K1825" t="str">
            <v>11,38</v>
          </cell>
        </row>
        <row r="1826">
          <cell r="G1826">
            <v>102734</v>
          </cell>
          <cell r="H1826" t="str">
            <v>ARMAÇÃO DE SOLEIRA UTILIZANDO AÇO CA-50 DE 6,3 MM - MONTAGEM. AF_07/2021</v>
          </cell>
          <cell r="I1826" t="str">
            <v>KG</v>
          </cell>
          <cell r="J1826" t="str">
            <v>ATRIBUÍDO SÃO PAULO</v>
          </cell>
          <cell r="K1826" t="str">
            <v>14,16</v>
          </cell>
        </row>
        <row r="1827">
          <cell r="G1827">
            <v>102735</v>
          </cell>
          <cell r="H1827" t="str">
            <v>ARMAÇÃO DE SOLEIRA UTILIZANDO AÇO CA-50 DE 8 MM - MONTAGEM. AF_07/2021</v>
          </cell>
          <cell r="I1827" t="str">
            <v>KG</v>
          </cell>
          <cell r="J1827" t="str">
            <v>ATRIBUÍDO SÃO PAULO</v>
          </cell>
          <cell r="K1827" t="str">
            <v>13,39</v>
          </cell>
        </row>
        <row r="1828">
          <cell r="G1828">
            <v>102736</v>
          </cell>
          <cell r="H1828" t="str">
            <v>CONCRETAGEM DE BOCA PARA BUEIRO, FCK = 20 MPA, COM USO DE BOMBA - LANÇAMENTO, ADENSAMENTO E ACABAMENTO. AF_07/2021</v>
          </cell>
          <cell r="I1828" t="str">
            <v>M3</v>
          </cell>
          <cell r="J1828" t="str">
            <v>ATRIBUÍDO SÃO PAULO</v>
          </cell>
          <cell r="K1828" t="str">
            <v>699,60</v>
          </cell>
        </row>
        <row r="1829">
          <cell r="G1829">
            <v>102737</v>
          </cell>
          <cell r="H1829" t="str">
            <v>BOCA PARA BUEIRO SIMPLES TUBULAR D = 40 CM EM CONCRETO, ALAS COM ESCONSIDADE DE 0°, INCLUINDO FÔRMAS E MATERIAIS. AF_07/2021</v>
          </cell>
          <cell r="I1829" t="str">
            <v>UN</v>
          </cell>
          <cell r="J1829" t="str">
            <v>ATRIBUÍDO SÃO PAULO</v>
          </cell>
          <cell r="K1829" t="str">
            <v>1.082,39</v>
          </cell>
        </row>
        <row r="1830">
          <cell r="G1830">
            <v>102738</v>
          </cell>
          <cell r="H1830" t="str">
            <v>BOCA PARA BUEIRO SIMPLES TUBULAR D = 60 CM EM CONCRETO, ALAS COM ESCONSIDADE DE 0°, INCLUINDO FÔRMAS E MATERIAIS. AF_07/2021</v>
          </cell>
          <cell r="I1830" t="str">
            <v>UN</v>
          </cell>
          <cell r="J1830" t="str">
            <v>ATRIBUÍDO SÃO PAULO</v>
          </cell>
          <cell r="K1830" t="str">
            <v>2.229,73</v>
          </cell>
        </row>
        <row r="1831">
          <cell r="G1831">
            <v>102739</v>
          </cell>
          <cell r="H1831" t="str">
            <v>BOCA PARA BUEIRO SIMPLES TUBULAR D = 80 CM EM CONCRETO, ALAS COM ESCONSIDADE DE 0°, INCLUINDO FÔRMAS E MATERIAIS. AF_07/2021</v>
          </cell>
          <cell r="I1831" t="str">
            <v>UN</v>
          </cell>
          <cell r="J1831" t="str">
            <v>ATRIBUÍDO SÃO PAULO</v>
          </cell>
          <cell r="K1831" t="str">
            <v>3.747,06</v>
          </cell>
        </row>
        <row r="1832">
          <cell r="G1832">
            <v>102740</v>
          </cell>
          <cell r="H1832" t="str">
            <v>BOCA PARA BUEIRO SIMPLES TUBULAR D = 100 CM EM CONCRETO, ALAS COM ESCONSIDADE DE 0°, INCLUINDO FÔRMAS E MATERIAIS. AF_07/2021</v>
          </cell>
          <cell r="I1832" t="str">
            <v>UN</v>
          </cell>
          <cell r="J1832" t="str">
            <v>ATRIBUÍDO SÃO PAULO</v>
          </cell>
          <cell r="K1832" t="str">
            <v>5.633,91</v>
          </cell>
        </row>
        <row r="1833">
          <cell r="G1833">
            <v>102741</v>
          </cell>
          <cell r="H1833" t="str">
            <v>BOCA PARA BUEIRO SIMPLES TUBULAR D = 120 CM EM CONCRETO, ALAS COM ESCONSIDADE DE 0°, INCLUINDO FÔRMAS E MATERIAIS. AF_07/2021</v>
          </cell>
          <cell r="I1833" t="str">
            <v>UN</v>
          </cell>
          <cell r="J1833" t="str">
            <v>ATRIBUÍDO SÃO PAULO</v>
          </cell>
          <cell r="K1833" t="str">
            <v>7.930,09</v>
          </cell>
        </row>
        <row r="1834">
          <cell r="G1834">
            <v>102742</v>
          </cell>
          <cell r="H1834" t="str">
            <v>BOCA PARA BUEIRO SIMPLES TUBULAR D = 150 CM EM CONCRETO, ALAS COM ESCONSIDADE DE 0°, INCLUINDO FÔRMAS E MATERIAIS. AF_07/2021</v>
          </cell>
          <cell r="I1834" t="str">
            <v>UN</v>
          </cell>
          <cell r="J1834" t="str">
            <v>ATRIBUÍDO SÃO PAULO</v>
          </cell>
          <cell r="K1834" t="str">
            <v>13.770,43</v>
          </cell>
        </row>
        <row r="1835">
          <cell r="G1835">
            <v>102743</v>
          </cell>
          <cell r="H1835" t="str">
            <v>BOCA PARA BUEIRO DUPLO TUBULAR D = 80 CM EM CONCRETO, ALAS COM ESCONSIDADE DE 0°, INCLUINDO FÔRMAS E MATERIAIS. AF_07/2021</v>
          </cell>
          <cell r="I1835" t="str">
            <v>UN</v>
          </cell>
          <cell r="J1835" t="str">
            <v>ATRIBUÍDO SÃO PAULO</v>
          </cell>
          <cell r="K1835" t="str">
            <v>4.537,91</v>
          </cell>
        </row>
        <row r="1836">
          <cell r="G1836">
            <v>102744</v>
          </cell>
          <cell r="H1836" t="str">
            <v>BOCA PARA BUEIRO DUPLO TUBULAR D = 100 CM EM CONCRETO, ALAS COM ESCONSIDADE DE 0°, INCLUINDO FÔRMAS E MATERIAIS. AF_07/2021</v>
          </cell>
          <cell r="I1836" t="str">
            <v>UN</v>
          </cell>
          <cell r="J1836" t="str">
            <v>ATRIBUÍDO SÃO PAULO</v>
          </cell>
          <cell r="K1836" t="str">
            <v>6.820,49</v>
          </cell>
        </row>
        <row r="1837">
          <cell r="G1837">
            <v>102745</v>
          </cell>
          <cell r="H1837" t="str">
            <v>BOCA PARA BUEIRO DUPLO TUBULAR D = 120 CM EM CONCRETO, ALAS COM ESCONSIDADE DE 0°, INCLUINDO FÔRMAS E MATERIAIS. AF_07/2021</v>
          </cell>
          <cell r="I1837" t="str">
            <v>UN</v>
          </cell>
          <cell r="J1837" t="str">
            <v>ATRIBUÍDO SÃO PAULO</v>
          </cell>
          <cell r="K1837" t="str">
            <v>9.614,92</v>
          </cell>
        </row>
        <row r="1838">
          <cell r="G1838">
            <v>102746</v>
          </cell>
          <cell r="H1838" t="str">
            <v>BOCA PARA BUEIRO DUPLO TUBULAR D = 150 CM EM CONCRETO, ALAS COM ESCONSIDADE DE 0°, INCLUINDO FÔRMAS E MATERIAIS. AF_07/2021</v>
          </cell>
          <cell r="I1838" t="str">
            <v>UN</v>
          </cell>
          <cell r="J1838" t="str">
            <v>ATRIBUÍDO SÃO PAULO</v>
          </cell>
          <cell r="K1838" t="str">
            <v>16.718,74</v>
          </cell>
        </row>
        <row r="1839">
          <cell r="G1839">
            <v>102747</v>
          </cell>
          <cell r="H1839" t="str">
            <v>BOCA PARA BUEIRO TRIPLO TUBULAR D = 100 CM EM CONCRETO, ALAS COM ESCONSIDADE DE 0°, INCLUINDO FÔRMAS E MATERIAIS. AF_07/2021</v>
          </cell>
          <cell r="I1839" t="str">
            <v>UN</v>
          </cell>
          <cell r="J1839" t="str">
            <v>ATRIBUÍDO SÃO PAULO</v>
          </cell>
          <cell r="K1839" t="str">
            <v>8.475,86</v>
          </cell>
        </row>
        <row r="1840">
          <cell r="G1840">
            <v>102748</v>
          </cell>
          <cell r="H1840" t="str">
            <v>BOCA PARA BUEIRO TRIPLO TUBULAR D = 120 CM EM CONCRETO, ALAS COM ESCONSIDADE DE 0°, INCLUINDO FÔRMAS E MATERIAIS. AF_07/2021</v>
          </cell>
          <cell r="I1840" t="str">
            <v>UN</v>
          </cell>
          <cell r="J1840" t="str">
            <v>ATRIBUÍDO SÃO PAULO</v>
          </cell>
          <cell r="K1840" t="str">
            <v>11.895,21</v>
          </cell>
        </row>
        <row r="1841">
          <cell r="G1841">
            <v>102749</v>
          </cell>
          <cell r="H1841" t="str">
            <v>BOCA PARA BUEIRO TRIPLO TUBULAR D = 150 CM EM CONCRETO, ALAS COM ESCONSIDADE DE 0°, INCLUINDO FÔRMAS E MATERIAIS. AF_07/2021</v>
          </cell>
          <cell r="I1841" t="str">
            <v>UN</v>
          </cell>
          <cell r="J1841" t="str">
            <v>ATRIBUÍDO SÃO PAULO</v>
          </cell>
          <cell r="K1841" t="str">
            <v>20.483,39</v>
          </cell>
        </row>
        <row r="1842">
          <cell r="G1842">
            <v>102750</v>
          </cell>
          <cell r="H1842" t="str">
            <v>BOCA PARA BUEIRO SIMPLES TUBULAR D = 60 CM EM CONCRETO, ALAS COM ESCONSIDADE DE 30°, INCLUINDO FÔRMAS E MATERIAIS. AF_07/2021</v>
          </cell>
          <cell r="I1842" t="str">
            <v>UN</v>
          </cell>
          <cell r="J1842" t="str">
            <v>ATRIBUÍDO SÃO PAULO</v>
          </cell>
          <cell r="K1842" t="str">
            <v>2.724,86</v>
          </cell>
        </row>
        <row r="1843">
          <cell r="G1843">
            <v>102751</v>
          </cell>
          <cell r="H1843" t="str">
            <v>BOCA PARA BUEIRO SIMPLES TUBULAR D = 80 CM EM CONCRETO, ALAS COM ESCONSIDADE DE 30°, INCLUINDO FÔRMAS E MATERIAIS. AF_07/2021</v>
          </cell>
          <cell r="I1843" t="str">
            <v>UN</v>
          </cell>
          <cell r="J1843" t="str">
            <v>ATRIBUÍDO SÃO PAULO</v>
          </cell>
          <cell r="K1843" t="str">
            <v>4.763,45</v>
          </cell>
        </row>
        <row r="1844">
          <cell r="G1844">
            <v>102752</v>
          </cell>
          <cell r="H1844" t="str">
            <v>BOCA PARA BUEIRO SIMPLES TUBULAR D = 100 CM EM CONCRETO, ALAS COM ESCONSIDADE DE 30°, INCLUINDO FÔRMAS E MATERIAIS. AF_07/2021</v>
          </cell>
          <cell r="I1844" t="str">
            <v>UN</v>
          </cell>
          <cell r="J1844" t="str">
            <v>ATRIBUÍDO SÃO PAULO</v>
          </cell>
          <cell r="K1844" t="str">
            <v>7.622,96</v>
          </cell>
        </row>
        <row r="1845">
          <cell r="G1845">
            <v>102753</v>
          </cell>
          <cell r="H1845" t="str">
            <v>BOCA PARA BUEIRO SIMPLES TUBULAR D = 120 CM EM CONCRETO, ALAS COM ESCONSIDADE DE 30°, INCLUINDO FÔRMAS E MATERIAIS. AF_07/2021</v>
          </cell>
          <cell r="I1845" t="str">
            <v>UN</v>
          </cell>
          <cell r="J1845" t="str">
            <v>ATRIBUÍDO SÃO PAULO</v>
          </cell>
          <cell r="K1845" t="str">
            <v>11.328,15</v>
          </cell>
        </row>
        <row r="1846">
          <cell r="G1846">
            <v>102754</v>
          </cell>
          <cell r="H1846" t="str">
            <v>BOCA PARA BUEIRO SIMPLES TUBULAR D = 150 CM EM CONCRETO, ALAS COM ESCONSIDADE DE 30°, INCLUINDO FÔRMAS E MATERIAIS. AF_07/2021</v>
          </cell>
          <cell r="I1846" t="str">
            <v>UN</v>
          </cell>
          <cell r="J1846" t="str">
            <v>ATRIBUÍDO SÃO PAULO</v>
          </cell>
          <cell r="K1846" t="str">
            <v>21.605,30</v>
          </cell>
        </row>
        <row r="1847">
          <cell r="G1847">
            <v>102755</v>
          </cell>
          <cell r="H1847" t="str">
            <v>BOCA PARA BUEIRO DUPLO TUBULAR D = 100 CM EM CONCRETO, ALAS COM ESCONSIDADE DE 30°, INCLUINDO FÔRMAS E MATERIAIS. AF_07/2021</v>
          </cell>
          <cell r="I1847" t="str">
            <v>UN</v>
          </cell>
          <cell r="J1847" t="str">
            <v>ATRIBUÍDO SÃO PAULO</v>
          </cell>
          <cell r="K1847" t="str">
            <v>10.672,93</v>
          </cell>
        </row>
        <row r="1848">
          <cell r="G1848">
            <v>102756</v>
          </cell>
          <cell r="H1848" t="str">
            <v>BOCA PARA BUEIRO DUPLO TUBULAR D = 120 CM EM CONCRETO, ALAS COM ESCONSIDADE DE 30°, INCLUINDO FÔRMAS E MATERIAIS. AF_07/2021</v>
          </cell>
          <cell r="I1848" t="str">
            <v>UN</v>
          </cell>
          <cell r="J1848" t="str">
            <v>ATRIBUÍDO SÃO PAULO</v>
          </cell>
          <cell r="K1848" t="str">
            <v>15.911,75</v>
          </cell>
        </row>
        <row r="1849">
          <cell r="G1849">
            <v>102757</v>
          </cell>
          <cell r="H1849" t="str">
            <v>BOCA PARA BUEIRO DUPLO TUBULAR D = 150 CM EM CONCRETO, ALAS COM ESCONSIDADE DE 30°, INCLUINDO FÔRMAS E MATERIAIS. AF_07/2021</v>
          </cell>
          <cell r="I1849" t="str">
            <v>UN</v>
          </cell>
          <cell r="J1849" t="str">
            <v>ATRIBUÍDO SÃO PAULO</v>
          </cell>
          <cell r="K1849" t="str">
            <v>29.694,88</v>
          </cell>
        </row>
        <row r="1850">
          <cell r="G1850">
            <v>102758</v>
          </cell>
          <cell r="H1850" t="str">
            <v>BOCA PARA BUEIRO TRIPLO TUBULAR D = 100 CM EM CONCRETO, ALAS COM ESCONSIDADE DE 30°, INCLUINDO FÔRMAS E MATERIAIS. AF_07/2021</v>
          </cell>
          <cell r="I1850" t="str">
            <v>UN</v>
          </cell>
          <cell r="J1850" t="str">
            <v>ATRIBUÍDO SÃO PAULO</v>
          </cell>
          <cell r="K1850" t="str">
            <v>13.736,69</v>
          </cell>
        </row>
        <row r="1851">
          <cell r="G1851">
            <v>102759</v>
          </cell>
          <cell r="H1851" t="str">
            <v>BOCA PARA BUEIRO TRIPLO TUBULAR D = 120 CM EM CONCRETO, ALAS COM ESCONSIDADE DE 30°, INCLUINDO FÔRMAS E MATERIAIS. AF_07/2021</v>
          </cell>
          <cell r="I1851" t="str">
            <v>UN</v>
          </cell>
          <cell r="J1851" t="str">
            <v>ATRIBUÍDO SÃO PAULO</v>
          </cell>
          <cell r="K1851" t="str">
            <v>20.516,29</v>
          </cell>
        </row>
        <row r="1852">
          <cell r="G1852">
            <v>102760</v>
          </cell>
          <cell r="H1852" t="str">
            <v>BOCA PARA BUEIRO TRIPLO TUBULAR D = 150 CM EM CONCRETO, ALAS COM ESCONSIDADE DE 30°, INCLUINDO FÔRMAS E MATERIAIS. AF_07/2021</v>
          </cell>
          <cell r="I1852" t="str">
            <v>UN</v>
          </cell>
          <cell r="J1852" t="str">
            <v>ATRIBUÍDO SÃO PAULO</v>
          </cell>
          <cell r="K1852" t="str">
            <v>37.933,39</v>
          </cell>
        </row>
        <row r="1853">
          <cell r="G1853">
            <v>102761</v>
          </cell>
          <cell r="H1853" t="str">
            <v>BOCA PARA BUEIRO SIMPLES CELULAR 150 X 150 CM EM CONCRETO, ALAS COM ESCONSIDADE DE 30°, INCLUINDO FÔRMAS E MATERIAIS. AF_07/2021</v>
          </cell>
          <cell r="I1853" t="str">
            <v>UN</v>
          </cell>
          <cell r="J1853" t="str">
            <v>ATRIBUÍDO SÃO PAULO</v>
          </cell>
          <cell r="K1853" t="str">
            <v>12.905,24</v>
          </cell>
        </row>
        <row r="1854">
          <cell r="G1854">
            <v>102762</v>
          </cell>
          <cell r="H1854" t="str">
            <v>BOCA PARA BUEIRO SIMPLES CELULAR 200 X 200 CM EM CONCRETO, ALAS COM ESCONSIDADE DE 30°, INCLUINDO FÔRMAS E MATERIAIS. AF_07/2021</v>
          </cell>
          <cell r="I1854" t="str">
            <v>UN</v>
          </cell>
          <cell r="J1854" t="str">
            <v>ATRIBUÍDO SÃO PAULO</v>
          </cell>
          <cell r="K1854" t="str">
            <v>20.075,89</v>
          </cell>
        </row>
        <row r="1855">
          <cell r="G1855">
            <v>102763</v>
          </cell>
          <cell r="H1855" t="str">
            <v>BOCA PARA BUEIRO SIMPLES CELULAR 250 X 250 CM EM CONCRETO, ALAS COM ESCONSIDADE DE 30°, INCLUINDO FÔRMAS E MATERIAIS. AF_07/2021</v>
          </cell>
          <cell r="I1855" t="str">
            <v>UN</v>
          </cell>
          <cell r="J1855" t="str">
            <v>ATRIBUÍDO SÃO PAULO</v>
          </cell>
          <cell r="K1855" t="str">
            <v>27.966,20</v>
          </cell>
        </row>
        <row r="1856">
          <cell r="G1856">
            <v>102764</v>
          </cell>
          <cell r="H1856" t="str">
            <v>BOCA PARA BUEIRO SIMPLES CELULAR 300 X 300 CM EM CONCRETO, ALAS COM ESCONSIDADE DE 30°, INCLUINDO FÔRMAS E MATERIAIS. AF_07/2021</v>
          </cell>
          <cell r="I1856" t="str">
            <v>UN</v>
          </cell>
          <cell r="J1856" t="str">
            <v>ATRIBUÍDO SÃO PAULO</v>
          </cell>
          <cell r="K1856" t="str">
            <v>39.693,74</v>
          </cell>
        </row>
        <row r="1857">
          <cell r="G1857">
            <v>102765</v>
          </cell>
          <cell r="H1857" t="str">
            <v>BOCA PARA BUEIRO DUPLO CELULAR 150 X 150 CM EM CONCRETO, ALAS COM ESCONSIDADE DE 30°, INCLUINDO FÔRMAS E MATERIAIS. AF_07/2021</v>
          </cell>
          <cell r="I1857" t="str">
            <v>UN</v>
          </cell>
          <cell r="J1857" t="str">
            <v>ATRIBUÍDO SÃO PAULO</v>
          </cell>
          <cell r="K1857" t="str">
            <v>16.070,78</v>
          </cell>
        </row>
        <row r="1858">
          <cell r="G1858">
            <v>102766</v>
          </cell>
          <cell r="H1858" t="str">
            <v>BOCA PARA BUEIRO DUPLO CELULAR 200 X 200 CM EM CONCRETO, ALAS COM ESCONSIDADE DE 30°, INCLUINDO FÔRMAS E MATERIAIS. AF_07/2021</v>
          </cell>
          <cell r="I1858" t="str">
            <v>UN</v>
          </cell>
          <cell r="J1858" t="str">
            <v>ATRIBUÍDO SÃO PAULO</v>
          </cell>
          <cell r="K1858" t="str">
            <v>24.385,45</v>
          </cell>
        </row>
        <row r="1859">
          <cell r="G1859">
            <v>102767</v>
          </cell>
          <cell r="H1859" t="str">
            <v>BOCA PARA BUEIRO DUPLO CELULAR 250 X 250 CM EM CONCRETO, ALAS COM ESCONSIDADE DE 30°, INCLUINDO FÔRMAS E MATERIAIS. AF_07/2021</v>
          </cell>
          <cell r="I1859" t="str">
            <v>UN</v>
          </cell>
          <cell r="J1859" t="str">
            <v>ATRIBUÍDO SÃO PAULO</v>
          </cell>
          <cell r="K1859" t="str">
            <v>34.176,98</v>
          </cell>
        </row>
        <row r="1860">
          <cell r="G1860">
            <v>102768</v>
          </cell>
          <cell r="H1860" t="str">
            <v>BOCA PARA BUEIRO DUPLO CELULAR 300 X 300 CM EM CONCRETO, ALAS COM ESCONSIDADE DE 30°, INCLUINDO FÔRMAS E MATERIAIS. AF_07/2021</v>
          </cell>
          <cell r="I1860" t="str">
            <v>UN</v>
          </cell>
          <cell r="J1860" t="str">
            <v>ATRIBUÍDO SÃO PAULO</v>
          </cell>
          <cell r="K1860" t="str">
            <v>48.059,29</v>
          </cell>
        </row>
        <row r="1861">
          <cell r="G1861">
            <v>102769</v>
          </cell>
          <cell r="H1861" t="str">
            <v>BOCA PARA BUEIRO TRIPLO CELULAR 150 X 150 CM EM CONCRETO, ALAS COM ESCONSIDADE DE 30°, INCLUINDO FÔRMAS E MATERIAIS. AF_07/2021</v>
          </cell>
          <cell r="I1861" t="str">
            <v>UN</v>
          </cell>
          <cell r="J1861" t="str">
            <v>ATRIBUÍDO SÃO PAULO</v>
          </cell>
          <cell r="K1861" t="str">
            <v>18.639,11</v>
          </cell>
        </row>
        <row r="1862">
          <cell r="G1862">
            <v>102770</v>
          </cell>
          <cell r="H1862" t="str">
            <v>BOCA PARA BUEIRO TRIPLO CELULAR 200 X 200 CM EM CONCRETO, ALAS COM ESCONSIDADE DE 30°, INCLUINDO FÔRMAS E MATERIAIS. AF_07/2021</v>
          </cell>
          <cell r="I1862" t="str">
            <v>UN</v>
          </cell>
          <cell r="J1862" t="str">
            <v>ATRIBUÍDO SÃO PAULO</v>
          </cell>
          <cell r="K1862" t="str">
            <v>28.750,97</v>
          </cell>
        </row>
        <row r="1863">
          <cell r="G1863">
            <v>102771</v>
          </cell>
          <cell r="H1863" t="str">
            <v>BOCA PARA BUEIRO TRIPLO CELULAR 250 X 250 CM EM CONCRETO, ALAS COM ESCONSIDADE DE 30°, INCLUINDO FÔRMAS E MATERIAIS. AF_07/2021</v>
          </cell>
          <cell r="I1863" t="str">
            <v>UN</v>
          </cell>
          <cell r="J1863" t="str">
            <v>ATRIBUÍDO SÃO PAULO</v>
          </cell>
          <cell r="K1863" t="str">
            <v>40.274,54</v>
          </cell>
        </row>
        <row r="1864">
          <cell r="G1864">
            <v>102772</v>
          </cell>
          <cell r="H1864" t="str">
            <v>BOCA PARA BUEIRO TRIPLO CELULAR 300 X 300 CM EM CONCRETO, ALAS COM ESCONSIDADE DE 30°, INCLUINDO FÔRMAS E MATERIAIS. AF_07/2021</v>
          </cell>
          <cell r="I1864" t="str">
            <v>UN</v>
          </cell>
          <cell r="J1864" t="str">
            <v>ATRIBUÍDO SÃO PAULO</v>
          </cell>
          <cell r="K1864" t="str">
            <v>57.017,78</v>
          </cell>
        </row>
        <row r="1865">
          <cell r="G1865">
            <v>102773</v>
          </cell>
          <cell r="H1865" t="str">
            <v>BOCA PARA BUEIRO SIMPLES TUBULAR D = 40 CM EM GABIÃO, ALAS COM ESCONSIDADE DE 45°, INCLUINDO FÔRMAS E MATERIAIS. AF_07/2021</v>
          </cell>
          <cell r="I1865" t="str">
            <v>UN</v>
          </cell>
          <cell r="J1865" t="str">
            <v>ATRIBUÍDO SÃO PAULO</v>
          </cell>
          <cell r="K1865" t="str">
            <v>7.817,82</v>
          </cell>
        </row>
        <row r="1866">
          <cell r="G1866">
            <v>102774</v>
          </cell>
          <cell r="H1866" t="str">
            <v>BOCA PARA BUEIRO SIMPLES TUBULAR D = 60 CM EM GABIÃO, ALAS COM ESCONSIDADE DE 45°, INCLUINDO FÔRMAS E MATERIAIS. AF_07/2021</v>
          </cell>
          <cell r="I1866" t="str">
            <v>UN</v>
          </cell>
          <cell r="J1866" t="str">
            <v>ATRIBUÍDO SÃO PAULO</v>
          </cell>
          <cell r="K1866" t="str">
            <v>7.817,82</v>
          </cell>
        </row>
        <row r="1867">
          <cell r="G1867">
            <v>102775</v>
          </cell>
          <cell r="H1867" t="str">
            <v>BOCA PARA BUEIRO SIMPLES TUBULAR D = 80 CM EM GABIÃO, ALAS COM ESCONSIDADE DE 45°, INCLUINDO FÔRMAS E MATERIAIS. AF_07/2021</v>
          </cell>
          <cell r="I1867" t="str">
            <v>UN</v>
          </cell>
          <cell r="J1867" t="str">
            <v>ATRIBUÍDO SÃO PAULO</v>
          </cell>
          <cell r="K1867" t="str">
            <v>11.680,26</v>
          </cell>
        </row>
        <row r="1868">
          <cell r="G1868">
            <v>102776</v>
          </cell>
          <cell r="H1868" t="str">
            <v>BOCA PARA BUEIRO SIMPLES TUBULAR D = 100 CM EM GABIÃO, ALAS COM ESCONSIDADE DE 45°, INCLUINDO FÔRMAS E MATERIAIS. AF_07/2021</v>
          </cell>
          <cell r="I1868" t="str">
            <v>UN</v>
          </cell>
          <cell r="J1868" t="str">
            <v>ATRIBUÍDO SÃO PAULO</v>
          </cell>
          <cell r="K1868" t="str">
            <v>11.680,26</v>
          </cell>
        </row>
        <row r="1869">
          <cell r="G1869">
            <v>102777</v>
          </cell>
          <cell r="H1869" t="str">
            <v>BOCA PARA BUEIRO SIMPLES TUBULAR D = 120 CM EM GABIÃO, ALAS COM ESCONSIDADE DE 45°, INCLUINDO FÔRMAS E MATERIAIS. AF_07/2021</v>
          </cell>
          <cell r="I1869" t="str">
            <v>UN</v>
          </cell>
          <cell r="J1869" t="str">
            <v>ATRIBUÍDO SÃO PAULO</v>
          </cell>
          <cell r="K1869" t="str">
            <v>17.685,63</v>
          </cell>
        </row>
        <row r="1870">
          <cell r="G1870">
            <v>102778</v>
          </cell>
          <cell r="H1870" t="str">
            <v>BOCA PARA BUEIRO SIMPLES TUBULAR D = 150 CM EM GABIÃO, ALAS COM ESCONSIDADE DE 45°, INCLUINDO FÔRMAS E MATERIAIS. AF_07/2021</v>
          </cell>
          <cell r="I1870" t="str">
            <v>UN</v>
          </cell>
          <cell r="J1870" t="str">
            <v>ATRIBUÍDO SÃO PAULO</v>
          </cell>
          <cell r="K1870" t="str">
            <v>26.821,01</v>
          </cell>
        </row>
        <row r="1871">
          <cell r="G1871">
            <v>102779</v>
          </cell>
          <cell r="H1871" t="str">
            <v>BOCA PARA BUEIRO DUPLO TUBULAR D = 40 CM EM GABIÃO, ALAS COM ESCONSIDADE DE 45°, INCLUINDO FÔRMAS E MATERIAIS. AF_07/2021</v>
          </cell>
          <cell r="I1871" t="str">
            <v>UN</v>
          </cell>
          <cell r="J1871" t="str">
            <v>ATRIBUÍDO SÃO PAULO</v>
          </cell>
          <cell r="K1871" t="str">
            <v>7.817,82</v>
          </cell>
        </row>
        <row r="1872">
          <cell r="G1872">
            <v>102780</v>
          </cell>
          <cell r="H1872" t="str">
            <v>BOCA PARA BUEIRO DUPLO TUBULAR D = 60 CM EM GABIÃO, ALAS COM ESCONSIDADE DE 45°, INCLUINDO FÔRMAS E MATERIAIS. AF_07/2021</v>
          </cell>
          <cell r="I1872" t="str">
            <v>UN</v>
          </cell>
          <cell r="J1872" t="str">
            <v>ATRIBUÍDO SÃO PAULO</v>
          </cell>
          <cell r="K1872" t="str">
            <v>8.995,14</v>
          </cell>
        </row>
        <row r="1873">
          <cell r="G1873">
            <v>102781</v>
          </cell>
          <cell r="H1873" t="str">
            <v>BOCA PARA BUEIRO DUPLO TUBULAR D = 80 CM EM GABIÃO, ALAS COM ESCONSIDADE DE 45°, INCLUINDO FÔRMAS E MATERIAIS. AF_07/2021</v>
          </cell>
          <cell r="I1873" t="str">
            <v>UN</v>
          </cell>
          <cell r="J1873" t="str">
            <v>ATRIBUÍDO SÃO PAULO</v>
          </cell>
          <cell r="K1873" t="str">
            <v>13.340,38</v>
          </cell>
        </row>
        <row r="1874">
          <cell r="G1874">
            <v>102782</v>
          </cell>
          <cell r="H1874" t="str">
            <v>BOCA PARA BUEIRO DUPLO TUBULAR D = 100 CM EM GABIÃO, ALAS COM ESCONSIDADE DE 45°, INCLUINDO FÔRMAS E MATERIAIS. AF_07/2021</v>
          </cell>
          <cell r="I1874" t="str">
            <v>UN</v>
          </cell>
          <cell r="J1874" t="str">
            <v>ATRIBUÍDO SÃO PAULO</v>
          </cell>
          <cell r="K1874" t="str">
            <v>14.919,95</v>
          </cell>
        </row>
        <row r="1875">
          <cell r="G1875">
            <v>102783</v>
          </cell>
          <cell r="H1875" t="str">
            <v>BOCA PARA BUEIRO DUPLO TUBULAR D = 120 CM EM GABIÃO, ALAS COM ESCONSIDADE DE 45°, INCLUINDO FÔRMAS E MATERIAIS. AF_07/2021</v>
          </cell>
          <cell r="I1875" t="str">
            <v>UN</v>
          </cell>
          <cell r="J1875" t="str">
            <v>ATRIBUÍDO SÃO PAULO</v>
          </cell>
          <cell r="K1875" t="str">
            <v>19.748,00</v>
          </cell>
        </row>
        <row r="1876">
          <cell r="G1876">
            <v>102784</v>
          </cell>
          <cell r="H1876" t="str">
            <v>BOCA PARA BUEIRO DUPLO TUBULAR D = 150 CM EM GABIÃO, ALAS COM ESCONSIDADE DE 45°, INCLUINDO FÔRMAS E MATERIAIS. AF_07/2021</v>
          </cell>
          <cell r="I1876" t="str">
            <v>UN</v>
          </cell>
          <cell r="J1876" t="str">
            <v>ATRIBUÍDO SÃO PAULO</v>
          </cell>
          <cell r="K1876" t="str">
            <v>31.388,70</v>
          </cell>
        </row>
        <row r="1877">
          <cell r="G1877">
            <v>102785</v>
          </cell>
          <cell r="H1877" t="str">
            <v>BOCA PARA BUEIRO TRIPLO TUBULAR D = 40 CM EM GABIÃO, ALAS COM ESCONSIDADE DE 45°, INCLUINDO FÔRMAS E MATERIAIS. AF_07/2021</v>
          </cell>
          <cell r="I1877" t="str">
            <v>UN</v>
          </cell>
          <cell r="J1877" t="str">
            <v>ATRIBUÍDO SÃO PAULO</v>
          </cell>
          <cell r="K1877" t="str">
            <v>8.995,14</v>
          </cell>
        </row>
        <row r="1878">
          <cell r="G1878">
            <v>102786</v>
          </cell>
          <cell r="H1878" t="str">
            <v>BOCA PARA BUEIRO TRIPLO TUBULAR D = 60 CM EM GABIÃO, ALAS COM ESCONSIDADE DE 45°, INCLUINDO FÔRMAS E MATERIAIS. AF_07/2021</v>
          </cell>
          <cell r="I1878" t="str">
            <v>UN</v>
          </cell>
          <cell r="J1878" t="str">
            <v>ATRIBUÍDO SÃO PAULO</v>
          </cell>
          <cell r="K1878" t="str">
            <v>10.091,90</v>
          </cell>
        </row>
        <row r="1879">
          <cell r="G1879">
            <v>102787</v>
          </cell>
          <cell r="H1879" t="str">
            <v>BOCA PARA BUEIRO TRIPLO TUBULAR D = 80 CM EM GABIÃO, ALAS COM ESCONSIDADE DE 45°, INCLUINDO FÔRMAS E MATERIAIS. AF_07/2021</v>
          </cell>
          <cell r="I1879" t="str">
            <v>UN</v>
          </cell>
          <cell r="J1879" t="str">
            <v>ATRIBUÍDO SÃO PAULO</v>
          </cell>
          <cell r="K1879" t="str">
            <v>14.919,95</v>
          </cell>
        </row>
        <row r="1880">
          <cell r="G1880">
            <v>102788</v>
          </cell>
          <cell r="H1880" t="str">
            <v>BOCA PARA BUEIRO TRIPLO TUBULAR D = 100 CM EM GABIÃO, ALAS COM ESCONSIDADE DE 45°, INCLUINDO FÔRMAS E MATERIAIS. AF_07/2021</v>
          </cell>
          <cell r="I1880" t="str">
            <v>UN</v>
          </cell>
          <cell r="J1880" t="str">
            <v>ATRIBUÍDO SÃO PAULO</v>
          </cell>
          <cell r="K1880" t="str">
            <v>16.484,41</v>
          </cell>
        </row>
        <row r="1881">
          <cell r="G1881">
            <v>102789</v>
          </cell>
          <cell r="H1881" t="str">
            <v>BOCA PARA BUEIRO TRIPLO TUBULAR D = 120 CM EM GABIÃO, ALAS COM ESCONSIDADE DE 45°, INCLUINDO FÔRMAS E MATERIAIS. AF_07/2021</v>
          </cell>
          <cell r="I1881" t="str">
            <v>UN</v>
          </cell>
          <cell r="J1881" t="str">
            <v>ATRIBUÍDO SÃO PAULO</v>
          </cell>
          <cell r="K1881" t="str">
            <v>21.719,74</v>
          </cell>
        </row>
        <row r="1882">
          <cell r="G1882">
            <v>102790</v>
          </cell>
          <cell r="H1882" t="str">
            <v>BOCA PARA BUEIRO TRIPLO TUBULAR D = 150 CM EM GABIÃO, ALAS COM ESCONSIDADE DE 45°, INCLUINDO FÔRMAS E MATERIAIS. AF_07/2021</v>
          </cell>
          <cell r="I1882" t="str">
            <v>UN</v>
          </cell>
          <cell r="J1882" t="str">
            <v>ATRIBUÍDO SÃO PAULO</v>
          </cell>
          <cell r="K1882" t="str">
            <v>36.208,14</v>
          </cell>
        </row>
        <row r="1883">
          <cell r="G1883">
            <v>102791</v>
          </cell>
          <cell r="H1883" t="str">
            <v>BOCA PARA BUEIRO SIMPLES CELULAR 150 X 150 CM EM GABIÃO, ALAS COM ESCONSIDADE DE 45°, INCLUINDO FÔRMAS E MATERIAIS. AF_07/2021</v>
          </cell>
          <cell r="I1883" t="str">
            <v>UN</v>
          </cell>
          <cell r="J1883" t="str">
            <v>ATRIBUÍDO SÃO PAULO</v>
          </cell>
          <cell r="K1883" t="str">
            <v>28.732,46</v>
          </cell>
        </row>
        <row r="1884">
          <cell r="G1884">
            <v>102792</v>
          </cell>
          <cell r="H1884" t="str">
            <v>BOCA PARA BUEIRO SIMPLES CELULAR 200 X 200 CM EM GABIÃO, ALAS COM ESCONSIDADE DE 45°, INCLUINDO FÔRMAS E MATERIAIS. AF_07/2021</v>
          </cell>
          <cell r="I1884" t="str">
            <v>UN</v>
          </cell>
          <cell r="J1884" t="str">
            <v>ATRIBUÍDO SÃO PAULO</v>
          </cell>
          <cell r="K1884" t="str">
            <v>46.920,66</v>
          </cell>
        </row>
        <row r="1885">
          <cell r="G1885">
            <v>102793</v>
          </cell>
          <cell r="H1885" t="str">
            <v>BOCA PARA BUEIRO SIMPLES CELULAR 250 X 250 CM EM GABIÃO, ALAS COM ESCONSIDADE DE 45°, INCLUINDO FÔRMAS E MATERIAIS. AF_07/2021</v>
          </cell>
          <cell r="I1885" t="str">
            <v>UN</v>
          </cell>
          <cell r="J1885" t="str">
            <v>ATRIBUÍDO SÃO PAULO</v>
          </cell>
          <cell r="K1885" t="str">
            <v>63.450,02</v>
          </cell>
        </row>
        <row r="1886">
          <cell r="G1886">
            <v>102794</v>
          </cell>
          <cell r="H1886" t="str">
            <v>BOCA PARA BUEIRO SIMPLES CELULAR 300 X 300 CM EM GABIÃO, ALAS COM ESCONSIDADE DE 45°, INCLUINDO FÔRMAS E MATERIAIS. AF_07/2021</v>
          </cell>
          <cell r="I1886" t="str">
            <v>UN</v>
          </cell>
          <cell r="J1886" t="str">
            <v>ATRIBUÍDO SÃO PAULO</v>
          </cell>
          <cell r="K1886" t="str">
            <v>91.061,25</v>
          </cell>
        </row>
        <row r="1887">
          <cell r="G1887">
            <v>102795</v>
          </cell>
          <cell r="H1887" t="str">
            <v>BOCA PARA BUEIRO DUPLO CELULAR 150 X 150 CM EM GABIÃO, ALAS COM ESCONSIDADE DE 45°, INCLUINDO FÔRMAS E MATERIAIS. AF_07/2021</v>
          </cell>
          <cell r="I1887" t="str">
            <v>UN</v>
          </cell>
          <cell r="J1887" t="str">
            <v>ATRIBUÍDO SÃO PAULO</v>
          </cell>
          <cell r="K1887" t="str">
            <v>30.645,00</v>
          </cell>
        </row>
        <row r="1888">
          <cell r="G1888">
            <v>102796</v>
          </cell>
          <cell r="H1888" t="str">
            <v>BOCA PARA BUEIRO DUPLO CELULAR 200 X 200 CM EM GABIÃO, ALAS COM ESCONSIDADE DE 45°, INCLUINDO FÔRMAS E MATERIAIS. AF_07/2021</v>
          </cell>
          <cell r="I1888" t="str">
            <v>UN</v>
          </cell>
          <cell r="J1888" t="str">
            <v>ATRIBUÍDO SÃO PAULO</v>
          </cell>
          <cell r="K1888" t="str">
            <v>49.648,37</v>
          </cell>
        </row>
        <row r="1889">
          <cell r="G1889">
            <v>102797</v>
          </cell>
          <cell r="H1889" t="str">
            <v>BOCA PARA BUEIRO DUPLO CELULAR 250 X 250 CM EM GABIÃO, ALAS COM ESCONSIDADE DE 45°, INCLUINDO FÔRMAS E MATERIAIS. AF_07/2021</v>
          </cell>
          <cell r="I1889" t="str">
            <v>UN</v>
          </cell>
          <cell r="J1889" t="str">
            <v>ATRIBUÍDO SÃO PAULO</v>
          </cell>
          <cell r="K1889" t="str">
            <v>70.504,90</v>
          </cell>
        </row>
        <row r="1890">
          <cell r="G1890">
            <v>102798</v>
          </cell>
          <cell r="H1890" t="str">
            <v>BOCA PARA BUEIRO DUPLO CELULAR 300 X 300 CM EM GABIÃO, ALAS COM ESCONSIDADE DE 45°, INCLUINDO FÔRMAS E MATERIAIS. AF_07/2021</v>
          </cell>
          <cell r="I1890" t="str">
            <v>UN</v>
          </cell>
          <cell r="J1890" t="str">
            <v>ATRIBUÍDO SÃO PAULO</v>
          </cell>
          <cell r="K1890" t="str">
            <v>86.407,92</v>
          </cell>
        </row>
        <row r="1891">
          <cell r="G1891">
            <v>102799</v>
          </cell>
          <cell r="H1891" t="str">
            <v>BOCA PARA BUEIRO TRIPLO CELULAR 150 X 150 CM EM GABIÃO, ALAS COM ESCONSIDADE DE 45°, INCLUINDO FÔRMAS E MATERIAIS. AF_07/2021</v>
          </cell>
          <cell r="I1891" t="str">
            <v>UN</v>
          </cell>
          <cell r="J1891" t="str">
            <v>ATRIBUÍDO SÃO PAULO</v>
          </cell>
          <cell r="K1891" t="str">
            <v>31.288,74</v>
          </cell>
        </row>
        <row r="1892">
          <cell r="G1892">
            <v>102800</v>
          </cell>
          <cell r="H1892" t="str">
            <v>BOCA PARA BUEIRO TRIPLO CELULAR 200 X 200 CM EM GABIÃO, ALAS COM ESCONSIDADE DE 45°, INCLUINDO FÔRMAS E MATERIAIS. AF_07/2021</v>
          </cell>
          <cell r="I1892" t="str">
            <v>UN</v>
          </cell>
          <cell r="J1892" t="str">
            <v>ATRIBUÍDO SÃO PAULO</v>
          </cell>
          <cell r="K1892" t="str">
            <v>54.478,31</v>
          </cell>
        </row>
        <row r="1893">
          <cell r="G1893">
            <v>102801</v>
          </cell>
          <cell r="H1893" t="str">
            <v>BOCA PARA BUEIRO TRIPLO CELULAR 250 X 250 CM EM GABIÃO, ALAS COM ESCONSIDADE DE 45°, INCLUINDO FÔRMAS E MATERIAIS. AF_07/2021</v>
          </cell>
          <cell r="I1893" t="str">
            <v>UN</v>
          </cell>
          <cell r="J1893" t="str">
            <v>ATRIBUÍDO SÃO PAULO</v>
          </cell>
          <cell r="K1893" t="str">
            <v>76.451,74</v>
          </cell>
        </row>
        <row r="1894">
          <cell r="G1894">
            <v>102802</v>
          </cell>
          <cell r="H1894" t="str">
            <v>BOCA PARA BUEIRO TRIPLO CELULAR 300 X 300 CM EM GABIÃO, ALAS COM ESCONSIDADE DE 45°, INCLUINDO FÔRMAS E MATERIAIS. AF_07/2021</v>
          </cell>
          <cell r="I1894" t="str">
            <v>UN</v>
          </cell>
          <cell r="J1894" t="str">
            <v>ATRIBUÍDO SÃO PAULO</v>
          </cell>
          <cell r="K1894" t="str">
            <v>91.742,69</v>
          </cell>
        </row>
        <row r="1895">
          <cell r="G1895">
            <v>101570</v>
          </cell>
          <cell r="H1895" t="str">
            <v>ESCORAMENTO DE VALA, TIPO PONTALETEAMENTO, COM PROFUNDIDADE DE 0 A 1,5 M, LARGURA MENOR QUE 1,5 M. AF_08/2020</v>
          </cell>
          <cell r="I1895" t="str">
            <v>M2</v>
          </cell>
          <cell r="J1895" t="str">
            <v>COEFICIENTE DE REPRESENTATIVIDADE</v>
          </cell>
          <cell r="K1895" t="str">
            <v>21,16</v>
          </cell>
        </row>
        <row r="1896">
          <cell r="G1896">
            <v>101571</v>
          </cell>
          <cell r="H1896" t="str">
            <v>ESCORAMENTO DE VALA, TIPO PONTALETEAMENTO, COM PROFUNDIDADE DE 0 A 1,5 M, LARGURA MAIOR OU IGUAL A 1,5 M E MENOR QUE 2,5 M. AF_08/2020</v>
          </cell>
          <cell r="I1896" t="str">
            <v>M2</v>
          </cell>
          <cell r="J1896" t="str">
            <v>COEFICIENTE DE REPRESENTATIVIDADE</v>
          </cell>
          <cell r="K1896" t="str">
            <v>28,53</v>
          </cell>
        </row>
        <row r="1897">
          <cell r="G1897">
            <v>101572</v>
          </cell>
          <cell r="H1897" t="str">
            <v>ESCORAMENTO DE VALA, TIPO PONTALETEAMENTO, COM PROFUNDIDADE DE 1,5 A 3,0 M, LARGURA MENOR QUE 1,5 M. AF_08/2020</v>
          </cell>
          <cell r="I1897" t="str">
            <v>M2</v>
          </cell>
          <cell r="J1897" t="str">
            <v>COEFICIENTE DE REPRESENTATIVIDADE</v>
          </cell>
          <cell r="K1897" t="str">
            <v>16,71</v>
          </cell>
        </row>
        <row r="1898">
          <cell r="G1898">
            <v>101573</v>
          </cell>
          <cell r="H1898" t="str">
            <v>ESCORAMENTO DE VALA, TIPO PONTALETEAMENTO, COM PROFUNDIDADE DE 1,5 A 3,0 M, LARGURA MAIOR OU IGUAL A 1,5 M E MENOR QUE 2,5 M. AF_08/2020</v>
          </cell>
          <cell r="I1898" t="str">
            <v>M2</v>
          </cell>
          <cell r="J1898" t="str">
            <v>COEFICIENTE DE REPRESENTATIVIDADE</v>
          </cell>
          <cell r="K1898" t="str">
            <v>24,08</v>
          </cell>
        </row>
        <row r="1899">
          <cell r="G1899">
            <v>101574</v>
          </cell>
          <cell r="H1899" t="str">
            <v>ESCORAMENTO DE VALA, TIPO PONTALETEAMENTO, COM PROFUNDIDADE DE 3,0 A 4,5 M, LARGURA MENOR QUE 1,5 M. AF_08/2020</v>
          </cell>
          <cell r="I1899" t="str">
            <v>M2</v>
          </cell>
          <cell r="J1899" t="str">
            <v>COEFICIENTE DE REPRESENTATIVIDADE</v>
          </cell>
          <cell r="K1899" t="str">
            <v>12,99</v>
          </cell>
        </row>
        <row r="1900">
          <cell r="G1900">
            <v>101575</v>
          </cell>
          <cell r="H1900" t="str">
            <v>ESCORAMENTO DE VALA, TIPO PONTALETEAMENTO, COM PROFUNDIDADE DE 3,0 A 4,5 M, LARGURA MAIOR OU IGUAL A 1,5 M E MENOR QUE 2,5 M. AF_08/2020</v>
          </cell>
          <cell r="I1900" t="str">
            <v>M2</v>
          </cell>
          <cell r="J1900" t="str">
            <v>COEFICIENTE DE REPRESENTATIVIDADE</v>
          </cell>
          <cell r="K1900" t="str">
            <v>20,53</v>
          </cell>
        </row>
        <row r="1901">
          <cell r="G1901">
            <v>101576</v>
          </cell>
          <cell r="H1901" t="str">
            <v>ESCORAMENTO DE VALA, TIPO DESCONTÍNUO, COM PROFUNDIDADE DE 0 A 1,5 M, LARGURA MENOR QUE 1,5 M. AF_08/2020</v>
          </cell>
          <cell r="I1901" t="str">
            <v>M2</v>
          </cell>
          <cell r="J1901" t="str">
            <v>COEFICIENTE DE REPRESENTATIVIDADE</v>
          </cell>
          <cell r="K1901" t="str">
            <v>38,76</v>
          </cell>
        </row>
        <row r="1902">
          <cell r="G1902">
            <v>101577</v>
          </cell>
          <cell r="H1902" t="str">
            <v>ESCORAMENTO DE VALA, TIPO DESCONTÍNUO, COM PROFUNDIDADE DE 0 A 1,5 M, LARGURA MAIOR OU IGUAL A 1,5 M E MENOR QUE 2,5 M. AF_08/2020</v>
          </cell>
          <cell r="I1902" t="str">
            <v>M2</v>
          </cell>
          <cell r="J1902" t="str">
            <v>COEFICIENTE DE REPRESENTATIVIDADE</v>
          </cell>
          <cell r="K1902" t="str">
            <v>48,18</v>
          </cell>
        </row>
        <row r="1903">
          <cell r="G1903">
            <v>101578</v>
          </cell>
          <cell r="H1903" t="str">
            <v>ESCORAMENTO DE VALA, TIPO DESCONTÍNUO, COM PROFUNDIDADE DE 1,5 M A 3,0 M, LARGURA MENOR QUE 1,5 M. AF_08/2020</v>
          </cell>
          <cell r="I1903" t="str">
            <v>M2</v>
          </cell>
          <cell r="J1903" t="str">
            <v>COEFICIENTE DE REPRESENTATIVIDADE</v>
          </cell>
          <cell r="K1903" t="str">
            <v>32,25</v>
          </cell>
        </row>
        <row r="1904">
          <cell r="G1904">
            <v>101579</v>
          </cell>
          <cell r="H1904" t="str">
            <v>ESCORAMENTO DE VALA, TIPO DESCONTÍNUO, COM PROFUNDIDADE DE 1,5 A 3,0 M, LARGURA MAIOR OU IGUAL A 1,5 M E MENOR QUE 2,5 M. AF_08/2020</v>
          </cell>
          <cell r="I1904" t="str">
            <v>M2</v>
          </cell>
          <cell r="J1904" t="str">
            <v>COEFICIENTE DE REPRESENTATIVIDADE</v>
          </cell>
          <cell r="K1904" t="str">
            <v>41,66</v>
          </cell>
        </row>
        <row r="1905">
          <cell r="G1905">
            <v>101580</v>
          </cell>
          <cell r="H1905" t="str">
            <v>ESCORAMENTO DE VALA, TIPO DESCONTÍNUO, COM PROFUNDIDADE DE 3,0 A 4,5 M, LARGURA MENOR QUE 1,5 M. AF_08/2020</v>
          </cell>
          <cell r="I1905" t="str">
            <v>M2</v>
          </cell>
          <cell r="J1905" t="str">
            <v>COEFICIENTE DE REPRESENTATIVIDADE</v>
          </cell>
          <cell r="K1905" t="str">
            <v>29,00</v>
          </cell>
        </row>
        <row r="1906">
          <cell r="G1906">
            <v>101581</v>
          </cell>
          <cell r="H1906" t="str">
            <v>ESCORAMENTO DE VALA, TIPO DESCONTÍNUO, COM PROFUNDIDADE DE 3,0 A 4,5 M, LARGURA MAIOR OU IGUAL A 1,5 E MENOR QUE 2,5 M. AF_08/2020</v>
          </cell>
          <cell r="I1906" t="str">
            <v>M2</v>
          </cell>
          <cell r="J1906" t="str">
            <v>COEFICIENTE DE REPRESENTATIVIDADE</v>
          </cell>
          <cell r="K1906" t="str">
            <v>38,58</v>
          </cell>
        </row>
        <row r="1907">
          <cell r="G1907">
            <v>101582</v>
          </cell>
          <cell r="H1907" t="str">
            <v>ESCORAMENTO DE VALA, TIPO CONTÍNUO, COM PROFUNDIDADE DE 0 A 1,5 M, LARGURA MENOR QUE 1,5 M. AF_08/2020</v>
          </cell>
          <cell r="I1907" t="str">
            <v>M2</v>
          </cell>
          <cell r="J1907" t="str">
            <v>COEFICIENTE DE REPRESENTATIVIDADE</v>
          </cell>
          <cell r="K1907" t="str">
            <v>63,78</v>
          </cell>
        </row>
        <row r="1908">
          <cell r="G1908">
            <v>101583</v>
          </cell>
          <cell r="H1908" t="str">
            <v>ESCORAMENTO DE VALA, TIPO CONTÍNUO, COM PROFUNDIDADE DE 0 A 1,5 M, LARGURA MAIOR OU IGUAL A 1,5 M E MENOR QUE 2,5 M. AF_08/2020</v>
          </cell>
          <cell r="I1908" t="str">
            <v>M2</v>
          </cell>
          <cell r="J1908" t="str">
            <v>COEFICIENTE DE REPRESENTATIVIDADE</v>
          </cell>
          <cell r="K1908" t="str">
            <v>78,40</v>
          </cell>
        </row>
        <row r="1909">
          <cell r="G1909">
            <v>101584</v>
          </cell>
          <cell r="H1909" t="str">
            <v>ESCORAMENTO DE VALA, TIPO CONTÍNUO, COM PROFUNDIDADE DE 1,5 M A 3,0 M, LARGURA MENOR QUE 1,5 M. AF_08/2020</v>
          </cell>
          <cell r="I1909" t="str">
            <v>M2</v>
          </cell>
          <cell r="J1909" t="str">
            <v>COEFICIENTE DE REPRESENTATIVIDADE</v>
          </cell>
          <cell r="K1909" t="str">
            <v>52,75</v>
          </cell>
        </row>
        <row r="1910">
          <cell r="G1910">
            <v>101585</v>
          </cell>
          <cell r="H1910" t="str">
            <v>ESCORAMENTO DE VALA, TIPO CONTÍNUO, COM PROFUNDIDADE DE 1,5 A 3,0 M, LARGURA MAIOR OU IGUAL A 1,5 M E MENOR QUE 2,5 M. AF_08/2020</v>
          </cell>
          <cell r="I1910" t="str">
            <v>M2</v>
          </cell>
          <cell r="J1910" t="str">
            <v>COEFICIENTE DE REPRESENTATIVIDADE</v>
          </cell>
          <cell r="K1910" t="str">
            <v>67,37</v>
          </cell>
        </row>
        <row r="1911">
          <cell r="G1911">
            <v>101586</v>
          </cell>
          <cell r="H1911" t="str">
            <v>ESCORAMENTO DE VALA, TIPO CONTÍNUO, COM PROFUNDIDADE DE 3,0 A 4,5 M, LARGURA MENOR QUE 1,5 M. AF_08/2020</v>
          </cell>
          <cell r="I1911" t="str">
            <v>M2</v>
          </cell>
          <cell r="J1911" t="str">
            <v>COEFICIENTE DE REPRESENTATIVIDADE</v>
          </cell>
          <cell r="K1911" t="str">
            <v>46,24</v>
          </cell>
        </row>
        <row r="1912">
          <cell r="G1912">
            <v>101587</v>
          </cell>
          <cell r="H1912" t="str">
            <v>ESCORAMENTO DE VALA, TIPO CONTÍNUO, COM PROFUNDIDADE DE 3,0 A 4,5 M, LARGURA MAIOR OU IGUAL A 1,5 E MENOR QUE 2,5 M. AF_08/2020</v>
          </cell>
          <cell r="I1912" t="str">
            <v>M2</v>
          </cell>
          <cell r="J1912" t="str">
            <v>COEFICIENTE DE REPRESENTATIVIDADE</v>
          </cell>
          <cell r="K1912" t="str">
            <v>61,04</v>
          </cell>
        </row>
        <row r="1913">
          <cell r="G1913">
            <v>101588</v>
          </cell>
          <cell r="H1913" t="str">
            <v>ESCORAMENTO DE VALA, TIPO CONTÍNUO COM PERFIL METÁLICO "U", COM PROFUNDIDADE DE 0 A 1,5 M, LARGURA MENOR QUE 1,5 M. AF_08/2020</v>
          </cell>
          <cell r="I1913" t="str">
            <v>M2</v>
          </cell>
          <cell r="J1913" t="str">
            <v>ATRIBUÍDO SÃO PAULO</v>
          </cell>
          <cell r="K1913" t="str">
            <v>80,46</v>
          </cell>
        </row>
        <row r="1914">
          <cell r="G1914">
            <v>101589</v>
          </cell>
          <cell r="H1914" t="str">
            <v>ESCORAMENTO DE VALA,TIPO CONTÍNUO COM PERFIL METÁLICO "U", COM PROFUNDIDADE DE 0 A 1,5 M, LARGURA MAIOR OU IGUAL A 1,5 E MENOR QUE 2,5 M. AF_08/2020</v>
          </cell>
          <cell r="I1914" t="str">
            <v>M2</v>
          </cell>
          <cell r="J1914" t="str">
            <v>ATRIBUÍDO SÃO PAULO</v>
          </cell>
          <cell r="K1914" t="str">
            <v>116,89</v>
          </cell>
        </row>
        <row r="1915">
          <cell r="G1915">
            <v>101590</v>
          </cell>
          <cell r="H1915" t="str">
            <v>ESCORAMENTO DE VALA, TIPO CONTÍNUO COM PERFIL METÁLICO "U", COM PROFUNDIDADE DE 1,5 A 3,0 M, LARGURA MENOR QUE 1,5 M. AF_08/2020</v>
          </cell>
          <cell r="I1915" t="str">
            <v>M2</v>
          </cell>
          <cell r="J1915" t="str">
            <v>ATRIBUÍDO SÃO PAULO</v>
          </cell>
          <cell r="K1915" t="str">
            <v>61,13</v>
          </cell>
        </row>
        <row r="1916">
          <cell r="G1916">
            <v>101591</v>
          </cell>
          <cell r="H1916" t="str">
            <v>ESCORAMENTO DE VALA, TIPO CONTÍNUO COM PERFIL METÁLICO "U", COM PROFUNDIDADE DE 1,5 A 3,0 M, LARGURA MAIOR OU IGUAL 1,5 M E MENOR QUE 2,5 M. AF_08/2020</v>
          </cell>
          <cell r="I1916" t="str">
            <v>M2</v>
          </cell>
          <cell r="J1916" t="str">
            <v>ATRIBUÍDO SÃO PAULO</v>
          </cell>
          <cell r="K1916" t="str">
            <v>97,55</v>
          </cell>
        </row>
        <row r="1917">
          <cell r="G1917">
            <v>101592</v>
          </cell>
          <cell r="H1917" t="str">
            <v>ESCORAMENTO DE VALA, TIPO CONTÍNUO COM PERFIL METÁLICO "U", COM PROFUNDIDADE DE 3,0 A 4,5 M, LARGURA MENOR QUE 1,5 M. AF_08/2020</v>
          </cell>
          <cell r="I1917" t="str">
            <v>M2</v>
          </cell>
          <cell r="J1917" t="str">
            <v>ATRIBUÍDO SÃO PAULO</v>
          </cell>
          <cell r="K1917" t="str">
            <v>43,45</v>
          </cell>
        </row>
        <row r="1918">
          <cell r="G1918">
            <v>101593</v>
          </cell>
          <cell r="H1918" t="str">
            <v>ESCORAMENTO DE VALA, TIPO CONTÍNUO COM PERFIL METÁLICO "U", COM PROFUNDIDADE DE 3,0 A 4,5 M, LARGURA MAIOR OU IGUAL A 1,5 M E MENOR QUE 2,5 M. AF_08/2020</v>
          </cell>
          <cell r="I1918" t="str">
            <v>M2</v>
          </cell>
          <cell r="J1918" t="str">
            <v>ATRIBUÍDO SÃO PAULO</v>
          </cell>
          <cell r="K1918" t="str">
            <v>80,03</v>
          </cell>
        </row>
        <row r="1919">
          <cell r="G1919">
            <v>101600</v>
          </cell>
          <cell r="H1919" t="str">
            <v>ESCORAMENTO DE VALA, TIPO BLINDAGEM, COM PROFUNDIDADE DE 0 A 1,5 M, LARGURA MENOR QUE 1,5 M - EXECUÇÃO, NÃO INCLUI MATERIAL. AF_08/2020</v>
          </cell>
          <cell r="I1919" t="str">
            <v>M2</v>
          </cell>
          <cell r="J1919" t="str">
            <v>ATRIBUÍDO SÃO PAULO</v>
          </cell>
          <cell r="K1919" t="str">
            <v>14,90</v>
          </cell>
        </row>
        <row r="1920">
          <cell r="G1920">
            <v>101601</v>
          </cell>
          <cell r="H1920" t="str">
            <v>ESCORAMENTO DE VALA, TIPO BLINDAGEM COM PROFUNDIDADE DE 0 A 1,5 M, LARGURA MAIOR OU IGUAL A 1,5 M E MENOR QUE 2,5 M - EXECUÇÃO, NÃO INCLUI MATERIAL. AF_08/2020</v>
          </cell>
          <cell r="I1920" t="str">
            <v>M2</v>
          </cell>
          <cell r="J1920" t="str">
            <v>ATRIBUÍDO SÃO PAULO</v>
          </cell>
          <cell r="K1920" t="str">
            <v>22,05</v>
          </cell>
        </row>
        <row r="1921">
          <cell r="G1921">
            <v>101602</v>
          </cell>
          <cell r="H1921" t="str">
            <v>ESCORAMENTO DE VALA, TIPO BLINDAGEM, COM PROFUNDIDADE DE 1,5 A 3,0 M, LARGURA MENOR QUE 1,5 M - EXECUÇÃO, NÃO INCLUI MATERIAL. AF_08/2020</v>
          </cell>
          <cell r="I1921" t="str">
            <v>M2</v>
          </cell>
          <cell r="J1921" t="str">
            <v>ATRIBUÍDO SÃO PAULO</v>
          </cell>
          <cell r="K1921" t="str">
            <v>11,05</v>
          </cell>
        </row>
        <row r="1922">
          <cell r="G1922">
            <v>101603</v>
          </cell>
          <cell r="H1922" t="str">
            <v>ESCORAMENTO DE VALA, TIPO BLINDAGEM, COM PROFUNDIDADE DE 1,5 A 3,0 M, LARGURA MAIOR OU IGUAL A 1,5 M E MENOR QUE 2,5 M - EXECUÇÃO, NÃO INCLUI MATERIAL. AF_08/2020</v>
          </cell>
          <cell r="I1922" t="str">
            <v>M2</v>
          </cell>
          <cell r="J1922" t="str">
            <v>ATRIBUÍDO SÃO PAULO</v>
          </cell>
          <cell r="K1922" t="str">
            <v>18,20</v>
          </cell>
        </row>
        <row r="1923">
          <cell r="G1923">
            <v>101604</v>
          </cell>
          <cell r="H1923" t="str">
            <v>ESCORAMENTO DE VALA, TIPO BLINDAGEM, COM PROFUNDIDADE DE 3,0 A 4,5 M, LARGURA MENOR QUE 1,5 M - EXECUÇÃO, NÃO INCLUI MATERIAL. AF_08/2020</v>
          </cell>
          <cell r="I1923" t="str">
            <v>M2</v>
          </cell>
          <cell r="J1923" t="str">
            <v>ATRIBUÍDO SÃO PAULO</v>
          </cell>
          <cell r="K1923" t="str">
            <v>7,23</v>
          </cell>
        </row>
        <row r="1924">
          <cell r="G1924">
            <v>101605</v>
          </cell>
          <cell r="H1924" t="str">
            <v>ESCORAMENTO DE VALA, TIPO BLINDAGEM, COM PROFUNDIDADE DE 3,0 A 4,5 M, LARGURA MAIOR OU IGUAL A 1,5 M E MENOR QUE 2,5 M - EXECUÇÃO, NÃO INCLUI MATERIAL. AF_08/2020</v>
          </cell>
          <cell r="I1924" t="str">
            <v>M2</v>
          </cell>
          <cell r="J1924" t="str">
            <v>ATRIBUÍDO SÃO PAULO</v>
          </cell>
          <cell r="K1924" t="str">
            <v>14,38</v>
          </cell>
        </row>
        <row r="1925">
          <cell r="G1925">
            <v>90788</v>
          </cell>
          <cell r="H1925" t="str">
            <v>KIT DE PORTA-PRONTA DE MADEIRA EM ACABAMENTO MELAMÍNICO BRANCO, FOLHA LEVE OU MÉDIA, 60X210CM, EXCLUSIVE FECHADURA, FIXAÇÃO COM PREENCHIMENTO PARCIAL DE ESPUMA EXPANSIVA - FORNECIMENTO E INSTALAÇÃO. AF_12/2019</v>
          </cell>
          <cell r="I1925" t="str">
            <v>UN</v>
          </cell>
          <cell r="J1925" t="str">
            <v>COEFICIENTE DE REPRESENTATIVIDADE</v>
          </cell>
          <cell r="K1925" t="str">
            <v>795,61</v>
          </cell>
        </row>
        <row r="1926">
          <cell r="G1926">
            <v>90789</v>
          </cell>
          <cell r="H1926" t="str">
            <v>KIT DE PORTA-PRONTA DE MADEIRA EM ACABAMENTO MELAMÍNICO BRANCO, FOLHA LEVE OU MÉDIA, 70X210CM, EXCLUSIVE FECHADURA, FIXAÇÃO COM PREENCHIMENTO PARCIAL DE ESPUMA EXPANSIVA - FORNECIMENTO E INSTALAÇÃO. AF_12/2019</v>
          </cell>
          <cell r="I1926" t="str">
            <v>UN</v>
          </cell>
          <cell r="J1926" t="str">
            <v>COEFICIENTE DE REPRESENTATIVIDADE</v>
          </cell>
          <cell r="K1926" t="str">
            <v>797,11</v>
          </cell>
        </row>
        <row r="1927">
          <cell r="G1927">
            <v>90790</v>
          </cell>
          <cell r="H1927" t="str">
            <v>KIT DE PORTA-PRONTA DE MADEIRA EM ACABAMENTO MELAMÍNICO BRANCO, FOLHA LEVE OU MÉDIA, 80X210CM, EXCLUSIVE FECHADURA, FIXAÇÃO COM PREENCHIMENTO PARCIAL DE ESPUMA EXPANSIVA - FORNECIMENTO E INSTALAÇÃO. AF_12/2019</v>
          </cell>
          <cell r="I1927" t="str">
            <v>UN</v>
          </cell>
          <cell r="J1927" t="str">
            <v>COEFICIENTE DE REPRESENTATIVIDADE</v>
          </cell>
          <cell r="K1927" t="str">
            <v>821,96</v>
          </cell>
        </row>
        <row r="1928">
          <cell r="G1928">
            <v>90791</v>
          </cell>
          <cell r="H1928" t="str">
            <v>KIT DE PORTA-PRONTA DE MADEIRA EM ACABAMENTO MELAMÍNICO BRANCO, FOLHA PESADA OU SUPERPESADA, 80X210CM, FIXAÇÃO COM PREENCHIMENTO PARCIAL DE ESPUMA EXPANSIVA - FORNECIMENTO E INSTALAÇÃO. AF_12/2019</v>
          </cell>
          <cell r="I1928" t="str">
            <v>UN</v>
          </cell>
          <cell r="J1928" t="str">
            <v>COEFICIENTE DE REPRESENTATIVIDADE</v>
          </cell>
          <cell r="K1928" t="str">
            <v>962,47</v>
          </cell>
        </row>
        <row r="1929">
          <cell r="G1929">
            <v>90793</v>
          </cell>
          <cell r="H1929" t="str">
            <v>KIT DE PORTA-PRONTA DE MADEIRA EM ACABAMENTO MELAMÍNICO BRANCO, FOLHA PESADA OU SUPERPESADA, 90X210CM, FIXAÇÃO COM PREENCHIMENTO TOTAL DE ESPUMA EXPANSIVA - FORNECIMENTO E INSTALAÇÃO. AF_12/2019</v>
          </cell>
          <cell r="I1929" t="str">
            <v>UN</v>
          </cell>
          <cell r="J1929" t="str">
            <v>COEFICIENTE DE REPRESENTATIVIDADE</v>
          </cell>
          <cell r="K1929" t="str">
            <v>1.024,12</v>
          </cell>
        </row>
        <row r="1930">
          <cell r="G1930">
            <v>90794</v>
          </cell>
          <cell r="H1930" t="str">
            <v>KIT DE PORTA-PRONTA DE MADEIRA EM ACABAMENTO MELAMÍNICO BRANCO, FOLHA LEVE OU MÉDIA, E BATENTE METÁLICO, 60X210CM, FIXAÇÃO COM ARGAMASSA - FORNECIMENTO E INSTALAÇÃO. AF_12/2019</v>
          </cell>
          <cell r="I1930" t="str">
            <v>UN</v>
          </cell>
          <cell r="J1930" t="str">
            <v>COEFICIENTE DE REPRESENTATIVIDADE</v>
          </cell>
          <cell r="K1930" t="str">
            <v>680,89</v>
          </cell>
        </row>
        <row r="1931">
          <cell r="G1931">
            <v>90795</v>
          </cell>
          <cell r="H1931" t="str">
            <v>KIT DE PORTA-PRONTA DE MADEIRA EM ACABAMENTO MELAMÍNICO BRANCO, FOLHA LEVE OU MÉDIA, E BATENTE METÁLICO, 70X210CM, FIXAÇÃO COM ARGAMASSA - FORNECIMENTO E INSTALAÇÃO. AF_12/2019</v>
          </cell>
          <cell r="I1931" t="str">
            <v>UN</v>
          </cell>
          <cell r="J1931" t="str">
            <v>COEFICIENTE DE REPRESENTATIVIDADE</v>
          </cell>
          <cell r="K1931" t="str">
            <v>687,35</v>
          </cell>
        </row>
        <row r="1932">
          <cell r="G1932">
            <v>90796</v>
          </cell>
          <cell r="H1932" t="str">
            <v>KIT DE PORTA-PRONTA DE MADEIRA EM ACABAMENTO MELAMÍNICO BRANCO, FOLHA LEVE OU MÉDIA, E BATENTE METÁLICO, 80X210CM, FIXAÇÃO COM ARGAMASSA - FORNECIMENTO E INSTALAÇÃO. AF_12/2019</v>
          </cell>
          <cell r="I1932" t="str">
            <v>UN</v>
          </cell>
          <cell r="J1932" t="str">
            <v>COEFICIENTE DE REPRESENTATIVIDADE</v>
          </cell>
          <cell r="K1932" t="str">
            <v>693,82</v>
          </cell>
        </row>
        <row r="1933">
          <cell r="G1933">
            <v>90797</v>
          </cell>
          <cell r="H1933" t="str">
            <v>KIT DE PORTA-PRONTA DE MADEIRA EM ACABAMENTO MELAMÍNICO BRANCO, FOLHA LEVE OU MÉDIA, E BATENTE METÁLICO, 90X210CM, FIXAÇÃO COM ARGAMASSA - FORNECIMENTO E INSTALAÇÃO. AF_12/2019</v>
          </cell>
          <cell r="I1933" t="str">
            <v>UN</v>
          </cell>
          <cell r="J1933" t="str">
            <v>COEFICIENTE DE REPRESENTATIVIDADE</v>
          </cell>
          <cell r="K1933" t="str">
            <v>700,29</v>
          </cell>
        </row>
        <row r="1934">
          <cell r="G1934">
            <v>90798</v>
          </cell>
          <cell r="H1934" t="str">
            <v>KIT DE PORTA-PRONTA DE MADEIRA EM ACABAMENTO MELAMÍNICO BRANCO, FOLHA PESADA OU SUPERPESADA, E BATENTE METÁLICO, 80X210CM, FIXAÇÃO COM ARGAMASSA - FORNECIMENTO E INSTALAÇÃO. AF_12/2019</v>
          </cell>
          <cell r="I1934" t="str">
            <v>UN</v>
          </cell>
          <cell r="J1934" t="str">
            <v>COEFICIENTE DE REPRESENTATIVIDADE</v>
          </cell>
          <cell r="K1934" t="str">
            <v>1.017,37</v>
          </cell>
        </row>
        <row r="1935">
          <cell r="G1935">
            <v>90799</v>
          </cell>
          <cell r="H1935" t="str">
            <v>KIT DE PORTA-PRONTA DE MADEIRA EM ACABAMENTO MELAMÍNICO BRANCO, FOLHA PESADA OU SUPERPESADA, E BATENTE METÁLICO, 90X210CM, FIXAÇÃO COM ARGAMASSA - FORNECIMENTO E INSTALAÇÃO. AF_12/2019</v>
          </cell>
          <cell r="I1935" t="str">
            <v>UN</v>
          </cell>
          <cell r="J1935" t="str">
            <v>COEFICIENTE DE REPRESENTATIVIDADE</v>
          </cell>
          <cell r="K1935" t="str">
            <v>1.049,63</v>
          </cell>
        </row>
        <row r="1936">
          <cell r="G1936">
            <v>90801</v>
          </cell>
          <cell r="H1936" t="str">
            <v>BATENTE PARA PORTA DE MADEIRA, PADRÃO MÉDIO - FORNECIMENTO E MONTAGEM. AF_12/2019</v>
          </cell>
          <cell r="I1936" t="str">
            <v>UN</v>
          </cell>
          <cell r="J1936" t="str">
            <v>COEFICIENTE DE REPRESENTATIVIDADE</v>
          </cell>
          <cell r="K1936" t="str">
            <v>256,81</v>
          </cell>
        </row>
        <row r="1937">
          <cell r="G1937">
            <v>90806</v>
          </cell>
          <cell r="H1937" t="str">
            <v>BATENTE PARA PORTA DE MADEIRA, FIXAÇÃO COM ARGAMASSA, PADRÃO MÉDIO - FORNECIMENTO E INSTALAÇÃO. AF_12/2019</v>
          </cell>
          <cell r="I1937" t="str">
            <v>UN</v>
          </cell>
          <cell r="J1937" t="str">
            <v>COEFICIENTE DE REPRESENTATIVIDADE</v>
          </cell>
          <cell r="K1937" t="str">
            <v>339,21</v>
          </cell>
        </row>
        <row r="1938">
          <cell r="G1938">
            <v>90820</v>
          </cell>
          <cell r="H1938" t="str">
            <v>PORTA DE MADEIRA PARA PINTURA, SEMI-OCA (LEVE OU MÉDIA), 60X210CM, ESPESSURA DE 3,5CM, INCLUSO DOBRADIÇAS - FORNECIMENTO E INSTALAÇÃO. AF_12/2019</v>
          </cell>
          <cell r="I1938" t="str">
            <v>UN</v>
          </cell>
          <cell r="J1938" t="str">
            <v>COEFICIENTE DE REPRESENTATIVIDADE</v>
          </cell>
          <cell r="K1938" t="str">
            <v>364,90</v>
          </cell>
        </row>
        <row r="1939">
          <cell r="G1939">
            <v>90821</v>
          </cell>
          <cell r="H1939" t="str">
            <v>PORTA DE MADEIRA PARA PINTURA, SEMI-OCA (LEVE OU MÉDIA), 70X210CM, ESPESSURA DE 3,5CM, INCLUSO DOBRADIÇAS - FORNECIMENTO E INSTALAÇÃO. AF_12/2019</v>
          </cell>
          <cell r="I1939" t="str">
            <v>UN</v>
          </cell>
          <cell r="J1939" t="str">
            <v>COEFICIENTE DE REPRESENTATIVIDADE</v>
          </cell>
          <cell r="K1939" t="str">
            <v>370,82</v>
          </cell>
        </row>
        <row r="1940">
          <cell r="G1940">
            <v>90822</v>
          </cell>
          <cell r="H1940" t="str">
            <v>PORTA DE MADEIRA PARA PINTURA, SEMI-OCA (LEVE OU MÉDIA), 80X210CM, ESPESSURA DE 3,5CM, INCLUSO DOBRADIÇAS - FORNECIMENTO E INSTALAÇÃO. AF_12/2019</v>
          </cell>
          <cell r="I1940" t="str">
            <v>UN</v>
          </cell>
          <cell r="J1940" t="str">
            <v>COEFICIENTE DE REPRESENTATIVIDADE</v>
          </cell>
          <cell r="K1940" t="str">
            <v>393,14</v>
          </cell>
        </row>
        <row r="1941">
          <cell r="G1941">
            <v>90823</v>
          </cell>
          <cell r="H1941" t="str">
            <v>PORTA DE MADEIRA PARA PINTURA, SEMI-OCA (LEVE OU MÉDIA), 90X210CM, ESPESSURA DE 3,5CM, INCLUSO DOBRADIÇAS - FORNECIMENTO E INSTALAÇÃO. AF_12/2019</v>
          </cell>
          <cell r="I1941" t="str">
            <v>UN</v>
          </cell>
          <cell r="J1941" t="str">
            <v>COEFICIENTE DE REPRESENTATIVIDADE</v>
          </cell>
          <cell r="K1941" t="str">
            <v>469,43</v>
          </cell>
        </row>
        <row r="1942">
          <cell r="G1942">
            <v>90824</v>
          </cell>
          <cell r="H1942" t="str">
            <v>PORTA DE MADEIRA PARA PINTURA, SEMI-OCA (PESADA OU SUPERPESADA), 80X210CM, ESPESSURA DE 3,5CM, INCLUSO DOBRADIÇAS - FORNECIMENTO E INSTALAÇÃO. AF_12/2019</v>
          </cell>
          <cell r="I1942" t="str">
            <v>UN</v>
          </cell>
          <cell r="J1942" t="str">
            <v>COEFICIENTE DE REPRESENTATIVIDADE</v>
          </cell>
          <cell r="K1942" t="str">
            <v>644,99</v>
          </cell>
        </row>
        <row r="1943">
          <cell r="G1943">
            <v>90825</v>
          </cell>
          <cell r="H1943" t="str">
            <v>PORTA DE MADEIRA, MACIÇA (PESADA OU SUPERPESADA), 90X210CM, ESPESSURA DE 3,5CM, INCLUSO DOBRADIÇAS - FORNECIMENTO E INSTALAÇÃO. AF_12/2019</v>
          </cell>
          <cell r="I1943" t="str">
            <v>UN</v>
          </cell>
          <cell r="J1943" t="str">
            <v>COEFICIENTE DE REPRESENTATIVIDADE</v>
          </cell>
          <cell r="K1943" t="str">
            <v>711,37</v>
          </cell>
        </row>
        <row r="1944">
          <cell r="G1944">
            <v>90830</v>
          </cell>
          <cell r="H1944" t="str">
            <v>FECHADURA DE EMBUTIR COM CILINDRO, EXTERNA, COMPLETA, ACABAMENTO PADRÃO MÉDIO, INCLUSO EXECUÇÃO DE FURO - FORNECIMENTO E INSTALAÇÃO. AF_12/2019</v>
          </cell>
          <cell r="I1944" t="str">
            <v>UN</v>
          </cell>
          <cell r="J1944" t="str">
            <v>COEFICIENTE DE REPRESENTATIVIDADE</v>
          </cell>
          <cell r="K1944" t="str">
            <v>239,24</v>
          </cell>
        </row>
        <row r="1945">
          <cell r="G1945">
            <v>90831</v>
          </cell>
          <cell r="H1945" t="str">
            <v>FECHADURA DE EMBUTIR PARA PORTA DE BANHEIRO, COMPLETA, ACABAMENTO PADRÃO MÉDIO, INCLUSO EXECUÇÃO DE FURO - FORNECIMENTO E INSTALAÇÃO. AF_12/2019</v>
          </cell>
          <cell r="I1945" t="str">
            <v>UN</v>
          </cell>
          <cell r="J1945" t="str">
            <v>COEFICIENTE DE REPRESENTATIVIDADE</v>
          </cell>
          <cell r="K1945" t="str">
            <v>212,36</v>
          </cell>
        </row>
        <row r="1946">
          <cell r="G1946">
            <v>90841</v>
          </cell>
          <cell r="H1946" t="str">
            <v>KIT DE PORTA DE MADEIRA PARA PINTURA, SEMI-OCA (LEVE OU MÉDIA), PADRÃO MÉDIO, 60X210CM, ESPESSURA DE 3,5CM, ITENS INCLUSOS: DOBRADIÇAS, MONTAGEM E INSTALAÇÃO DO BATENTE, FECHADURA COM EXECUÇÃO DO FURO - FORNECIMENTO E INSTALAÇÃO. AF_12/2019</v>
          </cell>
          <cell r="I1946" t="str">
            <v>UN</v>
          </cell>
          <cell r="J1946" t="str">
            <v>COEFICIENTE DE REPRESENTATIVIDADE</v>
          </cell>
          <cell r="K1946" t="str">
            <v>1.007,28</v>
          </cell>
        </row>
        <row r="1947">
          <cell r="G1947">
            <v>90842</v>
          </cell>
          <cell r="H1947" t="str">
            <v>KIT DE PORTA DE MADEIRA PARA PINTURA, SEMI-OCA (LEVE OU MÉDIA), PADRÃO MÉDIO, 70X210CM, ESPESSURA DE 3,5CM, ITENS INCLUSOS: DOBRADIÇAS, MONTAGEM E INSTALAÇÃO DO BATENTE, FECHADURA COM EXECUÇÃO DO FURO - FORNECIMENTO E INSTALAÇÃO. AF_12/2019</v>
          </cell>
          <cell r="I1947" t="str">
            <v>UN</v>
          </cell>
          <cell r="J1947" t="str">
            <v>COEFICIENTE DE REPRESENTATIVIDADE</v>
          </cell>
          <cell r="K1947" t="str">
            <v>1.015,09</v>
          </cell>
        </row>
        <row r="1948">
          <cell r="G1948">
            <v>90843</v>
          </cell>
          <cell r="H1948" t="str">
            <v>KIT DE PORTA DE MADEIRA PARA PINTURA, SEMI-OCA (LEVE OU MÉDIA), PADRÃO MÉDIO, 80X210CM, ESPESSURA DE 3,5CM, ITENS INCLUSOS: DOBRADIÇAS, MONTAGEM E INSTALAÇÃO DO BATENTE, FECHADURA COM EXECUÇÃO DO FURO - FORNECIMENTO E INSTALAÇÃO. AF_12/2019</v>
          </cell>
          <cell r="I1948" t="str">
            <v>UN</v>
          </cell>
          <cell r="J1948" t="str">
            <v>COEFICIENTE DE REPRESENTATIVIDADE</v>
          </cell>
          <cell r="K1948" t="str">
            <v>1.066,19</v>
          </cell>
        </row>
        <row r="1949">
          <cell r="G1949">
            <v>90844</v>
          </cell>
          <cell r="H1949" t="str">
            <v>KIT DE PORTA DE MADEIRA PARA PINTURA, SEMI-OCA (LEVE OU MÉDIA), PADRÃO MÉDIO, 90X210CM, ESPESSURA DE 3,5CM, ITENS INCLUSOS: DOBRADIÇAS, MONTAGEM E INSTALAÇÃO DO BATENTE, FECHADURA COM EXECUÇÃO DO FURO - FORNECIMENTO E INSTALAÇÃO. AF_12/2019</v>
          </cell>
          <cell r="I1949" t="str">
            <v>UN</v>
          </cell>
          <cell r="J1949" t="str">
            <v>COEFICIENTE DE REPRESENTATIVIDADE</v>
          </cell>
          <cell r="K1949" t="str">
            <v>1.144,37</v>
          </cell>
        </row>
        <row r="1950">
          <cell r="G1950">
            <v>90845</v>
          </cell>
          <cell r="H1950" t="str">
            <v>KIT DE PORTA DE MADEIRA PARA PINTURA, SEMI-OCA (PESADA OU SUPERPESADA), PADRÃO MÉDIO, 80X210CM, ESPESSURA DE 3,5CM, ITENS INCLUSOS: DOBRADIÇAS, MONTAGEM E INSTALAÇÃO DO BATENTE, FECHADURA COM EXECUÇÃO DO FURO - FORNECIMENTO E INSTALAÇÃO. AF_12/2019</v>
          </cell>
          <cell r="I1950" t="str">
            <v>UN</v>
          </cell>
          <cell r="J1950" t="str">
            <v>COEFICIENTE DE REPRESENTATIVIDADE</v>
          </cell>
          <cell r="K1950" t="str">
            <v>1.318,04</v>
          </cell>
        </row>
        <row r="1951">
          <cell r="G1951">
            <v>90846</v>
          </cell>
          <cell r="H1951" t="str">
            <v>KIT DE PORTA DE MADEIRA PARA PINTURA, SEMI-OCA (PESADA OU SUPERPESADA), PADRÃO MÉDIO, 90X210CM, ESPESSURA DE 3,5CM, ITENS INCLUSOS: DOBRADIÇAS, MONTAGEM E INSTALAÇÃO DO BATENTE, FECHADURA COM EXECUÇÃO DO FURO - FORNECIMENTO E INSTALAÇÃO. AF_12/2019</v>
          </cell>
          <cell r="I1951" t="str">
            <v>UN</v>
          </cell>
          <cell r="J1951" t="str">
            <v>COEFICIENTE DE REPRESENTATIVIDADE</v>
          </cell>
          <cell r="K1951" t="str">
            <v>1.386,31</v>
          </cell>
        </row>
        <row r="1952">
          <cell r="G1952">
            <v>90847</v>
          </cell>
          <cell r="H1952" t="str">
            <v>KIT DE PORTA DE MADEIRA PARA PINTURA, SEMI-OCA (LEVE OU MÉDIA), PADRÃO MÉDIO, 60X210CM, ESPESSURA DE 3,5CM, ITENS INCLUSOS: DOBRADIÇAS, MONTAGEM E INSTALAÇÃO DO BATENTE, SEM FECHADURA - FORNECIMENTO E INSTALAÇÃO. AF_12/2019</v>
          </cell>
          <cell r="I1952" t="str">
            <v>UN</v>
          </cell>
          <cell r="J1952" t="str">
            <v>COEFICIENTE DE REPRESENTATIVIDADE</v>
          </cell>
          <cell r="K1952" t="str">
            <v>794,92</v>
          </cell>
        </row>
        <row r="1953">
          <cell r="G1953">
            <v>90848</v>
          </cell>
          <cell r="H1953" t="str">
            <v>KIT DE PORTA DE MADEIRA PARA PINTURA, SEMI-OCA (LEVE OU MÉDIA), PADRÃO MÉDIO, 70X210CM, ESPESSURA DE 3,5CM, ITENS INCLUSOS: DOBRADIÇAS, MONTAGEM E INSTALAÇÃO DO BATENTE, SEM FECHADURA - FORNECIMENTO E INSTALAÇÃO. AF_12/2019</v>
          </cell>
          <cell r="I1953" t="str">
            <v>UN</v>
          </cell>
          <cell r="J1953" t="str">
            <v>COEFICIENTE DE REPRESENTATIVIDADE</v>
          </cell>
          <cell r="K1953" t="str">
            <v>802,73</v>
          </cell>
        </row>
        <row r="1954">
          <cell r="G1954">
            <v>90849</v>
          </cell>
          <cell r="H1954" t="str">
            <v>KIT DE PORTA DE MADEIRA PARA PINTURA, SEMI-OCA (LEVE OU MÉDIA), PADRÃO MÉDIO, 80X210CM, ESPESSURA DE 3,5CM, ITENS INCLUSOS: DOBRADIÇAS, MONTAGEM E INSTALAÇÃO DO BATENTE, SEM FECHADURA - FORNECIMENTO E INSTALAÇÃO. AF_12/2019</v>
          </cell>
          <cell r="I1954" t="str">
            <v>UN</v>
          </cell>
          <cell r="J1954" t="str">
            <v>COEFICIENTE DE REPRESENTATIVIDADE</v>
          </cell>
          <cell r="K1954" t="str">
            <v>826,95</v>
          </cell>
        </row>
        <row r="1955">
          <cell r="G1955">
            <v>90850</v>
          </cell>
          <cell r="H1955" t="str">
            <v>KIT DE PORTA DE MADEIRA PARA PINTURA, SEMI-OCA (LEVE OU MÉDIA), PADRÃO MÉDIO, 90X210CM, ESPESSURA DE 3,5CM, ITENS INCLUSOS: DOBRADIÇAS, MONTAGEM E INSTALAÇÃO DO BATENTE, SEM FECHADURA - FORNECIMENTO E INSTALAÇÃO. AF_12/2019</v>
          </cell>
          <cell r="I1955" t="str">
            <v>UN</v>
          </cell>
          <cell r="J1955" t="str">
            <v>COEFICIENTE DE REPRESENTATIVIDADE</v>
          </cell>
          <cell r="K1955" t="str">
            <v>905,13</v>
          </cell>
        </row>
        <row r="1956">
          <cell r="G1956">
            <v>90851</v>
          </cell>
          <cell r="H1956" t="str">
            <v>KIT DE PORTA DE MADEIRA PARA PINTURA, SEMI-OCA (PESADA OU SUPERPESADA), PADRÃO MÉDIO, 80X210CM, ESPESSURA DE 3,5CM, ITENS INCLUSOS: DOBRADIÇAS, MONTAGEM E INSTALAÇÃO DO BATENTE, SEM FECHADURA - FORNECIMENTO E INSTALAÇÃO. AF_12/2019</v>
          </cell>
          <cell r="I1956" t="str">
            <v>UN</v>
          </cell>
          <cell r="J1956" t="str">
            <v>COEFICIENTE DE REPRESENTATIVIDADE</v>
          </cell>
          <cell r="K1956" t="str">
            <v>1.078,80</v>
          </cell>
        </row>
        <row r="1957">
          <cell r="G1957">
            <v>90852</v>
          </cell>
          <cell r="H1957" t="str">
            <v>KIT DE PORTA DE MADEIRA PARA PINTURA, SEMI-OCA (PESADA OU SUPERPESADA), PADRÃO MÉDIO, 90X210CM, ESPESSURA DE 3,5CM, ITENS INCLUSOS: DOBRADIÇAS, MONTAGEM E INSTALAÇÃO DO BATENTE, SEM FECHADURA - FORNECIMENTO E INSTALAÇÃO. AF_12/2019</v>
          </cell>
          <cell r="I1957" t="str">
            <v>UN</v>
          </cell>
          <cell r="J1957" t="str">
            <v>COEFICIENTE DE REPRESENTATIVIDADE</v>
          </cell>
          <cell r="K1957" t="str">
            <v>1.147,07</v>
          </cell>
        </row>
        <row r="1958">
          <cell r="G1958">
            <v>91009</v>
          </cell>
          <cell r="H1958" t="str">
            <v>PORTA DE MADEIRA PARA VERNIZ, SEMI-OCA (LEVE OU MÉDIA), 60X210CM, ESPESSURA DE 3,5CM, INCLUSO DOBRADIÇAS - FORNECIMENTO E INSTALAÇÃO. AF_12/2019</v>
          </cell>
          <cell r="I1958" t="str">
            <v>UN</v>
          </cell>
          <cell r="J1958" t="str">
            <v>COEFICIENTE DE REPRESENTATIVIDADE</v>
          </cell>
          <cell r="K1958" t="str">
            <v>375,70</v>
          </cell>
        </row>
        <row r="1959">
          <cell r="G1959">
            <v>91010</v>
          </cell>
          <cell r="H1959" t="str">
            <v>PORTA DE MADEIRA PARA VERNIZ, SEMI-OCA (LEVE OU MÉDIA), 70X210CM, ESPESSURA DE 3,5CM, INCLUSO DOBRADIÇAS - FORNECIMENTO E INSTALAÇÃO. AF_12/2019</v>
          </cell>
          <cell r="I1959" t="str">
            <v>UN</v>
          </cell>
          <cell r="J1959" t="str">
            <v>COEFICIENTE DE REPRESENTATIVIDADE</v>
          </cell>
          <cell r="K1959" t="str">
            <v>382,14</v>
          </cell>
        </row>
        <row r="1960">
          <cell r="G1960">
            <v>91011</v>
          </cell>
          <cell r="H1960" t="str">
            <v>PORTA DE MADEIRA PARA VERNIZ, SEMI-OCA (LEVE OU MÉDIA), 80X210CM, ESPESSURA DE 3,5CM, INCLUSO DOBRADIÇAS - FORNECIMENTO E INSTALAÇÃO. AF_12/2019</v>
          </cell>
          <cell r="I1960" t="str">
            <v>UN</v>
          </cell>
          <cell r="J1960" t="str">
            <v>COEFICIENTE DE REPRESENTATIVIDADE</v>
          </cell>
          <cell r="K1960" t="str">
            <v>437,00</v>
          </cell>
        </row>
        <row r="1961">
          <cell r="G1961">
            <v>91012</v>
          </cell>
          <cell r="H1961" t="str">
            <v>PORTA DE MADEIRA PARA VERNIZ, SEMI-OCA (LEVE OU MÉDIA), 90X210CM, ESPESSURA DE 3,5CM, INCLUSO DOBRADIÇAS - FORNECIMENTO E INSTALAÇÃO. AF_12/2019</v>
          </cell>
          <cell r="I1961" t="str">
            <v>UN</v>
          </cell>
          <cell r="J1961" t="str">
            <v>COEFICIENTE DE REPRESENTATIVIDADE</v>
          </cell>
          <cell r="K1961" t="str">
            <v>479,00</v>
          </cell>
        </row>
        <row r="1962">
          <cell r="G1962">
            <v>91013</v>
          </cell>
          <cell r="H1962" t="str">
            <v>KIT DE PORTA DE MADEIRA PARA VERNIZ, SEMI-OCA (LEVE OU MÉDIA), PADRÃO MÉDIO, 60X210CM, ESPESSURA DE 3,5CM, ITENS INCLUSOS: DOBRADIÇAS, MONTAGEM E INSTALAÇÃO DO BATENTE, SEM FECHADURA - FORNECIMENTO E INSTALAÇÃO. AF_12/2019</v>
          </cell>
          <cell r="I1962" t="str">
            <v>UN</v>
          </cell>
          <cell r="J1962" t="str">
            <v>COEFICIENTE DE REPRESENTATIVIDADE</v>
          </cell>
          <cell r="K1962" t="str">
            <v>805,72</v>
          </cell>
        </row>
        <row r="1963">
          <cell r="G1963">
            <v>91014</v>
          </cell>
          <cell r="H1963" t="str">
            <v>KIT DE PORTA DE MADEIRA PARA VERNIZ, SEMI-OCA (LEVE OU MÉDIA), PADRÃO MÉDIO, 70X210CM, ESPESSURA DE 3,5CM, ITENS INCLUSOS: DOBRADIÇAS, MONTAGEM E INSTALAÇÃO DO BATENTE, SEM FECHADURA - FORNECIMENTO E INSTALAÇÃO. AF_12/2019</v>
          </cell>
          <cell r="I1963" t="str">
            <v>UN</v>
          </cell>
          <cell r="J1963" t="str">
            <v>COEFICIENTE DE REPRESENTATIVIDADE</v>
          </cell>
          <cell r="K1963" t="str">
            <v>814,05</v>
          </cell>
        </row>
        <row r="1964">
          <cell r="G1964">
            <v>91015</v>
          </cell>
          <cell r="H1964" t="str">
            <v>KIT DE PORTA DE MADEIRA PARA VERNIZ, SEMI-OCA (LEVE OU MÉDIA), PADRÃO MÉDIO, 80X210CM, ESPESSURA DE 3,5CM, ITENS INCLUSOS: DOBRADIÇAS, MONTAGEM E INSTALAÇÃO DO BATENTE, SEM FECHADURA - FORNECIMENTO E INSTALAÇÃO. AF_12/2019</v>
          </cell>
          <cell r="I1964" t="str">
            <v>UN</v>
          </cell>
          <cell r="J1964" t="str">
            <v>COEFICIENTE DE REPRESENTATIVIDADE</v>
          </cell>
          <cell r="K1964" t="str">
            <v>870,81</v>
          </cell>
        </row>
        <row r="1965">
          <cell r="G1965">
            <v>91016</v>
          </cell>
          <cell r="H1965" t="str">
            <v>KIT DE PORTA DE MADEIRA PARA VERNIZ, SEMI-OCA (LEVE OU MÉDIA), PADRÃO MÉDIO, 90X210CM, ESPESSURA DE 3,5CM, ITENS INCLUSOS: DOBRADIÇAS, MONTAGEM E INSTALAÇÃO DO BATENTE, SEM FECHADURA - FORNECIMENTO E INSTALAÇÃO. AF_12/2019</v>
          </cell>
          <cell r="I1965" t="str">
            <v>UN</v>
          </cell>
          <cell r="J1965" t="str">
            <v>COEFICIENTE DE REPRESENTATIVIDADE</v>
          </cell>
          <cell r="K1965" t="str">
            <v>914,70</v>
          </cell>
        </row>
        <row r="1966">
          <cell r="G1966">
            <v>91287</v>
          </cell>
          <cell r="H1966" t="str">
            <v>BATENTE PARA PORTA DE MADEIRA, PADRÃO POPULAR - FORNECIMENTO E MONTAGEM. AF_12/2019</v>
          </cell>
          <cell r="I1966" t="str">
            <v>UN</v>
          </cell>
          <cell r="J1966" t="str">
            <v>COEFICIENTE DE REPRESENTATIVIDADE</v>
          </cell>
          <cell r="K1966" t="str">
            <v>192,41</v>
          </cell>
        </row>
        <row r="1967">
          <cell r="G1967">
            <v>91292</v>
          </cell>
          <cell r="H1967" t="str">
            <v>BATENTE PARA PORTA DE MADEIRA, FIXAÇÃO COM ARGAMASSA, PADRÃO POPULAR. FORNECIMENTO E INSTALAÇÃO. AF_12/2019</v>
          </cell>
          <cell r="I1967" t="str">
            <v>UN</v>
          </cell>
          <cell r="J1967" t="str">
            <v>COEFICIENTE DE REPRESENTATIVIDADE</v>
          </cell>
          <cell r="K1967" t="str">
            <v>274,81</v>
          </cell>
        </row>
        <row r="1968">
          <cell r="G1968">
            <v>91295</v>
          </cell>
          <cell r="H1968" t="str">
            <v>PORTA DE MADEIRA FRISADA, SEMI-OCA (LEVE OU MÉDIA), 60X210CM, ESPESSURA DE 3CM, INCLUSO DOBRADIÇAS - FORNECIMENTO E INSTALAÇÃO. AF_12/2019</v>
          </cell>
          <cell r="I1968" t="str">
            <v>UN</v>
          </cell>
          <cell r="J1968" t="str">
            <v>COEFICIENTE DE REPRESENTATIVIDADE</v>
          </cell>
          <cell r="K1968" t="str">
            <v>385,06</v>
          </cell>
        </row>
        <row r="1969">
          <cell r="G1969">
            <v>91296</v>
          </cell>
          <cell r="H1969" t="str">
            <v>PORTA DE MADEIRA FRISADA, SEMI-OCA (LEVE OU MÉDIA), 70X210CM, ESPESSURA DE 3CM, INCLUSO DOBRADIÇAS - FORNECIMENTO E INSTALAÇÃO. AF_12/2019</v>
          </cell>
          <cell r="I1969" t="str">
            <v>UN</v>
          </cell>
          <cell r="J1969" t="str">
            <v>COEFICIENTE DE REPRESENTATIVIDADE</v>
          </cell>
          <cell r="K1969" t="str">
            <v>408,27</v>
          </cell>
        </row>
        <row r="1970">
          <cell r="G1970">
            <v>91297</v>
          </cell>
          <cell r="H1970" t="str">
            <v>PORTA DE MADEIRA FRISADA, SEMI-OCA (LEVE OU MÉDIA), 80X210CM, ESPESSURA DE 3,5CM, INCLUSO DOBRADIÇAS - FORNECIMENTO E INSTALAÇÃO. AF_12/2019</v>
          </cell>
          <cell r="I1970" t="str">
            <v>UN</v>
          </cell>
          <cell r="J1970" t="str">
            <v>COEFICIENTE DE REPRESENTATIVIDADE</v>
          </cell>
          <cell r="K1970" t="str">
            <v>443,24</v>
          </cell>
        </row>
        <row r="1971">
          <cell r="G1971">
            <v>91298</v>
          </cell>
          <cell r="H1971" t="str">
            <v>PORTA DE MADEIRA TIPO VENEZIANA, 80X210CM, ESPESSURA DE 3CM, INCLUSO DOBRADIÇAS - FORNECIMENTO E INSTALAÇÃO. AF_12/2019</v>
          </cell>
          <cell r="I1971" t="str">
            <v>UN</v>
          </cell>
          <cell r="J1971" t="str">
            <v>ATRIBUÍDO SÃO PAULO</v>
          </cell>
          <cell r="K1971" t="str">
            <v>940,03</v>
          </cell>
        </row>
        <row r="1972">
          <cell r="G1972">
            <v>91299</v>
          </cell>
          <cell r="H1972" t="str">
            <v>PORTA DE MADEIRA, TIPO MEXICANA, MACIÇA (PESADA OU SUPERPESADA), 80X210CM, ESPESSURA DE 3,5CM, INCLUSO DOBRADIÇAS - FORNECIMENTO E INSTALAÇÃO. AF_12/2019</v>
          </cell>
          <cell r="I1972" t="str">
            <v>UN</v>
          </cell>
          <cell r="J1972" t="str">
            <v>ATRIBUÍDO SÃO PAULO</v>
          </cell>
          <cell r="K1972" t="str">
            <v>1.293,40</v>
          </cell>
        </row>
        <row r="1973">
          <cell r="G1973">
            <v>91304</v>
          </cell>
          <cell r="H1973" t="str">
            <v>FECHADURA DE EMBUTIR COM CILINDRO, EXTERNA, COMPLETA, ACABAMENTO PADRÃO POPULAR, INCLUSO EXECUÇÃO DE FURO - FORNECIMENTO E INSTALAÇÃO. AF_12/2019</v>
          </cell>
          <cell r="I1973" t="str">
            <v>UN</v>
          </cell>
          <cell r="J1973" t="str">
            <v>COEFICIENTE DE REPRESENTATIVIDADE</v>
          </cell>
          <cell r="K1973" t="str">
            <v>136,50</v>
          </cell>
        </row>
        <row r="1974">
          <cell r="G1974">
            <v>91305</v>
          </cell>
          <cell r="H1974" t="str">
            <v>FECHADURA DE EMBUTIR PARA PORTA DE BANHEIRO, COMPLETA, ACABAMENTO PADRÃO POPULAR, INCLUSO EXECUÇÃO DE FURO - FORNECIMENTO E INSTALAÇÃO. AF_12/2019</v>
          </cell>
          <cell r="I1974" t="str">
            <v>UN</v>
          </cell>
          <cell r="J1974" t="str">
            <v>COEFICIENTE DE REPRESENTATIVIDADE</v>
          </cell>
          <cell r="K1974" t="str">
            <v>141,68</v>
          </cell>
        </row>
        <row r="1975">
          <cell r="G1975">
            <v>91306</v>
          </cell>
          <cell r="H1975" t="str">
            <v>FECHADURA DE EMBUTIR PARA PORTAS INTERNAS, COMPLETA, ACABAMENTO PADRÃO MÉDIO, COM EXECUÇÃO DE FURO - FORNECIMENTO E INSTALAÇÃO. AF_12/2019</v>
          </cell>
          <cell r="I1975" t="str">
            <v>UN</v>
          </cell>
          <cell r="J1975" t="str">
            <v>COEFICIENTE DE REPRESENTATIVIDADE</v>
          </cell>
          <cell r="K1975" t="str">
            <v>212,36</v>
          </cell>
        </row>
        <row r="1976">
          <cell r="G1976">
            <v>91307</v>
          </cell>
          <cell r="H1976" t="str">
            <v>FECHADURA DE EMBUTIR PARA PORTAS INTERNAS, COMPLETA, ACABAMENTO PADRÃO POPULAR, COM EXECUÇÃO DE FURO - FORNECIMENTO E INSTALAÇÃO. AF_12/2019</v>
          </cell>
          <cell r="I1976" t="str">
            <v>UN</v>
          </cell>
          <cell r="J1976" t="str">
            <v>COEFICIENTE DE REPRESENTATIVIDADE</v>
          </cell>
          <cell r="K1976" t="str">
            <v>117,84</v>
          </cell>
        </row>
        <row r="1977">
          <cell r="G1977">
            <v>91312</v>
          </cell>
          <cell r="H1977" t="str">
            <v>KIT DE PORTA DE MADEIRA PARA PINTURA, SEMI-OCA (LEVE OU MÉDIA), PADRÃO POPULAR, 60X210CM, ESPESSURA DE 3,5CM, ITENS INCLUSOS: DOBRADIÇAS, MONTAGEM E INSTALAÇÃO DO BATENTE, FECHADURA COM EXECUÇÃO DO FURO - FORNECIMENTO E INSTALAÇÃO. AF_12/2019</v>
          </cell>
          <cell r="I1977" t="str">
            <v>UN</v>
          </cell>
          <cell r="J1977" t="str">
            <v>COEFICIENTE DE REPRESENTATIVIDADE</v>
          </cell>
          <cell r="K1977" t="str">
            <v>844,46</v>
          </cell>
        </row>
        <row r="1978">
          <cell r="G1978">
            <v>91313</v>
          </cell>
          <cell r="H1978" t="str">
            <v>KIT DE PORTA DE MADEIRA PARA PINTURA, SEMI-OCA (LEVE OU MÉDIA), PADRÃO POPULAR, 70X210CM, ESPESSURA DE 3,5CM, ITENS INCLUSOS: DOBRADIÇAS, MONTAGEM E INSTALAÇÃO DO BATENTE, FECHADURA COM EXECUÇÃO DO FURO - FORNECIMENTO E INSTALAÇÃO. AF_12/2019</v>
          </cell>
          <cell r="I1978" t="str">
            <v>UN</v>
          </cell>
          <cell r="J1978" t="str">
            <v>COEFICIENTE DE REPRESENTATIVIDADE</v>
          </cell>
          <cell r="K1978" t="str">
            <v>827,85</v>
          </cell>
        </row>
        <row r="1979">
          <cell r="G1979">
            <v>91314</v>
          </cell>
          <cell r="H1979" t="str">
            <v>KIT DE PORTA DE MADEIRA PARA PINTURA, SEMI-OCA (LEVE OU MÉDIA), PADRÃO POPULAR, 80X210CM, ESPESSURA DE 3,5CM, ITENS INCLUSOS: DOBRADIÇAS, MONTAGEM E INSTALAÇÃO DO BATENTE, FECHADURA COM EXECUÇÃO DO FURO - FORNECIMENTO E INSTALAÇÃO. AF_12/2019</v>
          </cell>
          <cell r="I1979" t="str">
            <v>UN</v>
          </cell>
          <cell r="J1979" t="str">
            <v>COEFICIENTE DE REPRESENTATIVIDADE</v>
          </cell>
          <cell r="K1979" t="str">
            <v>870,15</v>
          </cell>
        </row>
        <row r="1980">
          <cell r="G1980">
            <v>91315</v>
          </cell>
          <cell r="H1980" t="str">
            <v>KIT DE PORTA DE MADEIRA PARA PINTURA, SEMI-OCA (LEVE OU MÉDIA), PADRÃO POPULAR, 90X210CM, ESPESSURA DE 3,5CM, ITENS INCLUSOS: DOBRADIÇAS, MONTAGEM E INSTALAÇÃO DO BATENTE, FECHADURA COM EXECUÇÃO DO FURO - FORNECIMENTO E INSTALAÇÃO. AF_12/2019</v>
          </cell>
          <cell r="I1980" t="str">
            <v>UN</v>
          </cell>
          <cell r="J1980" t="str">
            <v>COEFICIENTE DE REPRESENTATIVIDADE</v>
          </cell>
          <cell r="K1980" t="str">
            <v>947,75</v>
          </cell>
        </row>
        <row r="1981">
          <cell r="G1981">
            <v>91316</v>
          </cell>
          <cell r="H1981" t="str">
            <v>KIT DE PORTA DE MADEIRA PARA PINTURA, SEMI-OCA (PESADA OU SUPERPESADA), PADRÃO POPULAR, 80X210CM, ESPESSURA DE 3,5CM, ITENS INCLUSOS: DOBRADIÇAS, MONTAGEM E INSTALAÇÃO DO BATENTE, FECHADURA COM EXECUÇÃO DO FURO - FORNECIMENTO E INSTALAÇÃO. AF_12/2019</v>
          </cell>
          <cell r="I1981" t="str">
            <v>UN</v>
          </cell>
          <cell r="J1981" t="str">
            <v>COEFICIENTE DE REPRESENTATIVIDADE</v>
          </cell>
          <cell r="K1981" t="str">
            <v>1.122,00</v>
          </cell>
        </row>
        <row r="1982">
          <cell r="G1982">
            <v>91317</v>
          </cell>
          <cell r="H1982" t="str">
            <v>KIT DE PORTA DE MADEIRA PARA PINTURA, SEMI-OCA (PESADA OU SUPERPESADA), PADRÃO POPULAR, 90X210CM, ESPESSURA DE 3,5CM, ITENS INCLUSOS: DOBRADIÇAS, MONTAGEM E INSTALAÇÃO DO BATENTE, FECHADURA COM EXECUÇÃO DO FURO - FORNECIMENTO E INSTALAÇÃO. AF_12/2019</v>
          </cell>
          <cell r="I1982" t="str">
            <v>UN</v>
          </cell>
          <cell r="J1982" t="str">
            <v>COEFICIENTE DE REPRESENTATIVIDADE</v>
          </cell>
          <cell r="K1982" t="str">
            <v>1.189,69</v>
          </cell>
        </row>
        <row r="1983">
          <cell r="G1983">
            <v>91318</v>
          </cell>
          <cell r="H1983" t="str">
            <v>KIT DE PORTA DE MADEIRA PARA PINTURA, SEMI-OCA (LEVE OU MÉDIA), PADRÃO POPULAR, 60X210CM, ESPESSURA DE 3,5CM, ITENS INCLUSOS: DOBRADIÇAS, MONTAGEM E INSTALAÇÃO DO BATENTE, SEM FECHADURA - FORNECIMENTO E INSTALAÇÃO. AF_12/2019</v>
          </cell>
          <cell r="I1983" t="str">
            <v>UN</v>
          </cell>
          <cell r="J1983" t="str">
            <v>COEFICIENTE DE REPRESENTATIVIDADE</v>
          </cell>
          <cell r="K1983" t="str">
            <v>702,78</v>
          </cell>
        </row>
        <row r="1984">
          <cell r="G1984">
            <v>91319</v>
          </cell>
          <cell r="H1984" t="str">
            <v>KIT DE PORTA DE MADEIRA PARA PINTURA, SEMI-OCA (LEVE OU MÉDIA), PADRÃO POPULAR, 70X210CM, ESPESSURA DE 3,5CM, ITENS INCLUSOS: DOBRADIÇAS, MONTAGEM E INSTALAÇÃO DO BATENTE, SEM FECHADURA - FORNECIMENTO E INSTALAÇÃO. AF_12/2019</v>
          </cell>
          <cell r="I1984" t="str">
            <v>UN</v>
          </cell>
          <cell r="J1984" t="str">
            <v>COEFICIENTE DE REPRESENTATIVIDADE</v>
          </cell>
          <cell r="K1984" t="str">
            <v>710,01</v>
          </cell>
        </row>
        <row r="1985">
          <cell r="G1985">
            <v>91320</v>
          </cell>
          <cell r="H1985" t="str">
            <v>KIT DE PORTA DE MADEIRA PARA PINTURA, SEMI-OCA (LEVE OU MÉDIA), PADRÃO POPULAR, 80X210CM, ESPESSURA DE 3,5CM, ITENS INCLUSOS: DOBRADIÇAS, MONTAGEM E INSTALAÇÃO DO BATENTE, SEM FECHADURA - FORNECIMENTO E INSTALAÇÃO. AF_12/2019</v>
          </cell>
          <cell r="I1985" t="str">
            <v>UN</v>
          </cell>
          <cell r="J1985" t="str">
            <v>COEFICIENTE DE REPRESENTATIVIDADE</v>
          </cell>
          <cell r="K1985" t="str">
            <v>733,65</v>
          </cell>
        </row>
        <row r="1986">
          <cell r="G1986">
            <v>91321</v>
          </cell>
          <cell r="H1986" t="str">
            <v>KIT DE PORTA DE MADEIRA PARA PINTURA, SEMI-OCA (LEVE OU MÉDIA), PADRÃO POPULAR, 90X210CM, ESPESSURA DE 3,5CM, ITENS INCLUSOS: DOBRADIÇAS, MONTAGEM E INSTALAÇÃO DO BATENTE, SEM FECHADURA - FORNECIMENTO E INSTALAÇÃO. AF_12/2019</v>
          </cell>
          <cell r="I1986" t="str">
            <v>UN</v>
          </cell>
          <cell r="J1986" t="str">
            <v>COEFICIENTE DE REPRESENTATIVIDADE</v>
          </cell>
          <cell r="K1986" t="str">
            <v>811,25</v>
          </cell>
        </row>
        <row r="1987">
          <cell r="G1987">
            <v>91322</v>
          </cell>
          <cell r="H1987" t="str">
            <v>KIT DE PORTA DE MADEIRA PARA PINTURA, SEMI-OCA (PESADA OU SUPERPESADA), PADRÃO POPULAR, 80X210CM, ESPESSURA DE 3,5CM, ITENS INCLUSOS: DOBRADIÇAS, MONTAGEM E INSTALAÇÃO DO BATENTE, SEM FECHADURA - FORNECIMENTO E INSTALAÇÃO. AF_12/2019</v>
          </cell>
          <cell r="I1987" t="str">
            <v>UN</v>
          </cell>
          <cell r="J1987" t="str">
            <v>COEFICIENTE DE REPRESENTATIVIDADE</v>
          </cell>
          <cell r="K1987" t="str">
            <v>985,50</v>
          </cell>
        </row>
        <row r="1988">
          <cell r="G1988">
            <v>91323</v>
          </cell>
          <cell r="H1988" t="str">
            <v>KIT DE PORTA DE MADEIRA PARA PINTURA, SEMI-OCA (PESADA OU SUPERPESADA), PADRÃO POPULAR, 90X210CM, ESPESSURA DE 3,5CM, ITENS INCLUSOS: DOBRADIÇAS, MONTAGEM E INSTALAÇÃO DO BATENTE, SEM FECHADURA - FORNECIMENTO E INSTALAÇÃO. AF_12/2019</v>
          </cell>
          <cell r="I1988" t="str">
            <v>UN</v>
          </cell>
          <cell r="J1988" t="str">
            <v>COEFICIENTE DE REPRESENTATIVIDADE</v>
          </cell>
          <cell r="K1988" t="str">
            <v>1.053,19</v>
          </cell>
        </row>
        <row r="1989">
          <cell r="G1989">
            <v>91324</v>
          </cell>
          <cell r="H1989" t="str">
            <v>KIT DE PORTA DE MADEIRA PARA VERNIZ, SEMI-OCA (LEVE OU MÉDIA), PADRÃO POPULAR, 60X210CM, ESPESSURA DE 3,5CM, ITENS INCLUSOS: DOBRADIÇAS, MONTAGEM E INSTALAÇÃO DO BATENTE, SEM FECHADURA - FORNECIMENTO E INSTALAÇÃO. AF_12/2019</v>
          </cell>
          <cell r="I1989" t="str">
            <v>UN</v>
          </cell>
          <cell r="J1989" t="str">
            <v>COEFICIENTE DE REPRESENTATIVIDADE</v>
          </cell>
          <cell r="K1989" t="str">
            <v>713,58</v>
          </cell>
        </row>
        <row r="1990">
          <cell r="G1990">
            <v>91325</v>
          </cell>
          <cell r="H1990" t="str">
            <v>KIT DE PORTA DE MADEIRA PARA VERNIZ, SEMI-OCA (LEVE OU MÉDIA), PADRÃO POPULAR, 70X210CM, ESPESSURA DE 3,5CM, ITENS INCLUSOS: DOBRADIÇAS, MONTAGEM E INSTALAÇÃO DO BATENTE, SEM FECHADURA - FORNECIMENTO E INSTALAÇÃO. AF_12/2019</v>
          </cell>
          <cell r="I1990" t="str">
            <v>UN</v>
          </cell>
          <cell r="J1990" t="str">
            <v>COEFICIENTE DE REPRESENTATIVIDADE</v>
          </cell>
          <cell r="K1990" t="str">
            <v>721,33</v>
          </cell>
        </row>
        <row r="1991">
          <cell r="G1991">
            <v>91326</v>
          </cell>
          <cell r="H1991" t="str">
            <v>KIT DE PORTA DE MADEIRA PARA VERNIZ, SEMI-OCA (LEVE OU MÉDIA), PADRÃO POPULAR, 80X210CM, ESPESSURA DE 3,5CM, ITENS INCLUSOS: DOBRADIÇAS, MONTAGEM E INSTALAÇÃO DO BATENTE, SEM FECHADURA - FORNECIMENTO E INSTALAÇÃO. AF_12/2019</v>
          </cell>
          <cell r="I1991" t="str">
            <v>UN</v>
          </cell>
          <cell r="J1991" t="str">
            <v>COEFICIENTE DE REPRESENTATIVIDADE</v>
          </cell>
          <cell r="K1991" t="str">
            <v>777,51</v>
          </cell>
        </row>
        <row r="1992">
          <cell r="G1992">
            <v>91327</v>
          </cell>
          <cell r="H1992" t="str">
            <v>KIT DE PORTA DE MADEIRA PARA VERNIZ, SEMI-OCA (LEVE OU MÉDIA), PADRÃO POPULAR, 90X210CM, ESPESSURA DE 3,5CM, ITENS INCLUSOS: DOBRADIÇAS, MONTAGEM E INSTALAÇÃO DO BATENTE, SEM FECHADURA - FORNECIMENTO E INSTALAÇÃO. AF_12/2019</v>
          </cell>
          <cell r="I1992" t="str">
            <v>UN</v>
          </cell>
          <cell r="J1992" t="str">
            <v>COEFICIENTE DE REPRESENTATIVIDADE</v>
          </cell>
          <cell r="K1992" t="str">
            <v>820,82</v>
          </cell>
        </row>
        <row r="1993">
          <cell r="G1993">
            <v>91328</v>
          </cell>
          <cell r="H1993" t="str">
            <v>KIT DE PORTA DE MADEIRA FRISADA, SEMI-OCA (LEVE OU MÉDIA), PADRÃO MÉDIO 60X210CM, ESPESSURA DE 3CM, ITENS INCLUSOS: DOBRADIÇAS, MONTAGEM E INSTALAÇÃO DO BATENTE, SEM FECHADURA - FORNECIMENTO E INSTALAÇÃO. AF_12/2019</v>
          </cell>
          <cell r="I1993" t="str">
            <v>UN</v>
          </cell>
          <cell r="J1993" t="str">
            <v>COEFICIENTE DE REPRESENTATIVIDADE</v>
          </cell>
          <cell r="K1993" t="str">
            <v>815,08</v>
          </cell>
        </row>
        <row r="1994">
          <cell r="G1994">
            <v>91329</v>
          </cell>
          <cell r="H1994" t="str">
            <v>KIT DE PORTA DE MADEIRA FRISADA, SEMI-OCA (LEVE OU MÉDIA), PADRÃO POPULAR, 60X210CM, ESPESSURA DE 3CM, ITENS INCLUSOS: DOBRADIÇAS, MONTAGEM E INSTALAÇÃO DO BATENTE, SEM FECHADURA - FORNECIMENTO E INSTALAÇÃO. AF_12/2019</v>
          </cell>
          <cell r="I1994" t="str">
            <v>UN</v>
          </cell>
          <cell r="J1994" t="str">
            <v>COEFICIENTE DE REPRESENTATIVIDADE</v>
          </cell>
          <cell r="K1994" t="str">
            <v>722,94</v>
          </cell>
        </row>
        <row r="1995">
          <cell r="G1995">
            <v>91330</v>
          </cell>
          <cell r="H1995" t="str">
            <v>KIT DE PORTA DE MADEIRA FRISADA, SEMI-OCA (LEVE OU MÉDIA), PADRÃO MÉDIO, 70X210CM, ESPESSURA DE 3CM, ITENS INCLUSOS: DOBRADIÇAS, MONTAGEM E INSTALAÇÃO DO BATENTE, SEM FECHADURA - FORNECIMENTO E INSTALAÇÃO. AF_12/2019</v>
          </cell>
          <cell r="I1995" t="str">
            <v>UN</v>
          </cell>
          <cell r="J1995" t="str">
            <v>COEFICIENTE DE REPRESENTATIVIDADE</v>
          </cell>
          <cell r="K1995" t="str">
            <v>840,18</v>
          </cell>
        </row>
        <row r="1996">
          <cell r="G1996">
            <v>91331</v>
          </cell>
          <cell r="H1996" t="str">
            <v>KIT DE PORTA DE MADEIRA FRISADA, SEMI-OCA (LEVE OU MÉDIA), PADRÃO POPULAR, 70X210CM, ESPESSURA DE 3CM, ITENS INCLUSOS: DOBRADIÇAS, MONTAGEM E INSTALAÇÃO DO BATENTE, SEM FECHADURA - FORNECIMENTO E INSTALAÇÃO. AF_12/2019</v>
          </cell>
          <cell r="I1996" t="str">
            <v>UN</v>
          </cell>
          <cell r="J1996" t="str">
            <v>COEFICIENTE DE REPRESENTATIVIDADE</v>
          </cell>
          <cell r="K1996" t="str">
            <v>747,46</v>
          </cell>
        </row>
        <row r="1997">
          <cell r="G1997">
            <v>91332</v>
          </cell>
          <cell r="H1997" t="str">
            <v>KIT DE PORTA DE MADEIRA FRISADA, SEMI-OCA (LEVE OU MÉDIA), PADRÃO MÉDIO, 80X210CM, ESPESSURA DE 3,5CM, ITENS INCLUSOS: DOBRADIÇAS, MONTAGEM E INSTALAÇÃO DO BATENTE, SEM FECHADURA - FORNECIMENTO E INSTALAÇÃO. AF_12/2019</v>
          </cell>
          <cell r="I1997" t="str">
            <v>UN</v>
          </cell>
          <cell r="J1997" t="str">
            <v>COEFICIENTE DE REPRESENTATIVIDADE</v>
          </cell>
          <cell r="K1997" t="str">
            <v>877,05</v>
          </cell>
        </row>
        <row r="1998">
          <cell r="G1998">
            <v>91333</v>
          </cell>
          <cell r="H1998" t="str">
            <v>KIT DE PORTA DE MADEIRA FRISADA, SEMI-OCA (LEVE OU MÉDIA), PADRÃO POPULAR, 80X210CM, ESPESSURA DE 3,5CM, ITENS INCLUSOS: DOBRADIÇAS, MONTAGEM E INSTALAÇÃO DO BATENTE, SEM FECHADURA - FORNECIMENTO E INSTALAÇÃO. AF_12/2019</v>
          </cell>
          <cell r="I1998" t="str">
            <v>UN</v>
          </cell>
          <cell r="J1998" t="str">
            <v>COEFICIENTE DE REPRESENTATIVIDADE</v>
          </cell>
          <cell r="K1998" t="str">
            <v>783,75</v>
          </cell>
        </row>
        <row r="1999">
          <cell r="G1999">
            <v>91334</v>
          </cell>
          <cell r="H1999" t="str">
            <v>KIT DE PORTA DE MADEIRA TIPO VENEZIANA, PADRÃO MÉDIO, 80X210CM, ESPESSURA DE 3CM, ITENS INCLUSOS: DOBRADIÇAS, MONTAGEM E INSTALAÇÃO DO BATENTE, SEM FECHADURA - FORNECIMENTO E INSTALAÇÃO. AF_12/2019</v>
          </cell>
          <cell r="I1999" t="str">
            <v>UN</v>
          </cell>
          <cell r="J1999" t="str">
            <v>ATRIBUÍDO SÃO PAULO</v>
          </cell>
          <cell r="K1999" t="str">
            <v>1.373,84</v>
          </cell>
        </row>
        <row r="2000">
          <cell r="G2000">
            <v>91335</v>
          </cell>
          <cell r="H2000" t="str">
            <v>KIT DE PORTA DE MADEIRA TIPO VENEZIANA, PADRÃO POPULAR, 80X210CM, ESPESSURA DE 3CM, ITENS INCLUSOS: DOBRADIÇAS, MONTAGEM E INSTALAÇÃO DO BATENTE, SEM FECHADURA - FORNECIMENTO E INSTALAÇÃO. AF_12/2019</v>
          </cell>
          <cell r="I2000" t="str">
            <v>UN</v>
          </cell>
          <cell r="J2000" t="str">
            <v>ATRIBUÍDO SÃO PAULO</v>
          </cell>
          <cell r="K2000" t="str">
            <v>1.280,54</v>
          </cell>
        </row>
        <row r="2001">
          <cell r="G2001">
            <v>91336</v>
          </cell>
          <cell r="H2001" t="str">
            <v>KIT DE PORTA DE MADEIRA TIPO MEXICANA, MACIÇA (PESADA OU SUPERPESADA), PADRÃO MÉDIO, 80X210CM, ESPESSURA DE 3CM, ITENS INCLUSOS: DOBRADIÇAS, MONTAGEM E INSTALAÇÃO DO BATENTE, SEM FECHADURA - FORNECIMENTO E INSTALAÇÃO. AF_12/2019</v>
          </cell>
          <cell r="I2001" t="str">
            <v>UN</v>
          </cell>
          <cell r="J2001" t="str">
            <v>ATRIBUÍDO SÃO PAULO</v>
          </cell>
          <cell r="K2001" t="str">
            <v>1.727,21</v>
          </cell>
        </row>
        <row r="2002">
          <cell r="G2002">
            <v>91337</v>
          </cell>
          <cell r="H2002" t="str">
            <v>KIT DE PORTA DE MADEIRA TIPO MEXICANA, MACIÇA (PESADA OU SUPERPESADA), PADRÃO POPULAR, 80X210CM, ESPESSURA DE 3CM, ITENS INCLUSOS: DOBRADIÇAS, MONTAGEM E INSTALAÇÃO DO BATENTE, SEM FECHADURA - FORNECIMENTO E INSTALAÇÃO. AF_12/2019</v>
          </cell>
          <cell r="I2002" t="str">
            <v>UN</v>
          </cell>
          <cell r="J2002" t="str">
            <v>ATRIBUÍDO SÃO PAULO</v>
          </cell>
          <cell r="K2002" t="str">
            <v>1.633,91</v>
          </cell>
        </row>
        <row r="2003">
          <cell r="G2003">
            <v>100659</v>
          </cell>
          <cell r="H2003" t="str">
            <v>ALIZAR DE 5X1,5CM PARA PORTA FIXADO COM PREGOS, PADRÃO MÉDIO - FORNECIMENTO E INSTALAÇÃO. AF_12/2019</v>
          </cell>
          <cell r="I2003" t="str">
            <v>M</v>
          </cell>
          <cell r="J2003" t="str">
            <v>COEFICIENTE DE REPRESENTATIVIDADE</v>
          </cell>
          <cell r="K2003" t="str">
            <v>9,46</v>
          </cell>
        </row>
        <row r="2004">
          <cell r="G2004">
            <v>100660</v>
          </cell>
          <cell r="H2004" t="str">
            <v>ALIZAR DE 5X1,5CM PARA PORTA FIXADO COM PREGOS, PADRÃO POPULAR - FORNECIMENTO E INSTALAÇÃO. AF_12/2019</v>
          </cell>
          <cell r="I2004" t="str">
            <v>M</v>
          </cell>
          <cell r="J2004" t="str">
            <v>COEFICIENTE DE REPRESENTATIVIDADE</v>
          </cell>
          <cell r="K2004" t="str">
            <v>6,57</v>
          </cell>
        </row>
        <row r="2005">
          <cell r="G2005">
            <v>100675</v>
          </cell>
          <cell r="H2005" t="str">
            <v>KIT DE PORTA-PRONTA DE MADEIRA EM ACABAMENTO MELAMÍNICO BRANCO, FOLHA LEVE OU MÉDIA, 90X210, EXCLUSIVE FECHADURA, FIXAÇÃO COM PREENCHIMENTO TOTAL DE ESPUMA EXPANSIVA - FORNECIMENTO E INSTALAÇÃO. AF_12/2019</v>
          </cell>
          <cell r="I2005" t="str">
            <v>UN</v>
          </cell>
          <cell r="J2005" t="str">
            <v>COEFICIENTE DE REPRESENTATIVIDADE</v>
          </cell>
          <cell r="K2005" t="str">
            <v>914,26</v>
          </cell>
        </row>
        <row r="2006">
          <cell r="G2006">
            <v>100676</v>
          </cell>
          <cell r="H2006" t="str">
            <v>BATENTE PARA PORTA COM BANDEIRA, FIXAÇÃO COM PARAFUSO E BUCHA. AF_12/2019</v>
          </cell>
          <cell r="I2006" t="str">
            <v>UN</v>
          </cell>
          <cell r="J2006" t="str">
            <v>COEFICIENTE DE REPRESENTATIVIDADE</v>
          </cell>
          <cell r="K2006" t="str">
            <v>163,30</v>
          </cell>
        </row>
        <row r="2007">
          <cell r="G2007">
            <v>100678</v>
          </cell>
          <cell r="H2007" t="str">
            <v>KIT DE PORTA DE MADEIRA PARA VERNIZ, SEMI-OCA (LEVE OU MÉDIA), PADRÃO MÉDIO, 60X210CM, ESPESSURA DE 3,5CM, ITENS INCLUSOS: DOBRADIÇAS, MONTAGEM E INSTALAÇÃO DE BATENTE, FECHADURA COM EXECUÇÃO DO FURO - FORNECIMENTO E INSTALAÇÃO. AF_12/2019</v>
          </cell>
          <cell r="I2007" t="str">
            <v>UN</v>
          </cell>
          <cell r="J2007" t="str">
            <v>COEFICIENTE DE REPRESENTATIVIDADE</v>
          </cell>
          <cell r="K2007" t="str">
            <v>1.018,08</v>
          </cell>
        </row>
        <row r="2008">
          <cell r="G2008">
            <v>100679</v>
          </cell>
          <cell r="H2008" t="str">
            <v>KIT DE PORTA DE MADEIRA PARA VERNIZ, SEMI-OCA (LEVE OU MÉDIA), PADRÃO POPULAR, 60X210CM, ESPESSURA DE 3,5CM, ITENS INCLUSOS: DOBRADIÇAS, MONTAGEM E INSTALAÇÃO DE BATENTE, FECHADURA COM EXECUÇÃO DO FURO - FORNECIMENTO E INSTALAÇÃO. AF_12/2019</v>
          </cell>
          <cell r="I2008" t="str">
            <v>UN</v>
          </cell>
          <cell r="J2008" t="str">
            <v>COEFICIENTE DE REPRESENTATIVIDADE</v>
          </cell>
          <cell r="K2008" t="str">
            <v>855,26</v>
          </cell>
        </row>
        <row r="2009">
          <cell r="G2009">
            <v>100680</v>
          </cell>
          <cell r="H2009" t="str">
            <v>KIT DE PORTA DE MADEIRA PARA VERNIZ, SEMI-OCA (LEVE OU MÉDIA), PADRÃO MÉDIO, 70X210CM, ESPESSURA DE 3,5CM, ITENS INCLUSOS: DOBRADIÇAS, MONTAGEM E INSTALAÇÃO DE BATENTE, FECHADURA COM EXECUÇÃO DO FURO - FORNECIMENTO E INSTALAÇÃO. AF_12/2019</v>
          </cell>
          <cell r="I2009" t="str">
            <v>UN</v>
          </cell>
          <cell r="J2009" t="str">
            <v>COEFICIENTE DE REPRESENTATIVIDADE</v>
          </cell>
          <cell r="K2009" t="str">
            <v>1.026,41</v>
          </cell>
        </row>
        <row r="2010">
          <cell r="G2010">
            <v>100681</v>
          </cell>
          <cell r="H2010" t="str">
            <v>KIT DE PORTA DE MADEIRA FRISADA, SEMI-OCA (LEVE OU MÉDIA), PADRÃO MÉDIO, 70X210CM, ESPESSURA DE 3CM, ITENS INCLUSOS: DOBRADIÇAS, MONTAGEM E INSTALAÇÃO DE BATENTE, FECHADURA COM EXECUÇÃO DO FURO - FORNECIMENTO E INSTALAÇÃO. AF_12/2019</v>
          </cell>
          <cell r="I2010" t="str">
            <v>UN</v>
          </cell>
          <cell r="J2010" t="str">
            <v>COEFICIENTE DE REPRESENTATIVIDADE</v>
          </cell>
          <cell r="K2010" t="str">
            <v>1.052,54</v>
          </cell>
        </row>
        <row r="2011">
          <cell r="G2011">
            <v>100682</v>
          </cell>
          <cell r="H2011" t="str">
            <v>KIT DE PORTA DE MADEIRA FRISADA, SEMI-OCA (LEVE OU MÉDIA), PADRÃO POPULAR, 70X210CM, ESPESSURA DE 3CM, ITENS INCLUSOS: DOBRADIÇAS, MONTAGEM E INSTALAÇÃO DE BATENTE, FECHADURA COM EXECUÇÃO DO FURO - FORNECIMENTO E INSTALAÇÃO. AF_12/2019</v>
          </cell>
          <cell r="I2011" t="str">
            <v>UN</v>
          </cell>
          <cell r="J2011" t="str">
            <v>COEFICIENTE DE REPRESENTATIVIDADE</v>
          </cell>
          <cell r="K2011" t="str">
            <v>865,30</v>
          </cell>
        </row>
        <row r="2012">
          <cell r="G2012">
            <v>100683</v>
          </cell>
          <cell r="H2012" t="str">
            <v>KIT DE PORTA DE MADEIRA PARA VERNIZ, SEMI-OCA (LEVE OU MÉDIA), PADRÃO MÉDIO, 80X210CM, ESPESSURA DE 3,5CM, ITENS INCLUSOS: DOBRADIÇAS, MONTAGEM E INSTALAÇÃO DE BATENTE, FECHADURA COM EXECUÇÃO DO FURO - FORNECIMENTO E INSTALAÇÃO. AF_12/2019</v>
          </cell>
          <cell r="I2012" t="str">
            <v>UN</v>
          </cell>
          <cell r="J2012" t="str">
            <v>COEFICIENTE DE REPRESENTATIVIDADE</v>
          </cell>
          <cell r="K2012" t="str">
            <v>1.110,05</v>
          </cell>
        </row>
        <row r="2013">
          <cell r="G2013">
            <v>100684</v>
          </cell>
          <cell r="H2013" t="str">
            <v>KIT DE PORTA DE MADEIRA PARA VERNIZ, SEMI-OCA (LEVE OU MÉDIA), PADRÃO POPULAR, 80X210CM, ESPESSURA DE 3,5CM, ITENS INCLUSOS: DOBRADIÇAS, MONTAGEM E INSTALAÇÃO DE BATENTE, FECHADURA COM EXECUÇÃO DO FURO - FORNECIMENTO E INSTALAÇÃO. AF_12/2019</v>
          </cell>
          <cell r="I2013" t="str">
            <v>UN</v>
          </cell>
          <cell r="J2013" t="str">
            <v>COEFICIENTE DE REPRESENTATIVIDADE</v>
          </cell>
          <cell r="K2013" t="str">
            <v>914,01</v>
          </cell>
        </row>
        <row r="2014">
          <cell r="G2014">
            <v>100685</v>
          </cell>
          <cell r="H2014" t="str">
            <v>KIT DE PORTA DE MADEIRA PARA VERNIZ, SEMI-OCA (LEVE OU MÉDIA), PADRÃO MÉDIO, 90X210CM, ESPESSURA DE 3,5CM, ITENS INCLUSOS: DOBRADIÇAS, MONTAGEM E INSTALAÇÃO DE BATENTE, FECHADURA COM EXECUÇÃO DO FURO - FORNECIMENTO E INSTALAÇÃO. AF_12/2019</v>
          </cell>
          <cell r="I2014" t="str">
            <v>UN</v>
          </cell>
          <cell r="J2014" t="str">
            <v>COEFICIENTE DE REPRESENTATIVIDADE</v>
          </cell>
          <cell r="K2014" t="str">
            <v>1.153,94</v>
          </cell>
        </row>
        <row r="2015">
          <cell r="G2015">
            <v>100686</v>
          </cell>
          <cell r="H2015" t="str">
            <v>KIT DE PORTA DE MADEIRA PARA VERNIZ, SEMI-OCA (LEVE OU MÉDIA), PADRÃO POPULAR, 90X210CM, ESPESSURA DE 3CM, ITENS INCLUSOS: DOBRADIÇAS, MONTAGEM E INSTALAÇÃO DE BATENTE, FECHADURA COM EXECUÇÃO DO FURO - FORNECIMENTO E INSTALAÇÃO. AF_12/2019</v>
          </cell>
          <cell r="I2015" t="str">
            <v>UN</v>
          </cell>
          <cell r="J2015" t="str">
            <v>COEFICIENTE DE REPRESENTATIVIDADE</v>
          </cell>
          <cell r="K2015" t="str">
            <v>957,32</v>
          </cell>
        </row>
        <row r="2016">
          <cell r="G2016">
            <v>100687</v>
          </cell>
          <cell r="H2016" t="str">
            <v>KIT DE PORTA DE MADEIRA FRISADA, SEMI-OCA (LEVE OU MÉDIA), PADRÃO MÉDIO, 60X210CM, ESPESSURA DE 3,5CM, ITENS INCLUSOS: DOBRADIÇAS, MONTAGEM E INSTALAÇÃO DE BATENTE, FECHADURA COM EXECUÇÃO DO FURO - FORNECIMENTO E INSTALAÇÃO. AF_12/2019</v>
          </cell>
          <cell r="I2016" t="str">
            <v>UN</v>
          </cell>
          <cell r="J2016" t="str">
            <v>COEFICIENTE DE REPRESENTATIVIDADE</v>
          </cell>
          <cell r="K2016" t="str">
            <v>1.027,44</v>
          </cell>
        </row>
        <row r="2017">
          <cell r="G2017">
            <v>100688</v>
          </cell>
          <cell r="H2017" t="str">
            <v>KIT DE PORTA DE MADEIRA FRISADA, SEMI-OCA (LEVE OU MÉDIA), PADRÃO POPULAR, 60X210CM, ESPESSURA DE 3CM, ITENS INCLUSOS: DOBRADIÇAS, MONTAGEM E INSTALAÇÃO DE BATENTE, FECHADURA COM EXECUÇÃO DO FURO - FORNECIMENTO E INSTALAÇÃO. AF_12/2019</v>
          </cell>
          <cell r="I2017" t="str">
            <v>UN</v>
          </cell>
          <cell r="J2017" t="str">
            <v>COEFICIENTE DE REPRESENTATIVIDADE</v>
          </cell>
          <cell r="K2017" t="str">
            <v>864,62</v>
          </cell>
        </row>
        <row r="2018">
          <cell r="G2018">
            <v>100689</v>
          </cell>
          <cell r="H2018" t="str">
            <v>KIT DE PORTA DE MADEIRA FRISADA, SEMI-OCA (LEVE OU MÉDIA), PADRÃO MÉDIO, 80X210CM, ESPESSURA DE 3,5CM, ITENS INCLUSOS: DOBRADIÇAS, MONTAGEM E INSTALAÇÃO DE BATENTE, FECHADURA COM EXECUÇÃO DO FURO - FORNECIMENTO E INSTALAÇÃO. AF_12/2019</v>
          </cell>
          <cell r="I2018" t="str">
            <v>UN</v>
          </cell>
          <cell r="J2018" t="str">
            <v>COEFICIENTE DE REPRESENTATIVIDADE</v>
          </cell>
          <cell r="K2018" t="str">
            <v>1.116,29</v>
          </cell>
        </row>
        <row r="2019">
          <cell r="G2019">
            <v>100690</v>
          </cell>
          <cell r="H2019" t="str">
            <v>KIT DE PORTA DE MADEIRA FRISADA, SEMI-OCA (LEVE OU MÉDIA), PADRÃO POPULAR, 80X210CM, ESPESSURA DE 3,5CM, ITENS INCLUSOS: DOBRADIÇAS, MONTAGEM E INSTALAÇÃO DE BATENTE, FECHADURA COM EXECUÇÃO DO FURO - FORNECIMENTO E INSTALAÇÃO. AF_12/2019</v>
          </cell>
          <cell r="I2019" t="str">
            <v>UN</v>
          </cell>
          <cell r="J2019" t="str">
            <v>COEFICIENTE DE REPRESENTATIVIDADE</v>
          </cell>
          <cell r="K2019" t="str">
            <v>920,25</v>
          </cell>
        </row>
        <row r="2020">
          <cell r="G2020">
            <v>100691</v>
          </cell>
          <cell r="H2020" t="str">
            <v>KIT DE PORTA DE MADEIRA TIPO VENEZIANA, 80X210CM (ESPESSURA DE 3CM), PADRÃO MÉDIO, ITENS INCLUSOS: DOBRADIÇAS, MONTAGEM E INSTALAÇÃO DE BATENTE, FECHADURA COM EXECUÇÃO DO FURO - FORNECIMENTO E INSTALAÇÃO. AF_12/2019</v>
          </cell>
          <cell r="I2020" t="str">
            <v>UN</v>
          </cell>
          <cell r="J2020" t="str">
            <v>ATRIBUÍDO SÃO PAULO</v>
          </cell>
          <cell r="K2020" t="str">
            <v>1.613,08</v>
          </cell>
        </row>
        <row r="2021">
          <cell r="G2021">
            <v>100692</v>
          </cell>
          <cell r="H2021" t="str">
            <v>KIT DE PORTA DE MADEIRA TIPO VENEZIANA, 80X210CM (ESPESSURA DE 3CM), PADRÃO POPULAR, ITENS INCLUSOS: DOBRADIÇAS, MONTAGEM E INSTALAÇÃO DE BATENTE, FECHADURA COM EXECUÇÃO DO FURO - FORNECIMENTO E INSTALAÇÃO. AF_12/2019</v>
          </cell>
          <cell r="I2021" t="str">
            <v>UN</v>
          </cell>
          <cell r="J2021" t="str">
            <v>ATRIBUÍDO SÃO PAULO</v>
          </cell>
          <cell r="K2021" t="str">
            <v>1.417,04</v>
          </cell>
        </row>
        <row r="2022">
          <cell r="G2022">
            <v>100693</v>
          </cell>
          <cell r="H2022" t="str">
            <v>KIT DE PORTA DE MADEIRA TIPO MEXICANA, MACIÇA (PESADA OU SUPERPESADA), PADRÃO MÉDIO, 80X210CM, ESPESSURA DE 3,5CM, ITENS INCLUSOS: DOBRADIÇAS, MONTAGEM E INSTALAÇÃO DE BATENTE, FECHADURA COM EXECUÇÃO DO FURO - FORNECIMENTO E INSTALAÇÃO. AF_12/2019</v>
          </cell>
          <cell r="I2022" t="str">
            <v>UN</v>
          </cell>
          <cell r="J2022" t="str">
            <v>ATRIBUÍDO SÃO PAULO</v>
          </cell>
          <cell r="K2022" t="str">
            <v>1.966,45</v>
          </cell>
        </row>
        <row r="2023">
          <cell r="G2023">
            <v>100694</v>
          </cell>
          <cell r="H2023" t="str">
            <v>KIT DE PORTA DE MADEIRA TIPO MEXICANA, MACIÇA (PESADA OU SUPERPESADA), PADRÃO POPULAR, 80X210CM, ESPESSURA DE 3,5CM, ITENS INCLUSOS: DOBRADIÇAS, MONTAGEM E INSTALAÇÃO DE BATENTE, FECHADURA COM EXECUÇÃO DO FURO - FORNECIMENTO E INSTALAÇÃO. AF_12/2019</v>
          </cell>
          <cell r="I2023" t="str">
            <v>UN</v>
          </cell>
          <cell r="J2023" t="str">
            <v>ATRIBUÍDO SÃO PAULO</v>
          </cell>
          <cell r="K2023" t="str">
            <v>1.770,41</v>
          </cell>
        </row>
        <row r="2024">
          <cell r="G2024">
            <v>100695</v>
          </cell>
          <cell r="H2024" t="str">
            <v>RECOLOCAÇÃO DE FOLHAS DE PORTA DE MADEIRA LEVE OU MÉDIA DE 60CM DE LARGURA, CONSIDERANDO REAPROVEITAMENTO DO MATERIAL. AF_12/2019</v>
          </cell>
          <cell r="I2024" t="str">
            <v>UN</v>
          </cell>
          <cell r="J2024" t="str">
            <v>COEFICIENTE DE REPRESENTATIVIDADE</v>
          </cell>
          <cell r="K2024" t="str">
            <v>51,68</v>
          </cell>
        </row>
        <row r="2025">
          <cell r="G2025">
            <v>100696</v>
          </cell>
          <cell r="H2025" t="str">
            <v>RECOLOCAÇÃO DE FOLHAS DE PORTA DE MADEIRA LEVE OU MÉDIA DE 70CM DE LARGURA, CONSIDERANDO REAPROVEITAMENTO DO MATERIAL. AF_12/2019</v>
          </cell>
          <cell r="I2025" t="str">
            <v>UN</v>
          </cell>
          <cell r="J2025" t="str">
            <v>COEFICIENTE DE REPRESENTATIVIDADE</v>
          </cell>
          <cell r="K2025" t="str">
            <v>57,41</v>
          </cell>
        </row>
        <row r="2026">
          <cell r="G2026">
            <v>100697</v>
          </cell>
          <cell r="H2026" t="str">
            <v>RECOLOCAÇÃO DE FOLHAS DE PORTA DE MADEIRA LEVE OU MÉDIA DE 80CM DE LARGURA, CONSIDERANDO REAPROVEITAMENTO DO MATERIAL. AF_12/2019</v>
          </cell>
          <cell r="I2026" t="str">
            <v>UN</v>
          </cell>
          <cell r="J2026" t="str">
            <v>COEFICIENTE DE REPRESENTATIVIDADE</v>
          </cell>
          <cell r="K2026" t="str">
            <v>63,19</v>
          </cell>
        </row>
        <row r="2027">
          <cell r="G2027">
            <v>100698</v>
          </cell>
          <cell r="H2027" t="str">
            <v>RECOLOCAÇÃO DE FOLHAS DE PORTA DE MADEIRA LEVE OU MÉDIA DE 90CM DE LARGURA, CONSIDERANDO REAPROVEITAMENTO DO MATERIAL. AF_12/2019</v>
          </cell>
          <cell r="I2027" t="str">
            <v>UN</v>
          </cell>
          <cell r="J2027" t="str">
            <v>COEFICIENTE DE REPRESENTATIVIDADE</v>
          </cell>
          <cell r="K2027" t="str">
            <v>68,95</v>
          </cell>
        </row>
        <row r="2028">
          <cell r="G2028">
            <v>100699</v>
          </cell>
          <cell r="H2028" t="str">
            <v>RECOLOCAÇÃO DE FOLHAS DE PORTA DE MADEIRA PESADA OU SUPERPESADA DE 80CM DE LARGURA, CONSIDERANDO REAPROVEITAMENTO DO MATERIAL. AF_12/2019</v>
          </cell>
          <cell r="I2028" t="str">
            <v>UN</v>
          </cell>
          <cell r="J2028" t="str">
            <v>COEFICIENTE DE REPRESENTATIVIDADE</v>
          </cell>
          <cell r="K2028" t="str">
            <v>82,02</v>
          </cell>
        </row>
        <row r="2029">
          <cell r="G2029">
            <v>100700</v>
          </cell>
          <cell r="H2029" t="str">
            <v>PORTA DE MADEIRA COMPENSADA LISA PARA PINTURA, 120X210X3,5CM, 2 FOLHAS, INCLUSO ADUELA 2A, ALIZAR 2A E DOBRADIÇAS. AF_12/2019</v>
          </cell>
          <cell r="I2029" t="str">
            <v>UN</v>
          </cell>
          <cell r="J2029" t="str">
            <v>COEFICIENTE DE REPRESENTATIVIDADE</v>
          </cell>
          <cell r="K2029" t="str">
            <v>805,64</v>
          </cell>
        </row>
        <row r="2030">
          <cell r="G2030">
            <v>100712</v>
          </cell>
          <cell r="H2030" t="str">
            <v>KIT DE PORTA DE MADEIRA PARA VERNIZ, SEMI-OCA (LEVE OU MÉDIA), PADRÃO POPULAR, 70X210CM, ESPESSURA DE 3,5CM, ITENS INCLUSOS: DOBRADIÇAS, MONTAGEM E INSTALAÇÃO DE BATENTE, FECHADURA COM EXECUÇÃO DO FURO - FORNECIMENTO E INSTALAÇÃO. AF_12/2019</v>
          </cell>
          <cell r="I2030" t="str">
            <v>UN</v>
          </cell>
          <cell r="J2030" t="str">
            <v>COEFICIENTE DE REPRESENTATIVIDADE</v>
          </cell>
          <cell r="K2030" t="str">
            <v>839,17</v>
          </cell>
        </row>
        <row r="2031">
          <cell r="G2031">
            <v>100665</v>
          </cell>
          <cell r="H2031" t="str">
            <v>JANELA DE MADEIRA - CEDRINHO/ANGELIM OU EQUIVALENTE DA REGIÃO - DE ABRIR COM 4 FOLHAS (2 VENEZIANAS E 2 GUILHOTINAS PARA VIDRO), COM BATENTE, ALIZAR E FERRAGENS. EXCLUSIVE VIDROS, ACABAMENTO E CONTRAMARCO. FORNECIMENTO E INSTALAÇÃO. AF_12/2019</v>
          </cell>
          <cell r="I2031" t="str">
            <v>M2</v>
          </cell>
          <cell r="J2031" t="str">
            <v>ATRIBUÍDO SÃO PAULO</v>
          </cell>
          <cell r="K2031" t="str">
            <v>1.100,89</v>
          </cell>
        </row>
        <row r="2032">
          <cell r="G2032">
            <v>100666</v>
          </cell>
          <cell r="H2032" t="str">
            <v>JANELA DE MADEIRA (PINUS/EUCALIPTO OU EQUIV.) DE ABRIR COM 4 FOLHAS (2 VENEZIANAS E 2 GUILHOTINAS PARA VIDRO), COM BATENTE, ALIZAR E FERRAGENS. EXCLUSIVE VIDROS, ACABAMENTO E CONTRAMARCO. FORNECIMENTO E INSTALAÇÃO. AF_12/2019</v>
          </cell>
          <cell r="I2032" t="str">
            <v>M2</v>
          </cell>
          <cell r="J2032" t="str">
            <v>ATRIBUÍDO SÃO PAULO</v>
          </cell>
          <cell r="K2032" t="str">
            <v>866,85</v>
          </cell>
        </row>
        <row r="2033">
          <cell r="G2033">
            <v>100667</v>
          </cell>
          <cell r="H2033" t="str">
            <v>JANELA DE MADEIRA (IMBUIA/CEDRO OU EQUIV.) DE ABRIR COM 4 FOLHAS (2 VENEZIANAS E 2 GUILHOTINAS PARA VIDRO), COM BATENTE, ALIZAR E FERRAGENS. EXCLUSIVE VIDROS, ACABAMENTO E CONTRAMARCO. FORNECIMENTO E INSTALAÇÃO. AF_12/2019</v>
          </cell>
          <cell r="I2033" t="str">
            <v>M2</v>
          </cell>
          <cell r="J2033" t="str">
            <v>ATRIBUÍDO SÃO PAULO</v>
          </cell>
          <cell r="K2033" t="str">
            <v>1.431,75</v>
          </cell>
        </row>
        <row r="2034">
          <cell r="G2034">
            <v>100668</v>
          </cell>
          <cell r="H2034" t="str">
            <v>JANELA DE MADEIRA (CEDRINHO/ANGELIM OU EQUIV.) TIPO MAXIM-AR, PARA VIDRO, COM BATENTE, ALIZAR E FERRAGENS. EXCLUSIVE VIDRO, ACABAMENTO E CONTRAMARCO. FORNECIMENTO E INSTALAÇÃO. AF_12/2019</v>
          </cell>
          <cell r="I2034" t="str">
            <v>M2</v>
          </cell>
          <cell r="J2034" t="str">
            <v>ATRIBUÍDO SÃO PAULO</v>
          </cell>
          <cell r="K2034" t="str">
            <v>1.711,07</v>
          </cell>
        </row>
        <row r="2035">
          <cell r="G2035">
            <v>100669</v>
          </cell>
          <cell r="H2035" t="str">
            <v>JANELA DE MADEIRA (PINUS/EUCALIPTO OU EQUIV.) TIPO BASCULANTE COM 2 FOLHAS PARA VIDRO, COM BATENTE, ALIZAR E FERRAGENS. EXCLUSIVE VIDROS, ACABAMENTO E CONTRAMARCO. FORNECIMENTO E INSTALAÇÃO. AF_12/2019</v>
          </cell>
          <cell r="I2035" t="str">
            <v>M2</v>
          </cell>
          <cell r="J2035" t="str">
            <v>ATRIBUÍDO SÃO PAULO</v>
          </cell>
          <cell r="K2035" t="str">
            <v>1.012,53</v>
          </cell>
        </row>
        <row r="2036">
          <cell r="G2036">
            <v>100670</v>
          </cell>
          <cell r="H2036" t="str">
            <v>JANELA DE MADEIRA (CEDRINHO/ANGELIM OU EQUIV.) DE CORRER COM 6 FOLHAS (2 VENEZ. FIXAS, 2 VENEZ. DE CORRER E 2 DE CORRER PARA VIDRO), COM BATENTE, ALIZAR E FERRAGENS. EXCLUSIVE VIDROS, ACABAMENTO E CONTRAMARCO. FORNECIMENTO E INSTALAÇÃO. AF_12/2019</v>
          </cell>
          <cell r="I2036" t="str">
            <v>M2</v>
          </cell>
          <cell r="J2036" t="str">
            <v>ATRIBUÍDO SÃO PAULO</v>
          </cell>
          <cell r="K2036" t="str">
            <v>1.372,44</v>
          </cell>
        </row>
        <row r="2037">
          <cell r="G2037">
            <v>100671</v>
          </cell>
          <cell r="H2037" t="str">
            <v>JANELA DE MADEIRA (IMBUIA/CEDRO OU EQUIV) DE CORRER COM 6 FOLHAS (2 VENEZIANAS FIXAS, 2 VENEZIANAS DE CORRER E 2 DE CORRER PARA VIDRO), COM BATENTE, ALIZAR E FERRAGENS. EXCLUSIVE VIDROS, ACABAMENTO E CONTRAMARCO. FORNECIMENTO E INSTALAÇÃO. AF_12/2019</v>
          </cell>
          <cell r="I2037" t="str">
            <v>M2</v>
          </cell>
          <cell r="J2037" t="str">
            <v>ATRIBUÍDO SÃO PAULO</v>
          </cell>
          <cell r="K2037" t="str">
            <v>1.708,76</v>
          </cell>
        </row>
        <row r="2038">
          <cell r="G2038">
            <v>100672</v>
          </cell>
          <cell r="H2038" t="str">
            <v>JANELA DE MADEIRA (PINUS/EUCALIPTO OU EQUIV.) DE CORRER COM 6 FOLHAS (2 VENEZ. FIXAS, 2 VENEZ. DE CORRER E 2 DE CORRER PARA VIDRO), COM BATENTE, ALIZAR E FERRAGENS. EXCLUSIVE VIDROS, ACABAMENTO E CONTRAMARCO. FORNECIMENTO EINSTALAÇÃO. AF_12/2019</v>
          </cell>
          <cell r="I2038" t="str">
            <v>M2</v>
          </cell>
          <cell r="J2038" t="str">
            <v>ATRIBUÍDO SÃO PAULO</v>
          </cell>
          <cell r="K2038" t="str">
            <v>1.095,14</v>
          </cell>
        </row>
        <row r="2039">
          <cell r="G2039">
            <v>100701</v>
          </cell>
          <cell r="H2039" t="str">
            <v>PORTA DE FERRO, DE ABRIR, TIPO GRADE COM CHAPA, COM GUARNIÇÕES. AF_12/2019</v>
          </cell>
          <cell r="I2039" t="str">
            <v>M2</v>
          </cell>
          <cell r="J2039" t="str">
            <v>COEFICIENTE DE REPRESENTATIVIDADE</v>
          </cell>
          <cell r="K2039" t="str">
            <v>390,15</v>
          </cell>
        </row>
        <row r="2040">
          <cell r="G2040">
            <v>94559</v>
          </cell>
          <cell r="H2040" t="str">
            <v>JANELA DE AÇO TIPO BASCULANTE PARA VIDROS, COM BATENTE, FERRAGENS E PINTURA ANTICORROSIVA. EXCLUSIVE VIDROS, ACABAMENTO, ALIZAR E CONTRAMARCO. FORNECIMENTO E INSTALAÇÃO. AF_12/2019</v>
          </cell>
          <cell r="I2040" t="str">
            <v>M2</v>
          </cell>
          <cell r="J2040" t="str">
            <v>ATRIBUÍDO SÃO PAULO</v>
          </cell>
          <cell r="K2040" t="str">
            <v>651,49</v>
          </cell>
        </row>
        <row r="2041">
          <cell r="G2041">
            <v>94562</v>
          </cell>
          <cell r="H2041" t="str">
            <v>JANELA DE AÇO DE CORRER COM 4 FOLHAS PARA VIDRO, COM BATENTE, FERRAGENS E PINTURA ANTICORROSIVA. EXCLUSIVE VIDROS, ALIZAR E CONTRAMARCO. FORNECIMENTO E INSTALAÇÃO. AF_12/2019</v>
          </cell>
          <cell r="I2041" t="str">
            <v>M2</v>
          </cell>
          <cell r="J2041" t="str">
            <v>ATRIBUÍDO SÃO PAULO</v>
          </cell>
          <cell r="K2041" t="str">
            <v>613,01</v>
          </cell>
        </row>
        <row r="2042">
          <cell r="G2042">
            <v>94587</v>
          </cell>
          <cell r="H2042" t="str">
            <v>CONTRAMARCO DE AÇO, FIXAÇÃO COM ARGAMASSA - FORNECIMENTO E INSTALAÇÃO. AF_12/2019</v>
          </cell>
          <cell r="I2042" t="str">
            <v>M</v>
          </cell>
          <cell r="J2042" t="str">
            <v>ATRIBUÍDO SÃO PAULO</v>
          </cell>
          <cell r="K2042" t="str">
            <v>70,55</v>
          </cell>
        </row>
        <row r="2043">
          <cell r="G2043">
            <v>94588</v>
          </cell>
          <cell r="H2043" t="str">
            <v>CONTRAMARCO DE AÇO, FIXAÇÃO COM PARAFUSO - FORNECIMENTO E INSTALAÇÃO. AF_12/2019</v>
          </cell>
          <cell r="I2043" t="str">
            <v>M</v>
          </cell>
          <cell r="J2043" t="str">
            <v>ATRIBUÍDO SÃO PAULO</v>
          </cell>
          <cell r="K2043" t="str">
            <v>65,38</v>
          </cell>
        </row>
        <row r="2044">
          <cell r="G2044">
            <v>99837</v>
          </cell>
          <cell r="H2044" t="str">
            <v>GUARDA-CORPO DE AÇO GALVANIZADO DE 1,10M, MONTANTES TUBULARES DE 1.1/4 ESPAÇADOS DE 1,20M, TRAVESSA SUPERIOR DE 1.1/2, GRADIL FORMADO POR TUBOS HORIZONTAIS DE 1 E VERTICAIS DE 3/4, FIXADO COM CHUMBADOR MECÂNICO. AF_04/2019_PS</v>
          </cell>
          <cell r="I2044" t="str">
            <v>M</v>
          </cell>
          <cell r="J2044" t="str">
            <v>ATRIBUÍDO SÃO PAULO</v>
          </cell>
          <cell r="K2044" t="str">
            <v>568,88</v>
          </cell>
        </row>
        <row r="2045">
          <cell r="G2045">
            <v>99839</v>
          </cell>
          <cell r="H2045" t="str">
            <v>GUARDA-CORPO DE AÇO GALVANIZADO DE 1,10M DE ALTURA, MONTANTES TUBULARES DE 1.1/2  ESPAÇADOS DE 1,20M, TRAVESSA SUPERIOR DE 2 , GRADIL FORMADO POR BARRAS CHATAS EM FERRO DE 32X4,8MM, FIXADO COM CHUMBADOR MECÂNICO. AF_04/2019_PS</v>
          </cell>
          <cell r="I2045" t="str">
            <v>M</v>
          </cell>
          <cell r="J2045" t="str">
            <v>ATRIBUÍDO SÃO PAULO</v>
          </cell>
          <cell r="K2045" t="str">
            <v>458,10</v>
          </cell>
        </row>
        <row r="2046">
          <cell r="G2046">
            <v>99841</v>
          </cell>
          <cell r="H2046" t="str">
            <v>GUARDA-CORPO PANORÂMICO COM PERFIS DE ALUMÍNIO E VIDRO LAMINADO 8 MM, FIXADO COM CHUMBADOR MECÂNICO. AF_04/2019_PS</v>
          </cell>
          <cell r="I2046" t="str">
            <v>M</v>
          </cell>
          <cell r="J2046" t="str">
            <v>ATRIBUÍDO SÃO PAULO</v>
          </cell>
          <cell r="K2046" t="str">
            <v>973,33</v>
          </cell>
        </row>
        <row r="2047">
          <cell r="G2047">
            <v>99855</v>
          </cell>
          <cell r="H2047" t="str">
            <v>CORRIMÃO SIMPLES, DIÂMETRO EXTERNO = 1 1/2, EM AÇO GALVANIZADO. AF_04/2019_PS</v>
          </cell>
          <cell r="I2047" t="str">
            <v>M</v>
          </cell>
          <cell r="J2047" t="str">
            <v>ATRIBUÍDO SÃO PAULO</v>
          </cell>
          <cell r="K2047" t="str">
            <v>107,18</v>
          </cell>
        </row>
        <row r="2048">
          <cell r="G2048">
            <v>99857</v>
          </cell>
          <cell r="H2048" t="str">
            <v>CORRIMÃO SIMPLES, DIÂMETRO EXTERNO = 1 1/2, EM ALUMÍNIO. AF_04/2019_PS</v>
          </cell>
          <cell r="I2048" t="str">
            <v>M</v>
          </cell>
          <cell r="J2048" t="str">
            <v>ATRIBUÍDO SÃO PAULO</v>
          </cell>
          <cell r="K2048" t="str">
            <v>82,08</v>
          </cell>
        </row>
        <row r="2049">
          <cell r="G2049">
            <v>99861</v>
          </cell>
          <cell r="H2049" t="str">
            <v>GRADIL EM FERRO FIXADO EM VÃOS DE JANELAS, FORMADO POR BARRAS CHATAS DE 25X4,8 MM. AF_04/2019</v>
          </cell>
          <cell r="I2049" t="str">
            <v>M2</v>
          </cell>
          <cell r="J2049" t="str">
            <v>ATRIBUÍDO SÃO PAULO</v>
          </cell>
          <cell r="K2049" t="str">
            <v>569,78</v>
          </cell>
        </row>
        <row r="2050">
          <cell r="G2050">
            <v>99862</v>
          </cell>
          <cell r="H2050" t="str">
            <v>GRADIL EM ALUMÍNIO FIXADO EM VÃOS DE JANELAS, FORMADO POR TUBOS DE 3/4". AF_04/2019</v>
          </cell>
          <cell r="I2050" t="str">
            <v>M2</v>
          </cell>
          <cell r="J2050" t="str">
            <v>ATRIBUÍDO SÃO PAULO</v>
          </cell>
          <cell r="K2050" t="str">
            <v>520,76</v>
          </cell>
        </row>
        <row r="2051">
          <cell r="G2051">
            <v>90838</v>
          </cell>
          <cell r="H2051" t="str">
            <v>PORTA CORTA-FOGO 90X210X4CM - FORNECIMENTO E INSTALAÇÃO. AF_12/2019</v>
          </cell>
          <cell r="I2051" t="str">
            <v>UN</v>
          </cell>
          <cell r="J2051" t="str">
            <v>COEFICIENTE DE REPRESENTATIVIDADE</v>
          </cell>
          <cell r="K2051" t="str">
            <v>1.007,92</v>
          </cell>
        </row>
        <row r="2052">
          <cell r="G2052">
            <v>91338</v>
          </cell>
          <cell r="H2052" t="str">
            <v>PORTA DE ALUMÍNIO DE ABRIR COM LAMBRI, COM GUARNIÇÃO, FIXAÇÃO COM PARAFUSOS - FORNECIMENTO E INSTALAÇÃO. AF_12/2019</v>
          </cell>
          <cell r="I2052" t="str">
            <v>M2</v>
          </cell>
          <cell r="J2052" t="str">
            <v>ATRIBUÍDO SÃO PAULO</v>
          </cell>
          <cell r="K2052" t="str">
            <v>869,24</v>
          </cell>
        </row>
        <row r="2053">
          <cell r="G2053">
            <v>91341</v>
          </cell>
          <cell r="H2053" t="str">
            <v>PORTA EM ALUMÍNIO DE ABRIR TIPO VENEZIANA COM GUARNIÇÃO, FIXAÇÃO COM PARAFUSOS - FORNECIMENTO E INSTALAÇÃO. AF_12/2019</v>
          </cell>
          <cell r="I2053" t="str">
            <v>M2</v>
          </cell>
          <cell r="J2053" t="str">
            <v>ATRIBUÍDO SÃO PAULO</v>
          </cell>
          <cell r="K2053" t="str">
            <v>680,21</v>
          </cell>
        </row>
        <row r="2054">
          <cell r="G2054">
            <v>94805</v>
          </cell>
          <cell r="H2054" t="str">
            <v>PORTA DE ALUMÍNIO DE ABRIR PARA VIDRO SEM GUARNIÇÃO, 87X210CM, FIXAÇÃO COM PARAFUSOS, INCLUSIVE VIDROS - FORNECIMENTO E INSTALAÇÃO. AF_12/2019</v>
          </cell>
          <cell r="I2054" t="str">
            <v>UN</v>
          </cell>
          <cell r="J2054" t="str">
            <v>ATRIBUÍDO SÃO PAULO</v>
          </cell>
          <cell r="K2054" t="str">
            <v>857,24</v>
          </cell>
        </row>
        <row r="2055">
          <cell r="G2055">
            <v>94806</v>
          </cell>
          <cell r="H2055" t="str">
            <v>PORTA EM AÇO DE ABRIR PARA VIDRO SEM GUARNIÇÃO, 87X210CM, FIXAÇÃO COM PARAFUSOS, EXCLUSIVE VIDROS - FORNECIMENTO E INSTALAÇÃO. AF_12/2019</v>
          </cell>
          <cell r="I2055" t="str">
            <v>UN</v>
          </cell>
          <cell r="J2055" t="str">
            <v>COEFICIENTE DE REPRESENTATIVIDADE</v>
          </cell>
          <cell r="K2055" t="str">
            <v>496,13</v>
          </cell>
        </row>
        <row r="2056">
          <cell r="G2056">
            <v>94807</v>
          </cell>
          <cell r="H2056" t="str">
            <v>PORTA EM AÇO DE ABRIR TIPO VENEZIANA SEM GUARNIÇÃO, 87X210CM, FIXAÇÃO COM PARAFUSOS - FORNECIMENTO E INSTALAÇÃO. AF_12/2019</v>
          </cell>
          <cell r="I2056" t="str">
            <v>UN</v>
          </cell>
          <cell r="J2056" t="str">
            <v>COEFICIENTE DE REPRESENTATIVIDADE</v>
          </cell>
          <cell r="K2056" t="str">
            <v>456,99</v>
          </cell>
        </row>
        <row r="2057">
          <cell r="G2057">
            <v>100702</v>
          </cell>
          <cell r="H2057" t="str">
            <v>PORTA DE CORRER DE ALUMÍNIO, COM DUAS FOLHAS PARA VIDRO, INCLUSO VIDRO LISO INCOLOR, FECHADURA E PUXADOR, SEM ALIZAR. AF_12/2019</v>
          </cell>
          <cell r="I2057" t="str">
            <v>M2</v>
          </cell>
          <cell r="J2057" t="str">
            <v>ATRIBUÍDO SÃO PAULO</v>
          </cell>
          <cell r="K2057" t="str">
            <v>475,49</v>
          </cell>
        </row>
        <row r="2058">
          <cell r="G2058">
            <v>102188</v>
          </cell>
          <cell r="H2058" t="str">
            <v>MOLA HIDRAULICA DE PISO PARA PORTA DE VIDRO TEMPERADO. AF_01/2021</v>
          </cell>
          <cell r="I2058" t="str">
            <v>UN</v>
          </cell>
          <cell r="J2058" t="str">
            <v>COEFICIENTE DE REPRESENTATIVIDADE</v>
          </cell>
          <cell r="K2058" t="str">
            <v>1.373,81</v>
          </cell>
        </row>
        <row r="2059">
          <cell r="G2059">
            <v>102189</v>
          </cell>
          <cell r="H2059" t="str">
            <v>JOGO DE FERRAGENS CROMADAS PARA PORTA DE VIDRO TEMPERADO, UMA FOLHA COMPOSTO DE DOBRADICAS SUPERIOR E INFERIOR, TRINCO, FECHADURA, CONTRA FECHADURA COM CAPUCHINHO SEM MOLA E PUXADOR. AF_01/2021</v>
          </cell>
          <cell r="I2059" t="str">
            <v>UN</v>
          </cell>
          <cell r="J2059" t="str">
            <v>COEFICIENTE DE REPRESENTATIVIDADE</v>
          </cell>
          <cell r="K2059" t="str">
            <v>319,33</v>
          </cell>
        </row>
        <row r="2060">
          <cell r="G2060">
            <v>100703</v>
          </cell>
          <cell r="H2060" t="str">
            <v>PUXADOR CENTRAL PARA ESQUADRIA DE MADEIRA. AF_12/2019</v>
          </cell>
          <cell r="I2060" t="str">
            <v>UN</v>
          </cell>
          <cell r="J2060" t="str">
            <v>COEFICIENTE DE REPRESENTATIVIDADE</v>
          </cell>
          <cell r="K2060" t="str">
            <v>31,49</v>
          </cell>
        </row>
        <row r="2061">
          <cell r="G2061">
            <v>100704</v>
          </cell>
          <cell r="H2061" t="str">
            <v>PORTA CADEADO ZINCADO OXIDADO PRETO COM CADEADO DE AÇO INOX, LARGURA DE *50* MM. AF_12/2019</v>
          </cell>
          <cell r="I2061" t="str">
            <v>UN</v>
          </cell>
          <cell r="J2061" t="str">
            <v>COEFICIENTE DE REPRESENTATIVIDADE</v>
          </cell>
          <cell r="K2061" t="str">
            <v>67,80</v>
          </cell>
        </row>
        <row r="2062">
          <cell r="G2062">
            <v>100705</v>
          </cell>
          <cell r="H2062" t="str">
            <v>TARJETA TIPO LIVRE/OCUPADO PARA PORTA DE BANHEIRO. AF_12/2019</v>
          </cell>
          <cell r="I2062" t="str">
            <v>UN</v>
          </cell>
          <cell r="J2062" t="str">
            <v>COEFICIENTE DE REPRESENTATIVIDADE</v>
          </cell>
          <cell r="K2062" t="str">
            <v>76,30</v>
          </cell>
        </row>
        <row r="2063">
          <cell r="G2063">
            <v>100706</v>
          </cell>
          <cell r="H2063" t="str">
            <v>CREMONA EM LATÃO CROMADO OU POLIDO, COMPLETA. AF_12/2019</v>
          </cell>
          <cell r="I2063" t="str">
            <v>UN</v>
          </cell>
          <cell r="J2063" t="str">
            <v>COEFICIENTE DE REPRESENTATIVIDADE</v>
          </cell>
          <cell r="K2063" t="str">
            <v>65,85</v>
          </cell>
        </row>
        <row r="2064">
          <cell r="G2064">
            <v>100707</v>
          </cell>
          <cell r="H2064" t="str">
            <v>FECHO DE EMBUTIR TIPO UNHA 22CM. AF_12/2019</v>
          </cell>
          <cell r="I2064" t="str">
            <v>UN</v>
          </cell>
          <cell r="J2064" t="str">
            <v>COEFICIENTE DE REPRESENTATIVIDADE</v>
          </cell>
          <cell r="K2064" t="str">
            <v>143,43</v>
          </cell>
        </row>
        <row r="2065">
          <cell r="G2065">
            <v>100708</v>
          </cell>
          <cell r="H2065" t="str">
            <v>FECHO DE EMBUTIR TIPO UNHA 40CM. AF_12/2019</v>
          </cell>
          <cell r="I2065" t="str">
            <v>UN</v>
          </cell>
          <cell r="J2065" t="str">
            <v>COEFICIENTE DE REPRESENTATIVIDADE</v>
          </cell>
          <cell r="K2065" t="str">
            <v>180,54</v>
          </cell>
        </row>
        <row r="2066">
          <cell r="G2066">
            <v>100709</v>
          </cell>
          <cell r="H2066" t="str">
            <v>DOBRADIÇA EM AÇO/FERRO, 3" X 21/2", E=1,9 A 2MM, SEN ANEL, CROMADO OU ZINCADO, TAMPA BOLA, COM PARAFUSOS. AF_12/2019</v>
          </cell>
          <cell r="I2066" t="str">
            <v>UN</v>
          </cell>
          <cell r="J2066" t="str">
            <v>COEFICIENTE DE REPRESENTATIVIDADE</v>
          </cell>
          <cell r="K2066" t="str">
            <v>52,82</v>
          </cell>
        </row>
        <row r="2067">
          <cell r="G2067">
            <v>100710</v>
          </cell>
          <cell r="H2067" t="str">
            <v>DOBRADIÇA TIPO VAI E VEM EM LATÃO POLIDO 3". AF_12/2019</v>
          </cell>
          <cell r="I2067" t="str">
            <v>UN</v>
          </cell>
          <cell r="J2067" t="str">
            <v>COEFICIENTE DE REPRESENTATIVIDADE</v>
          </cell>
          <cell r="K2067" t="str">
            <v>165,74</v>
          </cell>
        </row>
        <row r="2068">
          <cell r="G2068">
            <v>102151</v>
          </cell>
          <cell r="H2068" t="str">
            <v>INSTALAÇÃO DE VIDRO LISO INCOLOR, E = 3 MM, EM ESQUADRIA DE MADEIRA, FIXADO COM BAGUETE. AF_01/2021</v>
          </cell>
          <cell r="I2068" t="str">
            <v>M2</v>
          </cell>
          <cell r="J2068" t="str">
            <v>COEFICIENTE DE REPRESENTATIVIDADE</v>
          </cell>
          <cell r="K2068" t="str">
            <v>154,83</v>
          </cell>
        </row>
        <row r="2069">
          <cell r="G2069">
            <v>102152</v>
          </cell>
          <cell r="H2069" t="str">
            <v>INSTALAÇÃO DE VIDRO LISO, E = 4 MM, EM ESQUADRIA DE MADEIRA, FIXADO COM BAGUETE. AF_01/2021</v>
          </cell>
          <cell r="I2069" t="str">
            <v>M2</v>
          </cell>
          <cell r="J2069" t="str">
            <v>COEFICIENTE DE REPRESENTATIVIDADE</v>
          </cell>
          <cell r="K2069" t="str">
            <v>171,08</v>
          </cell>
        </row>
        <row r="2070">
          <cell r="G2070">
            <v>102153</v>
          </cell>
          <cell r="H2070" t="str">
            <v>INSTALAÇÃO DE VIDRO LISO FUME, E = 4 MM, EM ESQUADRIA DE MADEIRA, FIXADO COM BAGUETE. AF_01/2021</v>
          </cell>
          <cell r="I2070" t="str">
            <v>M2</v>
          </cell>
          <cell r="J2070" t="str">
            <v>COEFICIENTE DE REPRESENTATIVIDADE</v>
          </cell>
          <cell r="K2070" t="str">
            <v>214,41</v>
          </cell>
        </row>
        <row r="2071">
          <cell r="G2071">
            <v>102154</v>
          </cell>
          <cell r="H2071" t="str">
            <v>INSTALAÇÃO DE VIDRO LISO INCOLOR, E = 5 MM, EM ESQUADRIA DE MADEIRA, FIXADO COM BAGUETE. AF_01/2021</v>
          </cell>
          <cell r="I2071" t="str">
            <v>M2</v>
          </cell>
          <cell r="J2071" t="str">
            <v>COEFICIENTE DE REPRESENTATIVIDADE</v>
          </cell>
          <cell r="K2071" t="str">
            <v>184,76</v>
          </cell>
        </row>
        <row r="2072">
          <cell r="G2072">
            <v>102155</v>
          </cell>
          <cell r="H2072" t="str">
            <v>INSTALAÇÃO DE VIDRO LISO FUME, E = 5 MM, EM ESQUADRIA DE MADEIRA, FIXADO COM BAGUETE. AF_01/2021</v>
          </cell>
          <cell r="I2072" t="str">
            <v>M2</v>
          </cell>
          <cell r="J2072" t="str">
            <v>COEFICIENTE DE REPRESENTATIVIDADE</v>
          </cell>
          <cell r="K2072" t="str">
            <v>220,21</v>
          </cell>
        </row>
        <row r="2073">
          <cell r="G2073">
            <v>102156</v>
          </cell>
          <cell r="H2073" t="str">
            <v>INSTALAÇÃO DE VIDRO LISO INCOLOR, E = 6 MM, EM ESQUADRIA DE MADEIRA, FIXADO COM BAGUETE. AF_01/2021</v>
          </cell>
          <cell r="I2073" t="str">
            <v>M2</v>
          </cell>
          <cell r="J2073" t="str">
            <v>COEFICIENTE DE REPRESENTATIVIDADE</v>
          </cell>
          <cell r="K2073" t="str">
            <v>209,57</v>
          </cell>
        </row>
        <row r="2074">
          <cell r="G2074">
            <v>102157</v>
          </cell>
          <cell r="H2074" t="str">
            <v>INSTALAÇÃO DE VIDRO LISO FUME, E = 6 MM, EM ESQUADRIA DE MADEIRA, FIXADO COM BAGUETE. AF_01/2021</v>
          </cell>
          <cell r="I2074" t="str">
            <v>M2</v>
          </cell>
          <cell r="J2074" t="str">
            <v>COEFICIENTE DE REPRESENTATIVIDADE</v>
          </cell>
          <cell r="K2074" t="str">
            <v>285,41</v>
          </cell>
        </row>
        <row r="2075">
          <cell r="G2075">
            <v>102158</v>
          </cell>
          <cell r="H2075" t="str">
            <v>INSTALAÇÃO DE VIDRO LISO INCOLOR, E = 8 MM, EM ESQUADRIA DE MADEIRA, FIXADO COM BAGUETE. AF_01/2021</v>
          </cell>
          <cell r="I2075" t="str">
            <v>M2</v>
          </cell>
          <cell r="J2075" t="str">
            <v>COEFICIENTE DE REPRESENTATIVIDADE</v>
          </cell>
          <cell r="K2075" t="str">
            <v>287,53</v>
          </cell>
        </row>
        <row r="2076">
          <cell r="G2076">
            <v>102159</v>
          </cell>
          <cell r="H2076" t="str">
            <v>INSTALAÇÃO DE VIDRO LISO INCOLOR, E = 10 MM, EM ESQUADRIA DE MADEIRA, FIXADO COM BAGUETE. AF_01/2021</v>
          </cell>
          <cell r="I2076" t="str">
            <v>M2</v>
          </cell>
          <cell r="J2076" t="str">
            <v>COEFICIENTE DE REPRESENTATIVIDADE</v>
          </cell>
          <cell r="K2076" t="str">
            <v>341,51</v>
          </cell>
        </row>
        <row r="2077">
          <cell r="G2077">
            <v>102160</v>
          </cell>
          <cell r="H2077" t="str">
            <v>INSTALAÇÃO DE VIDRO IMPRESSO, E = 4 MM, EM ESQUADRIA DE MADEIRA, FIXADO COM BAGUETE. AF_01/2021</v>
          </cell>
          <cell r="I2077" t="str">
            <v>M2</v>
          </cell>
          <cell r="J2077" t="str">
            <v>COEFICIENTE DE REPRESENTATIVIDADE</v>
          </cell>
          <cell r="K2077" t="str">
            <v>149,41</v>
          </cell>
        </row>
        <row r="2078">
          <cell r="G2078">
            <v>102161</v>
          </cell>
          <cell r="H2078" t="str">
            <v>INSTALAÇÃO DE VIDRO LISO INCOLOR, E = 3 MM, EM ESQUADRIA DE ALUMÍNIO OU PVC, FIXADO COM BAGUETE. AF_01/2021_PS</v>
          </cell>
          <cell r="I2078" t="str">
            <v>M2</v>
          </cell>
          <cell r="J2078" t="str">
            <v>ATRIBUÍDO SÃO PAULO</v>
          </cell>
          <cell r="K2078" t="str">
            <v>255,33</v>
          </cell>
        </row>
        <row r="2079">
          <cell r="G2079">
            <v>102162</v>
          </cell>
          <cell r="H2079" t="str">
            <v>INSTALAÇÃO DE VIDRO LISO INCOLOR, E = 4 MM, EM ESQUADRIA DE ALUMÍNIO OU PVC, FIXADO COM BAGUETE. AF_01/2021_PS</v>
          </cell>
          <cell r="I2079" t="str">
            <v>M2</v>
          </cell>
          <cell r="J2079" t="str">
            <v>ATRIBUÍDO SÃO PAULO</v>
          </cell>
          <cell r="K2079" t="str">
            <v>271,58</v>
          </cell>
        </row>
        <row r="2080">
          <cell r="G2080">
            <v>102163</v>
          </cell>
          <cell r="H2080" t="str">
            <v>INSTALAÇÃO DE VIDRO LISO FUME, E = 4 MM, EM ESQUADRIA DE ALUMÍNIO OU PVC, FIXADO COM BAGUETE. AF_01/2021_PS</v>
          </cell>
          <cell r="I2080" t="str">
            <v>M2</v>
          </cell>
          <cell r="J2080" t="str">
            <v>ATRIBUÍDO SÃO PAULO</v>
          </cell>
          <cell r="K2080" t="str">
            <v>314,91</v>
          </cell>
        </row>
        <row r="2081">
          <cell r="G2081">
            <v>102164</v>
          </cell>
          <cell r="H2081" t="str">
            <v>INSTALAÇÃO DE VIDRO LISO INCOLOR, E = 5 MM, EM ESQUADRIA DE ALUMÍNIO OU PVC, FIXADO COM BAGUETE. AF_01/2021_PS</v>
          </cell>
          <cell r="I2081" t="str">
            <v>M2</v>
          </cell>
          <cell r="J2081" t="str">
            <v>ATRIBUÍDO SÃO PAULO</v>
          </cell>
          <cell r="K2081" t="str">
            <v>266,77</v>
          </cell>
        </row>
        <row r="2082">
          <cell r="G2082">
            <v>102165</v>
          </cell>
          <cell r="H2082" t="str">
            <v>INSTALAÇÃO DE VIDRO LISO FUME, E = 5 MM, EM ESQUADRIA DE ALUMÍNIO OU PVC, FIXADO COM BAGUETE. AF_01/2021_PS</v>
          </cell>
          <cell r="I2082" t="str">
            <v>M2</v>
          </cell>
          <cell r="J2082" t="str">
            <v>ATRIBUÍDO SÃO PAULO</v>
          </cell>
          <cell r="K2082" t="str">
            <v>302,22</v>
          </cell>
        </row>
        <row r="2083">
          <cell r="G2083">
            <v>102166</v>
          </cell>
          <cell r="H2083" t="str">
            <v>INSTALAÇÃO DE VIDRO LISO INCOLOR, E = 6 MM, EM ESQUADRIA DE ALUMÍNIO OU PVC, FIXADO COM BAGUETE. AF_01/2021_PS</v>
          </cell>
          <cell r="I2083" t="str">
            <v>M2</v>
          </cell>
          <cell r="J2083" t="str">
            <v>ATRIBUÍDO SÃO PAULO</v>
          </cell>
          <cell r="K2083" t="str">
            <v>273,08</v>
          </cell>
        </row>
        <row r="2084">
          <cell r="G2084">
            <v>102167</v>
          </cell>
          <cell r="H2084" t="str">
            <v>INSTALAÇÃO DE VIDRO LISO FUME, E = 6 MM, EM ESQUADRIA DE ALUMÍNIO OU PVC, FIXADO COM BAGUETE. AF_01/2021_PS</v>
          </cell>
          <cell r="I2084" t="str">
            <v>M2</v>
          </cell>
          <cell r="J2084" t="str">
            <v>ATRIBUÍDO SÃO PAULO</v>
          </cell>
          <cell r="K2084" t="str">
            <v>348,92</v>
          </cell>
        </row>
        <row r="2085">
          <cell r="G2085">
            <v>102168</v>
          </cell>
          <cell r="H2085" t="str">
            <v>INSTALAÇÃO DE VIDRO LISO INCOLOR, E = 8 MM, EM ESQUADRIA DE ALUMÍNIO OU PVC, FIXADO COM BAGUETE. AF_01/2021_PS</v>
          </cell>
          <cell r="I2085" t="str">
            <v>M2</v>
          </cell>
          <cell r="J2085" t="str">
            <v>ATRIBUÍDO SÃO PAULO</v>
          </cell>
          <cell r="K2085" t="str">
            <v>334,59</v>
          </cell>
        </row>
        <row r="2086">
          <cell r="G2086">
            <v>102169</v>
          </cell>
          <cell r="H2086" t="str">
            <v>INSTALAÇÃO DE VIDRO LISO INCOLOR, E = 10 MM, EM ESQUADRIA DE ALUMÍNIO OU PVC, FIXADO COM BAGUETE. AF_01/2021_PS</v>
          </cell>
          <cell r="I2086" t="str">
            <v>M2</v>
          </cell>
          <cell r="J2086" t="str">
            <v>ATRIBUÍDO SÃO PAULO</v>
          </cell>
          <cell r="K2086" t="str">
            <v>382,48</v>
          </cell>
        </row>
        <row r="2087">
          <cell r="G2087">
            <v>102170</v>
          </cell>
          <cell r="H2087" t="str">
            <v>INSTALAÇÃO DE VIDRO IMPRESSO, E = 4 MM, EM ESQUADRIA DE ALUMÍNIO OU PVC, FIXADO COM BAGUETE. AF_01/2021_PS</v>
          </cell>
          <cell r="I2087" t="str">
            <v>M2</v>
          </cell>
          <cell r="J2087" t="str">
            <v>ATRIBUÍDO SÃO PAULO</v>
          </cell>
          <cell r="K2087" t="str">
            <v>249,91</v>
          </cell>
        </row>
        <row r="2088">
          <cell r="G2088">
            <v>102171</v>
          </cell>
          <cell r="H2088" t="str">
            <v>INSTALAÇÃO DE VIDRO ARAMADO, E = 6 MM, EM ESQUADRIA DE ALUMÍNIO OU PVC, FIXADO COM BAGUETE. AF_01/2021_PS</v>
          </cell>
          <cell r="I2088" t="str">
            <v>M2</v>
          </cell>
          <cell r="J2088" t="str">
            <v>ATRIBUÍDO SÃO PAULO</v>
          </cell>
          <cell r="K2088" t="str">
            <v>440,11</v>
          </cell>
        </row>
        <row r="2089">
          <cell r="G2089">
            <v>102172</v>
          </cell>
          <cell r="H2089" t="str">
            <v>INSTALAÇÃO DE VIDRO ARAMADO, E = 7 MM, EM ESQUADRIA DE ALUMÍNIO OU PVC, FIXADO COM BAGUETE. AF_01/2021_PS</v>
          </cell>
          <cell r="I2089" t="str">
            <v>M2</v>
          </cell>
          <cell r="J2089" t="str">
            <v>ATRIBUÍDO SÃO PAULO</v>
          </cell>
          <cell r="K2089" t="str">
            <v>424,75</v>
          </cell>
        </row>
        <row r="2090">
          <cell r="G2090">
            <v>102176</v>
          </cell>
          <cell r="H2090" t="str">
            <v>INSTALAÇÃO DE VIDRO LAMINADO, E = 8 MM (4+4), ENCAIXADO EM PERFIL U. AF_01/2021_PS</v>
          </cell>
          <cell r="I2090" t="str">
            <v>M2</v>
          </cell>
          <cell r="J2090" t="str">
            <v>ATRIBUÍDO SÃO PAULO</v>
          </cell>
          <cell r="K2090" t="str">
            <v>777,28</v>
          </cell>
        </row>
        <row r="2091">
          <cell r="G2091">
            <v>102177</v>
          </cell>
          <cell r="H2091" t="str">
            <v>INSTALAÇÃO DE VIDRO LAMINADO, E = 12 MM (4+4+4), ENCAIXADO EM PERFIL U. AF_01/2021_PS</v>
          </cell>
          <cell r="I2091" t="str">
            <v>M2</v>
          </cell>
          <cell r="J2091" t="str">
            <v>ATRIBUÍDO SÃO PAULO</v>
          </cell>
          <cell r="K2091" t="str">
            <v>1.545,66</v>
          </cell>
        </row>
        <row r="2092">
          <cell r="G2092">
            <v>102178</v>
          </cell>
          <cell r="H2092" t="str">
            <v>INSTALAÇÃO DE VIDRO LAMINADO, E = 15 MM (5+5+5), ENCAIXADO EM PERFIL U. AF_01/2021_PS</v>
          </cell>
          <cell r="I2092" t="str">
            <v>M2</v>
          </cell>
          <cell r="J2092" t="str">
            <v>ATRIBUÍDO SÃO PAULO</v>
          </cell>
          <cell r="K2092" t="str">
            <v>1.770,51</v>
          </cell>
        </row>
        <row r="2093">
          <cell r="G2093">
            <v>102179</v>
          </cell>
          <cell r="H2093" t="str">
            <v>INSTALAÇÃO DE VIDRO TEMPERADO, E = 6 MM, ENCAIXADO EM PERFIL U. AF_01/2021_PS</v>
          </cell>
          <cell r="I2093" t="str">
            <v>M2</v>
          </cell>
          <cell r="J2093" t="str">
            <v>ATRIBUÍDO SÃO PAULO</v>
          </cell>
          <cell r="K2093" t="str">
            <v>278,28</v>
          </cell>
        </row>
        <row r="2094">
          <cell r="G2094">
            <v>102180</v>
          </cell>
          <cell r="H2094" t="str">
            <v>INSTALAÇÃO DE VIDRO TEMPERADO, E = 8 MM, ENCAIXADO EM PERFIL U. AF_01/2021_PS</v>
          </cell>
          <cell r="I2094" t="str">
            <v>M2</v>
          </cell>
          <cell r="J2094" t="str">
            <v>ATRIBUÍDO SÃO PAULO</v>
          </cell>
          <cell r="K2094" t="str">
            <v>316,63</v>
          </cell>
        </row>
        <row r="2095">
          <cell r="G2095">
            <v>102181</v>
          </cell>
          <cell r="H2095" t="str">
            <v>INSTALAÇÃO DE VIDRO TEMPERADO, E = 10 MM, ENCAIXADO EM PERFIL U. AF_01/2021_PS</v>
          </cell>
          <cell r="I2095" t="str">
            <v>M2</v>
          </cell>
          <cell r="J2095" t="str">
            <v>ATRIBUÍDO SÃO PAULO</v>
          </cell>
          <cell r="K2095" t="str">
            <v>369,71</v>
          </cell>
        </row>
        <row r="2096">
          <cell r="G2096">
            <v>102182</v>
          </cell>
          <cell r="H2096" t="str">
            <v>PORTA PIVOTANTE DE VIDRO TEMPERADO, 90X210 CM, ESPESSURA 10 MM, INCLUSIVE ACESSÓRIOS. AF_01/2021</v>
          </cell>
          <cell r="I2096" t="str">
            <v>UN</v>
          </cell>
          <cell r="J2096" t="str">
            <v>COEFICIENTE DE REPRESENTATIVIDADE</v>
          </cell>
          <cell r="K2096" t="str">
            <v>868,35</v>
          </cell>
        </row>
        <row r="2097">
          <cell r="G2097">
            <v>102183</v>
          </cell>
          <cell r="H2097" t="str">
            <v>PORTA PIVOTANTE DE VIDRO TEMPERADO, 2 FOLHAS DE 90X210 CM, ESPESSURA DE 10MM, INCLUSIVE ACESSÓRIOS. AF_01/2021</v>
          </cell>
          <cell r="I2097" t="str">
            <v>UN</v>
          </cell>
          <cell r="J2097" t="str">
            <v>COEFICIENTE DE REPRESENTATIVIDADE</v>
          </cell>
          <cell r="K2097" t="str">
            <v>1.746,70</v>
          </cell>
        </row>
        <row r="2098">
          <cell r="G2098">
            <v>102184</v>
          </cell>
          <cell r="H2098" t="str">
            <v>PORTA DE ABRIR COM MOLA HIDRÁULICA, EM VIDRO TEMPERADO, 90X210 CM, ESPESSURA 10 MM, INCLUSIVE ACESSÓRIOS. AF_01/2021</v>
          </cell>
          <cell r="I2098" t="str">
            <v>UN</v>
          </cell>
          <cell r="J2098" t="str">
            <v>COEFICIENTE DE REPRESENTATIVIDADE</v>
          </cell>
          <cell r="K2098" t="str">
            <v>2.223,58</v>
          </cell>
        </row>
        <row r="2099">
          <cell r="G2099">
            <v>102185</v>
          </cell>
          <cell r="H2099" t="str">
            <v>PORTA DE ABRIR COM MOLA HIDRÁULICA, EM VIDRO TEMPERADO, 2 FOLHAS DE 90X210 CM, ESPESSURA DD 10MM, INCLUSIVE ACESSÓRIOS. AF_01/2021</v>
          </cell>
          <cell r="I2099" t="str">
            <v>UN</v>
          </cell>
          <cell r="J2099" t="str">
            <v>COEFICIENTE DE REPRESENTATIVIDADE</v>
          </cell>
          <cell r="K2099" t="str">
            <v>4.456,91</v>
          </cell>
        </row>
        <row r="2100">
          <cell r="G2100">
            <v>102190</v>
          </cell>
          <cell r="H2100" t="str">
            <v>REMOÇÃO DE VIDRO LISO COMUM DE ESQUADRIA COM BAGUETE DE MADEIRA. AF_01/2021</v>
          </cell>
          <cell r="I2100" t="str">
            <v>M2</v>
          </cell>
          <cell r="J2100" t="str">
            <v>COEFICIENTE DE REPRESENTATIVIDADE</v>
          </cell>
          <cell r="K2100" t="str">
            <v>15,35</v>
          </cell>
        </row>
        <row r="2101">
          <cell r="G2101">
            <v>102191</v>
          </cell>
          <cell r="H2101" t="str">
            <v>REMOÇÃO DE VIDRO LISO COMUM DE ESQUADRIA COM BAGUETE DE ALUMÍNIO OU PVC. AF_01/2021</v>
          </cell>
          <cell r="I2101" t="str">
            <v>M2</v>
          </cell>
          <cell r="J2101" t="str">
            <v>COEFICIENTE DE REPRESENTATIVIDADE</v>
          </cell>
          <cell r="K2101" t="str">
            <v>18,65</v>
          </cell>
        </row>
        <row r="2102">
          <cell r="G2102">
            <v>102192</v>
          </cell>
          <cell r="H2102" t="str">
            <v>REMOÇÃO DE VIDRO TEMPERADO FIXADO EM PERFIL U. AF_01/2021</v>
          </cell>
          <cell r="I2102" t="str">
            <v>M2</v>
          </cell>
          <cell r="J2102" t="str">
            <v>COEFICIENTE DE REPRESENTATIVIDADE</v>
          </cell>
          <cell r="K2102" t="str">
            <v>13,32</v>
          </cell>
        </row>
        <row r="2103">
          <cell r="G2103">
            <v>94569</v>
          </cell>
          <cell r="H2103" t="str">
            <v>JANELA DE ALUMÍNIO TIPO MAXIM-AR, COM VIDROS, BATENTE E FERRAGENS. EXCLUSIVE ALIZAR, ACABAMENTO E CONTRAMARCO. FORNECIMENTO E INSTALAÇÃO. AF_12/2019</v>
          </cell>
          <cell r="I2103" t="str">
            <v>M2</v>
          </cell>
          <cell r="J2103" t="str">
            <v>ATRIBUÍDO SÃO PAULO</v>
          </cell>
          <cell r="K2103" t="str">
            <v>704,83</v>
          </cell>
        </row>
        <row r="2104">
          <cell r="G2104">
            <v>94570</v>
          </cell>
          <cell r="H2104" t="str">
            <v>JANELA DE ALUMÍNIO DE CORRER COM 2 FOLHAS PARA VIDROS, COM VIDROS, BATENTE, ACABAMENTO COM ACETATO OU BRILHANTE E FERRAGENS. EXCLUSIVE ALIZAR E CONTRAMARCO. FORNECIMENTO E INSTALAÇÃO. AF_12/2019</v>
          </cell>
          <cell r="I2104" t="str">
            <v>M2</v>
          </cell>
          <cell r="J2104" t="str">
            <v>ATRIBUÍDO SÃO PAULO</v>
          </cell>
          <cell r="K2104" t="str">
            <v>367,15</v>
          </cell>
        </row>
        <row r="2105">
          <cell r="G2105">
            <v>94572</v>
          </cell>
          <cell r="H2105" t="str">
            <v>JANELA DE ALUMÍNIO DE CORRER COM 3 FOLHAS (2 VENEZIANAS E 1 PARA VIDRO), COM VIDROS, BATENTE E FERRAGENS. EXCLUSIVE ACABAMENTO, ALIZAR E CONTRAMARCO. FORNECIMENTO E INSTALAÇÃO. AF_12/2019</v>
          </cell>
          <cell r="I2105" t="str">
            <v>M2</v>
          </cell>
          <cell r="J2105" t="str">
            <v>ATRIBUÍDO SÃO PAULO</v>
          </cell>
          <cell r="K2105" t="str">
            <v>522,44</v>
          </cell>
        </row>
        <row r="2106">
          <cell r="G2106">
            <v>94573</v>
          </cell>
          <cell r="H2106" t="str">
            <v>JANELA DE ALUMÍNIO DE CORRER COM 4 FOLHAS PARA VIDROS, COM VIDROS, BATENTE, ACABAMENTO COM ACETATO OU BRILHANTE E FERRAGENS. EXCLUSIVE ALIZAR E CONTRAMARCO. FORNECIMENTO E INSTALAÇÃO. AF_12/2019</v>
          </cell>
          <cell r="I2106" t="str">
            <v>M2</v>
          </cell>
          <cell r="J2106" t="str">
            <v>ATRIBUÍDO SÃO PAULO</v>
          </cell>
          <cell r="K2106" t="str">
            <v>422,68</v>
          </cell>
        </row>
        <row r="2107">
          <cell r="G2107">
            <v>94580</v>
          </cell>
          <cell r="H2107" t="str">
            <v>JANELA DE ALUMÍNIO DE CORRER COM 6 FOLHAS (2 VENEZIANAS FIXAS, 2 VENEZIANAS DE CORRER E 2 PARA VIDRO), COM VIDROS, BATENTE, ACABAMENTO COM ACETATO OU BRILHANTE E FERRAGENS. EXCLUSIVE ALIZAR E CONTRAMARCO. FORNECIMENTO E INSTALAÇÃO. AF_12/2019</v>
          </cell>
          <cell r="I2107" t="str">
            <v>M2</v>
          </cell>
          <cell r="J2107" t="str">
            <v>ATRIBUÍDO SÃO PAULO</v>
          </cell>
          <cell r="K2107" t="str">
            <v>580,48</v>
          </cell>
        </row>
        <row r="2108">
          <cell r="G2108">
            <v>94589</v>
          </cell>
          <cell r="H2108" t="str">
            <v>CONTRAMARCO DE ALUMÍNIO, FIXAÇÃO COM ARGAMASSA - FORNECIMENTO E INSTALAÇÃO. AF_12/2019</v>
          </cell>
          <cell r="I2108" t="str">
            <v>M</v>
          </cell>
          <cell r="J2108" t="str">
            <v>ATRIBUÍDO SÃO PAULO</v>
          </cell>
          <cell r="K2108" t="str">
            <v>20,29</v>
          </cell>
        </row>
        <row r="2109">
          <cell r="G2109">
            <v>94590</v>
          </cell>
          <cell r="H2109" t="str">
            <v>CONTRAMARCO DE ALUMÍNIO, FIXAÇÃO COM PARAFUSO - FORNECIMENTO E INSTALAÇÃO. AF_12/2019</v>
          </cell>
          <cell r="I2109" t="str">
            <v>M</v>
          </cell>
          <cell r="J2109" t="str">
            <v>ATRIBUÍDO SÃO PAULO</v>
          </cell>
          <cell r="K2109" t="str">
            <v>18,95</v>
          </cell>
        </row>
        <row r="2110">
          <cell r="G2110">
            <v>100674</v>
          </cell>
          <cell r="H2110" t="str">
            <v>JANELA FIXA DE ALUMÍNIO PARA VIDRO, COM VIDRO, BATENTE E FERRAGENS. EXCLUSIVE ACABAMENTO, ALIZAR E CONTRAMARCO. FORNECIMENTO E INSTALAÇÃO. AF_12/2019</v>
          </cell>
          <cell r="I2110" t="str">
            <v>M2</v>
          </cell>
          <cell r="J2110" t="str">
            <v>ATRIBUÍDO SÃO PAULO</v>
          </cell>
          <cell r="K2110" t="str">
            <v>763,53</v>
          </cell>
        </row>
        <row r="2111">
          <cell r="G2111">
            <v>101096</v>
          </cell>
          <cell r="H2111" t="str">
            <v>TUBULÃO A CÉU ABERTO, DIÂMETRO DO FUSTE DE 70CM, ESCAVAÇÃO MANUAL, SEM ALARGAMENTO DE BASE, CONCRETO FEITO EM OBRA E LANÇADO COM JERICA. AF_05/2020_PA</v>
          </cell>
          <cell r="I2111" t="str">
            <v>M3</v>
          </cell>
          <cell r="J2111" t="str">
            <v>ATRIBUÍDO SÃO PAULO</v>
          </cell>
          <cell r="K2111" t="str">
            <v>1.173,80</v>
          </cell>
        </row>
        <row r="2112">
          <cell r="G2112">
            <v>101097</v>
          </cell>
          <cell r="H2112" t="str">
            <v>TUBULÃO A CÉU ABERTO, DIÂMETRO DO FUSTE DE 80CM, ESCAVAÇÃO MANUAL, SEM ALARGAMENTO DE BASE, CONCRETO FEITO EM OBRA E LANÇADO COM JERICA. AF_05/2020_PA</v>
          </cell>
          <cell r="I2112" t="str">
            <v>M3</v>
          </cell>
          <cell r="J2112" t="str">
            <v>ATRIBUÍDO SÃO PAULO</v>
          </cell>
          <cell r="K2112" t="str">
            <v>1.116,84</v>
          </cell>
        </row>
        <row r="2113">
          <cell r="G2113">
            <v>101098</v>
          </cell>
          <cell r="H2113" t="str">
            <v>TUBULÃO A CÉU ABERTO, DIÂMETRO DO FUSTE DE 100CM, ESCAVAÇÃO MANUAL, SEM ALARGAMENTO DE BASE, CONCRETO FEITO EM OBRA E LANÇADO COM JERICA. AF_05/2020_PA</v>
          </cell>
          <cell r="I2113" t="str">
            <v>M3</v>
          </cell>
          <cell r="J2113" t="str">
            <v>ATRIBUÍDO SÃO PAULO</v>
          </cell>
          <cell r="K2113" t="str">
            <v>1.045,95</v>
          </cell>
        </row>
        <row r="2114">
          <cell r="G2114">
            <v>101099</v>
          </cell>
          <cell r="H2114" t="str">
            <v>TUBULÃO A CÉU ABERTO, DIÂMETRO DO FUSTE DE 120CM, ESCAVAÇÃO MANUAL, SEM ALARGAMENTO DE BASE, CONCRETO FEITO EM OBRA E LANÇADO COM JERICA. AF_05/2020_PA</v>
          </cell>
          <cell r="I2114" t="str">
            <v>M3</v>
          </cell>
          <cell r="J2114" t="str">
            <v>ATRIBUÍDO SÃO PAULO</v>
          </cell>
          <cell r="K2114" t="str">
            <v>961,74</v>
          </cell>
        </row>
        <row r="2115">
          <cell r="G2115">
            <v>101100</v>
          </cell>
          <cell r="H2115" t="str">
            <v>TUBULÃO A CÉU ABERTO, DIÂMETRO DO FUSTE DE 70CM, ESCAVAÇÃO MECÂNICA, SEM ALARGAMENTO DE BASE, CONCRETO FEITO EM OBRA E LANÇADO COM JERICA. AF_05/2020_PA</v>
          </cell>
          <cell r="I2115" t="str">
            <v>M3</v>
          </cell>
          <cell r="J2115" t="str">
            <v>ATRIBUÍDO SÃO PAULO</v>
          </cell>
          <cell r="K2115" t="str">
            <v>908,71</v>
          </cell>
        </row>
        <row r="2116">
          <cell r="G2116">
            <v>101101</v>
          </cell>
          <cell r="H2116" t="str">
            <v>TUBULÃO A CÉU ABERTO, DIÂMETRO DO FUSTE DE 80CM, ESCAVAÇÃO MECÂNICA, SEM ALARGAMENTO DE BASE, CONCRETO FEITO EM OBRA E LANÇADO COM JERICA (EXCLUSIVE MOBILIZAÇÃO E DESMOBILIZAÇÃO). AF_05/2020_PA</v>
          </cell>
          <cell r="I2116" t="str">
            <v>M3</v>
          </cell>
          <cell r="J2116" t="str">
            <v>ATRIBUÍDO SÃO PAULO</v>
          </cell>
          <cell r="K2116" t="str">
            <v>888,98</v>
          </cell>
        </row>
        <row r="2117">
          <cell r="G2117">
            <v>101102</v>
          </cell>
          <cell r="H2117" t="str">
            <v>TUBULÃO A CÉU ABERTO, DIÂMETRO DO FUSTE DE 100CM, ESCAVAÇÃO MECÂNICA, SEM ALARGAMENTO DE BASE, CONCRETO FEITO EM OBRA E LANÇADO COM JERICA (EXCLUSIVE MOBILIZAÇÃO E DESMOBILIZAÇÃO). AF_05/2020_PA</v>
          </cell>
          <cell r="I2117" t="str">
            <v>M3</v>
          </cell>
          <cell r="J2117" t="str">
            <v>ATRIBUÍDO SÃO PAULO</v>
          </cell>
          <cell r="K2117" t="str">
            <v>869,50</v>
          </cell>
        </row>
        <row r="2118">
          <cell r="G2118">
            <v>101103</v>
          </cell>
          <cell r="H2118" t="str">
            <v>TUBULÃO A CÉU ABERTO, DIÂMETRO DO FUSTE DE 120CM, ESCAVAÇÃO MECÂNICA, SEM ALARGAMENTO DE BASE, CONCRETO FEITO EM OBRA E LANÇADO COM JERICA (EXCLUSIVE MOBILIZAÇÃO E DESMOBILIZAÇÃO). AF_05/2020_PA</v>
          </cell>
          <cell r="I2118" t="str">
            <v>M3</v>
          </cell>
          <cell r="J2118" t="str">
            <v>ATRIBUÍDO SÃO PAULO</v>
          </cell>
          <cell r="K2118" t="str">
            <v>818,72</v>
          </cell>
        </row>
        <row r="2119">
          <cell r="G2119">
            <v>101104</v>
          </cell>
          <cell r="H2119" t="str">
            <v>TUBULÃO A CÉU ABERTO, DIÂMETRO DO FUSTE DE 70CM, ESCAVAÇÃO MANUAL, SEM ALARGAMENTO DE BASE, CONCRETO USINADO E LANÇADO COM BOMBA OU DIRETAMENTE DO CAMINHÃO (EXCLUSIVE BOMBEAMENTO). AF_05/2020_PA</v>
          </cell>
          <cell r="I2119" t="str">
            <v>M3</v>
          </cell>
          <cell r="J2119" t="str">
            <v>ATRIBUÍDO SÃO PAULO</v>
          </cell>
          <cell r="K2119" t="str">
            <v>1.289,11</v>
          </cell>
        </row>
        <row r="2120">
          <cell r="G2120">
            <v>101105</v>
          </cell>
          <cell r="H2120" t="str">
            <v>TUBULÃO A CÉU ABERTO, DIÂMETRO DO FUSTE DE 80CM, ESCAVAÇÃO MANUAL, SEM ALARGAMENTO DE BASE, CONCRETO USINADO E LANÇADO COM BOMBA OU DIRETAMENTE DO CAMINHÃO (EXCLUSIVE BOMBEAMENTO). AF_05/2020_PA</v>
          </cell>
          <cell r="I2120" t="str">
            <v>M3</v>
          </cell>
          <cell r="J2120" t="str">
            <v>ATRIBUÍDO SÃO PAULO</v>
          </cell>
          <cell r="K2120" t="str">
            <v>1.230,38</v>
          </cell>
        </row>
        <row r="2121">
          <cell r="G2121">
            <v>101106</v>
          </cell>
          <cell r="H2121" t="str">
            <v>TUBULÃO A CÉU ABERTO, DIÂMETRO DO FUSTE DE 100CM, ESCAVAÇÃO MANUAL, SEM ALARGAMENTO DE BASE, CONCRETO USINADO E LANÇADO COM BOMBA OU DIRETAMENTE DO CAMINHÃO (EXCLUSIVE BOMBEAMENTO). AF_05/2020_PA</v>
          </cell>
          <cell r="I2121" t="str">
            <v>M3</v>
          </cell>
          <cell r="J2121" t="str">
            <v>ATRIBUÍDO SÃO PAULO</v>
          </cell>
          <cell r="K2121" t="str">
            <v>1.157,26</v>
          </cell>
        </row>
        <row r="2122">
          <cell r="G2122">
            <v>101107</v>
          </cell>
          <cell r="H2122" t="str">
            <v>TUBULÃO A CÉU ABERTO, DIÂMETRO DO FUSTE DE 120CM, ESCAVAÇÃO MANUAL, SEM ALARGAMENTO DE BASE, CONCRETO USINADO E LANÇADO COM BOMBA OU DIRETAMENTE DO CAMINHÃO (EXCLUSIVE BOMBEAMENTO). AF_05/2020_PA</v>
          </cell>
          <cell r="I2122" t="str">
            <v>M3</v>
          </cell>
          <cell r="J2122" t="str">
            <v>ATRIBUÍDO SÃO PAULO</v>
          </cell>
          <cell r="K2122" t="str">
            <v>1.069,58</v>
          </cell>
        </row>
        <row r="2123">
          <cell r="G2123">
            <v>101108</v>
          </cell>
          <cell r="H2123" t="str">
            <v>TUBULÃO A CÉU ABERTO, DIÂMETRO DO FUSTE DE 70CM, ESCAVAÇÃO MECÂNICA, SEM ALARGAMENTO DE BASE, CONCRETO USINADO E LANÇADO COM BOMBA OU DIRETAMENTE DO CAMINHÃO (EXCLUSIVE BOMBEAMENTO, MOBILIZAÇÃO E DESMOBILIZAÇÃO). AF_05/2020_PA</v>
          </cell>
          <cell r="I2123" t="str">
            <v>M3</v>
          </cell>
          <cell r="J2123" t="str">
            <v>ATRIBUÍDO SÃO PAULO</v>
          </cell>
          <cell r="K2123" t="str">
            <v>1.019,15</v>
          </cell>
        </row>
        <row r="2124">
          <cell r="G2124">
            <v>101109</v>
          </cell>
          <cell r="H2124" t="str">
            <v>TUBULÃO A CÉU ABERTO, DIÂMETRO DO FUSTE DE 80CM, ESCAVAÇÃO MECÂNICA, SEM ALARGAMENTO DE BASE, CONCRETO USINADO E LANÇADO COM BOMBA OU DIRETAMENTE DO CAMINHÃO (EXCLUSIVE BOMBEAMENTO, MOBILIZAÇÃO E DESMOBILIZAÇÃO). AF_05/2020_PA</v>
          </cell>
          <cell r="I2124" t="str">
            <v>M3</v>
          </cell>
          <cell r="J2124" t="str">
            <v>ATRIBUÍDO SÃO PAULO</v>
          </cell>
          <cell r="K2124" t="str">
            <v>997,90</v>
          </cell>
        </row>
        <row r="2125">
          <cell r="G2125">
            <v>101110</v>
          </cell>
          <cell r="H2125" t="str">
            <v>TUBULÃO A CÉU ABERTO, DIÂMETRO DO FUSTE DE 100CM, ESCAVAÇÃO MECÂNICA, SEM ALARGAMENTO DE BASE, CONCRETO USINADO E LANÇADO COM BOMBA OU DIRETAMENTE DO CAMINHÃO (EXCLUSIVE BOMBEAMENTO, MOBILIZAÇÃO E DESMOBILIZAÇÃO). AF_05/2020_PA</v>
          </cell>
          <cell r="I2125" t="str">
            <v>M3</v>
          </cell>
          <cell r="J2125" t="str">
            <v>ATRIBUÍDO SÃO PAULO</v>
          </cell>
          <cell r="K2125" t="str">
            <v>976,75</v>
          </cell>
        </row>
        <row r="2126">
          <cell r="G2126">
            <v>101111</v>
          </cell>
          <cell r="H2126" t="str">
            <v>TUBULÃO A CÉU ABERTO, DIÂMETRO DO FUSTE DE 120CM, ESCAVAÇÃO MECÂNICA, SEM ALARGAMENTO DE BASE, CONCRETO USINADO E LANÇADO COM BOMBA OU DIRETAMENTE DO CAMINHÃO (EXCLUSIVE BOMBEAMENTO, MOBILIZAÇÃO E DESMOBILIZAÇÃO). AF_05/2020_PA</v>
          </cell>
          <cell r="I2126" t="str">
            <v>M3</v>
          </cell>
          <cell r="J2126" t="str">
            <v>ATRIBUÍDO SÃO PAULO</v>
          </cell>
          <cell r="K2126" t="str">
            <v>923,05</v>
          </cell>
        </row>
        <row r="2127">
          <cell r="G2127">
            <v>101112</v>
          </cell>
          <cell r="H2127" t="str">
            <v>ALARGAMENTO DE BASE DE TUBULÃO A CÉU ABERTO, ESCAVAÇÃO MANUAL, CONCRETO FEITO EM OBRA E LANÇADO COM JERICA. AF_05/2020</v>
          </cell>
          <cell r="I2127" t="str">
            <v>M3</v>
          </cell>
          <cell r="J2127" t="str">
            <v>ATRIBUÍDO SÃO PAULO</v>
          </cell>
          <cell r="K2127" t="str">
            <v>844,14</v>
          </cell>
        </row>
        <row r="2128">
          <cell r="G2128">
            <v>101113</v>
          </cell>
          <cell r="H2128" t="str">
            <v>ALARGAMENTO DE BASE DE TUBULÃO A CÉU ABERTO, ESCAVAÇÃO MANUAL, CONCRETO USINADO E LANÇADO COM BOMBA OU DIRETAMENTE DO CAMINHÃO (EXCLUSIVE BOMBEAMENTO). AF_05/2020</v>
          </cell>
          <cell r="I2128" t="str">
            <v>M3</v>
          </cell>
          <cell r="J2128" t="str">
            <v>ATRIBUÍDO SÃO PAULO</v>
          </cell>
          <cell r="K2128" t="str">
            <v>965,14</v>
          </cell>
        </row>
        <row r="2129">
          <cell r="G2129">
            <v>95601</v>
          </cell>
          <cell r="H2129" t="str">
            <v>ARRASAMENTO MECANICO DE ESTACA DE CONCRETO ARMADO, DIAMETROS DE ATÉ 40 CM. AF_05/2021</v>
          </cell>
          <cell r="I2129" t="str">
            <v>UN</v>
          </cell>
          <cell r="J2129" t="str">
            <v>ATRIBUÍDO SÃO PAULO</v>
          </cell>
          <cell r="K2129" t="str">
            <v>12,11</v>
          </cell>
        </row>
        <row r="2130">
          <cell r="G2130">
            <v>95602</v>
          </cell>
          <cell r="H2130" t="str">
            <v>ARRASAMENTO MECANICO DE ESTACA DE CONCRETO ARMADO, DIAMETROS DE 41 CM A 60 CM. AF_05/2021</v>
          </cell>
          <cell r="I2130" t="str">
            <v>UN</v>
          </cell>
          <cell r="J2130" t="str">
            <v>ATRIBUÍDO SÃO PAULO</v>
          </cell>
          <cell r="K2130" t="str">
            <v>19,39</v>
          </cell>
        </row>
        <row r="2131">
          <cell r="G2131">
            <v>95603</v>
          </cell>
          <cell r="H2131" t="str">
            <v>ARRASAMENTO MECANICO DE ESTACA DE CONCRETO ARMADO, DIAMETROS DE 61 CM A 80 CM. AF_05/2021</v>
          </cell>
          <cell r="I2131" t="str">
            <v>UN</v>
          </cell>
          <cell r="J2131" t="str">
            <v>ATRIBUÍDO SÃO PAULO</v>
          </cell>
          <cell r="K2131" t="str">
            <v>33,09</v>
          </cell>
        </row>
        <row r="2132">
          <cell r="G2132">
            <v>95604</v>
          </cell>
          <cell r="H2132" t="str">
            <v>ARRASAMENTO MECANICO DE ESTACA DE CONCRETO ARMADO, DIAMETROS DE 81 CM A 100 CM. AF_05/2021</v>
          </cell>
          <cell r="I2132" t="str">
            <v>UN</v>
          </cell>
          <cell r="J2132" t="str">
            <v>ATRIBUÍDO SÃO PAULO</v>
          </cell>
          <cell r="K2132" t="str">
            <v>51,36</v>
          </cell>
        </row>
        <row r="2133">
          <cell r="G2133">
            <v>95605</v>
          </cell>
          <cell r="H2133" t="str">
            <v>ARRASAMENTO MECANICO DE ESTACA DE CONCRETO ARMADO, DIAMETROS DE 101 CM A 150 CM. AF_05/2021</v>
          </cell>
          <cell r="I2133" t="str">
            <v>UN</v>
          </cell>
          <cell r="J2133" t="str">
            <v>ATRIBUÍDO SÃO PAULO</v>
          </cell>
          <cell r="K2133" t="str">
            <v>94,31</v>
          </cell>
        </row>
        <row r="2134">
          <cell r="G2134">
            <v>95607</v>
          </cell>
          <cell r="H2134" t="str">
            <v>ARRASAMENTO DE ESTACA METÁLICA, PERFIL LAMINADO TIPO  I  FAMÍLIA 250. AF_05/2021</v>
          </cell>
          <cell r="I2134" t="str">
            <v>UN</v>
          </cell>
          <cell r="J2134" t="str">
            <v>COEFICIENTE DE REPRESENTATIVIDADE</v>
          </cell>
          <cell r="K2134" t="str">
            <v>18,02</v>
          </cell>
        </row>
        <row r="2135">
          <cell r="G2135">
            <v>95608</v>
          </cell>
          <cell r="H2135" t="str">
            <v>ARRASAMENTO MECÂNICO DE ESTACA METÁLICA, PERFIL LAMINADO TIPO  H - FAMÍLIA 250. AF_05/2021</v>
          </cell>
          <cell r="I2135" t="str">
            <v>UN</v>
          </cell>
          <cell r="J2135" t="str">
            <v>COEFICIENTE DE REPRESENTATIVIDADE</v>
          </cell>
          <cell r="K2135" t="str">
            <v>26,15</v>
          </cell>
        </row>
        <row r="2136">
          <cell r="G2136">
            <v>95609</v>
          </cell>
          <cell r="H2136" t="str">
            <v>ARRASAMENTO MECÂNICO DE ESTACA METÁLICA, PERFIL LAMINADO TIPO  H - FAMÍLIA 310. AF_05/2021</v>
          </cell>
          <cell r="I2136" t="str">
            <v>UN</v>
          </cell>
          <cell r="J2136" t="str">
            <v>COEFICIENTE DE REPRESENTATIVIDADE</v>
          </cell>
          <cell r="K2136" t="str">
            <v>33,17</v>
          </cell>
        </row>
        <row r="2137">
          <cell r="G2137">
            <v>100651</v>
          </cell>
          <cell r="H2137" t="str">
            <v>ESTACA HÉLICE CONTÍNUA, DIÂMETRO DE 30 CM, INCLUSO CONCRETO FCK=30MPA E ARMADURA MÍNIMA (EXCLUSIVE MOBILIZAÇÃO, DESMOBILIZAÇÃO E BOMBEAMENTO). AF_12/2019</v>
          </cell>
          <cell r="I2137" t="str">
            <v>M</v>
          </cell>
          <cell r="J2137" t="str">
            <v>ATRIBUÍDO SÃO PAULO</v>
          </cell>
          <cell r="K2137" t="str">
            <v>142,47</v>
          </cell>
        </row>
        <row r="2138">
          <cell r="G2138">
            <v>100652</v>
          </cell>
          <cell r="H2138" t="str">
            <v>ESTACA HÉLICE CONTÍNUA , DIÂMETRO DE 50 CM, INCLUSO CONCRETO FCK=30MPA E ARMADURA MÍNIMA (EXCLUSIVE MOBILIZAÇÃO, DESMOBILIZAÇÃO E BOMBEAMENTO). AF_12/2019</v>
          </cell>
          <cell r="I2138" t="str">
            <v>M</v>
          </cell>
          <cell r="J2138" t="str">
            <v>ATRIBUÍDO SÃO PAULO</v>
          </cell>
          <cell r="K2138" t="str">
            <v>280,32</v>
          </cell>
        </row>
        <row r="2139">
          <cell r="G2139">
            <v>100653</v>
          </cell>
          <cell r="H2139" t="str">
            <v>ESTACA HÉLICE CONTÍNUA, DIÂMETRO DE 70 CM, INCLUSO CONCRETO FCK=30MPA E ARMADURA MÍNIMA (EXCLUSIVE MOBILIZAÇÃO, DESMOBILIZAÇÃO E BOMBEAMENTO). AF_12/2019</v>
          </cell>
          <cell r="I2139" t="str">
            <v>M</v>
          </cell>
          <cell r="J2139" t="str">
            <v>ATRIBUÍDO SÃO PAULO</v>
          </cell>
          <cell r="K2139" t="str">
            <v>473,03</v>
          </cell>
        </row>
        <row r="2140">
          <cell r="G2140">
            <v>100654</v>
          </cell>
          <cell r="H2140" t="str">
            <v>ESTACA HÉLICE CONTÍNUA, DIÂMETRO DE 80 CM, INCLUSO CONCRETO FCK=30MPA E ARMADURA MÍNIMA (EXCLUSIVE MOBILIZAÇÃO, DESMOBILIZAÇÃO E BOMBEAMENTO). AF_12/2019.</v>
          </cell>
          <cell r="I2140" t="str">
            <v>M</v>
          </cell>
          <cell r="J2140" t="str">
            <v>ATRIBUÍDO SÃO PAULO</v>
          </cell>
          <cell r="K2140" t="str">
            <v>635,72</v>
          </cell>
        </row>
        <row r="2141">
          <cell r="G2141">
            <v>100655</v>
          </cell>
          <cell r="H2141" t="str">
            <v>ESTACA HÉLICE CONTÍNUA, DIÂMETRO DE 90 CM, INCLUSO CONCRETO FCK=30MPA E ARMADURA MÍNIMA (EXCLUSIVE MOBILIZAÇÃO, DESMOBILIZAÇÃO E BOMBEAMENTO). AF_12/2019.</v>
          </cell>
          <cell r="I2141" t="str">
            <v>M</v>
          </cell>
          <cell r="J2141" t="str">
            <v>ATRIBUÍDO SÃO PAULO</v>
          </cell>
          <cell r="K2141" t="str">
            <v>741,86</v>
          </cell>
        </row>
        <row r="2142">
          <cell r="G2142">
            <v>100656</v>
          </cell>
          <cell r="H2142" t="str">
            <v>ESTACA PRÉ-MOLDADA DE CONCRETO, SEÇÃO QUADRADA, CAPACIDADE DE 25 TONELADAS, INCLUSO EMENDA (EXCLUSIVE MOBILIZAÇÃO E DESMOBILIZAÇÃO). AF_12/2019</v>
          </cell>
          <cell r="I2142" t="str">
            <v>M</v>
          </cell>
          <cell r="J2142" t="str">
            <v>ATRIBUÍDO SÃO PAULO</v>
          </cell>
          <cell r="K2142" t="str">
            <v>106,13</v>
          </cell>
        </row>
        <row r="2143">
          <cell r="G2143">
            <v>100657</v>
          </cell>
          <cell r="H2143" t="str">
            <v>ESTACA PRÉ-MOLDADA DE CONCRETO SEÇÃO QUADRADA, CAPACIDADE DE 50 TONELADAS, INCLUSO EMENDA (EXCLUSIVE MOBILIZAÇÃO E DESMOBILIZAÇÃO). AF_12/2019</v>
          </cell>
          <cell r="I2143" t="str">
            <v>M</v>
          </cell>
          <cell r="J2143" t="str">
            <v>ATRIBUÍDO SÃO PAULO</v>
          </cell>
          <cell r="K2143" t="str">
            <v>137,65</v>
          </cell>
        </row>
        <row r="2144">
          <cell r="G2144">
            <v>100658</v>
          </cell>
          <cell r="H2144" t="str">
            <v>ESTACA PRÉ-MOLDADA DE CONCRETO CENTRIFUGADO, SEÇÃO CIRCULAR, CAPACIDADE DE 100 TONELADAS, INCLUSO EMENDA (EXCLUSIVE MOBILIZAÇÃO E DESMOBILIZAÇÃO). AF_12/2019</v>
          </cell>
          <cell r="I2144" t="str">
            <v>M</v>
          </cell>
          <cell r="J2144" t="str">
            <v>ATRIBUÍDO SÃO PAULO</v>
          </cell>
          <cell r="K2144" t="str">
            <v>320,77</v>
          </cell>
        </row>
        <row r="2145">
          <cell r="G2145">
            <v>100889</v>
          </cell>
          <cell r="H2145" t="str">
            <v>ESTACA METÁLICA PARA FUNDAÇÃO, UTILIZANDO PERFIL LAMINADO HP250X62 (EXCLUSIVE MOBILIZAÇÃO E DESMOBILIZAÇÃO). AF_01/2020</v>
          </cell>
          <cell r="I2145" t="str">
            <v>KG</v>
          </cell>
          <cell r="J2145" t="str">
            <v>ATRIBUÍDO SÃO PAULO</v>
          </cell>
          <cell r="K2145" t="str">
            <v>16,50</v>
          </cell>
        </row>
        <row r="2146">
          <cell r="G2146">
            <v>100890</v>
          </cell>
          <cell r="H2146" t="str">
            <v>ESTACA METÁLICA PARA FUNDAÇÃO, UTILIZANDO PERFIL LAMINADO HP310X79 (EXCLUSIVE MOBILIZAÇÃO E DESMOBILIZAÇÃO). AF_01/2020</v>
          </cell>
          <cell r="I2146" t="str">
            <v>KG</v>
          </cell>
          <cell r="J2146" t="str">
            <v>ATRIBUÍDO SÃO PAULO</v>
          </cell>
          <cell r="K2146" t="str">
            <v>16,34</v>
          </cell>
        </row>
        <row r="2147">
          <cell r="G2147">
            <v>100892</v>
          </cell>
          <cell r="H2147" t="str">
            <v>ESTACA METÁLICA PARA CONTENÇÃO, UTILIZANDO PERFIL LAMINADO W250X32,7 (EXCLUSIVE MOBILIZAÇÃO E DESMOBILIZAÇÃO). AF_01/2020</v>
          </cell>
          <cell r="I2147" t="str">
            <v>KG</v>
          </cell>
          <cell r="J2147" t="str">
            <v>ATRIBUÍDO SÃO PAULO</v>
          </cell>
          <cell r="K2147" t="str">
            <v>15,55</v>
          </cell>
        </row>
        <row r="2148">
          <cell r="G2148">
            <v>100893</v>
          </cell>
          <cell r="H2148" t="str">
            <v>ESTACA METÁLICA PARA CONTENÇÃO, UTILIZANDO PERFIL LAMINADO W250X38,5 (EXCLUSIVE MOBILIZAÇÃO E DESMOBILIZAÇÃO). AF_01/2020</v>
          </cell>
          <cell r="I2148" t="str">
            <v>KG</v>
          </cell>
          <cell r="J2148" t="str">
            <v>ATRIBUÍDO SÃO PAULO</v>
          </cell>
          <cell r="K2148" t="str">
            <v>15,39</v>
          </cell>
        </row>
        <row r="2149">
          <cell r="G2149">
            <v>100894</v>
          </cell>
          <cell r="H2149" t="str">
            <v>ESTACA METÁLICA PARA CONTENÇÃO, UTILIZANDO PERFIL LAMINADO W250X44,8 (EXCLUSIVE MOBILIZAÇÃO E DESMOBILIZAÇÃO). AF_01/2020</v>
          </cell>
          <cell r="I2149" t="str">
            <v>KG</v>
          </cell>
          <cell r="J2149" t="str">
            <v>ATRIBUÍDO SÃO PAULO</v>
          </cell>
          <cell r="K2149" t="str">
            <v>15,30</v>
          </cell>
        </row>
        <row r="2150">
          <cell r="G2150">
            <v>100896</v>
          </cell>
          <cell r="H2150" t="str">
            <v>ESTACA ESCAVADA MECANICAMENTE, SEM FLUIDO ESTABILIZANTE, COM 25CM DE DIÂMETRO, CONCRETO LANÇADO POR CAMINHÃO BETONEIRA (EXCLUSIVE MOBILIZAÇÃO E DESMOBILIZAÇÃO). AF_01/2020</v>
          </cell>
          <cell r="I2150" t="str">
            <v>M</v>
          </cell>
          <cell r="J2150" t="str">
            <v>ATRIBUÍDO SÃO PAULO</v>
          </cell>
          <cell r="K2150" t="str">
            <v>63,21</v>
          </cell>
        </row>
        <row r="2151">
          <cell r="G2151">
            <v>100897</v>
          </cell>
          <cell r="H2151" t="str">
            <v>ESTACA ESCAVADA MECANICAMENTE, SEM FLUIDO ESTABILIZANTE, COM 40CM DE DIÂMETRO, CONCRETO LANÇADO POR CAMINHÃO BETONEIRA (EXCLUSIVE MOBILIZAÇÃO E DESMOBILIZAÇÃO). AF_01/2020</v>
          </cell>
          <cell r="I2151" t="str">
            <v>M</v>
          </cell>
          <cell r="J2151" t="str">
            <v>ATRIBUÍDO SÃO PAULO</v>
          </cell>
          <cell r="K2151" t="str">
            <v>127,02</v>
          </cell>
        </row>
        <row r="2152">
          <cell r="G2152">
            <v>100898</v>
          </cell>
          <cell r="H2152" t="str">
            <v>ESTACA ESCAVADA MECANICAMENTE, SEM FLUIDO ESTABILIZANTE, COM 60CM DE DIÂMETRO, CONCRETO LANÇADO POR CAMINHÃO BETONEIRA (EXCLUSIVE MOBILIZAÇÃO E DESMOBILIZAÇÃO). AF_01/2020</v>
          </cell>
          <cell r="I2152" t="str">
            <v>M</v>
          </cell>
          <cell r="J2152" t="str">
            <v>ATRIBUÍDO SÃO PAULO</v>
          </cell>
          <cell r="K2152" t="str">
            <v>250,19</v>
          </cell>
        </row>
        <row r="2153">
          <cell r="G2153">
            <v>100899</v>
          </cell>
          <cell r="H2153" t="str">
            <v>ESTACA ESCAVADA MECANICAMENTE, SEM FLUIDO ESTABILIZANTE, COM 25CM DE DIÂMETRO, CONCRETO LANÇADO MANUALMENTE (EXCLUSIVE MOBILIZAÇÃO E DESMOBILIZAÇÃO). AF_01/2020</v>
          </cell>
          <cell r="I2153" t="str">
            <v>M</v>
          </cell>
          <cell r="J2153" t="str">
            <v>ATRIBUÍDO SÃO PAULO</v>
          </cell>
          <cell r="K2153" t="str">
            <v>82,33</v>
          </cell>
        </row>
        <row r="2154">
          <cell r="G2154">
            <v>100900</v>
          </cell>
          <cell r="H2154" t="str">
            <v>ESTACA ESCAVADA MECANICAMENTE, SEM FLUIDO ESTABILIZANTE, COM 60CM DE DIÂMETRO, CONCRETO LANÇADO POR BOMBA LANÇA (EXCLUSIVE BOMBEAMENTO, MOBILIZAÇÃO E DESMOBILIZAÇÃO). AF_01/2020</v>
          </cell>
          <cell r="I2154" t="str">
            <v>M</v>
          </cell>
          <cell r="J2154" t="str">
            <v>ATRIBUÍDO SÃO PAULO</v>
          </cell>
          <cell r="K2154" t="str">
            <v>287,62</v>
          </cell>
        </row>
        <row r="2155">
          <cell r="G2155">
            <v>101173</v>
          </cell>
          <cell r="H2155" t="str">
            <v>ESTACA BROCA DE CONCRETO, DIÂMETRO DE 20CM, ESCAVAÇÃO MANUAL COM TRADO CONCHA, COM ARMADURA DE ARRANQUE. AF_05/2020</v>
          </cell>
          <cell r="I2155" t="str">
            <v>M</v>
          </cell>
          <cell r="J2155" t="str">
            <v>COEFICIENTE DE REPRESENTATIVIDADE</v>
          </cell>
          <cell r="K2155" t="str">
            <v>56,39</v>
          </cell>
        </row>
        <row r="2156">
          <cell r="G2156">
            <v>101174</v>
          </cell>
          <cell r="H2156" t="str">
            <v>ESTACA BROCA DE CONCRETO, DIÂMETRO DE 25CM, ESCAVAÇÃO MANUAL COM TRADO CONCHA, COM ARMADURA DE ARRANQUE. AF_05/2020</v>
          </cell>
          <cell r="I2156" t="str">
            <v>M</v>
          </cell>
          <cell r="J2156" t="str">
            <v>COEFICIENTE DE REPRESENTATIVIDADE</v>
          </cell>
          <cell r="K2156" t="str">
            <v>78,20</v>
          </cell>
        </row>
        <row r="2157">
          <cell r="G2157">
            <v>101175</v>
          </cell>
          <cell r="H2157" t="str">
            <v>ESTACA BROCA DE CONCRETO, DIÂMETRO DE 30CM, ESCAVAÇÃO MANUAL COM TRADO CONCHA, COM ARMADURA DE ARRANQUE. AF_05/2020</v>
          </cell>
          <cell r="I2157" t="str">
            <v>M</v>
          </cell>
          <cell r="J2157" t="str">
            <v>COEFICIENTE DE REPRESENTATIVIDADE</v>
          </cell>
          <cell r="K2157" t="str">
            <v>106,90</v>
          </cell>
        </row>
        <row r="2158">
          <cell r="G2158">
            <v>101176</v>
          </cell>
          <cell r="H2158" t="str">
            <v>ESTACA BROCA DE CONCRETO, DIÂMETRO DE 30CM, ESCAVAÇÃO MANUAL COM TRADO CONCHA, INTEIRAMENTE ARMADA. AF_05/2020</v>
          </cell>
          <cell r="I2158" t="str">
            <v>M</v>
          </cell>
          <cell r="J2158" t="str">
            <v>ATRIBUÍDO SÃO PAULO</v>
          </cell>
          <cell r="K2158" t="str">
            <v>135,91</v>
          </cell>
        </row>
        <row r="2159">
          <cell r="G2159">
            <v>102521</v>
          </cell>
          <cell r="H2159" t="str">
            <v>ARRASAMENTO MECÂNICO DE ESTACA BARRETE DE CONCRETO ARMADO, SEÇÃO DE 0,40 X 2,50 M. AF_05/2021</v>
          </cell>
          <cell r="I2159" t="str">
            <v>UN</v>
          </cell>
          <cell r="J2159" t="str">
            <v>ATRIBUÍDO SÃO PAULO</v>
          </cell>
          <cell r="K2159" t="str">
            <v>77,81</v>
          </cell>
        </row>
        <row r="2160">
          <cell r="G2160">
            <v>102522</v>
          </cell>
          <cell r="H2160" t="str">
            <v>ARRASAMENTO MECÂNICO DE ESTACA BARRETE DE CONCRETO ARMADO, SEÇÃO DE 0,60 X 2,50 M. AF_05/2021</v>
          </cell>
          <cell r="I2160" t="str">
            <v>UN</v>
          </cell>
          <cell r="J2160" t="str">
            <v>ATRIBUÍDO SÃO PAULO</v>
          </cell>
          <cell r="K2160" t="str">
            <v>114,14</v>
          </cell>
        </row>
        <row r="2161">
          <cell r="G2161">
            <v>102523</v>
          </cell>
          <cell r="H2161" t="str">
            <v>ARRASAMENTO MECÂNICO DE ESTACA BARRETE DE CONCRETO ARMADO, SEÇÃO DE 0,80 X 2,50 M. AF_05/2021</v>
          </cell>
          <cell r="I2161" t="str">
            <v>UN</v>
          </cell>
          <cell r="J2161" t="str">
            <v>ATRIBUÍDO SÃO PAULO</v>
          </cell>
          <cell r="K2161" t="str">
            <v>150,48</v>
          </cell>
        </row>
        <row r="2162">
          <cell r="G2162">
            <v>95240</v>
          </cell>
          <cell r="H2162" t="str">
            <v>LASTRO DE CONCRETO MAGRO, APLICADO EM PISOS, LAJES SOBRE SOLO OU RADIERS, ESPESSURA DE 3 CM. AF_07/2016</v>
          </cell>
          <cell r="I2162" t="str">
            <v>M2</v>
          </cell>
          <cell r="J2162" t="str">
            <v>COEFICIENTE DE REPRESENTATIVIDADE</v>
          </cell>
          <cell r="K2162" t="str">
            <v>17,70</v>
          </cell>
        </row>
        <row r="2163">
          <cell r="G2163">
            <v>95241</v>
          </cell>
          <cell r="H2163" t="str">
            <v>LASTRO DE CONCRETO MAGRO, APLICADO EM PISOS, LAJES SOBRE SOLO OU RADIERS, ESPESSURA DE 5 CM. AF_07/2016</v>
          </cell>
          <cell r="I2163" t="str">
            <v>M2</v>
          </cell>
          <cell r="J2163" t="str">
            <v>COEFICIENTE DE REPRESENTATIVIDADE</v>
          </cell>
          <cell r="K2163" t="str">
            <v>29,51</v>
          </cell>
        </row>
        <row r="2164">
          <cell r="G2164">
            <v>96616</v>
          </cell>
          <cell r="H2164" t="str">
            <v>LASTRO DE CONCRETO MAGRO, APLICADO EM BLOCOS DE COROAMENTO OU SAPATAS. AF_08/2017</v>
          </cell>
          <cell r="I2164" t="str">
            <v>M3</v>
          </cell>
          <cell r="J2164" t="str">
            <v>COEFICIENTE DE REPRESENTATIVIDADE</v>
          </cell>
          <cell r="K2164" t="str">
            <v>612,87</v>
          </cell>
        </row>
        <row r="2165">
          <cell r="G2165">
            <v>96617</v>
          </cell>
          <cell r="H2165" t="str">
            <v>LASTRO DE CONCRETO MAGRO, APLICADO EM BLOCOS DE COROAMENTO OU SAPATAS, ESPESSURA DE 3 CM. AF_08/2017</v>
          </cell>
          <cell r="I2165" t="str">
            <v>M2</v>
          </cell>
          <cell r="J2165" t="str">
            <v>COEFICIENTE DE REPRESENTATIVIDADE</v>
          </cell>
          <cell r="K2165" t="str">
            <v>18,37</v>
          </cell>
        </row>
        <row r="2166">
          <cell r="G2166">
            <v>96619</v>
          </cell>
          <cell r="H2166" t="str">
            <v>LASTRO DE CONCRETO MAGRO, APLICADO EM BLOCOS DE COROAMENTO OU SAPATAS, ESPESSURA DE 5 CM. AF_08/2017</v>
          </cell>
          <cell r="I2166" t="str">
            <v>M2</v>
          </cell>
          <cell r="J2166" t="str">
            <v>COEFICIENTE DE REPRESENTATIVIDADE</v>
          </cell>
          <cell r="K2166" t="str">
            <v>30,63</v>
          </cell>
        </row>
        <row r="2167">
          <cell r="G2167">
            <v>96620</v>
          </cell>
          <cell r="H2167" t="str">
            <v>LASTRO DE CONCRETO MAGRO, APLICADO EM PISOS, LAJES SOBRE SOLO OU RADIERS. AF_08/2017</v>
          </cell>
          <cell r="I2167" t="str">
            <v>M3</v>
          </cell>
          <cell r="J2167" t="str">
            <v>COEFICIENTE DE REPRESENTATIVIDADE</v>
          </cell>
          <cell r="K2167" t="str">
            <v>590,47</v>
          </cell>
        </row>
        <row r="2168">
          <cell r="G2168">
            <v>96621</v>
          </cell>
          <cell r="H2168" t="str">
            <v>LASTRO COM MATERIAL GRANULAR, APLICAÇÃO EM BLOCOS DE COROAMENTO, ESPESSURA DE *5 CM*. AF_08/2017</v>
          </cell>
          <cell r="I2168" t="str">
            <v>M3</v>
          </cell>
          <cell r="J2168" t="str">
            <v>ATRIBUÍDO SÃO PAULO</v>
          </cell>
          <cell r="K2168" t="str">
            <v>218,95</v>
          </cell>
        </row>
        <row r="2169">
          <cell r="G2169">
            <v>96622</v>
          </cell>
          <cell r="H2169" t="str">
            <v>LASTRO COM MATERIAL GRANULAR, APLICADO EM PISOS OU LAJES SOBRE SOLO, ESPESSURA DE *5 CM*. AF_08/2017</v>
          </cell>
          <cell r="I2169" t="str">
            <v>M3</v>
          </cell>
          <cell r="J2169" t="str">
            <v>ATRIBUÍDO SÃO PAULO</v>
          </cell>
          <cell r="K2169" t="str">
            <v>153,15</v>
          </cell>
        </row>
        <row r="2170">
          <cell r="G2170">
            <v>96623</v>
          </cell>
          <cell r="H2170" t="str">
            <v>LASTRO COM MATERIAL GRANULAR, APLICADO EM BLOCOS DE COROAMENTO, ESPESSURA DE *10 CM*. AF_08/2017</v>
          </cell>
          <cell r="I2170" t="str">
            <v>M3</v>
          </cell>
          <cell r="J2170" t="str">
            <v>ATRIBUÍDO SÃO PAULO</v>
          </cell>
          <cell r="K2170" t="str">
            <v>203,62</v>
          </cell>
        </row>
        <row r="2171">
          <cell r="G2171">
            <v>96624</v>
          </cell>
          <cell r="H2171" t="str">
            <v>LASTRO COM MATERIAL GRANULAR (PEDRA BRITADA N.2), APLICADO EM PISOS OU LAJES SOBRE SOLO, ESPESSURA DE *10 CM*. AF_08/2017</v>
          </cell>
          <cell r="I2171" t="str">
            <v>M3</v>
          </cell>
          <cell r="J2171" t="str">
            <v>ATRIBUÍDO SÃO PAULO</v>
          </cell>
          <cell r="K2171" t="str">
            <v>147,73</v>
          </cell>
        </row>
        <row r="2172">
          <cell r="G2172">
            <v>97082</v>
          </cell>
          <cell r="H2172" t="str">
            <v>ESCAVAÇÃO MANUAL DE VIGA DE BORDA PARA RADIER. AF_09/2021</v>
          </cell>
          <cell r="I2172" t="str">
            <v>M3</v>
          </cell>
          <cell r="J2172" t="str">
            <v>COLETADO</v>
          </cell>
          <cell r="K2172" t="str">
            <v>49,83</v>
          </cell>
        </row>
        <row r="2173">
          <cell r="G2173">
            <v>97083</v>
          </cell>
          <cell r="H2173" t="str">
            <v>COMPACTAÇÃO MECÂNICA DE SOLO PARA EXECUÇÃO DE RADIER, PISO DE CONCRETO OU LAJE SOBRE SOLO, COM COMPACTADOR DE SOLOS A PERCUSSÃO. AF_09/2021</v>
          </cell>
          <cell r="I2173" t="str">
            <v>M2</v>
          </cell>
          <cell r="J2173" t="str">
            <v>ATRIBUÍDO SÃO PAULO</v>
          </cell>
          <cell r="K2173" t="str">
            <v>2,80</v>
          </cell>
        </row>
        <row r="2174">
          <cell r="G2174">
            <v>97084</v>
          </cell>
          <cell r="H2174" t="str">
            <v>COMPACTAÇÃO MECÂNICA DE SOLO PARA EXECUÇÃO DE RADIER, PISO DE CONCRETO OU LAJE SOBRE SOLO, COM COMPACTADOR DE SOLOS TIPO PLACA VIBRATÓRIA. AF_09/2021</v>
          </cell>
          <cell r="I2174" t="str">
            <v>M2</v>
          </cell>
          <cell r="J2174" t="str">
            <v>ATRIBUÍDO SÃO PAULO</v>
          </cell>
          <cell r="K2174" t="str">
            <v>0,57</v>
          </cell>
        </row>
        <row r="2175">
          <cell r="G2175">
            <v>97086</v>
          </cell>
          <cell r="H2175" t="str">
            <v>FABRICAÇÃO, MONTAGEM E DESMONTAGEM DE FORMA PARA RADIER, PISO DE CONCRETO OU LAJE SOBRE SOLO, EM MADEIRA SERRADA, 4 UTILIZAÇÕES. AF_09/2021</v>
          </cell>
          <cell r="I2175" t="str">
            <v>M2</v>
          </cell>
          <cell r="J2175" t="str">
            <v>COEFICIENTE DE REPRESENTATIVIDADE</v>
          </cell>
          <cell r="K2175" t="str">
            <v>115,07</v>
          </cell>
        </row>
        <row r="2176">
          <cell r="G2176">
            <v>97087</v>
          </cell>
          <cell r="H2176" t="str">
            <v>CAMADA SEPARADORA PARA EXECUÇÃO DE RADIER, PISO DE CONCRETO OU LAJE SOBRE SOLO, EM LONA PLÁSTICA. AF_09/2021</v>
          </cell>
          <cell r="I2176" t="str">
            <v>M2</v>
          </cell>
          <cell r="J2176" t="str">
            <v>COEFICIENTE DE REPRESENTATIVIDADE</v>
          </cell>
          <cell r="K2176" t="str">
            <v>2,53</v>
          </cell>
        </row>
        <row r="2177">
          <cell r="G2177">
            <v>97088</v>
          </cell>
          <cell r="H2177" t="str">
            <v>ARMAÇÃO PARA EXECUÇÃO DE RADIER, PISO DE CONCRETO OU LAJE SOBRE SOLO, COM USO DE TELA Q-92. AF_09/2021</v>
          </cell>
          <cell r="I2177" t="str">
            <v>KG</v>
          </cell>
          <cell r="J2177" t="str">
            <v>COEFICIENTE DE REPRESENTATIVIDADE</v>
          </cell>
          <cell r="K2177" t="str">
            <v>15,84</v>
          </cell>
        </row>
        <row r="2178">
          <cell r="G2178">
            <v>97089</v>
          </cell>
          <cell r="H2178" t="str">
            <v>ARMAÇÃO PARA EXECUÇÃO DE RADIER, PISO DE CONCRETO OU LAJE SOBRE SOLO, COM USO DE TELA Q-113. AF_09/2021</v>
          </cell>
          <cell r="I2178" t="str">
            <v>KG</v>
          </cell>
          <cell r="J2178" t="str">
            <v>COEFICIENTE DE REPRESENTATIVIDADE</v>
          </cell>
          <cell r="K2178" t="str">
            <v>14,48</v>
          </cell>
        </row>
        <row r="2179">
          <cell r="G2179">
            <v>97090</v>
          </cell>
          <cell r="H2179" t="str">
            <v>ARMAÇÃO PARA EXECUÇÃO DE RADIER, PISO DE CONCRETO OU LAJE SOBRE SOLO, COM USO DE TELA Q-138. AF_09/2021</v>
          </cell>
          <cell r="I2179" t="str">
            <v>KG</v>
          </cell>
          <cell r="J2179" t="str">
            <v>COEFICIENTE DE REPRESENTATIVIDADE</v>
          </cell>
          <cell r="K2179" t="str">
            <v>14,22</v>
          </cell>
        </row>
        <row r="2180">
          <cell r="G2180">
            <v>97091</v>
          </cell>
          <cell r="H2180" t="str">
            <v>ARMAÇÃO PARA EXECUÇÃO DE RADIER, PISO DE CONCRETO OU LAJE SOBRE SOLO, COM USO DE TELA Q-159. AF_09/2021</v>
          </cell>
          <cell r="I2180" t="str">
            <v>KG</v>
          </cell>
          <cell r="J2180" t="str">
            <v>COEFICIENTE DE REPRESENTATIVIDADE</v>
          </cell>
          <cell r="K2180" t="str">
            <v>13,78</v>
          </cell>
        </row>
        <row r="2181">
          <cell r="G2181">
            <v>97092</v>
          </cell>
          <cell r="H2181" t="str">
            <v>ARMAÇÃO PARA EXECUÇÃO DE RADIER, PISO DE CONCRETO OU LAJE SOBRE SOLO, COM USO DE TELA Q-196. AF_09/2021</v>
          </cell>
          <cell r="I2181" t="str">
            <v>KG</v>
          </cell>
          <cell r="J2181" t="str">
            <v>COEFICIENTE DE REPRESENTATIVIDADE</v>
          </cell>
          <cell r="K2181" t="str">
            <v>13,32</v>
          </cell>
        </row>
        <row r="2182">
          <cell r="G2182">
            <v>97093</v>
          </cell>
          <cell r="H2182" t="str">
            <v>ARMAÇÃO PARA EXECUÇÃO DE RADIER, PISO DE CONCRETO OU LAJE SOBRE SOLO, COM USO DE TELA Q-283. AF_09/2021</v>
          </cell>
          <cell r="I2182" t="str">
            <v>KG</v>
          </cell>
          <cell r="J2182" t="str">
            <v>COEFICIENTE DE REPRESENTATIVIDADE</v>
          </cell>
          <cell r="K2182" t="str">
            <v>12,49</v>
          </cell>
        </row>
        <row r="2183">
          <cell r="G2183">
            <v>97096</v>
          </cell>
          <cell r="H2183" t="str">
            <v>CONCRETAGEM DE RADIER, PISO DE CONCRETO OU LAJE SOBRE SOLO, FCK 30 MPA - LANÇAMENTO, ADENSAMENTO E ACABAMENTO. AF_09/2021</v>
          </cell>
          <cell r="I2183" t="str">
            <v>M3</v>
          </cell>
          <cell r="J2183" t="str">
            <v>ATRIBUÍDO SÃO PAULO</v>
          </cell>
          <cell r="K2183" t="str">
            <v>692,53</v>
          </cell>
        </row>
        <row r="2184">
          <cell r="G2184">
            <v>97097</v>
          </cell>
          <cell r="H2184" t="str">
            <v>ACABAMENTO POLIDO PARA PISO DE CONCRETO ARMADO OU LAJE SOBRE SOLO DE ALTA RESISTÊNCIA. AF_09/2021</v>
          </cell>
          <cell r="I2184" t="str">
            <v>M2</v>
          </cell>
          <cell r="J2184" t="str">
            <v>ATRIBUÍDO SÃO PAULO</v>
          </cell>
          <cell r="K2184" t="str">
            <v>44,91</v>
          </cell>
        </row>
        <row r="2185">
          <cell r="G2185">
            <v>97101</v>
          </cell>
          <cell r="H2185" t="str">
            <v>EXECUÇÃO DE RADIER, ESPESSURA DE 10 CM, FCK = 30 MPA, COM USO DE FORMAS EM MADEIRA SERRADA. AF_09/2021</v>
          </cell>
          <cell r="I2185" t="str">
            <v>M2</v>
          </cell>
          <cell r="J2185" t="str">
            <v>ATRIBUÍDO SÃO PAULO</v>
          </cell>
          <cell r="K2185" t="str">
            <v>177,25</v>
          </cell>
        </row>
        <row r="2186">
          <cell r="G2186">
            <v>97102</v>
          </cell>
          <cell r="H2186" t="str">
            <v>EXECUÇÃO DE RADIER, ESPESSURA DE 15 CM, FCK = 30 MPA, COM USO DE FORMAS EM MADEIRA SERRADA. AF_09/2021</v>
          </cell>
          <cell r="I2186" t="str">
            <v>M2</v>
          </cell>
          <cell r="J2186" t="str">
            <v>ATRIBUÍDO SÃO PAULO</v>
          </cell>
          <cell r="K2186" t="str">
            <v>224,61</v>
          </cell>
        </row>
        <row r="2187">
          <cell r="G2187">
            <v>97103</v>
          </cell>
          <cell r="H2187" t="str">
            <v>EXECUÇÃO DE RADIER, ESPESSURA DE 20 CM, FCK = 30 MPA, COM USO DE FORMAS EM MADEIRA SERRADA. AF_09/2021</v>
          </cell>
          <cell r="I2187" t="str">
            <v>M2</v>
          </cell>
          <cell r="J2187" t="str">
            <v>ATRIBUÍDO SÃO PAULO</v>
          </cell>
          <cell r="K2187" t="str">
            <v>268,43</v>
          </cell>
        </row>
        <row r="2188">
          <cell r="G2188">
            <v>100322</v>
          </cell>
          <cell r="H2188" t="str">
            <v>LASTRO COM MATERIAL GRANULAR (PEDRA BRITADA N.3), APLICADO EM PISOS OU LAJES SOBRE SOLO, ESPESSURA DE *10 CM*. AF_07/2019</v>
          </cell>
          <cell r="I2188" t="str">
            <v>M3</v>
          </cell>
          <cell r="J2188" t="str">
            <v>ATRIBUÍDO SÃO PAULO</v>
          </cell>
          <cell r="K2188" t="str">
            <v>140,69</v>
          </cell>
        </row>
        <row r="2189">
          <cell r="G2189">
            <v>100323</v>
          </cell>
          <cell r="H2189" t="str">
            <v>LASTRO COM MATERIAL GRANULAR (AREIA MÉDIA), APLICADO EM PISOS OU LAJES SOBRE SOLO, ESPESSURA DE *10 CM*. AF_07/2019</v>
          </cell>
          <cell r="I2189" t="str">
            <v>M3</v>
          </cell>
          <cell r="J2189" t="str">
            <v>ATRIBUÍDO SÃO PAULO</v>
          </cell>
          <cell r="K2189" t="str">
            <v>174,62</v>
          </cell>
        </row>
        <row r="2190">
          <cell r="G2190">
            <v>100324</v>
          </cell>
          <cell r="H2190" t="str">
            <v>LASTRO COM MATERIAL GRANULAR (PEDRA BRITADA N.1 E PEDRA BRITADA N.2), APLICADO EM PISOS OU LAJES SOBRE SOLO, ESPESSURA DE *10 CM*. AF_07/2019</v>
          </cell>
          <cell r="I2190" t="str">
            <v>M3</v>
          </cell>
          <cell r="J2190" t="str">
            <v>ATRIBUÍDO SÃO PAULO</v>
          </cell>
          <cell r="K2190" t="str">
            <v>147,42</v>
          </cell>
        </row>
        <row r="2191">
          <cell r="G2191">
            <v>103072</v>
          </cell>
          <cell r="H2191" t="str">
            <v>EXECUÇÃO DE RADIER, ESPESSURA DE 25 CM, FCK = 30 MPA, COM USO DE FORMAS EM MADEIRA SERRADA. AF_09/2021</v>
          </cell>
          <cell r="I2191" t="str">
            <v>M2</v>
          </cell>
          <cell r="J2191" t="str">
            <v>ATRIBUÍDO SÃO PAULO</v>
          </cell>
          <cell r="K2191" t="str">
            <v>318,76</v>
          </cell>
        </row>
        <row r="2192">
          <cell r="G2192">
            <v>103073</v>
          </cell>
          <cell r="H2192" t="str">
            <v>EXECUÇÃO DE RADIER, ESPESSURA DE 30 CM, FCK = 30 MPA, COM USO DE FORMAS EM MADEIRA SERRADA. AF_09/2021</v>
          </cell>
          <cell r="I2192" t="str">
            <v>M2</v>
          </cell>
          <cell r="J2192" t="str">
            <v>ATRIBUÍDO SÃO PAULO</v>
          </cell>
          <cell r="K2192" t="str">
            <v>384,75</v>
          </cell>
        </row>
        <row r="2193">
          <cell r="G2193">
            <v>103074</v>
          </cell>
          <cell r="H2193" t="str">
            <v>EXECUÇÃO DE PISO DE CONCRETO, SEM ACABAMENTO SUPERFICIAL, ESPESSURA DE 15 CM, FCK = 30 MPA, COM USO DE FORMAS EM MADEIRA SERRADA. AF_09/2021</v>
          </cell>
          <cell r="I2193" t="str">
            <v>M2</v>
          </cell>
          <cell r="J2193" t="str">
            <v>ATRIBUÍDO SÃO PAULO</v>
          </cell>
          <cell r="K2193" t="str">
            <v>176,89</v>
          </cell>
        </row>
        <row r="2194">
          <cell r="G2194">
            <v>103075</v>
          </cell>
          <cell r="H2194" t="str">
            <v>EXECUÇÃO DE PISO DE CONCRETO, COM ACABAMENTO SUPERFICIAL, ESPESSURA DE 15 CM, FCK = 30 MPA, COM USO DE FORMAS EM MADEIRA SERRADA. AF_09/2021</v>
          </cell>
          <cell r="I2194" t="str">
            <v>M2</v>
          </cell>
          <cell r="J2194" t="str">
            <v>ATRIBUÍDO SÃO PAULO</v>
          </cell>
          <cell r="K2194" t="str">
            <v>221,80</v>
          </cell>
        </row>
        <row r="2195">
          <cell r="G2195">
            <v>103076</v>
          </cell>
          <cell r="H2195" t="str">
            <v>EXECUÇÃO DE LAJE SOBRE SOLO, ESPESSURA DE 10 CM, FCK = 30 MPA, COM USO DE FORMAS EM MADEIRA SERRADA. AF_09/2021</v>
          </cell>
          <cell r="I2195" t="str">
            <v>M2</v>
          </cell>
          <cell r="J2195" t="str">
            <v>ATRIBUÍDO SÃO PAULO</v>
          </cell>
          <cell r="K2195" t="str">
            <v>150,67</v>
          </cell>
        </row>
        <row r="2196">
          <cell r="G2196">
            <v>103077</v>
          </cell>
          <cell r="H2196" t="str">
            <v>EXECUÇÃO DE LAJE SOBRE SOLO, ESPESSURA DE 15 CM, FCK = 30 MPA, COM USO DE FORMAS EM MADEIRA SERRADA. AF_09/2021</v>
          </cell>
          <cell r="I2196" t="str">
            <v>M2</v>
          </cell>
          <cell r="J2196" t="str">
            <v>ATRIBUÍDO SÃO PAULO</v>
          </cell>
          <cell r="K2196" t="str">
            <v>198,03</v>
          </cell>
        </row>
        <row r="2197">
          <cell r="G2197">
            <v>103078</v>
          </cell>
          <cell r="H2197" t="str">
            <v>EXECUÇÃO DE LAJE SOBRE SOLO, ESPESSURA DE 20 CM, FCK = 30 MPA, COM USO DE FORMAS EM MADEIRA SERRADA. AF_09/2021</v>
          </cell>
          <cell r="I2197" t="str">
            <v>M2</v>
          </cell>
          <cell r="J2197" t="str">
            <v>ATRIBUÍDO SÃO PAULO</v>
          </cell>
          <cell r="K2197" t="str">
            <v>241,85</v>
          </cell>
        </row>
        <row r="2198">
          <cell r="G2198">
            <v>103079</v>
          </cell>
          <cell r="H2198" t="str">
            <v>EXECUÇÃO DE LAJE SOBRE SOLO, ESPESSURA DE 25 CM, FCK = 30 MPA, COM USO DE FORMAS EM MADEIRA SERRADA. AF_09/2021</v>
          </cell>
          <cell r="I2198" t="str">
            <v>M2</v>
          </cell>
          <cell r="J2198" t="str">
            <v>ATRIBUÍDO SÃO PAULO</v>
          </cell>
          <cell r="K2198" t="str">
            <v>292,18</v>
          </cell>
        </row>
        <row r="2199">
          <cell r="G2199">
            <v>103080</v>
          </cell>
          <cell r="H2199" t="str">
            <v>EXECUÇÃO DE LAJE SOBRE SOLO, ESPESSURA DE 30 CM, FCK = 30 MPA, COM USO DE FORMAS EM MADEIRA SERRADA. AF_09/2021</v>
          </cell>
          <cell r="I2199" t="str">
            <v>M2</v>
          </cell>
          <cell r="J2199" t="str">
            <v>ATRIBUÍDO SÃO PAULO</v>
          </cell>
          <cell r="K2199" t="str">
            <v>358,17</v>
          </cell>
        </row>
        <row r="2200">
          <cell r="G2200">
            <v>92263</v>
          </cell>
          <cell r="H2200" t="str">
            <v>FABRICAÇÃO DE FÔRMA PARA PILARES E ESTRUTURAS SIMILARES, EM CHAPA DE MADEIRA COMPENSADA RESINADA, E = 17 MM. AF_09/2020</v>
          </cell>
          <cell r="I2200" t="str">
            <v>M2</v>
          </cell>
          <cell r="J2200" t="str">
            <v>COEFICIENTE DE REPRESENTATIVIDADE</v>
          </cell>
          <cell r="K2200" t="str">
            <v>159,94</v>
          </cell>
        </row>
        <row r="2201">
          <cell r="G2201">
            <v>92264</v>
          </cell>
          <cell r="H2201" t="str">
            <v>FABRICAÇÃO DE FÔRMA PARA PILARES E ESTRUTURAS SIMILARES, EM CHAPA DE MADEIRA COMPENSADA PLASTIFICADA, E = 18 MM. AF_09/2020</v>
          </cell>
          <cell r="I2201" t="str">
            <v>M2</v>
          </cell>
          <cell r="J2201" t="str">
            <v>COEFICIENTE DE REPRESENTATIVIDADE</v>
          </cell>
          <cell r="K2201" t="str">
            <v>208,45</v>
          </cell>
        </row>
        <row r="2202">
          <cell r="G2202">
            <v>92265</v>
          </cell>
          <cell r="H2202" t="str">
            <v>FABRICAÇÃO DE FÔRMA PARA VIGAS, EM CHAPA DE MADEIRA COMPENSADA RESINADA, E = 17 MM. AF_09/2020</v>
          </cell>
          <cell r="I2202" t="str">
            <v>M2</v>
          </cell>
          <cell r="J2202" t="str">
            <v>COEFICIENTE DE REPRESENTATIVIDADE</v>
          </cell>
          <cell r="K2202" t="str">
            <v>116,22</v>
          </cell>
        </row>
        <row r="2203">
          <cell r="G2203">
            <v>92266</v>
          </cell>
          <cell r="H2203" t="str">
            <v>FABRICAÇÃO DE FÔRMA PARA VIGAS, EM CHAPA DE MADEIRA COMPENSADA PLASTIFICADA, E = 18 MM. AF_09/2020</v>
          </cell>
          <cell r="I2203" t="str">
            <v>M2</v>
          </cell>
          <cell r="J2203" t="str">
            <v>COEFICIENTE DE REPRESENTATIVIDADE</v>
          </cell>
          <cell r="K2203" t="str">
            <v>157,83</v>
          </cell>
        </row>
        <row r="2204">
          <cell r="G2204">
            <v>92267</v>
          </cell>
          <cell r="H2204" t="str">
            <v>FABRICAÇÃO DE FÔRMA PARA LAJES, EM CHAPA DE MADEIRA COMPENSADA RESINADA, E = 17 MM. AF_09/2020</v>
          </cell>
          <cell r="I2204" t="str">
            <v>M2</v>
          </cell>
          <cell r="J2204" t="str">
            <v>COEFICIENTE DE REPRESENTATIVIDADE</v>
          </cell>
          <cell r="K2204" t="str">
            <v>55,67</v>
          </cell>
        </row>
        <row r="2205">
          <cell r="G2205">
            <v>92268</v>
          </cell>
          <cell r="H2205" t="str">
            <v>FABRICAÇÃO DE FÔRMA PARA LAJES, EM CHAPA DE MADEIRA COMPENSADA PLASTIFICADA, E = 18 MM. AF_09/2020</v>
          </cell>
          <cell r="I2205" t="str">
            <v>M2</v>
          </cell>
          <cell r="J2205" t="str">
            <v>COEFICIENTE DE REPRESENTATIVIDADE</v>
          </cell>
          <cell r="K2205" t="str">
            <v>93,80</v>
          </cell>
        </row>
        <row r="2206">
          <cell r="G2206">
            <v>92269</v>
          </cell>
          <cell r="H2206" t="str">
            <v>FABRICAÇÃO DE FÔRMA PARA PILARES E ESTRUTURAS SIMILARES, EM MADEIRA SERRADA, E=25 MM. AF_09/2020</v>
          </cell>
          <cell r="I2206" t="str">
            <v>M2</v>
          </cell>
          <cell r="J2206" t="str">
            <v>COEFICIENTE DE REPRESENTATIVIDADE</v>
          </cell>
          <cell r="K2206" t="str">
            <v>221,25</v>
          </cell>
        </row>
        <row r="2207">
          <cell r="G2207">
            <v>92270</v>
          </cell>
          <cell r="H2207" t="str">
            <v>FABRICAÇÃO DE FÔRMA PARA VIGAS, COM MADEIRA SERRADA, E = 25 MM. AF_09/2020</v>
          </cell>
          <cell r="I2207" t="str">
            <v>M2</v>
          </cell>
          <cell r="J2207" t="str">
            <v>COEFICIENTE DE REPRESENTATIVIDADE</v>
          </cell>
          <cell r="K2207" t="str">
            <v>168,37</v>
          </cell>
        </row>
        <row r="2208">
          <cell r="G2208">
            <v>92271</v>
          </cell>
          <cell r="H2208" t="str">
            <v>FABRICAÇÃO DE FÔRMA PARA LAJES, EM MADEIRA SERRADA, E=25 MM. AF_09/2020</v>
          </cell>
          <cell r="I2208" t="str">
            <v>M2</v>
          </cell>
          <cell r="J2208" t="str">
            <v>COEFICIENTE DE REPRESENTATIVIDADE</v>
          </cell>
          <cell r="K2208" t="str">
            <v>109,27</v>
          </cell>
        </row>
        <row r="2209">
          <cell r="G2209">
            <v>92272</v>
          </cell>
          <cell r="H2209" t="str">
            <v>FABRICAÇÃO DE ESCORAS DE VIGA DO TIPO GARFO, EM MADEIRA. AF_09/2020</v>
          </cell>
          <cell r="I2209" t="str">
            <v>M</v>
          </cell>
          <cell r="J2209" t="str">
            <v>COEFICIENTE DE REPRESENTATIVIDADE</v>
          </cell>
          <cell r="K2209" t="str">
            <v>36,71</v>
          </cell>
        </row>
        <row r="2210">
          <cell r="G2210">
            <v>92273</v>
          </cell>
          <cell r="H2210" t="str">
            <v>FABRICAÇÃO DE ESCORAS DO TIPO PONTALETE, EM MADEIRA, PARA PÉ-DIREITO SIMPLES. AF_09/2020</v>
          </cell>
          <cell r="I2210" t="str">
            <v>M</v>
          </cell>
          <cell r="J2210" t="str">
            <v>COEFICIENTE DE REPRESENTATIVIDADE</v>
          </cell>
          <cell r="K2210" t="str">
            <v>14,79</v>
          </cell>
        </row>
        <row r="2211">
          <cell r="G2211">
            <v>92409</v>
          </cell>
          <cell r="H2211" t="str">
            <v>MONTAGEM E DESMONTAGEM DE FÔRMA DE PILARES RETANGULARES E ESTRUTURAS SIMILARES, PÉ-DIREITO SIMPLES, EM MADEIRA SERRADA, 1 UTILIZAÇÃO. AF_09/2020</v>
          </cell>
          <cell r="I2211" t="str">
            <v>M2</v>
          </cell>
          <cell r="J2211" t="str">
            <v>COEFICIENTE DE REPRESENTATIVIDADE</v>
          </cell>
          <cell r="K2211" t="str">
            <v>308,48</v>
          </cell>
        </row>
        <row r="2212">
          <cell r="G2212">
            <v>92411</v>
          </cell>
          <cell r="H2212" t="str">
            <v>MONTAGEM E DESMONTAGEM DE FÔRMA DE PILARES RETANGULARES E ESTRUTURAS SIMILARES, PÉ-DIREITO SIMPLES, EM MADEIRA SERRADA, 2 UTILIZAÇÕES. AF_09/2020</v>
          </cell>
          <cell r="I2212" t="str">
            <v>M2</v>
          </cell>
          <cell r="J2212" t="str">
            <v>COEFICIENTE DE REPRESENTATIVIDADE</v>
          </cell>
          <cell r="K2212" t="str">
            <v>190,45</v>
          </cell>
        </row>
        <row r="2213">
          <cell r="G2213">
            <v>92413</v>
          </cell>
          <cell r="H2213" t="str">
            <v>MONTAGEM E DESMONTAGEM DE FÔRMA DE PILARES RETANGULARES E ESTRUTURAS SIMILARES, PÉ-DIREITO SIMPLES, EM MADEIRA SERRADA, 4 UTILIZAÇÕES. AF_09/2020</v>
          </cell>
          <cell r="I2213" t="str">
            <v>M2</v>
          </cell>
          <cell r="J2213" t="str">
            <v>COEFICIENTE DE REPRESENTATIVIDADE</v>
          </cell>
          <cell r="K2213" t="str">
            <v>117,33</v>
          </cell>
        </row>
        <row r="2214">
          <cell r="G2214">
            <v>92415</v>
          </cell>
          <cell r="H2214" t="str">
            <v>MONTAGEM E DESMONTAGEM DE FÔRMA DE PILARES RETANGULARES E ESTRUTURAS SIMILARES, PÉ-DIREITO SIMPLES, EM CHAPA DE MADEIRA COMPENSADA RESINADA, 2 UTILIZAÇÕES. AF_09/2020</v>
          </cell>
          <cell r="I2214" t="str">
            <v>M2</v>
          </cell>
          <cell r="J2214" t="str">
            <v>COEFICIENTE DE REPRESENTATIVIDADE</v>
          </cell>
          <cell r="K2214" t="str">
            <v>129,36</v>
          </cell>
        </row>
        <row r="2215">
          <cell r="G2215">
            <v>92417</v>
          </cell>
          <cell r="H2215" t="str">
            <v>MONTAGEM E DESMONTAGEM DE FÔRMA DE PILARES RETANGULARES E ESTRUTURAS SIMILARES, PÉ-DIREITO DUPLO, EM CHAPA DE MADEIRA COMPENSADA RESINADA, 2 UTILIZAÇÕES. AF_09/2020</v>
          </cell>
          <cell r="I2215" t="str">
            <v>M2</v>
          </cell>
          <cell r="J2215" t="str">
            <v>COEFICIENTE DE REPRESENTATIVIDADE</v>
          </cell>
          <cell r="K2215" t="str">
            <v>149,08</v>
          </cell>
        </row>
        <row r="2216">
          <cell r="G2216">
            <v>92419</v>
          </cell>
          <cell r="H2216" t="str">
            <v>MONTAGEM E DESMONTAGEM DE FÔRMA DE PILARES RETANGULARES E ESTRUTURAS SIMILARES, PÉ-DIREITO SIMPLES, EM CHAPA DE MADEIRA COMPENSADA RESINADA, 4 UTILIZAÇÕES. AF_09/2020</v>
          </cell>
          <cell r="I2216" t="str">
            <v>M2</v>
          </cell>
          <cell r="J2216" t="str">
            <v>COEFICIENTE DE REPRESENTATIVIDADE</v>
          </cell>
          <cell r="K2216" t="str">
            <v>80,45</v>
          </cell>
        </row>
        <row r="2217">
          <cell r="G2217">
            <v>92421</v>
          </cell>
          <cell r="H2217" t="str">
            <v>MONTAGEM E DESMONTAGEM DE FÔRMA DE PILARES RETANGULARES E ESTRUTURAS SIMILARES, PÉ-DIREITO DUPLO, EM CHAPA DE MADEIRA COMPENSADA RESINADA, 4 UTILIZAÇÕES. AF_09/2020</v>
          </cell>
          <cell r="I2217" t="str">
            <v>M2</v>
          </cell>
          <cell r="J2217" t="str">
            <v>COEFICIENTE DE REPRESENTATIVIDADE</v>
          </cell>
          <cell r="K2217" t="str">
            <v>95,57</v>
          </cell>
        </row>
        <row r="2218">
          <cell r="G2218">
            <v>92423</v>
          </cell>
          <cell r="H2218" t="str">
            <v>MONTAGEM E DESMONTAGEM DE FÔRMA DE PILARES RETANGULARES E ESTRUTURAS SIMILARES, PÉ-DIREITO SIMPLES, EM CHAPA DE MADEIRA COMPENSADA RESINADA, 6 UTILIZAÇÕES. AF_09/2020</v>
          </cell>
          <cell r="I2218" t="str">
            <v>M2</v>
          </cell>
          <cell r="J2218" t="str">
            <v>COEFICIENTE DE REPRESENTATIVIDADE</v>
          </cell>
          <cell r="K2218" t="str">
            <v>65,35</v>
          </cell>
        </row>
        <row r="2219">
          <cell r="G2219">
            <v>92425</v>
          </cell>
          <cell r="H2219" t="str">
            <v>MONTAGEM E DESMONTAGEM DE FÔRMA DE PILARES RETANGULARES E ESTRUTURAS SIMILARES, PÉ-DIREITO DUPLO, EM CHAPA DE MADEIRA COMPENSADA RESINADA, 6 UTILIZAÇÕES. AF_09/2020</v>
          </cell>
          <cell r="I2219" t="str">
            <v>M2</v>
          </cell>
          <cell r="J2219" t="str">
            <v>COEFICIENTE DE REPRESENTATIVIDADE</v>
          </cell>
          <cell r="K2219" t="str">
            <v>78,50</v>
          </cell>
        </row>
        <row r="2220">
          <cell r="G2220">
            <v>92427</v>
          </cell>
          <cell r="H2220" t="str">
            <v>MONTAGEM E DESMONTAGEM DE FÔRMA DE PILARES RETANGULARES E ESTRUTURAS SIMILARES, PÉ-DIREITO SIMPLES, EM CHAPA DE MADEIRA COMPENSADA RESINADA, 8 UTILIZAÇÕES. AF_09/2020</v>
          </cell>
          <cell r="I2220" t="str">
            <v>M2</v>
          </cell>
          <cell r="J2220" t="str">
            <v>COEFICIENTE DE REPRESENTATIVIDADE</v>
          </cell>
          <cell r="K2220" t="str">
            <v>57,73</v>
          </cell>
        </row>
        <row r="2221">
          <cell r="G2221">
            <v>92429</v>
          </cell>
          <cell r="H2221" t="str">
            <v>MONTAGEM E DESMONTAGEM DE FÔRMA DE PILARES RETANGULARES E ESTRUTURAS SIMILARES, PÉ-DIREITO DUPLO, EM CHAPA DE MADEIRA COMPENSADA RESINADA, 8 UTILIZAÇÕES. AF_09/2020</v>
          </cell>
          <cell r="I2221" t="str">
            <v>M2</v>
          </cell>
          <cell r="J2221" t="str">
            <v>COEFICIENTE DE REPRESENTATIVIDADE</v>
          </cell>
          <cell r="K2221" t="str">
            <v>69,91</v>
          </cell>
        </row>
        <row r="2222">
          <cell r="G2222">
            <v>92431</v>
          </cell>
          <cell r="H2222" t="str">
            <v>MONTAGEM E DESMONTAGEM DE FÔRMA DE PILARES RETANGULARES E ESTRUTURAS SIMILARES, PÉ-DIREITO SIMPLES, EM CHAPA DE MADEIRA COMPENSADA PLASTIFICADA, 10 UTILIZAÇÕES. AF_09/2020</v>
          </cell>
          <cell r="I2222" t="str">
            <v>M2</v>
          </cell>
          <cell r="J2222" t="str">
            <v>COEFICIENTE DE REPRESENTATIVIDADE</v>
          </cell>
          <cell r="K2222" t="str">
            <v>54,65</v>
          </cell>
        </row>
        <row r="2223">
          <cell r="G2223">
            <v>92433</v>
          </cell>
          <cell r="H2223" t="str">
            <v>MONTAGEM E DESMONTAGEM DE FÔRMA DE PILARES RETANGULARES E ESTRUTURAS SIMILARES, PÉ-DIREITO DUPLO, EM CHAPA DE MADEIRA COMPENSADA PLASTIFICADA, 10 UTILIZAÇÕES. AF_09/2020</v>
          </cell>
          <cell r="I2223" t="str">
            <v>M2</v>
          </cell>
          <cell r="J2223" t="str">
            <v>COEFICIENTE DE REPRESENTATIVIDADE</v>
          </cell>
          <cell r="K2223" t="str">
            <v>66,23</v>
          </cell>
        </row>
        <row r="2224">
          <cell r="G2224">
            <v>92435</v>
          </cell>
          <cell r="H2224" t="str">
            <v>MONTAGEM E DESMONTAGEM DE FÔRMA DE PILARES RETANGULARES E ESTRUTURAS SIMILARES, PÉ-DIREITO SIMPLES, EM CHAPA DE MADEIRA COMPENSADA PLASTIFICADA, 12 UTILIZAÇÕES. AF_09/2020</v>
          </cell>
          <cell r="I2224" t="str">
            <v>M2</v>
          </cell>
          <cell r="J2224" t="str">
            <v>COEFICIENTE DE REPRESENTATIVIDADE</v>
          </cell>
          <cell r="K2224" t="str">
            <v>51,74</v>
          </cell>
        </row>
        <row r="2225">
          <cell r="G2225">
            <v>92437</v>
          </cell>
          <cell r="H2225" t="str">
            <v>MONTAGEM E DESMONTAGEM DE FÔRMA DE PILARES RETANGULARES E ESTRUTURAS SIMILARES, PÉ-DIREITO DUPLO, EM CHAPA DE MADEIRA COMPENSADA PLASTIFICADA, 12 UTILIZAÇÕES. AF_09/2020</v>
          </cell>
          <cell r="I2225" t="str">
            <v>M2</v>
          </cell>
          <cell r="J2225" t="str">
            <v>COEFICIENTE DE REPRESENTATIVIDADE</v>
          </cell>
          <cell r="K2225" t="str">
            <v>62,92</v>
          </cell>
        </row>
        <row r="2226">
          <cell r="G2226">
            <v>92439</v>
          </cell>
          <cell r="H2226" t="str">
            <v>MONTAGEM E DESMONTAGEM DE FÔRMA DE PILARES RETANGULARES E ESTRUTURAS SIMILARES, PÉ-DIREITO SIMPLES, EM CHAPA DE MADEIRA COMPENSADA PLASTIFICADA, 14 UTILIZAÇÕES. AF_09/2020</v>
          </cell>
          <cell r="I2226" t="str">
            <v>M2</v>
          </cell>
          <cell r="J2226" t="str">
            <v>COEFICIENTE DE REPRESENTATIVIDADE</v>
          </cell>
          <cell r="K2226" t="str">
            <v>49,64</v>
          </cell>
        </row>
        <row r="2227">
          <cell r="G2227">
            <v>92441</v>
          </cell>
          <cell r="H2227" t="str">
            <v>MONTAGEM E DESMONTAGEM DE FÔRMA DE PILARES RETANGULARES E ESTRUTURAS SIMILARES, PÉ-DIREITO DUPLO, EM CHAPA DE MADEIRA COMPENSADA PLASTIFICADA, 14 UTILIZAÇÕES. AF_09/2020</v>
          </cell>
          <cell r="I2227" t="str">
            <v>M2</v>
          </cell>
          <cell r="J2227" t="str">
            <v>COEFICIENTE DE REPRESENTATIVIDADE</v>
          </cell>
          <cell r="K2227" t="str">
            <v>60,54</v>
          </cell>
        </row>
        <row r="2228">
          <cell r="G2228">
            <v>92443</v>
          </cell>
          <cell r="H2228" t="str">
            <v>MONTAGEM E DESMONTAGEM DE FÔRMA DE PILARES RETANGULARES E ESTRUTURAS SIMILARES, PÉ-DIREITO SIMPLES, EM CHAPA DE MADEIRA COMPENSADA PLASTIFICADA, 18 UTILIZAÇÕES. AF_09/2020</v>
          </cell>
          <cell r="I2228" t="str">
            <v>M2</v>
          </cell>
          <cell r="J2228" t="str">
            <v>COEFICIENTE DE REPRESENTATIVIDADE</v>
          </cell>
          <cell r="K2228" t="str">
            <v>45,08</v>
          </cell>
        </row>
        <row r="2229">
          <cell r="G2229">
            <v>92445</v>
          </cell>
          <cell r="H2229" t="str">
            <v>MONTAGEM E DESMONTAGEM DE FÔRMA DE PILARES RETANGULARES E ESTRUTURAS SIMILARES, PÉ-DIREITO DUPLO, EM CHAPA DE MADEIRA COMPENSADA PLASTIFICADA, 18 UTILIZAÇÕES. AF_09/2020</v>
          </cell>
          <cell r="I2229" t="str">
            <v>M2</v>
          </cell>
          <cell r="J2229" t="str">
            <v>COEFICIENTE DE REPRESENTATIVIDADE</v>
          </cell>
          <cell r="K2229" t="str">
            <v>55,60</v>
          </cell>
        </row>
        <row r="2230">
          <cell r="G2230">
            <v>92446</v>
          </cell>
          <cell r="H2230" t="str">
            <v>MONTAGEM E DESMONTAGEM DE FÔRMA DE VIGA, ESCORAMENTO COM PONTALETE DE MADEIRA, PÉ-DIREITO SIMPLES, EM MADEIRA SERRADA, 1 UTILIZAÇÃO. AF_09/2020</v>
          </cell>
          <cell r="I2230" t="str">
            <v>M2</v>
          </cell>
          <cell r="J2230" t="str">
            <v>COEFICIENTE DE REPRESENTATIVIDADE</v>
          </cell>
          <cell r="K2230" t="str">
            <v>283,46</v>
          </cell>
        </row>
        <row r="2231">
          <cell r="G2231">
            <v>92447</v>
          </cell>
          <cell r="H2231" t="str">
            <v>MONTAGEM E DESMONTAGEM DE FÔRMA DE VIGA, ESCORAMENTO COM PONTALETE DE MADEIRA, PÉ-DIREITO SIMPLES, EM MADEIRA SERRADA, 2 UTILIZAÇÕES. AF_09/2020</v>
          </cell>
          <cell r="I2231" t="str">
            <v>M2</v>
          </cell>
          <cell r="J2231" t="str">
            <v>COEFICIENTE DE REPRESENTATIVIDADE</v>
          </cell>
          <cell r="K2231" t="str">
            <v>195,56</v>
          </cell>
        </row>
        <row r="2232">
          <cell r="G2232">
            <v>92448</v>
          </cell>
          <cell r="H2232" t="str">
            <v>MONTAGEM E DESMONTAGEM DE FÔRMA DE VIGA, ESCORAMENTO COM PONTALETE DE MADEIRA, PÉ-DIREITO SIMPLES, EM MADEIRA SERRADA, 4 UTILIZAÇÕES. AF_09/2020</v>
          </cell>
          <cell r="I2232" t="str">
            <v>M2</v>
          </cell>
          <cell r="J2232" t="str">
            <v>COEFICIENTE DE REPRESENTATIVIDADE</v>
          </cell>
          <cell r="K2232" t="str">
            <v>152,32</v>
          </cell>
        </row>
        <row r="2233">
          <cell r="G2233">
            <v>92449</v>
          </cell>
          <cell r="H2233" t="str">
            <v>MONTAGEM E DESMONTAGEM DE FÔRMA DE VIGA, ESCORAMENTO COM GARFO DE MADEIRA, PÉ-DIREITO DUPLO, EM CHAPA DE MADEIRA RESINADA, 2 UTILIZAÇÕES. AF_09/2020</v>
          </cell>
          <cell r="I2233" t="str">
            <v>M2</v>
          </cell>
          <cell r="J2233" t="str">
            <v>COEFICIENTE DE REPRESENTATIVIDADE</v>
          </cell>
          <cell r="K2233" t="str">
            <v>265,35</v>
          </cell>
        </row>
        <row r="2234">
          <cell r="G2234">
            <v>92450</v>
          </cell>
          <cell r="H2234" t="str">
            <v>MONTAGEM E DESMONTAGEM DE FÔRMA DE VIGA, ESCORAMENTO METÁLICO, PÉ-DIREITO DUPLO, EM CHAPA DE MADEIRA RESINADA, 2 UTILIZAÇÕES. AF_09/2020</v>
          </cell>
          <cell r="I2234" t="str">
            <v>M2</v>
          </cell>
          <cell r="J2234" t="str">
            <v>COEFICIENTE DE REPRESENTATIVIDADE</v>
          </cell>
          <cell r="K2234" t="str">
            <v>312,32</v>
          </cell>
        </row>
        <row r="2235">
          <cell r="G2235">
            <v>92451</v>
          </cell>
          <cell r="H2235" t="str">
            <v>MONTAGEM E DESMONTAGEM DE FÔRMA DE VIGA, ESCORAMENTO COM GARFO DE MADEIRA, PÉ-DIREITO SIMPLES, EM CHAPA DE MADEIRA RESINADA, 2 UTILIZAÇÕES. AF_09/2020</v>
          </cell>
          <cell r="I2235" t="str">
            <v>M2</v>
          </cell>
          <cell r="J2235" t="str">
            <v>COEFICIENTE DE REPRESENTATIVIDADE</v>
          </cell>
          <cell r="K2235" t="str">
            <v>179,77</v>
          </cell>
        </row>
        <row r="2236">
          <cell r="G2236">
            <v>92452</v>
          </cell>
          <cell r="H2236" t="str">
            <v>MONTAGEM E DESMONTAGEM DE FÔRMA DE VIGA, ESCORAMENTO METÁLICO, PÉ-DIREITO SIMPLES, EM CHAPA DE MADEIRA RESINADA, 2 UTILIZAÇÕES. AF_09/2020</v>
          </cell>
          <cell r="I2236" t="str">
            <v>M2</v>
          </cell>
          <cell r="J2236" t="str">
            <v>COEFICIENTE DE REPRESENTATIVIDADE</v>
          </cell>
          <cell r="K2236" t="str">
            <v>153,49</v>
          </cell>
        </row>
        <row r="2237">
          <cell r="G2237">
            <v>92453</v>
          </cell>
          <cell r="H2237" t="str">
            <v>MONTAGEM E DESMONTAGEM DE FÔRMA DE VIGA, ESCORAMENTO COM GARFO DE MADEIRA, PÉ-DIREITO DUPLO, EM CHAPA DE MADEIRA RESINADA, 4 UTILIZAÇÕES. AF_09/2020</v>
          </cell>
          <cell r="I2237" t="str">
            <v>M2</v>
          </cell>
          <cell r="J2237" t="str">
            <v>COEFICIENTE DE REPRESENTATIVIDADE</v>
          </cell>
          <cell r="K2237" t="str">
            <v>227,36</v>
          </cell>
        </row>
        <row r="2238">
          <cell r="G2238">
            <v>92454</v>
          </cell>
          <cell r="H2238" t="str">
            <v>MONTAGEM E DESMONTAGEM DE FÔRMA DE VIGA, ESCORAMENTO METÁLICO, PÉ-DIREITO DUPLO, EM CHAPA DE MADEIRA RESINADA, 4 UTILIZAÇÕES. AF_09/2020</v>
          </cell>
          <cell r="I2238" t="str">
            <v>M2</v>
          </cell>
          <cell r="J2238" t="str">
            <v>COEFICIENTE DE REPRESENTATIVIDADE</v>
          </cell>
          <cell r="K2238" t="str">
            <v>283,45</v>
          </cell>
        </row>
        <row r="2239">
          <cell r="G2239">
            <v>92455</v>
          </cell>
          <cell r="H2239" t="str">
            <v>MONTAGEM E DESMONTAGEM DE FÔRMA DE VIGA, ESCORAMENTO COM GARFO DE MADEIRA, PÉ-DIREITO SIMPLES, EM CHAPA DE MADEIRA RESINADA, 4 UTILIZAÇÕES. AF_09/2020</v>
          </cell>
          <cell r="I2239" t="str">
            <v>M2</v>
          </cell>
          <cell r="J2239" t="str">
            <v>COEFICIENTE DE REPRESENTATIVIDADE</v>
          </cell>
          <cell r="K2239" t="str">
            <v>147,41</v>
          </cell>
        </row>
        <row r="2240">
          <cell r="G2240">
            <v>92456</v>
          </cell>
          <cell r="H2240" t="str">
            <v>MONTAGEM E DESMONTAGEM DE FÔRMA DE VIGA, ESCORAMENTO METÁLICO, PÉ-DIREITO SIMPLES, EM CHAPA DE MADEIRA RESINADA, 4 UTILIZAÇÕES. AF_09/2020</v>
          </cell>
          <cell r="I2240" t="str">
            <v>M2</v>
          </cell>
          <cell r="J2240" t="str">
            <v>COEFICIENTE DE REPRESENTATIVIDADE</v>
          </cell>
          <cell r="K2240" t="str">
            <v>124,07</v>
          </cell>
        </row>
        <row r="2241">
          <cell r="G2241">
            <v>92457</v>
          </cell>
          <cell r="H2241" t="str">
            <v>MONTAGEM E DESMONTAGEM DE FÔRMA DE VIGA, ESCORAMENTO COM GARFO DE MADEIRA, PÉ-DIREITO DUPLO, EM CHAPA DE MADEIRA RESINADA, 6 UTILIZAÇÕES. AF_09/2020</v>
          </cell>
          <cell r="I2241" t="str">
            <v>M2</v>
          </cell>
          <cell r="J2241" t="str">
            <v>COEFICIENTE DE REPRESENTATIVIDADE</v>
          </cell>
          <cell r="K2241" t="str">
            <v>197,53</v>
          </cell>
        </row>
        <row r="2242">
          <cell r="G2242">
            <v>92458</v>
          </cell>
          <cell r="H2242" t="str">
            <v>MONTAGEM E DESMONTAGEM DE FÔRMA DE VIGA, ESCORAMENTO METÁLICO, PÉ-DIREITO DUPLO, EM CHAPA DE MADEIRA RESINADA, 6 UTILIZAÇÕES. AF_12/2015</v>
          </cell>
          <cell r="I2242" t="str">
            <v>M2</v>
          </cell>
          <cell r="J2242" t="str">
            <v>COEFICIENTE DE REPRESENTATIVIDADE</v>
          </cell>
          <cell r="K2242" t="str">
            <v>265,36</v>
          </cell>
        </row>
        <row r="2243">
          <cell r="G2243">
            <v>92459</v>
          </cell>
          <cell r="H2243" t="str">
            <v>MONTAGEM E DESMONTAGEM DE FÔRMA DE VIGA, ESCORAMENTO COM GARFO DE MADEIRA, PÉ-DIREITO SIMPLES, EM CHAPA DE MADEIRA RESINADA, 6 UTILIZAÇÕES. AF_09/2020</v>
          </cell>
          <cell r="I2243" t="str">
            <v>M2</v>
          </cell>
          <cell r="J2243" t="str">
            <v>COEFICIENTE DE REPRESENTATIVIDADE</v>
          </cell>
          <cell r="K2243" t="str">
            <v>125,15</v>
          </cell>
        </row>
        <row r="2244">
          <cell r="G2244">
            <v>92460</v>
          </cell>
          <cell r="H2244" t="str">
            <v>MONTAGEM E DESMONTAGEM DE FÔRMA DE VIGA, ESCORAMENTO METÁLICO, PÉ-DIREITO SIMPLES, EM CHAPA DE MADEIRA RESINADA, 6 UTILIZAÇÕES. AF_09/2020</v>
          </cell>
          <cell r="I2244" t="str">
            <v>M2</v>
          </cell>
          <cell r="J2244" t="str">
            <v>COEFICIENTE DE REPRESENTATIVIDADE</v>
          </cell>
          <cell r="K2244" t="str">
            <v>100,54</v>
          </cell>
        </row>
        <row r="2245">
          <cell r="G2245">
            <v>92461</v>
          </cell>
          <cell r="H2245" t="str">
            <v>MONTAGEM E DESMONTAGEM DE FÔRMA DE VIGA, ESCORAMENTO COM GARFO DE MADEIRA, PÉ-DIREITO DUPLO, EM CHAPA DE MADEIRA RESINADA, 8 UTILIZAÇÕES. AF_09/2020</v>
          </cell>
          <cell r="I2245" t="str">
            <v>M2</v>
          </cell>
          <cell r="J2245" t="str">
            <v>COEFICIENTE DE REPRESENTATIVIDADE</v>
          </cell>
          <cell r="K2245" t="str">
            <v>182,48</v>
          </cell>
        </row>
        <row r="2246">
          <cell r="G2246">
            <v>92462</v>
          </cell>
          <cell r="H2246" t="str">
            <v>MONTAGEM E DESMONTAGEM DE FÔRMA DE VIGA, ESCORAMENTO METÁLICO, PÉ-DIREITO DUPLO, EM CHAPA DE MADEIRA RESINADA, 8 UTILIZAÇÕES. AF_09/2020</v>
          </cell>
          <cell r="I2246" t="str">
            <v>M2</v>
          </cell>
          <cell r="J2246" t="str">
            <v>COEFICIENTE DE REPRESENTATIVIDADE</v>
          </cell>
          <cell r="K2246" t="str">
            <v>254,13</v>
          </cell>
        </row>
        <row r="2247">
          <cell r="G2247">
            <v>92463</v>
          </cell>
          <cell r="H2247" t="str">
            <v>MONTAGEM E DESMONTAGEM DE FÔRMA DE VIGA, ESCORAMENTO COM GARFO DE MADEIRA, PÉ-DIREITO SIMPLES, EM CHAPA DE MADEIRA RESINADA, 8 UTILIZAÇÕES. AF_09/2020</v>
          </cell>
          <cell r="I2247" t="str">
            <v>M2</v>
          </cell>
          <cell r="J2247" t="str">
            <v>COEFICIENTE DE REPRESENTATIVIDADE</v>
          </cell>
          <cell r="K2247" t="str">
            <v>113,55</v>
          </cell>
        </row>
        <row r="2248">
          <cell r="G2248">
            <v>92464</v>
          </cell>
          <cell r="H2248" t="str">
            <v>MONTAGEM E DESMONTAGEM DE FÔRMA DE VIGA, ESCORAMENTO METÁLICO, PÉ-DIREITO SIMPLES, EM CHAPA DE MADEIRA RESINADA, 8 UTILIZAÇÕES. AF_09/2020</v>
          </cell>
          <cell r="I2248" t="str">
            <v>M2</v>
          </cell>
          <cell r="J2248" t="str">
            <v>COEFICIENTE DE REPRESENTATIVIDADE</v>
          </cell>
          <cell r="K2248" t="str">
            <v>95,03</v>
          </cell>
        </row>
        <row r="2249">
          <cell r="G2249">
            <v>92465</v>
          </cell>
          <cell r="H2249" t="str">
            <v>MONTAGEM E DESMONTAGEM DE FÔRMA DE VIGA, ESCORAMENTO COM GARFO DE MADEIRA, PÉ-DIREITO DUPLO, EM CHAPA DE MADEIRA PLASTIFICADA, 10 UTILIZAÇÕES. AF_09/2020</v>
          </cell>
          <cell r="I2249" t="str">
            <v>M2</v>
          </cell>
          <cell r="J2249" t="str">
            <v>COEFICIENTE DE REPRESENTATIVIDADE</v>
          </cell>
          <cell r="K2249" t="str">
            <v>145,74</v>
          </cell>
        </row>
        <row r="2250">
          <cell r="G2250">
            <v>92466</v>
          </cell>
          <cell r="H2250" t="str">
            <v>MONTAGEM E DESMONTAGEM DE FÔRMA DE VIGA, ESCORAMENTO METÁLICO, PÉ-DIREITO DUPLO, EM CHAPA DE MADEIRA PLASTIFICADA, 10 UTILIZAÇÕES. AF_09/2020</v>
          </cell>
          <cell r="I2250" t="str">
            <v>M2</v>
          </cell>
          <cell r="J2250" t="str">
            <v>COEFICIENTE DE REPRESENTATIVIDADE</v>
          </cell>
          <cell r="K2250" t="str">
            <v>248,89</v>
          </cell>
        </row>
        <row r="2251">
          <cell r="G2251">
            <v>92467</v>
          </cell>
          <cell r="H2251" t="str">
            <v>MONTAGEM E DESMONTAGEM DE FÔRMA DE VIGA, ESCORAMENTO COM GARFO DE MADEIRA, PÉ-DIREITO SIMPLES, EM CHAPA DE MADEIRA PLASTIFICADA, 10 UTILIZAÇÕES. AF_09/2020</v>
          </cell>
          <cell r="I2251" t="str">
            <v>M2</v>
          </cell>
          <cell r="J2251" t="str">
            <v>COEFICIENTE DE REPRESENTATIVIDADE</v>
          </cell>
          <cell r="K2251" t="str">
            <v>94,01</v>
          </cell>
        </row>
        <row r="2252">
          <cell r="G2252">
            <v>92468</v>
          </cell>
          <cell r="H2252" t="str">
            <v>MONTAGEM E DESMONTAGEM DE FÔRMA DE VIGA, ESCORAMENTO METÁLICO, PÉ-DIREITO SIMPLES, EM CHAPA DE MADEIRA PLASTIFICADA, 10 UTILIZAÇÕES. AF_09/2020</v>
          </cell>
          <cell r="I2252" t="str">
            <v>M2</v>
          </cell>
          <cell r="J2252" t="str">
            <v>COEFICIENTE DE REPRESENTATIVIDADE</v>
          </cell>
          <cell r="K2252" t="str">
            <v>89,99</v>
          </cell>
        </row>
        <row r="2253">
          <cell r="G2253">
            <v>92469</v>
          </cell>
          <cell r="H2253" t="str">
            <v>MONTAGEM E DESMONTAGEM DE FÔRMA DE VIGA, ESCORAMENTO COM GARFO DE MADEIRA, PÉ-DIREITO DUPLO, EM CHAPA DE MADEIRA PLASTIFICADA, 12 UTILIZAÇÕES. AF_09/2020</v>
          </cell>
          <cell r="I2253" t="str">
            <v>M2</v>
          </cell>
          <cell r="J2253" t="str">
            <v>COEFICIENTE DE REPRESENTATIVIDADE</v>
          </cell>
          <cell r="K2253" t="str">
            <v>132,69</v>
          </cell>
        </row>
        <row r="2254">
          <cell r="G2254">
            <v>92470</v>
          </cell>
          <cell r="H2254" t="str">
            <v>MONTAGEM E DESMONTAGEM DE FÔRMA DE VIGA, ESCORAMENTO METÁLICO, PÉ-DIREITO DUPLO, EM CHAPA DE MADEIRA PLASTIFICADA, 12 UTILIZAÇÕES. AF_09/2020</v>
          </cell>
          <cell r="I2254" t="str">
            <v>M2</v>
          </cell>
          <cell r="J2254" t="str">
            <v>COEFICIENTE DE REPRESENTATIVIDADE</v>
          </cell>
          <cell r="K2254" t="str">
            <v>242,66</v>
          </cell>
        </row>
        <row r="2255">
          <cell r="G2255">
            <v>92471</v>
          </cell>
          <cell r="H2255" t="str">
            <v>MONTAGEM E DESMONTAGEM DE FÔRMA DE VIGA, ESCORAMENTO COM GARFO DE MADEIRA, PÉ-DIREITO SIMPLES, EM CHAPA DE MADEIRA PLASTIFICADA, 12 UTILIZAÇÕES. AF_09/2020</v>
          </cell>
          <cell r="I2255" t="str">
            <v>M2</v>
          </cell>
          <cell r="J2255" t="str">
            <v>COEFICIENTE DE REPRESENTATIVIDADE</v>
          </cell>
          <cell r="K2255" t="str">
            <v>85,71</v>
          </cell>
        </row>
        <row r="2256">
          <cell r="G2256">
            <v>92472</v>
          </cell>
          <cell r="H2256" t="str">
            <v>MONTAGEM E DESMONTAGEM DE FÔRMA DE VIGA, ESCORAMENTO METÁLICO, PÉ-DIREITO SIMPLES, EM CHAPA DE MADEIRA PLASTIFICADA, 12 UTILIZAÇÕES. AF_09/2020</v>
          </cell>
          <cell r="I2256" t="str">
            <v>M2</v>
          </cell>
          <cell r="J2256" t="str">
            <v>COEFICIENTE DE REPRESENTATIVIDADE</v>
          </cell>
          <cell r="K2256" t="str">
            <v>84,45</v>
          </cell>
        </row>
        <row r="2257">
          <cell r="G2257">
            <v>92473</v>
          </cell>
          <cell r="H2257" t="str">
            <v>MONTAGEM E DESMONTAGEM DE FÔRMA DE VIGA, ESCORAMENTO COM GARFO DE MADEIRA, PÉ-DIREITO DUPLO, EM CHAPA DE MADEIRA PLASTIFICADA, 14 UTILIZAÇÕES. AF_09/2020</v>
          </cell>
          <cell r="I2257" t="str">
            <v>M2</v>
          </cell>
          <cell r="J2257" t="str">
            <v>COEFICIENTE DE REPRESENTATIVIDADE</v>
          </cell>
          <cell r="K2257" t="str">
            <v>122,20</v>
          </cell>
        </row>
        <row r="2258">
          <cell r="G2258">
            <v>92474</v>
          </cell>
          <cell r="H2258" t="str">
            <v>MONTAGEM E DESMONTAGEM DE FÔRMA DE VIGA, ESCORAMENTO METÁLICO, PÉ-DIREITO DUPLO, EM CHAPA DE MADEIRA PLASTIFICADA, 14 UTILIZAÇÕES. AF_09/2020</v>
          </cell>
          <cell r="I2258" t="str">
            <v>M2</v>
          </cell>
          <cell r="J2258" t="str">
            <v>COEFICIENTE DE REPRESENTATIVIDADE</v>
          </cell>
          <cell r="K2258" t="str">
            <v>237,37</v>
          </cell>
        </row>
        <row r="2259">
          <cell r="G2259">
            <v>92475</v>
          </cell>
          <cell r="H2259" t="str">
            <v>MONTAGEM E DESMONTAGEM DE FÔRMA DE VIGA, ESCORAMENTO COM GARFO DE MADEIRA, PÉ-DIREITO SIMPLES, EM CHAPA DE MADEIRA PLASTIFICADA, 14 UTILIZAÇÕES. AF_09/2020</v>
          </cell>
          <cell r="I2259" t="str">
            <v>M2</v>
          </cell>
          <cell r="J2259" t="str">
            <v>COEFICIENTE DE REPRESENTATIVIDADE</v>
          </cell>
          <cell r="K2259" t="str">
            <v>79,03</v>
          </cell>
        </row>
        <row r="2260">
          <cell r="G2260">
            <v>92476</v>
          </cell>
          <cell r="H2260" t="str">
            <v>MONTAGEM E DESMONTAGEM DE FÔRMA DE VIGA, ESCORAMENTO METÁLICO, PÉ-DIREITO SIMPLES, EM CHAPA DE MADEIRA PLASTIFICADA, 14 UTILIZAÇÕES. AF_09/2020</v>
          </cell>
          <cell r="I2260" t="str">
            <v>M2</v>
          </cell>
          <cell r="J2260" t="str">
            <v>COEFICIENTE DE REPRESENTATIVIDADE</v>
          </cell>
          <cell r="K2260" t="str">
            <v>79,81</v>
          </cell>
        </row>
        <row r="2261">
          <cell r="G2261">
            <v>92477</v>
          </cell>
          <cell r="H2261" t="str">
            <v>MONTAGEM E DESMONTAGEM DE FÔRMA DE VIGA, ESCORAMENTO COM GARFO DE MADEIRA, PÉ-DIREITO DUPLO, EM CHAPA DE MADEIRA PLASTIFICADA, 18 UTILIZAÇÕES. AF_09/2020</v>
          </cell>
          <cell r="I2261" t="str">
            <v>M2</v>
          </cell>
          <cell r="J2261" t="str">
            <v>COEFICIENTE DE REPRESENTATIVIDADE</v>
          </cell>
          <cell r="K2261" t="str">
            <v>99,62</v>
          </cell>
        </row>
        <row r="2262">
          <cell r="G2262">
            <v>92478</v>
          </cell>
          <cell r="H2262" t="str">
            <v>MONTAGEM E DESMONTAGEM DE FÔRMA DE VIGA, ESCORAMENTO METÁLICO, PÉ-DIREITO DUPLO, EM CHAPA DE MADEIRA PLASTIFICADA, 18 UTILIZAÇÕES. AF_09/2020</v>
          </cell>
          <cell r="I2262" t="str">
            <v>M2</v>
          </cell>
          <cell r="J2262" t="str">
            <v>COEFICIENTE DE REPRESENTATIVIDADE</v>
          </cell>
          <cell r="K2262" t="str">
            <v>226,79</v>
          </cell>
        </row>
        <row r="2263">
          <cell r="G2263">
            <v>92479</v>
          </cell>
          <cell r="H2263" t="str">
            <v>MONTAGEM E DESMONTAGEM DE FÔRMA DE VIGA, ESCORAMENTO COM GARFO DE MADEIRA, PÉ-DIREITO SIMPLES, EM CHAPA DE MADEIRA PLASTIFICADA, 18 UTILIZAÇÕES. AF_09/2020</v>
          </cell>
          <cell r="I2263" t="str">
            <v>M2</v>
          </cell>
          <cell r="J2263" t="str">
            <v>COEFICIENTE DE REPRESENTATIVIDADE</v>
          </cell>
          <cell r="K2263" t="str">
            <v>64,63</v>
          </cell>
        </row>
        <row r="2264">
          <cell r="G2264">
            <v>92480</v>
          </cell>
          <cell r="H2264" t="str">
            <v>MONTAGEM E DESMONTAGEM DE FÔRMA DE VIGA, ESCORAMENTO METÁLICO, PÉ-DIREITO SIMPLES, EM CHAPA DE MADEIRA PLASTIFICADA, 18 UTILIZAÇÕES. AF_09/2020</v>
          </cell>
          <cell r="I2264" t="str">
            <v>M2</v>
          </cell>
          <cell r="J2264" t="str">
            <v>COEFICIENTE DE REPRESENTATIVIDADE</v>
          </cell>
          <cell r="K2264" t="str">
            <v>70,42</v>
          </cell>
        </row>
        <row r="2265">
          <cell r="G2265">
            <v>92482</v>
          </cell>
          <cell r="H2265" t="str">
            <v>MONTAGEM E DESMONTAGEM DE FÔRMA DE LAJE MACIÇA, PÉ-DIREITO SIMPLES, EM MADEIRA SERRADA, 1 UTILIZAÇÃO. AF_09/2020</v>
          </cell>
          <cell r="I2265" t="str">
            <v>M2</v>
          </cell>
          <cell r="J2265" t="str">
            <v>COEFICIENTE DE REPRESENTATIVIDADE</v>
          </cell>
          <cell r="K2265" t="str">
            <v>315,67</v>
          </cell>
        </row>
        <row r="2266">
          <cell r="G2266">
            <v>92484</v>
          </cell>
          <cell r="H2266" t="str">
            <v>MONTAGEM E DESMONTAGEM DE FÔRMA DE LAJE MACIÇA, PÉ-DIREITO SIMPLES, EM MADEIRA SERRADA, 2 UTILIZAÇÕES. AF_09/2020</v>
          </cell>
          <cell r="I2266" t="str">
            <v>M2</v>
          </cell>
          <cell r="J2266" t="str">
            <v>COEFICIENTE DE REPRESENTATIVIDADE</v>
          </cell>
          <cell r="K2266" t="str">
            <v>215,37</v>
          </cell>
        </row>
        <row r="2267">
          <cell r="G2267">
            <v>92486</v>
          </cell>
          <cell r="H2267" t="str">
            <v>MONTAGEM E DESMONTAGEM DE FÔRMA DE LAJE MACIÇA, PÉ-DIREITO SIMPLES, EM MADEIRA SERRADA, 4 UTILIZAÇÕES. AF_09/2020</v>
          </cell>
          <cell r="I2267" t="str">
            <v>M2</v>
          </cell>
          <cell r="J2267" t="str">
            <v>COEFICIENTE DE REPRESENTATIVIDADE</v>
          </cell>
          <cell r="K2267" t="str">
            <v>152,02</v>
          </cell>
        </row>
        <row r="2268">
          <cell r="G2268">
            <v>92488</v>
          </cell>
          <cell r="H2268" t="str">
            <v>MONTAGEM E DESMONTAGEM DE FÔRMA DE LAJE NERVURADA COM CUBETA E ASSOALHO, PÉ-DIREITO DUPLO, EM CHAPA DE MADEIRA COMPENSADA RESINADA, 8 UTILIZAÇÕES. AF_09/2020</v>
          </cell>
          <cell r="I2268" t="str">
            <v>M2</v>
          </cell>
          <cell r="J2268" t="str">
            <v>ATRIBUÍDO SÃO PAULO</v>
          </cell>
          <cell r="K2268" t="str">
            <v>112,43</v>
          </cell>
        </row>
        <row r="2269">
          <cell r="G2269">
            <v>92490</v>
          </cell>
          <cell r="H2269" t="str">
            <v>MONTAGEM E DESMONTAGEM DE FÔRMA DE LAJE NERVURADA COM CUBETA E ASSOALHO, PÉ-DIREITO SIMPLES, EM CHAPA DE MADEIRA COMPENSADA RESINADA, 8 UTILIZAÇÕES. AF_09/2020</v>
          </cell>
          <cell r="I2269" t="str">
            <v>M2</v>
          </cell>
          <cell r="J2269" t="str">
            <v>ATRIBUÍDO SÃO PAULO</v>
          </cell>
          <cell r="K2269" t="str">
            <v>69,22</v>
          </cell>
        </row>
        <row r="2270">
          <cell r="G2270">
            <v>92492</v>
          </cell>
          <cell r="H2270" t="str">
            <v>MONTAGEM E DESMONTAGEM DE FÔRMA DE LAJE NERVURADA COM CUBETA E ASSOALHO, PÉ-DIREITO DUPLO, EM CHAPA DE MADEIRA COMPENSADA RESINADA, 10 UTILIZAÇÕES. AF_09/2020</v>
          </cell>
          <cell r="I2270" t="str">
            <v>M2</v>
          </cell>
          <cell r="J2270" t="str">
            <v>ATRIBUÍDO SÃO PAULO</v>
          </cell>
          <cell r="K2270" t="str">
            <v>107,24</v>
          </cell>
        </row>
        <row r="2271">
          <cell r="G2271">
            <v>92494</v>
          </cell>
          <cell r="H2271" t="str">
            <v>MONTAGEM E DESMONTAGEM DE FÔRMA DE LAJE NERVURADA COM CUBETA E ASSOALHO, PÉ-DIREITO SIMPLES, EM CHAPA DE MADEIRA COMPENSADA RESINADA, 10 UTILIZAÇÕES. AF_09/2020</v>
          </cell>
          <cell r="I2271" t="str">
            <v>M2</v>
          </cell>
          <cell r="J2271" t="str">
            <v>ATRIBUÍDO SÃO PAULO</v>
          </cell>
          <cell r="K2271" t="str">
            <v>64,97</v>
          </cell>
        </row>
        <row r="2272">
          <cell r="G2272">
            <v>92496</v>
          </cell>
          <cell r="H2272" t="str">
            <v>MONTAGEM E DESMONTAGEM DE FÔRMA DE LAJE NERVURADA COM CUBETA E ASSOALHO, PÉ-DIREITO DUPLO, EM CHAPA DE MADEIRA COMPENSADA RESINADA, 12 UTILIZAÇÕES. AF_09/2020</v>
          </cell>
          <cell r="I2272" t="str">
            <v>M2</v>
          </cell>
          <cell r="J2272" t="str">
            <v>ATRIBUÍDO SÃO PAULO</v>
          </cell>
          <cell r="K2272" t="str">
            <v>102,96</v>
          </cell>
        </row>
        <row r="2273">
          <cell r="G2273">
            <v>92498</v>
          </cell>
          <cell r="H2273" t="str">
            <v>MONTAGEM E DESMONTAGEM DE FÔRMA DE LAJE NERVURADA COM CUBETA E ASSOALHO, PÉ-DIREITO SIMPLES, EM CHAPA DE MADEIRA COMPENSADA RESINADA, 12 UTILIZAÇÕES. AF_09/2020</v>
          </cell>
          <cell r="I2273" t="str">
            <v>M2</v>
          </cell>
          <cell r="J2273" t="str">
            <v>ATRIBUÍDO SÃO PAULO</v>
          </cell>
          <cell r="K2273" t="str">
            <v>61,50</v>
          </cell>
        </row>
        <row r="2274">
          <cell r="G2274">
            <v>92500</v>
          </cell>
          <cell r="H2274" t="str">
            <v>MONTAGEM E DESMONTAGEM DE FÔRMA DE LAJE NERVURADA COM CUBETA E ASSOALHO, PÉ-DIREITO DUPLO, EM CHAPA DE MADEIRA COMPENSADA RESINADA, 14 UTILIZAÇÕES. AF_09/2020</v>
          </cell>
          <cell r="I2274" t="str">
            <v>M2</v>
          </cell>
          <cell r="J2274" t="str">
            <v>ATRIBUÍDO SÃO PAULO</v>
          </cell>
          <cell r="K2274" t="str">
            <v>99,62</v>
          </cell>
        </row>
        <row r="2275">
          <cell r="G2275">
            <v>92502</v>
          </cell>
          <cell r="H2275" t="str">
            <v>MONTAGEM E DESMONTAGEM DE FÔRMA DE LAJE NERVURADA COM CUBETA E ASSOALHO, PÉ-DIREITO SIMPLES, EM CHAPA DE MADEIRA COMPENSADA RESINADA, 14 UTILIZAÇÕES. AF_09/2020</v>
          </cell>
          <cell r="I2275" t="str">
            <v>M2</v>
          </cell>
          <cell r="J2275" t="str">
            <v>ATRIBUÍDO SÃO PAULO</v>
          </cell>
          <cell r="K2275" t="str">
            <v>58,93</v>
          </cell>
        </row>
        <row r="2276">
          <cell r="G2276">
            <v>92504</v>
          </cell>
          <cell r="H2276" t="str">
            <v>MONTAGEM E DESMONTAGEM DE FÔRMA DE LAJE NERVURADA COM CUBETA E ASSOALHO, PÉ-DIREITO DUPLO, EM CHAPA DE MADEIRA COMPENSADA RESINADA, 18 UTILIZAÇÕES. AF_09/2020</v>
          </cell>
          <cell r="I2276" t="str">
            <v>M2</v>
          </cell>
          <cell r="J2276" t="str">
            <v>ATRIBUÍDO SÃO PAULO</v>
          </cell>
          <cell r="K2276" t="str">
            <v>62,10</v>
          </cell>
        </row>
        <row r="2277">
          <cell r="G2277">
            <v>92506</v>
          </cell>
          <cell r="H2277" t="str">
            <v>MONTAGEM E DESMONTAGEM DE FÔRMA DE LAJE NERVURADA COM CUBETA E ASSOALHO, PÉ-DIREITO SIMPLES, EM CHAPA DE MADEIRA COMPENSADA RESINADA, 18 UTILIZAÇÕES. AF_09/2020</v>
          </cell>
          <cell r="I2277" t="str">
            <v>M2</v>
          </cell>
          <cell r="J2277" t="str">
            <v>ATRIBUÍDO SÃO PAULO</v>
          </cell>
          <cell r="K2277" t="str">
            <v>54,17</v>
          </cell>
        </row>
        <row r="2278">
          <cell r="G2278">
            <v>92508</v>
          </cell>
          <cell r="H2278" t="str">
            <v>MONTAGEM E DESMONTAGEM DE FÔRMA DE LAJE MACIÇA, PÉ-DIREITO DUPLO, EM CHAPA DE MADEIRA COMPENSADA RESINADA, 2 UTILIZAÇÕES. AF_09/2020</v>
          </cell>
          <cell r="I2278" t="str">
            <v>M2</v>
          </cell>
          <cell r="J2278" t="str">
            <v>ATRIBUÍDO SÃO PAULO</v>
          </cell>
          <cell r="K2278" t="str">
            <v>111,19</v>
          </cell>
        </row>
        <row r="2279">
          <cell r="G2279">
            <v>92510</v>
          </cell>
          <cell r="H2279" t="str">
            <v>MONTAGEM E DESMONTAGEM DE FÔRMA DE LAJE MACIÇA, PÉ-DIREITO SIMPLES, EM CHAPA DE MADEIRA COMPENSADA RESINADA, 2 UTILIZAÇÕES. AF_09/2020</v>
          </cell>
          <cell r="I2279" t="str">
            <v>M2</v>
          </cell>
          <cell r="J2279" t="str">
            <v>ATRIBUÍDO SÃO PAULO</v>
          </cell>
          <cell r="K2279" t="str">
            <v>66,36</v>
          </cell>
        </row>
        <row r="2280">
          <cell r="G2280">
            <v>92512</v>
          </cell>
          <cell r="H2280" t="str">
            <v>MONTAGEM E DESMONTAGEM DE FÔRMA DE LAJE MACIÇA, PÉ-DIREITO DUPLO, EM CHAPA DE MADEIRA COMPENSADA RESINADA, 4 UTILIZAÇÕES. AF_09/2020</v>
          </cell>
          <cell r="I2280" t="str">
            <v>M2</v>
          </cell>
          <cell r="J2280" t="str">
            <v>ATRIBUÍDO SÃO PAULO</v>
          </cell>
          <cell r="K2280" t="str">
            <v>95,63</v>
          </cell>
        </row>
        <row r="2281">
          <cell r="G2281">
            <v>92514</v>
          </cell>
          <cell r="H2281" t="str">
            <v>MONTAGEM E DESMONTAGEM DE FÔRMA DE LAJE MACIÇA, PÉ-DIREITO SIMPLES, EM CHAPA DE MADEIRA COMPENSADA RESINADA, 4 UTILIZAÇÕES. AF_09/2020</v>
          </cell>
          <cell r="I2281" t="str">
            <v>M2</v>
          </cell>
          <cell r="J2281" t="str">
            <v>ATRIBUÍDO SÃO PAULO</v>
          </cell>
          <cell r="K2281" t="str">
            <v>51,81</v>
          </cell>
        </row>
        <row r="2282">
          <cell r="G2282">
            <v>92515</v>
          </cell>
          <cell r="H2282" t="str">
            <v>MONTAGEM E DESMONTAGEM DE FÔRMA DE LAJE MACIÇA, PÉ-DIREITO DUPLO, EM CHAPA DE MADEIRA COMPENSADA RESINADA, 6 UTILIZAÇÕES. AF_09/2020</v>
          </cell>
          <cell r="I2282" t="str">
            <v>M2</v>
          </cell>
          <cell r="J2282" t="str">
            <v>ATRIBUÍDO SÃO PAULO</v>
          </cell>
          <cell r="K2282" t="str">
            <v>88,04</v>
          </cell>
        </row>
        <row r="2283">
          <cell r="G2283">
            <v>92518</v>
          </cell>
          <cell r="H2283" t="str">
            <v>MONTAGEM E DESMONTAGEM DE FÔRMA DE LAJE MACIÇA, PÉ-DIREITO SIMPLES, EM CHAPA DE MADEIRA COMPENSADA RESINADA, 6 UTILIZAÇÕES. AF_09/2020</v>
          </cell>
          <cell r="I2283" t="str">
            <v>M2</v>
          </cell>
          <cell r="J2283" t="str">
            <v>ATRIBUÍDO SÃO PAULO</v>
          </cell>
          <cell r="K2283" t="str">
            <v>45,17</v>
          </cell>
        </row>
        <row r="2284">
          <cell r="G2284">
            <v>92520</v>
          </cell>
          <cell r="H2284" t="str">
            <v>MONTAGEM E DESMONTAGEM DE FÔRMA DE LAJE MACIÇA, PÉ-DIREITO DUPLO, EM CHAPA DE MADEIRA COMPENSADA RESINADA, 8 UTILIZAÇÕES. AF_09/2020</v>
          </cell>
          <cell r="I2284" t="str">
            <v>M2</v>
          </cell>
          <cell r="J2284" t="str">
            <v>ATRIBUÍDO SÃO PAULO</v>
          </cell>
          <cell r="K2284" t="str">
            <v>83,17</v>
          </cell>
        </row>
        <row r="2285">
          <cell r="G2285">
            <v>92522</v>
          </cell>
          <cell r="H2285" t="str">
            <v>MONTAGEM E DESMONTAGEM DE FÔRMA DE LAJE MACIÇA, PÉ-DIREITO SIMPLES, EM CHAPA DE MADEIRA COMPENSADA RESINADA, 8 UTILIZAÇÕES. AF_09/2020</v>
          </cell>
          <cell r="I2285" t="str">
            <v>M2</v>
          </cell>
          <cell r="J2285" t="str">
            <v>ATRIBUÍDO SÃO PAULO</v>
          </cell>
          <cell r="K2285" t="str">
            <v>41,18</v>
          </cell>
        </row>
        <row r="2286">
          <cell r="G2286">
            <v>92524</v>
          </cell>
          <cell r="H2286" t="str">
            <v>MONTAGEM E DESMONTAGEM DE FÔRMA DE LAJE MACIÇA, PÉ-DIREITO DUPLO, EM CHAPA DE MADEIRA COMPENSADA PLASTIFICADA, 10 UTILIZAÇÕES. AF_09/2020</v>
          </cell>
          <cell r="I2286" t="str">
            <v>M2</v>
          </cell>
          <cell r="J2286" t="str">
            <v>ATRIBUÍDO SÃO PAULO</v>
          </cell>
          <cell r="K2286" t="str">
            <v>83,09</v>
          </cell>
        </row>
        <row r="2287">
          <cell r="G2287">
            <v>92526</v>
          </cell>
          <cell r="H2287" t="str">
            <v>MONTAGEM E DESMONTAGEM DE FÔRMA DE LAJE MACIÇA, PÉ-DIREITO SIMPLES, EM CHAPA DE MADEIRA COMPENSADA PLASTIFICADA, 10 UTILIZAÇÕES. AF_09/2020</v>
          </cell>
          <cell r="I2287" t="str">
            <v>M2</v>
          </cell>
          <cell r="J2287" t="str">
            <v>ATRIBUÍDO SÃO PAULO</v>
          </cell>
          <cell r="K2287" t="str">
            <v>41,92</v>
          </cell>
        </row>
        <row r="2288">
          <cell r="G2288">
            <v>92528</v>
          </cell>
          <cell r="H2288" t="str">
            <v>MONTAGEM E DESMONTAGEM DE FÔRMA DE LAJE MACIÇA, PÉ-DIREITO DUPLO, EM CHAPA DE MADEIRA COMPENSADA PLASTIFICADA, 12 UTILIZAÇÕES. AF_09/2020</v>
          </cell>
          <cell r="I2288" t="str">
            <v>M2</v>
          </cell>
          <cell r="J2288" t="str">
            <v>ATRIBUÍDO SÃO PAULO</v>
          </cell>
          <cell r="K2288" t="str">
            <v>80,00</v>
          </cell>
        </row>
        <row r="2289">
          <cell r="G2289">
            <v>92530</v>
          </cell>
          <cell r="H2289" t="str">
            <v>MONTAGEM E DESMONTAGEM DE FÔRMA DE LAJE MACIÇA, PÉ-DIREITO SIMPLES, EM CHAPA DE MADEIRA COMPENSADA PLASTIFICADA, 12 UTILIZAÇÕES. AF_09/2020</v>
          </cell>
          <cell r="I2289" t="str">
            <v>M2</v>
          </cell>
          <cell r="J2289" t="str">
            <v>ATRIBUÍDO SÃO PAULO</v>
          </cell>
          <cell r="K2289" t="str">
            <v>39,59</v>
          </cell>
        </row>
        <row r="2290">
          <cell r="G2290">
            <v>92532</v>
          </cell>
          <cell r="H2290" t="str">
            <v>MONTAGEM E DESMONTAGEM DE FÔRMA DE LAJE MACIÇA, PÉ-DIREITO DUPLO, EM CHAPA DE MADEIRA COMPENSADA PLASTIFICADA, 14 UTILIZAÇÕES. AF_09/2020</v>
          </cell>
          <cell r="I2290" t="str">
            <v>M2</v>
          </cell>
          <cell r="J2290" t="str">
            <v>ATRIBUÍDO SÃO PAULO</v>
          </cell>
          <cell r="K2290" t="str">
            <v>77,34</v>
          </cell>
        </row>
        <row r="2291">
          <cell r="G2291">
            <v>92534</v>
          </cell>
          <cell r="H2291" t="str">
            <v>MONTAGEM E DESMONTAGEM DE FÔRMA DE LAJE MACIÇA, PÉ-DIREITO SIMPLES, EM CHAPA DE MADEIRA COMPENSADA PLASTIFICADA, 14 UTILIZAÇÕES. AF_09/2020</v>
          </cell>
          <cell r="I2291" t="str">
            <v>M2</v>
          </cell>
          <cell r="J2291" t="str">
            <v>ATRIBUÍDO SÃO PAULO</v>
          </cell>
          <cell r="K2291" t="str">
            <v>37,62</v>
          </cell>
        </row>
        <row r="2292">
          <cell r="G2292">
            <v>92536</v>
          </cell>
          <cell r="H2292" t="str">
            <v>MONTAGEM E DESMONTAGEM DE FÔRMA DE LAJE MACIÇA, PÉ-DIREITO DUPLO, EM CHAPA DE MADEIRA COMPENSADA PLASTIFICADA, 18 UTILIZAÇÕES. AF_09/2020</v>
          </cell>
          <cell r="I2292" t="str">
            <v>M2</v>
          </cell>
          <cell r="J2292" t="str">
            <v>ATRIBUÍDO SÃO PAULO</v>
          </cell>
          <cell r="K2292" t="str">
            <v>72,16</v>
          </cell>
        </row>
        <row r="2293">
          <cell r="G2293">
            <v>92538</v>
          </cell>
          <cell r="H2293" t="str">
            <v>MONTAGEM E DESMONTAGEM DE FÔRMA DE LAJE MACIÇA, PÉ-DIREITO SIMPLES, EM CHAPA DE MADEIRA COMPENSADA PLASTIFICADA, 18 UTILIZAÇÕES. AF_09/2020</v>
          </cell>
          <cell r="I2293" t="str">
            <v>M2</v>
          </cell>
          <cell r="J2293" t="str">
            <v>ATRIBUÍDO SÃO PAULO</v>
          </cell>
          <cell r="K2293" t="str">
            <v>33,65</v>
          </cell>
        </row>
        <row r="2294">
          <cell r="G2294">
            <v>96252</v>
          </cell>
          <cell r="H2294" t="str">
            <v>FABRICAÇÃO DE FÔRMA PARA PILARES CIRCULARES, EM CHAPA DE MADEIRA COMPENSADA RESINADA. AF_06/2017</v>
          </cell>
          <cell r="I2294" t="str">
            <v>M2</v>
          </cell>
          <cell r="J2294" t="str">
            <v>COEFICIENTE DE REPRESENTATIVIDADE</v>
          </cell>
          <cell r="K2294" t="str">
            <v>242,32</v>
          </cell>
        </row>
        <row r="2295">
          <cell r="G2295">
            <v>96257</v>
          </cell>
          <cell r="H2295" t="str">
            <v>MONTAGEM E DESMONTAGEM DE FÔRMA DE PILARES CIRCULARES, COM ÁREA MÉDIA DAS SEÇÕES MENOR OU IGUAL A 0,28 M², PÉ-DIREITO SIMPLES, EM MADEIRA, 2 UTILIZAÇÕES. AF_06/2017</v>
          </cell>
          <cell r="I2295" t="str">
            <v>M2</v>
          </cell>
          <cell r="J2295" t="str">
            <v>COEFICIENTE DE REPRESENTATIVIDADE</v>
          </cell>
          <cell r="K2295" t="str">
            <v>191,12</v>
          </cell>
        </row>
        <row r="2296">
          <cell r="G2296">
            <v>96258</v>
          </cell>
          <cell r="H2296" t="str">
            <v>MONTAGEM E DESMONTAGEM DE FÔRMA DE PILARES CIRCULARES, COM ÁREA MÉDIA DAS SEÇÕES MAIOR QUE 0,28 M², PÉ-DIREITO SIMPLES, EM MADEIRA, 2 UTILIZAÇÕES. AF_06/2017</v>
          </cell>
          <cell r="I2296" t="str">
            <v>M2</v>
          </cell>
          <cell r="J2296" t="str">
            <v>COEFICIENTE DE REPRESENTATIVIDADE</v>
          </cell>
          <cell r="K2296" t="str">
            <v>179,94</v>
          </cell>
        </row>
        <row r="2297">
          <cell r="G2297">
            <v>96259</v>
          </cell>
          <cell r="H2297" t="str">
            <v>MONTAGEM E DESMONTAGEM DE FÔRMA DE PILARES CIRCULARES, COM ÁREA MÉDIA DAS SEÇÕES MENOR OU IGUAL A 0,28 M², PÉ-DIREITO DUPLO, EM MADEIRA, 2 UTILIZAÇÕES. AF_06/2017</v>
          </cell>
          <cell r="I2297" t="str">
            <v>M2</v>
          </cell>
          <cell r="J2297" t="str">
            <v>COEFICIENTE DE REPRESENTATIVIDADE</v>
          </cell>
          <cell r="K2297" t="str">
            <v>211,65</v>
          </cell>
        </row>
        <row r="2298">
          <cell r="G2298">
            <v>96529</v>
          </cell>
          <cell r="H2298" t="str">
            <v>FABRICAÇÃO, MONTAGEM E DESMONTAGEM DE FÔRMA PARA SAPATA, EM MADEIRA SERRADA, E=25 MM, 1 UTILIZAÇÃO. AF_06/2017</v>
          </cell>
          <cell r="I2298" t="str">
            <v>M2</v>
          </cell>
          <cell r="J2298" t="str">
            <v>COEFICIENTE DE REPRESENTATIVIDADE</v>
          </cell>
          <cell r="K2298" t="str">
            <v>327,99</v>
          </cell>
        </row>
        <row r="2299">
          <cell r="G2299">
            <v>96530</v>
          </cell>
          <cell r="H2299" t="str">
            <v>FABRICAÇÃO, MONTAGEM E DESMONTAGEM DE FÔRMA PARA VIGA BALDRAME, EM MADEIRA SERRADA, E=25 MM, 1 UTILIZAÇÃO. AF_06/2017</v>
          </cell>
          <cell r="I2299" t="str">
            <v>M2</v>
          </cell>
          <cell r="J2299" t="str">
            <v>COEFICIENTE DE REPRESENTATIVIDADE</v>
          </cell>
          <cell r="K2299" t="str">
            <v>183,40</v>
          </cell>
        </row>
        <row r="2300">
          <cell r="G2300">
            <v>96531</v>
          </cell>
          <cell r="H2300" t="str">
            <v>FABRICAÇÃO, MONTAGEM E DESMONTAGEM DE FÔRMA PARA BLOCO DE COROAMENTO, EM MADEIRA SERRADA, E=25 MM, 2 UTILIZAÇÕES. AF_06/2017</v>
          </cell>
          <cell r="I2300" t="str">
            <v>M2</v>
          </cell>
          <cell r="J2300" t="str">
            <v>COEFICIENTE DE REPRESENTATIVIDADE</v>
          </cell>
          <cell r="K2300" t="str">
            <v>124,40</v>
          </cell>
        </row>
        <row r="2301">
          <cell r="G2301">
            <v>96532</v>
          </cell>
          <cell r="H2301" t="str">
            <v>FABRICAÇÃO, MONTAGEM E DESMONTAGEM DE FÔRMA PARA SAPATA, EM MADEIRA SERRADA, E=25 MM, 2 UTILIZAÇÕES. AF_06/2017</v>
          </cell>
          <cell r="I2301" t="str">
            <v>M2</v>
          </cell>
          <cell r="J2301" t="str">
            <v>COEFICIENTE DE REPRESENTATIVIDADE</v>
          </cell>
          <cell r="K2301" t="str">
            <v>203,78</v>
          </cell>
        </row>
        <row r="2302">
          <cell r="G2302">
            <v>96533</v>
          </cell>
          <cell r="H2302" t="str">
            <v>FABRICAÇÃO, MONTAGEM E DESMONTAGEM DE FÔRMA PARA VIGA BALDRAME, EM MADEIRA SERRADA, E=25 MM, 2 UTILIZAÇÕES. AF_06/2017</v>
          </cell>
          <cell r="I2302" t="str">
            <v>M2</v>
          </cell>
          <cell r="J2302" t="str">
            <v>COEFICIENTE DE REPRESENTATIVIDADE</v>
          </cell>
          <cell r="K2302" t="str">
            <v>110,86</v>
          </cell>
        </row>
        <row r="2303">
          <cell r="G2303">
            <v>96534</v>
          </cell>
          <cell r="H2303" t="str">
            <v>FABRICAÇÃO, MONTAGEM E DESMONTAGEM DE FÔRMA PARA BLOCO DE COROAMENTO, EM MADEIRA SERRADA, E=25 MM, 4 UTILIZAÇÕES. AF_06/2017</v>
          </cell>
          <cell r="I2303" t="str">
            <v>M2</v>
          </cell>
          <cell r="J2303" t="str">
            <v>COEFICIENTE DE REPRESENTATIVIDADE</v>
          </cell>
          <cell r="K2303" t="str">
            <v>84,24</v>
          </cell>
        </row>
        <row r="2304">
          <cell r="G2304">
            <v>96535</v>
          </cell>
          <cell r="H2304" t="str">
            <v>FABRICAÇÃO, MONTAGEM E DESMONTAGEM DE FÔRMA PARA SAPATA, EM MADEIRA SERRADA, E=25 MM, 4 UTILIZAÇÕES. AF_06/2017</v>
          </cell>
          <cell r="I2304" t="str">
            <v>M2</v>
          </cell>
          <cell r="J2304" t="str">
            <v>COEFICIENTE DE REPRESENTATIVIDADE</v>
          </cell>
          <cell r="K2304" t="str">
            <v>139,11</v>
          </cell>
        </row>
        <row r="2305">
          <cell r="G2305">
            <v>96536</v>
          </cell>
          <cell r="H2305" t="str">
            <v>FABRICAÇÃO, MONTAGEM E DESMONTAGEM DE FÔRMA PARA VIGA BALDRAME, EM MADEIRA SERRADA, E=25 MM, 4 UTILIZAÇÕES. AF_06/2017</v>
          </cell>
          <cell r="I2305" t="str">
            <v>M2</v>
          </cell>
          <cell r="J2305" t="str">
            <v>COEFICIENTE DE REPRESENTATIVIDADE</v>
          </cell>
          <cell r="K2305" t="str">
            <v>73,12</v>
          </cell>
        </row>
        <row r="2306">
          <cell r="G2306">
            <v>96537</v>
          </cell>
          <cell r="H2306" t="str">
            <v>FABRICAÇÃO, MONTAGEM E DESMONTAGEM DE FÔRMA PARA BLOCO DE COROAMENTO, EM CHAPA DE MADEIRA COMPENSADA RESINADA, E=17 MM, 2 UTILIZAÇÕES. AF_06/2017</v>
          </cell>
          <cell r="I2306" t="str">
            <v>M2</v>
          </cell>
          <cell r="J2306" t="str">
            <v>COEFICIENTE DE REPRESENTATIVIDADE</v>
          </cell>
          <cell r="K2306" t="str">
            <v>183,19</v>
          </cell>
        </row>
        <row r="2307">
          <cell r="G2307">
            <v>96538</v>
          </cell>
          <cell r="H2307" t="str">
            <v>FABRICAÇÃO, MONTAGEM E DESMONTAGEM DE FÔRMA PARA SAPATA, EM CHAPA DE MADEIRA COMPENSADA RESINADA, E=17 MM, 2 UTILIZAÇÕES. AF_06/2017</v>
          </cell>
          <cell r="I2307" t="str">
            <v>M2</v>
          </cell>
          <cell r="J2307" t="str">
            <v>COEFICIENTE DE REPRESENTATIVIDADE</v>
          </cell>
          <cell r="K2307" t="str">
            <v>252,37</v>
          </cell>
        </row>
        <row r="2308">
          <cell r="G2308">
            <v>96539</v>
          </cell>
          <cell r="H2308" t="str">
            <v>FABRICAÇÃO, MONTAGEM E DESMONTAGEM DE FÔRMA PARA VIGA BALDRAME, EM CHAPA DE MADEIRA COMPENSADA RESINADA, E=17 MM, 2 UTILIZAÇÕES. AF_06/2017</v>
          </cell>
          <cell r="I2308" t="str">
            <v>M2</v>
          </cell>
          <cell r="J2308" t="str">
            <v>COEFICIENTE DE REPRESENTATIVIDADE</v>
          </cell>
          <cell r="K2308" t="str">
            <v>116,95</v>
          </cell>
        </row>
        <row r="2309">
          <cell r="G2309">
            <v>96540</v>
          </cell>
          <cell r="H2309" t="str">
            <v>FABRICAÇÃO, MONTAGEM E DESMONTAGEM DE FÔRMA PARA BLOCO DE COROAMENTO, EM CHAPA DE MADEIRA COMPENSADA RESINADA, E=17 MM, 4 UTILIZAÇÕES. AF_06/2017</v>
          </cell>
          <cell r="I2309" t="str">
            <v>M2</v>
          </cell>
          <cell r="J2309" t="str">
            <v>COEFICIENTE DE REPRESENTATIVIDADE</v>
          </cell>
          <cell r="K2309" t="str">
            <v>124,33</v>
          </cell>
        </row>
        <row r="2310">
          <cell r="G2310">
            <v>96541</v>
          </cell>
          <cell r="H2310" t="str">
            <v>FABRICAÇÃO, MONTAGEM E DESMONTAGEM DE FÔRMA PARA SAPATA, EM CHAPA DE MADEIRA COMPENSADA RESINADA, E=17 MM, 4 UTILIZAÇÕES. AF_06/2017</v>
          </cell>
          <cell r="I2310" t="str">
            <v>M2</v>
          </cell>
          <cell r="J2310" t="str">
            <v>COEFICIENTE DE REPRESENTATIVIDADE</v>
          </cell>
          <cell r="K2310" t="str">
            <v>174,83</v>
          </cell>
        </row>
        <row r="2311">
          <cell r="G2311">
            <v>96542</v>
          </cell>
          <cell r="H2311" t="str">
            <v>FABRICAÇÃO, MONTAGEM E DESMONTAGEM DE FÔRMA PARA VIGA BALDRAME, EM CHAPA DE MADEIRA COMPENSADA RESINADA, E=17 MM, 4 UTILIZAÇÕES. AF_06/2017</v>
          </cell>
          <cell r="I2311" t="str">
            <v>M2</v>
          </cell>
          <cell r="J2311" t="str">
            <v>COEFICIENTE DE REPRESENTATIVIDADE</v>
          </cell>
          <cell r="K2311" t="str">
            <v>85,09</v>
          </cell>
        </row>
        <row r="2312">
          <cell r="G2312">
            <v>96543</v>
          </cell>
          <cell r="H2312" t="str">
            <v>ARMAÇÃO DE BLOCO, VIGA BALDRAME E SAPATA UTILIZANDO AÇO CA-60 DE 5 MM - MONTAGEM. AF_06/2017</v>
          </cell>
          <cell r="I2312" t="str">
            <v>KG</v>
          </cell>
          <cell r="J2312" t="str">
            <v>ATRIBUÍDO SÃO PAULO</v>
          </cell>
          <cell r="K2312" t="str">
            <v>17,38</v>
          </cell>
        </row>
        <row r="2313">
          <cell r="G2313">
            <v>97747</v>
          </cell>
          <cell r="H2313" t="str">
            <v>MONTAGEM E DESMONTAGEM DE FÔRMA DE PILARES CIRCULARES, COM ÁREA MÉDIA DAS SEÇÕES MAIOR QUE 0,28 M², PÉ-DIREITO DUPLO, EM MADEIRA, 2 UTILIZAÇÕES.  AF_06/2017</v>
          </cell>
          <cell r="I2313" t="str">
            <v>M2</v>
          </cell>
          <cell r="J2313" t="str">
            <v>COEFICIENTE DE REPRESENTATIVIDADE</v>
          </cell>
          <cell r="K2313" t="str">
            <v>197,74</v>
          </cell>
        </row>
        <row r="2314">
          <cell r="G2314">
            <v>101791</v>
          </cell>
          <cell r="H2314" t="str">
            <v>FABRICAÇÃO DE ESCORAS DO TIPO PONTALETE, EM MADEIRA, PARA PÉ-DIREITO DUPLO. AF_09/2020</v>
          </cell>
          <cell r="I2314" t="str">
            <v>M</v>
          </cell>
          <cell r="J2314" t="str">
            <v>COEFICIENTE DE REPRESENTATIVIDADE</v>
          </cell>
          <cell r="K2314" t="str">
            <v>26,24</v>
          </cell>
        </row>
        <row r="2315">
          <cell r="G2315">
            <v>101792</v>
          </cell>
          <cell r="H2315" t="str">
            <v>ESCORAMENTO DE FÔRMAS DE LAJE EM MADEIRA NÃO APARELHADA, PÉ-DIREITO SIMPLES, INCLUSO TRAVAMENTO, 4 UTILIZAÇÕES. AF_09/2020</v>
          </cell>
          <cell r="I2315" t="str">
            <v>M3</v>
          </cell>
          <cell r="J2315" t="str">
            <v>COEFICIENTE DE REPRESENTATIVIDADE</v>
          </cell>
          <cell r="K2315" t="str">
            <v>15,73</v>
          </cell>
        </row>
        <row r="2316">
          <cell r="G2316">
            <v>101793</v>
          </cell>
          <cell r="H2316" t="str">
            <v>ESCORAMENTO DE FÔRMAS DE LAJE EM MADEIRA NÃO APARELHADA, PÉ-DIREITO DUPLO, INCLUSO TRAVAMENTO, 4 UTILIZAÇÕES. AF_09/2020</v>
          </cell>
          <cell r="I2316" t="str">
            <v>M3</v>
          </cell>
          <cell r="J2316" t="str">
            <v>COEFICIENTE DE REPRESENTATIVIDADE</v>
          </cell>
          <cell r="K2316" t="str">
            <v>24,33</v>
          </cell>
        </row>
        <row r="2317">
          <cell r="G2317">
            <v>101969</v>
          </cell>
          <cell r="H2317" t="str">
            <v>FABRICAÇÃO DE FÔRMA PARA ESCADAS, COM 2 LANCES EM "U" E LAJE PLANA, EM CHAPA DE MADEIRA COMPENSADA PLASTIFICADA, E=18 MM. AF_11/2020</v>
          </cell>
          <cell r="I2317" t="str">
            <v>M2</v>
          </cell>
          <cell r="J2317" t="str">
            <v>COEFICIENTE DE REPRESENTATIVIDADE</v>
          </cell>
          <cell r="K2317" t="str">
            <v>192,25</v>
          </cell>
        </row>
        <row r="2318">
          <cell r="G2318">
            <v>101971</v>
          </cell>
          <cell r="H2318" t="str">
            <v>FABRICAÇÃO DE FÔRMA PARA ESCADAS, COM 2 LANCES EM "U" E LAJE PLANA, EM CHAPA DE MADEIRA COMPENSADA RESINADA, E= 17 MM. AF_11/2020</v>
          </cell>
          <cell r="I2318" t="str">
            <v>M2</v>
          </cell>
          <cell r="J2318" t="str">
            <v>COEFICIENTE DE REPRESENTATIVIDADE</v>
          </cell>
          <cell r="K2318" t="str">
            <v>148,75</v>
          </cell>
        </row>
        <row r="2319">
          <cell r="G2319">
            <v>101973</v>
          </cell>
          <cell r="H2319" t="str">
            <v>FABRICAÇÃO DE FÔRMA PARA ESCADAS, COM 2 LANCES EM "U" E LAJE PLANA, EM MADEIRA SERRADA, E=25 MM. AF_11/2020</v>
          </cell>
          <cell r="I2319" t="str">
            <v>M2</v>
          </cell>
          <cell r="J2319" t="str">
            <v>COEFICIENTE DE REPRESENTATIVIDADE</v>
          </cell>
          <cell r="K2319" t="str">
            <v>207,35</v>
          </cell>
        </row>
        <row r="2320">
          <cell r="G2320">
            <v>101974</v>
          </cell>
          <cell r="H2320" t="str">
            <v>MONTAGEM E DESMONTAGEM DE FÔRMA PARA ESCADAS, COM 2 LANCES EM "U" E LAJE PLANA, EM MADEIRA SERRADA, 1 UTILIZAÇÃO. AF_11/2020</v>
          </cell>
          <cell r="I2320" t="str">
            <v>M2</v>
          </cell>
          <cell r="J2320" t="str">
            <v>COEFICIENTE DE REPRESENTATIVIDADE</v>
          </cell>
          <cell r="K2320" t="str">
            <v>456,92</v>
          </cell>
        </row>
        <row r="2321">
          <cell r="G2321">
            <v>101975</v>
          </cell>
          <cell r="H2321" t="str">
            <v>MONTAGEM E DESMONTAGEM DE FÔRMA PARA ESCADAS, COM 2 LANCES EM "U"  E LAJE PLANA, EM MADEIRA SERRADA, 2 UTILIZAÇÕES. AF_11/2020</v>
          </cell>
          <cell r="I2321" t="str">
            <v>M2</v>
          </cell>
          <cell r="J2321" t="str">
            <v>COEFICIENTE DE REPRESENTATIVIDADE</v>
          </cell>
          <cell r="K2321" t="str">
            <v>390,40</v>
          </cell>
        </row>
        <row r="2322">
          <cell r="G2322">
            <v>101977</v>
          </cell>
          <cell r="H2322" t="str">
            <v>MONTAGEM E DESMONTAGEM DE FÔRMA PARA ESCADAS, COM 2 LANCES EM "U" E LAJE PLANA, EM CHAPA DE MADEIRA COMPENSADA RESINADA, 2 UTILIZAÇÕES. AF_11/2020</v>
          </cell>
          <cell r="I2322" t="str">
            <v>M2</v>
          </cell>
          <cell r="J2322" t="str">
            <v>COEFICIENTE DE REPRESENTATIVIDADE</v>
          </cell>
          <cell r="K2322" t="str">
            <v>271,09</v>
          </cell>
        </row>
        <row r="2323">
          <cell r="G2323">
            <v>101980</v>
          </cell>
          <cell r="H2323" t="str">
            <v>MONTAGEM E DESMONTAGEM DE FÔRMA PARA ESCADAS, COM 2 LANCES EM "U" E LAJE PLANA, EM CHAPA DE MADEIRA COMPENSADA RESINADA, 4 UTILIZAÇÕES. AF_11/2020</v>
          </cell>
          <cell r="I2323" t="str">
            <v>M2</v>
          </cell>
          <cell r="J2323" t="str">
            <v>COEFICIENTE DE REPRESENTATIVIDADE</v>
          </cell>
          <cell r="K2323" t="str">
            <v>246,45</v>
          </cell>
        </row>
        <row r="2324">
          <cell r="G2324">
            <v>101981</v>
          </cell>
          <cell r="H2324" t="str">
            <v>MONTAGEM E DESMONTAGEM DE FÔRMA PARA ESCADAS, COM 2 LANCES EM "U" E LAJE PLANA, EM CHAPA DE MADEIRA COMPENSADA PLASTIFICADA, 6 UTILIZAÇÕES. AF_11/2020</v>
          </cell>
          <cell r="I2324" t="str">
            <v>M2</v>
          </cell>
          <cell r="J2324" t="str">
            <v>COEFICIENTE DE REPRESENTATIVIDADE</v>
          </cell>
          <cell r="K2324" t="str">
            <v>210,76</v>
          </cell>
        </row>
        <row r="2325">
          <cell r="G2325">
            <v>101982</v>
          </cell>
          <cell r="H2325" t="str">
            <v>MONTAGEM E DESMONTAGEM DE FÔRMA PARA ESCADAS, COM 2 LANCES EM "U" E LAJE PLANA, EM CHAPA DE MADEIRA COMPENSADA PLASTIFICADA, 8 UTILIZAÇÕES. AF_11/2020</v>
          </cell>
          <cell r="I2325" t="str">
            <v>M2</v>
          </cell>
          <cell r="J2325" t="str">
            <v>COEFICIENTE DE REPRESENTATIVIDADE</v>
          </cell>
          <cell r="K2325" t="str">
            <v>184,90</v>
          </cell>
        </row>
        <row r="2326">
          <cell r="G2326">
            <v>101983</v>
          </cell>
          <cell r="H2326" t="str">
            <v>MONTAGEM E DESMONTAGEM DE FÔRMA PARA ESCADAS, COM 2 LANCES EM "U" E LAJE PLANA, EM CHAPA DE MADEIRA COMPENSADA PLASTIFICADA, 10 UTILIZAÇÕES. AF_11/2020</v>
          </cell>
          <cell r="I2326" t="str">
            <v>M2</v>
          </cell>
          <cell r="J2326" t="str">
            <v>COEFICIENTE DE REPRESENTATIVIDADE</v>
          </cell>
          <cell r="K2326" t="str">
            <v>168,61</v>
          </cell>
        </row>
        <row r="2327">
          <cell r="G2327">
            <v>101985</v>
          </cell>
          <cell r="H2327" t="str">
            <v>FABRICAÇÃO DE FÔRMA PARA ESCADAS, COM 2 LANCES EM "U" E LAJE CASCATA, EM CHAPA DE MADEIRA COMPENSADA PLASTIFICADA, E=18 MM. AF_11/2020</v>
          </cell>
          <cell r="I2327" t="str">
            <v>M2</v>
          </cell>
          <cell r="J2327" t="str">
            <v>COEFICIENTE DE REPRESENTATIVIDADE</v>
          </cell>
          <cell r="K2327" t="str">
            <v>200,50</v>
          </cell>
        </row>
        <row r="2328">
          <cell r="G2328">
            <v>101986</v>
          </cell>
          <cell r="H2328" t="str">
            <v>FABRICAÇÃO DE FÔRMA PARA ESCADAS, COM 2 LANCES EM "U" E LAJE CASCATA, EM CHAPA DE MADEIRA COMPENSADA RESINADA, E= 17 MM. AF_11/2020</v>
          </cell>
          <cell r="I2328" t="str">
            <v>M2</v>
          </cell>
          <cell r="J2328" t="str">
            <v>COEFICIENTE DE REPRESENTATIVIDADE</v>
          </cell>
          <cell r="K2328" t="str">
            <v>145,20</v>
          </cell>
        </row>
        <row r="2329">
          <cell r="G2329">
            <v>101987</v>
          </cell>
          <cell r="H2329" t="str">
            <v>FABRICAÇÃO DE FÔRMA PARA ESCADAS, COM 2 LANCES EM "U" E LAJE CASCATA, EM MADEIRA SERRADA, E=25 MM. AF_11/2020</v>
          </cell>
          <cell r="I2329" t="str">
            <v>M2</v>
          </cell>
          <cell r="J2329" t="str">
            <v>COEFICIENTE DE REPRESENTATIVIDADE</v>
          </cell>
          <cell r="K2329" t="str">
            <v>244,01</v>
          </cell>
        </row>
        <row r="2330">
          <cell r="G2330">
            <v>101988</v>
          </cell>
          <cell r="H2330" t="str">
            <v>FABRICAÇÃO DE FÔRMA PARA ESCADAS, COM 2 LANCES EM "L" E LAJE PLANA, EM CHAPA DE MADEIRA COMPENSADA PLASTIFICADA, E=18 MM. AF_11/2020</v>
          </cell>
          <cell r="I2330" t="str">
            <v>M2</v>
          </cell>
          <cell r="J2330" t="str">
            <v>COEFICIENTE DE REPRESENTATIVIDADE</v>
          </cell>
          <cell r="K2330" t="str">
            <v>198,85</v>
          </cell>
        </row>
        <row r="2331">
          <cell r="G2331">
            <v>101989</v>
          </cell>
          <cell r="H2331" t="str">
            <v>FABRICAÇÃO DE FÔRMA PARA ESCADAS, COM 2 LANCES EM "L" E LAJE PLANA, EM CHAPA DE MADEIRA COMPENSADA RESINADA, E= 17 MM. AF_11/2020</v>
          </cell>
          <cell r="I2331" t="str">
            <v>M2</v>
          </cell>
          <cell r="J2331" t="str">
            <v>COEFICIENTE DE REPRESENTATIVIDADE</v>
          </cell>
          <cell r="K2331" t="str">
            <v>155,90</v>
          </cell>
        </row>
        <row r="2332">
          <cell r="G2332">
            <v>101990</v>
          </cell>
          <cell r="H2332" t="str">
            <v>FABRICAÇÃO DE FÔRMA PARA ESCADAS, COM 2 LANCES EM "L" E LAJE PLANA, EM MADEIRA SERRADA, E=25 MM. AF_11/2020</v>
          </cell>
          <cell r="I2332" t="str">
            <v>M2</v>
          </cell>
          <cell r="J2332" t="str">
            <v>COEFICIENTE DE REPRESENTATIVIDADE</v>
          </cell>
          <cell r="K2332" t="str">
            <v>223,05</v>
          </cell>
        </row>
        <row r="2333">
          <cell r="G2333">
            <v>101991</v>
          </cell>
          <cell r="H2333" t="str">
            <v>FABRICAÇÃO DE FÔRMA PARA ESCADAS, COM 2 LANCES EM "L" E LAJE CASCATA, EM CHAPA DE MADEIRA COMPENSADA PLASTIFICADA, E=18 MM. AF_11/2020</v>
          </cell>
          <cell r="I2333" t="str">
            <v>M2</v>
          </cell>
          <cell r="J2333" t="str">
            <v>COEFICIENTE DE REPRESENTATIVIDADE</v>
          </cell>
          <cell r="K2333" t="str">
            <v>199,84</v>
          </cell>
        </row>
        <row r="2334">
          <cell r="G2334">
            <v>101992</v>
          </cell>
          <cell r="H2334" t="str">
            <v>FABRICAÇÃO DE FÔRMA PARA ESCADAS, COM 2 LANCES EM "L" E LAJE CASCATA, EM CHAPA DE MADEIRA COMPENSADA RESINADA, E= 17 MM. AF_11/2020</v>
          </cell>
          <cell r="I2334" t="str">
            <v>M2</v>
          </cell>
          <cell r="J2334" t="str">
            <v>COEFICIENTE DE REPRESENTATIVIDADE</v>
          </cell>
          <cell r="K2334" t="str">
            <v>146,97</v>
          </cell>
        </row>
        <row r="2335">
          <cell r="G2335">
            <v>101993</v>
          </cell>
          <cell r="H2335" t="str">
            <v>FABRICAÇÃO DE FÔRMA PARA ESCADAS, COM 2 LANCES EM "L" E LAJE CASCATA, EM MADEIRA SERRADA, E=25 MM. AF_11/2020</v>
          </cell>
          <cell r="I2335" t="str">
            <v>M2</v>
          </cell>
          <cell r="J2335" t="str">
            <v>COEFICIENTE DE REPRESENTATIVIDADE</v>
          </cell>
          <cell r="K2335" t="str">
            <v>286,72</v>
          </cell>
        </row>
        <row r="2336">
          <cell r="G2336">
            <v>101994</v>
          </cell>
          <cell r="H2336" t="str">
            <v>FABRICAÇÃO DE FÔRMA PARA ESCADAS, COM 1 LANCE E LAJE PLANA, EM CHAPA DE MADEIRA COMPENSADA PLASTIFICADA, E=18 MM. AF_11/2020</v>
          </cell>
          <cell r="I2336" t="str">
            <v>M2</v>
          </cell>
          <cell r="J2336" t="str">
            <v>COEFICIENTE DE REPRESENTATIVIDADE</v>
          </cell>
          <cell r="K2336" t="str">
            <v>211,87</v>
          </cell>
        </row>
        <row r="2337">
          <cell r="G2337">
            <v>101995</v>
          </cell>
          <cell r="H2337" t="str">
            <v>FABRICAÇÃO DE FÔRMA PARA ESCADAS, COM 1 LANCE E LAJE PLANA, EM CHAPA DE MADEIRA COMPENSADA RESINADA, E= 17 MM. AF_11/2020</v>
          </cell>
          <cell r="I2337" t="str">
            <v>M2</v>
          </cell>
          <cell r="J2337" t="str">
            <v>COEFICIENTE DE REPRESENTATIVIDADE</v>
          </cell>
          <cell r="K2337" t="str">
            <v>163,65</v>
          </cell>
        </row>
        <row r="2338">
          <cell r="G2338">
            <v>101996</v>
          </cell>
          <cell r="H2338" t="str">
            <v>FABRICAÇÃO DE FÔRMA PARA ESCADAS, COM 1 LANCE E LAJE PLANA, EM MADEIRA SERRADA, E=25 MM. AF_11/2020</v>
          </cell>
          <cell r="I2338" t="str">
            <v>M2</v>
          </cell>
          <cell r="J2338" t="str">
            <v>COEFICIENTE DE REPRESENTATIVIDADE</v>
          </cell>
          <cell r="K2338" t="str">
            <v>240,06</v>
          </cell>
        </row>
        <row r="2339">
          <cell r="G2339">
            <v>101997</v>
          </cell>
          <cell r="H2339" t="str">
            <v>FABRICAÇÃO DE FÔRMA PARA ESCADAS, COM 1 LANCE E LAJE CASCATA, EM CHAPA DE MADEIRA COMPENSADA PLASTIFICADA, E=18 MM. AF_11/2020</v>
          </cell>
          <cell r="I2339" t="str">
            <v>M2</v>
          </cell>
          <cell r="J2339" t="str">
            <v>COEFICIENTE DE REPRESENTATIVIDADE</v>
          </cell>
          <cell r="K2339" t="str">
            <v>199,68</v>
          </cell>
        </row>
        <row r="2340">
          <cell r="G2340">
            <v>101998</v>
          </cell>
          <cell r="H2340" t="str">
            <v>FABRICAÇÃO DE FÔRMA PARA ESCADAS, COM 1 LANCE E LAJE CASCATA, EM CHAPA DE MADEIRA COMPENSADA RESINADA, E= 17 MM. AF_11/2020</v>
          </cell>
          <cell r="I2340" t="str">
            <v>M2</v>
          </cell>
          <cell r="J2340" t="str">
            <v>COEFICIENTE DE REPRESENTATIVIDADE</v>
          </cell>
          <cell r="K2340" t="str">
            <v>145,62</v>
          </cell>
        </row>
        <row r="2341">
          <cell r="G2341">
            <v>101999</v>
          </cell>
          <cell r="H2341" t="str">
            <v>FABRICAÇÃO DE FÔRMA PARA ESCADAS, COM 1 LANCE E LAJE CASCATA, EM MADEIRA SERRADA, E=25 MM. AF_11/2020</v>
          </cell>
          <cell r="I2341" t="str">
            <v>M2</v>
          </cell>
          <cell r="J2341" t="str">
            <v>COEFICIENTE DE REPRESENTATIVIDADE</v>
          </cell>
          <cell r="K2341" t="str">
            <v>307,41</v>
          </cell>
        </row>
        <row r="2342">
          <cell r="G2342">
            <v>102000</v>
          </cell>
          <cell r="H2342" t="str">
            <v>MONTAGEM E DESMONTAGEM DE FÔRMA PARA ESCADAS, COM 2 LANCES EM "U" E LAJE CASCATA, EM MADEIRA SERRADA, 1 UTILIZAÇÃO. AF_11/2020</v>
          </cell>
          <cell r="I2342" t="str">
            <v>M2</v>
          </cell>
          <cell r="J2342" t="str">
            <v>COEFICIENTE DE REPRESENTATIVIDADE</v>
          </cell>
          <cell r="K2342" t="str">
            <v>467,06</v>
          </cell>
        </row>
        <row r="2343">
          <cell r="G2343">
            <v>102001</v>
          </cell>
          <cell r="H2343" t="str">
            <v>MONTAGEM E DESMONTAGEM DE FÔRMA PARA ESCADAS, COM 2 LANCES EM "U" E LAJE CASCATA, EM MADEIRA SERRADA, 2 UTILIZAÇÕES. AF_11/2020</v>
          </cell>
          <cell r="I2343" t="str">
            <v>M2</v>
          </cell>
          <cell r="J2343" t="str">
            <v>COEFICIENTE DE REPRESENTATIVIDADE</v>
          </cell>
          <cell r="K2343" t="str">
            <v>404,26</v>
          </cell>
        </row>
        <row r="2344">
          <cell r="G2344">
            <v>102002</v>
          </cell>
          <cell r="H2344" t="str">
            <v>MONTAGEM E DESMONTAGEM DE FÔRMA PARA ESCADAS, COM 2 LANCES EM "U" E LAJE CASCATA, EM CHAPA DE MADEIRA COMPENSADA RESINADA, 2 UTILIZAÇÕES. AF_11/2020</v>
          </cell>
          <cell r="I2344" t="str">
            <v>M2</v>
          </cell>
          <cell r="J2344" t="str">
            <v>COEFICIENTE DE REPRESENTATIVIDADE</v>
          </cell>
          <cell r="K2344" t="str">
            <v>267,03</v>
          </cell>
        </row>
        <row r="2345">
          <cell r="G2345">
            <v>102003</v>
          </cell>
          <cell r="H2345" t="str">
            <v>MONTAGEM E DESMONTAGEM DE FÔRMA PARA ESCADAS, COM 2 LANCES EM "U" E LAJE CASCATA, EM CHAPA DE MADEIRA COMPENSADA RESINADA, 4 UTILIZAÇÕES. AF_11/2020</v>
          </cell>
          <cell r="I2345" t="str">
            <v>M2</v>
          </cell>
          <cell r="J2345" t="str">
            <v>COEFICIENTE DE REPRESENTATIVIDADE</v>
          </cell>
          <cell r="K2345" t="str">
            <v>243,59</v>
          </cell>
        </row>
        <row r="2346">
          <cell r="G2346">
            <v>102004</v>
          </cell>
          <cell r="H2346" t="str">
            <v>MONTAGEM E DESMONTAGEM DE FÔRMA PARA ESCADAS, COM 2 LANCES EM "U" E LAJE CASCATA, EM CHAPA DE MADEIRA COMPENSADA PLASTIFICADA, 6 UTILIZAÇÕES. AF_11/2020</v>
          </cell>
          <cell r="I2346" t="str">
            <v>M2</v>
          </cell>
          <cell r="J2346" t="str">
            <v>COEFICIENTE DE REPRESENTATIVIDADE</v>
          </cell>
          <cell r="K2346" t="str">
            <v>213,92</v>
          </cell>
        </row>
        <row r="2347">
          <cell r="G2347">
            <v>102005</v>
          </cell>
          <cell r="H2347" t="str">
            <v>MONTAGEM E DESMONTAGEM DE FÔRMA PARA ESCADAS, COM 2 LANCES EM "U" E LAJE CASCATA, EM CHAPA DE MADEIRA COMPENSADA PLASTIFICADA, 8 UTILIZAÇÕES. AF_11/2020</v>
          </cell>
          <cell r="I2347" t="str">
            <v>M2</v>
          </cell>
          <cell r="J2347" t="str">
            <v>COEFICIENTE DE REPRESENTATIVIDADE</v>
          </cell>
          <cell r="K2347" t="str">
            <v>187,15</v>
          </cell>
        </row>
        <row r="2348">
          <cell r="G2348">
            <v>102006</v>
          </cell>
          <cell r="H2348" t="str">
            <v>MONTAGEM E DESMONTAGEM DE FÔRMA PARA ESCADAS, COM 2 LANCES EM "U" E LAJE CASCATA, EM CHAPA DE MADEIRA COMPENSADA PLASTIFICADA, 10 UTILIZAÇÕES. AF_11/2020</v>
          </cell>
          <cell r="I2348" t="str">
            <v>M2</v>
          </cell>
          <cell r="J2348" t="str">
            <v>COEFICIENTE DE REPRESENTATIVIDADE</v>
          </cell>
          <cell r="K2348" t="str">
            <v>170,29</v>
          </cell>
        </row>
        <row r="2349">
          <cell r="G2349">
            <v>102007</v>
          </cell>
          <cell r="H2349" t="str">
            <v>MONTAGEM E DESMONTAGEM DE FÔRMA PARA ESCADAS, COM 2 LANCES EM "L" E LAJE PLANA, EM MADEIRA SERRADA, 1 UTILIZAÇÃO. AF_11/2020</v>
          </cell>
          <cell r="I2349" t="str">
            <v>M2</v>
          </cell>
          <cell r="J2349" t="str">
            <v>COEFICIENTE DE REPRESENTATIVIDADE</v>
          </cell>
          <cell r="K2349" t="str">
            <v>452,74</v>
          </cell>
        </row>
        <row r="2350">
          <cell r="G2350">
            <v>102008</v>
          </cell>
          <cell r="H2350" t="str">
            <v>MONTAGEM E DESMONTAGEM DE FÔRMA PARA ESCADAS, COM 2 LANCES EM "L" E LAJE PLANA, EM MADEIRA SERRADA, 2 UTILIZAÇÕES. AF_11/2020</v>
          </cell>
          <cell r="I2350" t="str">
            <v>M2</v>
          </cell>
          <cell r="J2350" t="str">
            <v>COEFICIENTE DE REPRESENTATIVIDADE</v>
          </cell>
          <cell r="K2350" t="str">
            <v>379,83</v>
          </cell>
        </row>
        <row r="2351">
          <cell r="G2351">
            <v>102009</v>
          </cell>
          <cell r="H2351" t="str">
            <v>MONTAGEM E DESMONTAGEM DE FÔRMA PARA ESCADAS, COM 2 LANCES EM "L" E LAJE PLANA, EM CHAPA DE MADEIRA COMPENSADA RESINADA, 2 UTILIZAÇÕES. AF_11/2020</v>
          </cell>
          <cell r="I2351" t="str">
            <v>M2</v>
          </cell>
          <cell r="J2351" t="str">
            <v>COEFICIENTE DE REPRESENTATIVIDADE</v>
          </cell>
          <cell r="K2351" t="str">
            <v>273,53</v>
          </cell>
        </row>
        <row r="2352">
          <cell r="G2352">
            <v>102010</v>
          </cell>
          <cell r="H2352" t="str">
            <v>MONTAGEM E DESMONTAGEM DE FÔRMA PARA ESCADAS, COM 2 LANCES EM "L" E LAJE PLANA, EM CHAPA DE MADEIRA COMPENSADA RESINADA, 4 UTILIZAÇÕES. AF_11/2020</v>
          </cell>
          <cell r="I2352" t="str">
            <v>M2</v>
          </cell>
          <cell r="J2352" t="str">
            <v>COEFICIENTE DE REPRESENTATIVIDADE</v>
          </cell>
          <cell r="K2352" t="str">
            <v>246,73</v>
          </cell>
        </row>
        <row r="2353">
          <cell r="G2353">
            <v>102011</v>
          </cell>
          <cell r="H2353" t="str">
            <v>MONTAGEM E DESMONTAGEM DE FÔRMA PARA ESCADAS, COM 2 LANCES EM "L" E LAJE PLANA, EM CHAPA DE MADEIRA COMPENSADA PLASTIFICADA, 6 UTILIZAÇÕES. AF_11/2020</v>
          </cell>
          <cell r="I2353" t="str">
            <v>M2</v>
          </cell>
          <cell r="J2353" t="str">
            <v>COEFICIENTE DE REPRESENTATIVIDADE</v>
          </cell>
          <cell r="K2353" t="str">
            <v>208,99</v>
          </cell>
        </row>
        <row r="2354">
          <cell r="G2354">
            <v>102012</v>
          </cell>
          <cell r="H2354" t="str">
            <v>MONTAGEM E DESMONTAGEM DE FÔRMA PARA ESCADAS, COM 2 LANCES EM "L" E LAJE PLANA, EM CHAPA DE MADEIRA COMPENSADA PLASTIFICADA, 8 UTILIZAÇÕES. AF_11/2020</v>
          </cell>
          <cell r="I2354" t="str">
            <v>M2</v>
          </cell>
          <cell r="J2354" t="str">
            <v>COEFICIENTE DE REPRESENTATIVIDADE</v>
          </cell>
          <cell r="K2354" t="str">
            <v>182,41</v>
          </cell>
        </row>
        <row r="2355">
          <cell r="G2355">
            <v>102013</v>
          </cell>
          <cell r="H2355" t="str">
            <v>MONTAGEM E DESMONTAGEM DE FÔRMA PARA ESCADAS, COM 2 LANCES EM "L" E LAJE PLANA, EM CHAPA DE MADEIRA COMPENSADA PLASTIFICADA, 10 UTILIZAÇÕES. AF_11/2020</v>
          </cell>
          <cell r="I2355" t="str">
            <v>M2</v>
          </cell>
          <cell r="J2355" t="str">
            <v>COEFICIENTE DE REPRESENTATIVIDADE</v>
          </cell>
          <cell r="K2355" t="str">
            <v>167,65</v>
          </cell>
        </row>
        <row r="2356">
          <cell r="G2356">
            <v>102014</v>
          </cell>
          <cell r="H2356" t="str">
            <v>MONTAGEM E DESMONTAGEM DE FÔRMA PARA ESCADAS, COM 2 LANCES EM "L" E LAJE CASCATA, EM MADEIRA SERRADA, 1 UTILIZAÇÃO. AF_11/2020</v>
          </cell>
          <cell r="I2356" t="str">
            <v>M2</v>
          </cell>
          <cell r="J2356" t="str">
            <v>COEFICIENTE DE REPRESENTATIVIDADE</v>
          </cell>
          <cell r="K2356" t="str">
            <v>509,78</v>
          </cell>
        </row>
        <row r="2357">
          <cell r="G2357">
            <v>102015</v>
          </cell>
          <cell r="H2357" t="str">
            <v>MONTAGEM E DESMONTAGEM DE FÔRMA PARA ESCADAS, COM 2 LANCES EM "L" E LAJE CASCATA, EM MADEIRA SERRADA, 2 UTILIZAÇÕES. AF_11/2020</v>
          </cell>
          <cell r="I2357" t="str">
            <v>M2</v>
          </cell>
          <cell r="J2357" t="str">
            <v>COEFICIENTE DE REPRESENTATIVIDADE</v>
          </cell>
          <cell r="K2357" t="str">
            <v>428,53</v>
          </cell>
        </row>
        <row r="2358">
          <cell r="G2358">
            <v>102016</v>
          </cell>
          <cell r="H2358" t="str">
            <v>MONTAGEM E DESMONTAGEM DE FÔRMA PARA ESCADAS, COM 2 LANCES EM "L" E LAJE CASCATA, EM CHAPA DE MADEIRA COMPENSADA RESINADA, 2 UTILIZAÇÕES. AF_11/2020</v>
          </cell>
          <cell r="I2358" t="str">
            <v>M2</v>
          </cell>
          <cell r="J2358" t="str">
            <v>COEFICIENTE DE REPRESENTATIVIDADE</v>
          </cell>
          <cell r="K2358" t="str">
            <v>265,34</v>
          </cell>
        </row>
        <row r="2359">
          <cell r="G2359">
            <v>102017</v>
          </cell>
          <cell r="H2359" t="str">
            <v>MONTAGEM E DESMONTAGEM DE FÔRMA PARA ESCADAS, COM 2 LANCES EM "L" E LAJE CASCATA, EM CHAPA DE MADEIRA COMPENSADA RESINADA, 4 UTILIZAÇÕES. AF_11/2020</v>
          </cell>
          <cell r="I2359" t="str">
            <v>M2</v>
          </cell>
          <cell r="J2359" t="str">
            <v>COEFICIENTE DE REPRESENTATIVIDADE</v>
          </cell>
          <cell r="K2359" t="str">
            <v>240,15</v>
          </cell>
        </row>
        <row r="2360">
          <cell r="G2360">
            <v>102036</v>
          </cell>
          <cell r="H2360" t="str">
            <v>MONTAGEM E DESMONTAGEM DE FÔRMA PARA ESCADAS, COM 2 LANCES EM "L" E LAJE CASCATA, EM CHAPA DE MADEIRA COMPENSADA PLASTIFICADA, 6 UTILIZAÇÕES. AF_11/2020</v>
          </cell>
          <cell r="I2360" t="str">
            <v>M2</v>
          </cell>
          <cell r="J2360" t="str">
            <v>COEFICIENTE DE REPRESENTATIVIDADE</v>
          </cell>
          <cell r="K2360" t="str">
            <v>208,84</v>
          </cell>
        </row>
        <row r="2361">
          <cell r="G2361">
            <v>102037</v>
          </cell>
          <cell r="H2361" t="str">
            <v>MONTAGEM E DESMONTAGEM DE FÔRMA PARA ESCADAS, COM 2 LANCES EM "L" E LAJE CASCATA, EM CHAPA DE MADEIRA COMPENSADA PLASTIFICADA, 8 UTILIZAÇÕES. AF_11/2020</v>
          </cell>
          <cell r="I2361" t="str">
            <v>M2</v>
          </cell>
          <cell r="J2361" t="str">
            <v>COEFICIENTE DE REPRESENTATIVIDADE</v>
          </cell>
          <cell r="K2361" t="str">
            <v>182,14</v>
          </cell>
        </row>
        <row r="2362">
          <cell r="G2362">
            <v>102038</v>
          </cell>
          <cell r="H2362" t="str">
            <v>MONTAGEM E DESMONTAGEM DE FÔRMA PARA ESCADAS, COM 2 LANCES EM "L" E LAJE CASCATA, EM CHAPA DE MADEIRA COMPENSADA PLASTIFICADA, 10 UTILIZAÇÕES. AF_11/2020</v>
          </cell>
          <cell r="I2362" t="str">
            <v>M2</v>
          </cell>
          <cell r="J2362" t="str">
            <v>COEFICIENTE DE REPRESENTATIVIDADE</v>
          </cell>
          <cell r="K2362" t="str">
            <v>167,32</v>
          </cell>
        </row>
        <row r="2363">
          <cell r="G2363">
            <v>102039</v>
          </cell>
          <cell r="H2363" t="str">
            <v>MONTAGEM E DESMONTAGEM DE FÔRMA PARA ESCADAS, COM 1 LANCE E LAJE PLANA, EM MADEIRA SERRADA, 1 UTILIZAÇÃO. AF_11/2020</v>
          </cell>
          <cell r="I2363" t="str">
            <v>M2</v>
          </cell>
          <cell r="J2363" t="str">
            <v>COEFICIENTE DE REPRESENTATIVIDADE</v>
          </cell>
          <cell r="K2363" t="str">
            <v>473,25</v>
          </cell>
        </row>
        <row r="2364">
          <cell r="G2364">
            <v>102040</v>
          </cell>
          <cell r="H2364" t="str">
            <v>MONTAGEM E DESMONTAGEM DE FÔRMA PARA ESCADAS, COM 1 LANCE E LAJE PLANA, EM MADEIRA SERRADA, 2 UTILIZAÇÕES. AF_11/2020</v>
          </cell>
          <cell r="I2364" t="str">
            <v>M2</v>
          </cell>
          <cell r="J2364" t="str">
            <v>COEFICIENTE DE REPRESENTATIVIDADE</v>
          </cell>
          <cell r="K2364" t="str">
            <v>395,67</v>
          </cell>
        </row>
        <row r="2365">
          <cell r="G2365">
            <v>102041</v>
          </cell>
          <cell r="H2365" t="str">
            <v>MONTAGEM E DESMONTAGEM DE FÔRMA PARA ESCADAS, COM 1 LANCE E LAJE PLANA, EM CHAPA DE MADEIRA COMPENSADA RESINADA, 2 UTILIZAÇÕES. AF_11/2020</v>
          </cell>
          <cell r="I2365" t="str">
            <v>M2</v>
          </cell>
          <cell r="J2365" t="str">
            <v>COEFICIENTE DE REPRESENTATIVIDADE</v>
          </cell>
          <cell r="K2365" t="str">
            <v>276,23</v>
          </cell>
        </row>
        <row r="2366">
          <cell r="G2366">
            <v>102042</v>
          </cell>
          <cell r="H2366" t="str">
            <v>MONTAGEM E DESMONTAGEM DE FÔRMA PARA ESCADAS, COM 1 LANCE E LAJE PLANA, EM CHAPA DE MADEIRA COMPENSADA RESINADA, 4 UTILIZAÇÕES. AF_11/2020</v>
          </cell>
          <cell r="I2366" t="str">
            <v>M2</v>
          </cell>
          <cell r="J2366" t="str">
            <v>COEFICIENTE DE REPRESENTATIVIDADE</v>
          </cell>
          <cell r="K2366" t="str">
            <v>247,13</v>
          </cell>
        </row>
        <row r="2367">
          <cell r="G2367">
            <v>102043</v>
          </cell>
          <cell r="H2367" t="str">
            <v>MONTAGEM E DESMONTAGEM DE FÔRMA PARA ESCADAS, COM 1 LANCE E LAJE PLANA, EM CHAPA DE MADEIRA COMPENSADA PLASTIFICADA, 6 UTILIZAÇÕES. AF_11/2020</v>
          </cell>
          <cell r="I2367" t="str">
            <v>M2</v>
          </cell>
          <cell r="J2367" t="str">
            <v>COEFICIENTE DE REPRESENTATIVIDADE</v>
          </cell>
          <cell r="K2367" t="str">
            <v>210,36</v>
          </cell>
        </row>
        <row r="2368">
          <cell r="G2368">
            <v>102044</v>
          </cell>
          <cell r="H2368" t="str">
            <v>MONTAGEM E DESMONTAGEM DE FÔRMA PARA ESCADAS, COM 1 LANCE E LAJE PLANA, EM CHAPA DE MADEIRA COMPENSADA PLASTIFICADA, 8 UTILIZAÇÕES. AF_11/2020</v>
          </cell>
          <cell r="I2368" t="str">
            <v>M2</v>
          </cell>
          <cell r="J2368" t="str">
            <v>COEFICIENTE DE REPRESENTATIVIDADE</v>
          </cell>
          <cell r="K2368" t="str">
            <v>184,46</v>
          </cell>
        </row>
        <row r="2369">
          <cell r="G2369">
            <v>102045</v>
          </cell>
          <cell r="H2369" t="str">
            <v>MONTAGEM E DESMONTAGEM DE FÔRMA PARA ESCADAS, COM 1 LANCE E LAJE PLANA, EM CHAPA DE MADEIRA COMPENSADA PLASTIFICADA, 10 UTILIZAÇÕES. AF_11/2020</v>
          </cell>
          <cell r="I2369" t="str">
            <v>M2</v>
          </cell>
          <cell r="J2369" t="str">
            <v>COEFICIENTE DE REPRESENTATIVIDADE</v>
          </cell>
          <cell r="K2369" t="str">
            <v>168,92</v>
          </cell>
        </row>
        <row r="2370">
          <cell r="G2370">
            <v>102046</v>
          </cell>
          <cell r="H2370" t="str">
            <v>MONTAGEM E DESMONTAGEM DE FÔRMA PARA ESCADAS, COM 1 LANCE E LAJE CASCATA, EM MADEIRA SERRADA, 1 UTILIZAÇÃO. AF_11/2020</v>
          </cell>
          <cell r="I2370" t="str">
            <v>M2</v>
          </cell>
          <cell r="J2370" t="str">
            <v>COEFICIENTE DE REPRESENTATIVIDADE</v>
          </cell>
          <cell r="K2370" t="str">
            <v>519,96</v>
          </cell>
        </row>
        <row r="2371">
          <cell r="G2371">
            <v>102047</v>
          </cell>
          <cell r="H2371" t="str">
            <v>MONTAGEM E DESMONTAGEM DE FÔRMA PARA ESCADAS, COM 1 LANCE E LAJE CASCATA, EM MADEIRA SERRADA, 2 UTILIZAÇÕES. AF_11/2020</v>
          </cell>
          <cell r="I2371" t="str">
            <v>M2</v>
          </cell>
          <cell r="J2371" t="str">
            <v>COEFICIENTE DE REPRESENTATIVIDADE</v>
          </cell>
          <cell r="K2371" t="str">
            <v>445,53</v>
          </cell>
        </row>
        <row r="2372">
          <cell r="G2372">
            <v>102048</v>
          </cell>
          <cell r="H2372" t="str">
            <v>MONTAGEM E DESMONTAGEM DE FÔRMA PARA ESCADAS, COM 1 LANCE E LAJE CASCATA, EM CHAPA DE MADEIRA COMPENSADA RESINADA, 2 UTILIZAÇÕES. AF_11/2020</v>
          </cell>
          <cell r="I2372" t="str">
            <v>M2</v>
          </cell>
          <cell r="J2372" t="str">
            <v>COEFICIENTE DE REPRESENTATIVIDADE</v>
          </cell>
          <cell r="K2372" t="str">
            <v>260,62</v>
          </cell>
        </row>
        <row r="2373">
          <cell r="G2373">
            <v>102049</v>
          </cell>
          <cell r="H2373" t="str">
            <v>MONTAGEM E DESMONTAGEM DE FÔRMA PARA ESCADAS, COM 1 LANCE E LAJE CASCATA, EM CHAPA DE MADEIRA COMPENSADA RESINADA, 4 UTILIZAÇÕES. AF_11/2020</v>
          </cell>
          <cell r="I2373" t="str">
            <v>M2</v>
          </cell>
          <cell r="J2373" t="str">
            <v>COEFICIENTE DE REPRESENTATIVIDADE</v>
          </cell>
          <cell r="K2373" t="str">
            <v>233,00</v>
          </cell>
        </row>
        <row r="2374">
          <cell r="G2374">
            <v>102050</v>
          </cell>
          <cell r="H2374" t="str">
            <v>MONTAGEM E DESMONTAGEM DE FÔRMA PARA ESCADAS, COM 1 LANCE E LAJE CASCATA, EM CHAPA DE MADEIRA COMPENSADA PLASTIFICADA, 6 UTILIZAÇÕES. AF_11/2020</v>
          </cell>
          <cell r="I2374" t="str">
            <v>M2</v>
          </cell>
          <cell r="J2374" t="str">
            <v>COEFICIENTE DE REPRESENTATIVIDADE</v>
          </cell>
          <cell r="K2374" t="str">
            <v>203,74</v>
          </cell>
        </row>
        <row r="2375">
          <cell r="G2375">
            <v>102051</v>
          </cell>
          <cell r="H2375" t="str">
            <v>MONTAGEM E DESMONTAGEM DE FÔRMA PARA ESCADAS, COM 1 LANCE E LAJE CASCATA, EM CHAPA DE MADEIRA COMPENSADA PLASTIFICADA, 8 UTILIZAÇÕES. AF_11/2020</v>
          </cell>
          <cell r="I2375" t="str">
            <v>M2</v>
          </cell>
          <cell r="J2375" t="str">
            <v>COEFICIENTE DE REPRESENTATIVIDADE</v>
          </cell>
          <cell r="K2375" t="str">
            <v>177,06</v>
          </cell>
        </row>
        <row r="2376">
          <cell r="G2376">
            <v>102052</v>
          </cell>
          <cell r="H2376" t="str">
            <v>MONTAGEM E DESMONTAGEM DE FÔRMA PARA ESCADAS, COM 1 LANCE E LAJE CASCATA, EM CHAPA DE MADEIRA COMPENSADA PLASTIFICADA, 10 UTILIZAÇÕES. AF_11/2020</v>
          </cell>
          <cell r="I2376" t="str">
            <v>M2</v>
          </cell>
          <cell r="J2376" t="str">
            <v>COEFICIENTE DE REPRESENTATIVIDADE</v>
          </cell>
          <cell r="K2376" t="str">
            <v>162,25</v>
          </cell>
        </row>
        <row r="2377">
          <cell r="G2377">
            <v>102059</v>
          </cell>
          <cell r="H2377" t="str">
            <v>MONTAGEM E DESMONTAGEM DE FÔRMA PARA ESCADA DUPLA COM 2 LANCES EM "X" E LAJE PLANA, EM MADEIRA SERRADA, 1 UTILIZAÇÃO. AF_11/2020</v>
          </cell>
          <cell r="I2377" t="str">
            <v>M2</v>
          </cell>
          <cell r="J2377" t="str">
            <v>COEFICIENTE DE REPRESENTATIVIDADE</v>
          </cell>
          <cell r="K2377" t="str">
            <v>443,34</v>
          </cell>
        </row>
        <row r="2378">
          <cell r="G2378">
            <v>102060</v>
          </cell>
          <cell r="H2378" t="str">
            <v>MONTAGEM E DESMONTAGEM DE FÔRMA PARA ESCADA DUPLA COM 2 LANCES EM "X" E LAJE PLANA, EM MADEIRA SERRADA, 2 UTILIZAÇÕES. AF_11/2020</v>
          </cell>
          <cell r="I2378" t="str">
            <v>M2</v>
          </cell>
          <cell r="J2378" t="str">
            <v>COEFICIENTE DE REPRESENTATIVIDADE</v>
          </cell>
          <cell r="K2378" t="str">
            <v>374,05</v>
          </cell>
        </row>
        <row r="2379">
          <cell r="G2379">
            <v>102061</v>
          </cell>
          <cell r="H2379" t="str">
            <v>MONTAGEM E DESMONTAGEM DE FÔRMA PARA ESCADA DUPLA COM 2 LANCES EM "X" E LAJE PLANA, EM CHAPA DE MADEIRA COMPENSADA RESINADA, 2 UTILIZAÇÕES. AF_11/2020</v>
          </cell>
          <cell r="I2379" t="str">
            <v>M2</v>
          </cell>
          <cell r="J2379" t="str">
            <v>COEFICIENTE DE REPRESENTATIVIDADE</v>
          </cell>
          <cell r="K2379" t="str">
            <v>255,44</v>
          </cell>
        </row>
        <row r="2380">
          <cell r="G2380">
            <v>102062</v>
          </cell>
          <cell r="H2380" t="str">
            <v>MONTAGEM E DESMONTAGEM DE FÔRMA PARA ESCADA DUPLA COM 2 LANCES EM "X" E LAJE PLANA, EM CHAPA DE MADEIRA COMPENSADA RESINADA, 4 UTILIZAÇÕES. AF_11/2020</v>
          </cell>
          <cell r="I2380" t="str">
            <v>M2</v>
          </cell>
          <cell r="J2380" t="str">
            <v>COEFICIENTE DE REPRESENTATIVIDADE</v>
          </cell>
          <cell r="K2380" t="str">
            <v>233,21</v>
          </cell>
        </row>
        <row r="2381">
          <cell r="G2381">
            <v>102063</v>
          </cell>
          <cell r="H2381" t="str">
            <v>MONTAGEM E DESMONTAGEM DE FÔRMA PARA ESCADA DUPLA COM 2 LANCES EM "X" E LAJE PLANA, EM CHAPA DE MADEIRA COMPENSADA PLASTIFICADA, 6 UTILIZAÇÕES. AF_11/2020</v>
          </cell>
          <cell r="I2381" t="str">
            <v>M2</v>
          </cell>
          <cell r="J2381" t="str">
            <v>COEFICIENTE DE REPRESENTATIVIDADE</v>
          </cell>
          <cell r="K2381" t="str">
            <v>197,55</v>
          </cell>
        </row>
        <row r="2382">
          <cell r="G2382">
            <v>102064</v>
          </cell>
          <cell r="H2382" t="str">
            <v>MONTAGEM E DESMONTAGEM DE FÔRMA PARA ESCADA DUPLA COM 2 LANCES EM "X" E LAJE PLANA, EM CHAPA DE MADEIRA COMPENSADA PLASTIFICADA, 8 UTILIZAÇÕES. AF_11/2020</v>
          </cell>
          <cell r="I2382" t="str">
            <v>M2</v>
          </cell>
          <cell r="J2382" t="str">
            <v>COEFICIENTE DE REPRESENTATIVIDADE</v>
          </cell>
          <cell r="K2382" t="str">
            <v>171,28</v>
          </cell>
        </row>
        <row r="2383">
          <cell r="G2383">
            <v>102065</v>
          </cell>
          <cell r="H2383" t="str">
            <v>MONTAGEM E DESMONTAGEM DE FÔRMA PARA ESCADA DUPLA COM 2 LANCES EM "X" E LAJE PLANA, EM CHAPA DE MADEIRA COMPENSADA PLASTIFICADA, 10 UTILIZAÇÕES. AF_11/2020</v>
          </cell>
          <cell r="I2383" t="str">
            <v>M2</v>
          </cell>
          <cell r="J2383" t="str">
            <v>COEFICIENTE DE REPRESENTATIVIDADE</v>
          </cell>
          <cell r="K2383" t="str">
            <v>156,74</v>
          </cell>
        </row>
        <row r="2384">
          <cell r="G2384">
            <v>102066</v>
          </cell>
          <cell r="H2384" t="str">
            <v>MONTAGEM E DESMONTAGEM DE FÔRMA PARA ESCADA DUPLA COM 2 LANCES EM "X" E LAJE CASCATA, EM MADEIRA SERRADA, 1 UTILIZAÇÃO. AF_11/2020</v>
          </cell>
          <cell r="I2384" t="str">
            <v>M2</v>
          </cell>
          <cell r="J2384" t="str">
            <v>COEFICIENTE DE REPRESENTATIVIDADE</v>
          </cell>
          <cell r="K2384" t="str">
            <v>462,28</v>
          </cell>
        </row>
        <row r="2385">
          <cell r="G2385">
            <v>102067</v>
          </cell>
          <cell r="H2385" t="str">
            <v>MONTAGEM E DESMONTAGEM DE FÔRMA PARA ESCADA DUPLA COM 2 LANCES EM "X" E LAJE CASCATA, EM MADEIRA SERRADA, 2 UTILIZAÇÕES. AF_11/2020</v>
          </cell>
          <cell r="I2385" t="str">
            <v>M2</v>
          </cell>
          <cell r="J2385" t="str">
            <v>COEFICIENTE DE REPRESENTATIVIDADE</v>
          </cell>
          <cell r="K2385" t="str">
            <v>397,73</v>
          </cell>
        </row>
        <row r="2386">
          <cell r="G2386">
            <v>102068</v>
          </cell>
          <cell r="H2386" t="str">
            <v>MONTAGEM E DESMONTAGEM DE FÔRMA PARA ESCADA DUPLA COM 2 LANCES EM "X" E LAJE CASCATA, EM CHAPA DE MADEIRA COMPENSADA RESINADA, 2 UTILIZAÇÕES. AF_11/2020</v>
          </cell>
          <cell r="I2386" t="str">
            <v>M2</v>
          </cell>
          <cell r="J2386" t="str">
            <v>COEFICIENTE DE REPRESENTATIVIDADE</v>
          </cell>
          <cell r="K2386" t="str">
            <v>238,02</v>
          </cell>
        </row>
        <row r="2387">
          <cell r="G2387">
            <v>102069</v>
          </cell>
          <cell r="H2387" t="str">
            <v>MONTAGEM E DESMONTAGEM DE FÔRMA PARA ESCADA DUPLA COM 2 LANCES EM "X" E LAJE CASCATA, EM CHAPA DE MADEIRA COMPENSADA RESINADA, 4 UTILIZAÇÕES. AF_11/2020</v>
          </cell>
          <cell r="I2387" t="str">
            <v>M2</v>
          </cell>
          <cell r="J2387" t="str">
            <v>COEFICIENTE DE REPRESENTATIVIDADE</v>
          </cell>
          <cell r="K2387" t="str">
            <v>217,45</v>
          </cell>
        </row>
        <row r="2388">
          <cell r="G2388">
            <v>102070</v>
          </cell>
          <cell r="H2388" t="str">
            <v>MONTAGEM E DESMONTAGEM DE FÔRMA PARA ESCADA DUPLA COM 2 LANCES EM "X" E LAJE CASCATA, EM CHAPA DE MADEIRA COMPENSADA PLASTIFICADA, 6 UTILIZAÇÕES. AF_11/2020</v>
          </cell>
          <cell r="I2388" t="str">
            <v>M2</v>
          </cell>
          <cell r="J2388" t="str">
            <v>COEFICIENTE DE REPRESENTATIVIDADE</v>
          </cell>
          <cell r="K2388" t="str">
            <v>189,62</v>
          </cell>
        </row>
        <row r="2389">
          <cell r="G2389">
            <v>102071</v>
          </cell>
          <cell r="H2389" t="str">
            <v>MONTAGEM E DESMONTAGEM DE FÔRMA PARA ESCADA DUPLA COM 2 LANCES EM "X" E LAJE CASCATA, EM CHAPA DE MADEIRA COMPENSADA PLASTIFICADA, 8 UTILIZAÇÕES. AF_11/2020</v>
          </cell>
          <cell r="I2389" t="str">
            <v>M2</v>
          </cell>
          <cell r="J2389" t="str">
            <v>COEFICIENTE DE REPRESENTATIVIDADE</v>
          </cell>
          <cell r="K2389" t="str">
            <v>164,78</v>
          </cell>
        </row>
        <row r="2390">
          <cell r="G2390">
            <v>102072</v>
          </cell>
          <cell r="H2390" t="str">
            <v>MONTAGEM E DESMONTAGEM DE FÔRMA PARA ESCADA DUPLA COM 2 LANCES EM "X" E LAJE CASCATA, EM CHAPA DE MADEIRA COMPENSADA PLASTIFICADA, 10 UTILIZAÇÕES. AF_11/2020</v>
          </cell>
          <cell r="I2390" t="str">
            <v>M2</v>
          </cell>
          <cell r="J2390" t="str">
            <v>COEFICIENTE DE REPRESENTATIVIDADE</v>
          </cell>
          <cell r="K2390" t="str">
            <v>155,90</v>
          </cell>
        </row>
        <row r="2391">
          <cell r="G2391">
            <v>102073</v>
          </cell>
          <cell r="H2391" t="str">
            <v>ESCADA EM CONCRETO ARMADO MOLDADO IN LOCO, FCK 20 MPA, COM 1 LANCE E LAJE PLANA, FÔRMA EM CHAPA DE MADEIRA COMPENSADA RESINADA. AF_11/2020</v>
          </cell>
          <cell r="I2391" t="str">
            <v>M3</v>
          </cell>
          <cell r="J2391" t="str">
            <v>ATRIBUÍDO SÃO PAULO</v>
          </cell>
          <cell r="K2391" t="str">
            <v>3.505,52</v>
          </cell>
        </row>
        <row r="2392">
          <cell r="G2392">
            <v>102074</v>
          </cell>
          <cell r="H2392" t="str">
            <v>ESCADA EM CONCRETO ARMADO MOLDADO IN LOCO, FCK 20 MPA, COM 2 LANCES EM "U" E LAJE PLANA, FÔRMA EM CHAPA DE MADEIRA COMPENSADA RESINADA. AF_11/2020</v>
          </cell>
          <cell r="I2392" t="str">
            <v>M3</v>
          </cell>
          <cell r="J2392" t="str">
            <v>ATRIBUÍDO SÃO PAULO</v>
          </cell>
          <cell r="K2392" t="str">
            <v>4.206,76</v>
          </cell>
        </row>
        <row r="2393">
          <cell r="G2393">
            <v>102075</v>
          </cell>
          <cell r="H2393" t="str">
            <v>ESCADA EM CONCRETO ARMADO MOLDADO IN LOCO, FCK 20 MPA, COM 2 LANCES EM "L" E LAJE PLANA, FÔRMA EM CHAPA DE MADEIRA COMPENSADA RESINADA. AF_11/2020</v>
          </cell>
          <cell r="I2393" t="str">
            <v>M3</v>
          </cell>
          <cell r="J2393" t="str">
            <v>ATRIBUÍDO SÃO PAULO</v>
          </cell>
          <cell r="K2393" t="str">
            <v>4.407,10</v>
          </cell>
        </row>
        <row r="2394">
          <cell r="G2394">
            <v>102076</v>
          </cell>
          <cell r="H2394" t="str">
            <v>ESCADA EM CONCRETO ARMADO MOLDADO IN LOCO, FCK 20 MPA, COM 2 LANCES EM "X" E LAJE PLANA, FÔRMA EM CHAPA DE MADEIRA COMPENSADA RESINADA. AF_11/2020</v>
          </cell>
          <cell r="I2394" t="str">
            <v>M3</v>
          </cell>
          <cell r="J2394" t="str">
            <v>ATRIBUÍDO SÃO PAULO</v>
          </cell>
          <cell r="K2394" t="str">
            <v>4.521,64</v>
          </cell>
        </row>
        <row r="2395">
          <cell r="G2395">
            <v>102077</v>
          </cell>
          <cell r="H2395" t="str">
            <v>ESCADA EM CONCRETO ARMADO MOLDADO IN LOCO, FCK 20 MPA, COM 1 LANCE E LAJE CASCATA, FÔRMA EM CHAPA DE MADEIRA COMPENSADA RESINADA. AF_11/2020</v>
          </cell>
          <cell r="I2395" t="str">
            <v>M3</v>
          </cell>
          <cell r="J2395" t="str">
            <v>ATRIBUÍDO SÃO PAULO</v>
          </cell>
          <cell r="K2395" t="str">
            <v>4.928,78</v>
          </cell>
        </row>
        <row r="2396">
          <cell r="G2396">
            <v>102078</v>
          </cell>
          <cell r="H2396" t="str">
            <v>ESCADA EM CONCRETO ARMADO MOLDADO IN LOCO, FCK 20 MPA, COM 2 LANCES EM "U" E LAJE CASCATA, FÔRMA EM CHAPA DE MADEIRA COMPENSADA RESINADA. AF_11/2020</v>
          </cell>
          <cell r="I2396" t="str">
            <v>M3</v>
          </cell>
          <cell r="J2396" t="str">
            <v>ATRIBUÍDO SÃO PAULO</v>
          </cell>
          <cell r="K2396" t="str">
            <v>4.991,43</v>
          </cell>
        </row>
        <row r="2397">
          <cell r="G2397">
            <v>102079</v>
          </cell>
          <cell r="H2397" t="str">
            <v>ESCADA EM CONCRETO ARMADO MOLDADO IN LOCO, FCK 20 MPA, COM 2 LANCES EM "L" E LAJE CASCATA, FÔRMA EM CHAPA DE MADEIRA COMPENSADA RESINADA. AF_11/2020</v>
          </cell>
          <cell r="I2397" t="str">
            <v>M3</v>
          </cell>
          <cell r="J2397" t="str">
            <v>ATRIBUÍDO SÃO PAULO</v>
          </cell>
          <cell r="K2397" t="str">
            <v>4.821,51</v>
          </cell>
        </row>
        <row r="2398">
          <cell r="G2398">
            <v>102080</v>
          </cell>
          <cell r="H2398" t="str">
            <v>ESCADA EM CONCRETO ARMADO MOLDADO IN LOCO, FCK 20 MPA, COM 2 LANCES EM "X" E LAJE CASCATA, FÔRMA EM CHAPA DE MADEIRA COMPENSADA RESINADA. AF_11/2020</v>
          </cell>
          <cell r="I2398" t="str">
            <v>M3</v>
          </cell>
          <cell r="J2398" t="str">
            <v>ATRIBUÍDO SÃO PAULO</v>
          </cell>
          <cell r="K2398" t="str">
            <v>4.272,68</v>
          </cell>
        </row>
        <row r="2399">
          <cell r="G2399">
            <v>102086</v>
          </cell>
          <cell r="H2399" t="str">
            <v>FABRICAÇÃO DE FÔRMA PARA ESCADA DUPLA COM 2 LANCES EM "X" E LAJE PLANA, EM CHAPA DE MADEIRA COMPENSADA PLASTIFICADA, E=18 MM. AF_11/2020</v>
          </cell>
          <cell r="I2399" t="str">
            <v>M2</v>
          </cell>
          <cell r="J2399" t="str">
            <v>COEFICIENTE DE REPRESENTATIVIDADE</v>
          </cell>
          <cell r="K2399" t="str">
            <v>202,88</v>
          </cell>
        </row>
        <row r="2400">
          <cell r="G2400">
            <v>102087</v>
          </cell>
          <cell r="H2400" t="str">
            <v>FABRICAÇÃO DE FÔRMA PARA ESCADA DUPLA COM 2 LANCES EM "X" E LAJE PLANA, EM CHAPA DE MADEIRA COMPENSADA RESINADA, E= 17 MM. AF_11/2020</v>
          </cell>
          <cell r="I2400" t="str">
            <v>M2</v>
          </cell>
          <cell r="J2400" t="str">
            <v>COEFICIENTE DE REPRESENTATIVIDADE</v>
          </cell>
          <cell r="K2400" t="str">
            <v>157,79</v>
          </cell>
        </row>
        <row r="2401">
          <cell r="G2401">
            <v>102088</v>
          </cell>
          <cell r="H2401" t="str">
            <v>FABRICAÇÃO DE FÔRMA PARA ESCADA DUPLA COM 2 LANCES EM X E LAJE PLANA, EM MADEIRA SERRADA, E=25 MM. AF_11/2020</v>
          </cell>
          <cell r="I2401" t="str">
            <v>M2</v>
          </cell>
          <cell r="J2401" t="str">
            <v>COEFICIENTE DE REPRESENTATIVIDADE</v>
          </cell>
          <cell r="K2401" t="str">
            <v>223,26</v>
          </cell>
        </row>
        <row r="2402">
          <cell r="G2402">
            <v>102089</v>
          </cell>
          <cell r="H2402" t="str">
            <v>FABRICAÇÃO DE FÔRMA PARA ESCADA DUPLA COM 2 LANCES EM "X" E LAJE CASCATA, EM CHAPA DE MADEIRA COMPENSADA PLASTIFICADA, E=18 MM. AF_11/2020</v>
          </cell>
          <cell r="I2402" t="str">
            <v>M2</v>
          </cell>
          <cell r="J2402" t="str">
            <v>COEFICIENTE DE REPRESENTATIVIDADE</v>
          </cell>
          <cell r="K2402" t="str">
            <v>189,86</v>
          </cell>
        </row>
        <row r="2403">
          <cell r="G2403">
            <v>102090</v>
          </cell>
          <cell r="H2403" t="str">
            <v>FABRICAÇÃO DE FÔRMA PARA ESCADA DUPLA COM 2 LANCES EM "X" E LAJE CASCATA, EM CHAPA DE MADEIRA COMPENSADA RESINADA, E= 17 MM. AF_11/2020</v>
          </cell>
          <cell r="I2403" t="str">
            <v>M2</v>
          </cell>
          <cell r="J2403" t="str">
            <v>COEFICIENTE DE REPRESENTATIVIDADE</v>
          </cell>
          <cell r="K2403" t="str">
            <v>138,70</v>
          </cell>
        </row>
        <row r="2404">
          <cell r="G2404">
            <v>102091</v>
          </cell>
          <cell r="H2404" t="str">
            <v>FABRICAÇÃO DE FÔRMA PARA ESCADA DUPLA COM 2 LANCES EM X E LAJE CASCATA, EM MADEIRA SERRADA, E=25 MM. AF_11/2020</v>
          </cell>
          <cell r="I2404" t="str">
            <v>M2</v>
          </cell>
          <cell r="J2404" t="str">
            <v>COEFICIENTE DE REPRESENTATIVIDADE</v>
          </cell>
          <cell r="K2404" t="str">
            <v>259,61</v>
          </cell>
        </row>
        <row r="2405">
          <cell r="G2405">
            <v>103760</v>
          </cell>
          <cell r="H2405" t="str">
            <v>MONTAGEM E DESMONTAGEM DE FÔRMA DE LAJE MACIÇA, PÉ-DIREITO SIMPLES, EM CHAPA DE MADEIRA COMPENSADA RESINADA E CIMBRAMENTO DE MADEIRA, 2 UTILIZAÇÕES. AF_03/2022</v>
          </cell>
          <cell r="I2405" t="str">
            <v>M2</v>
          </cell>
          <cell r="J2405" t="str">
            <v>COEFICIENTE DE REPRESENTATIVIDADE</v>
          </cell>
          <cell r="K2405" t="str">
            <v>114,15</v>
          </cell>
        </row>
        <row r="2406">
          <cell r="G2406">
            <v>103761</v>
          </cell>
          <cell r="H2406" t="str">
            <v>MONTAGEM E DESMONTAGEM DE FÔRMA DE LAJE MACIÇA, PÉ-DIREITO SIMPLES, EM CHAPA DE MADEIRA COMPENSADA RESINADA E CIMBRAMENTO DE MADEIRA, 4 UTILIZAÇÕES. AF_03/2022</v>
          </cell>
          <cell r="I2406" t="str">
            <v>M2</v>
          </cell>
          <cell r="J2406" t="str">
            <v>COEFICIENTE DE REPRESENTATIVIDADE</v>
          </cell>
          <cell r="K2406" t="str">
            <v>76,22</v>
          </cell>
        </row>
        <row r="2407">
          <cell r="G2407">
            <v>103762</v>
          </cell>
          <cell r="H2407" t="str">
            <v>MONTAGEM E DESMONTAGEM DE FÔRMA DE LAJE MACIÇA, PÉ-DIREITO SIMPLES, EM CHAPA DE MADEIRA COMPENSADA RESINADA E CIMBRAMENTO DE MADEIRA, 6 UTILIZAÇÕES. AF_03/2022</v>
          </cell>
          <cell r="I2407" t="str">
            <v>M2</v>
          </cell>
          <cell r="J2407" t="str">
            <v>COEFICIENTE DE REPRESENTATIVIDADE</v>
          </cell>
          <cell r="K2407" t="str">
            <v>64,72</v>
          </cell>
        </row>
        <row r="2408">
          <cell r="G2408">
            <v>103763</v>
          </cell>
          <cell r="H2408" t="str">
            <v>MONTAGEM E DESMONTAGEM DE FÔRMA DE LAJE MACIÇA, PÉ-DIREITO SIMPLES, EM CHAPA DE MADEIRA COMPENSADA RESINADA E CIMBRAMENTO DE MADEIRA, 8 UTILIZAÇÕES. AF_03/2022</v>
          </cell>
          <cell r="I2408" t="str">
            <v>M2</v>
          </cell>
          <cell r="J2408" t="str">
            <v>COEFICIENTE DE REPRESENTATIVIDADE</v>
          </cell>
          <cell r="K2408" t="str">
            <v>56,83</v>
          </cell>
        </row>
        <row r="2409">
          <cell r="G2409">
            <v>89996</v>
          </cell>
          <cell r="H2409" t="str">
            <v>ARMAÇÃO VERTICAL DE ALVENARIA ESTRUTURAL; DIÂMETRO DE 10,0 MM. AF_09/2021</v>
          </cell>
          <cell r="I2409" t="str">
            <v>KG</v>
          </cell>
          <cell r="J2409" t="str">
            <v>COEFICIENTE DE REPRESENTATIVIDADE</v>
          </cell>
          <cell r="K2409" t="str">
            <v>11,07</v>
          </cell>
        </row>
        <row r="2410">
          <cell r="G2410">
            <v>89997</v>
          </cell>
          <cell r="H2410" t="str">
            <v>ARMAÇÃO VERTICAL DE ALVENARIA ESTRUTURAL; DIÂMETRO DE 12,5 MM. AF_09/2021</v>
          </cell>
          <cell r="I2410" t="str">
            <v>KG</v>
          </cell>
          <cell r="J2410" t="str">
            <v>COEFICIENTE DE REPRESENTATIVIDADE</v>
          </cell>
          <cell r="K2410" t="str">
            <v>9,10</v>
          </cell>
        </row>
        <row r="2411">
          <cell r="G2411">
            <v>89998</v>
          </cell>
          <cell r="H2411" t="str">
            <v>ARMAÇÃO DE CINTA DE ALVENARIA ESTRUTURAL; DIÂMETRO DE 10,0 MM. AF_09/2021</v>
          </cell>
          <cell r="I2411" t="str">
            <v>KG</v>
          </cell>
          <cell r="J2411" t="str">
            <v>COEFICIENTE DE REPRESENTATIVIDADE</v>
          </cell>
          <cell r="K2411" t="str">
            <v>10,63</v>
          </cell>
        </row>
        <row r="2412">
          <cell r="G2412">
            <v>89999</v>
          </cell>
          <cell r="H2412" t="str">
            <v>ARMAÇÃO DE VERGA E CONTRAVERGA DE ALVENARIA ESTRUTURAL; DIÂMETRO DE 8,0 MM. AF_09/2021</v>
          </cell>
          <cell r="I2412" t="str">
            <v>KG</v>
          </cell>
          <cell r="J2412" t="str">
            <v>COEFICIENTE DE REPRESENTATIVIDADE</v>
          </cell>
          <cell r="K2412" t="str">
            <v>15,83</v>
          </cell>
        </row>
        <row r="2413">
          <cell r="G2413">
            <v>90000</v>
          </cell>
          <cell r="H2413" t="str">
            <v>ARMAÇÃO DE VERGA E CONTRAVERGA DE ALVENARIA ESTRUTURAL; DIÂMETRO DE 10,0 MM. AF_09/2021</v>
          </cell>
          <cell r="I2413" t="str">
            <v>KG</v>
          </cell>
          <cell r="J2413" t="str">
            <v>COEFICIENTE DE REPRESENTATIVIDADE</v>
          </cell>
          <cell r="K2413" t="str">
            <v>12,98</v>
          </cell>
        </row>
        <row r="2414">
          <cell r="G2414">
            <v>91593</v>
          </cell>
          <cell r="H2414" t="str">
            <v>ARMAÇÃO DO SISTEMA DE PAREDES DE CONCRETO, EXECUTADA EM PAREDES DE EDIFICAÇÕES DE MÚLTIPLOS PAVIMENTOS, TELA Q-138. AF_06/2019</v>
          </cell>
          <cell r="I2414" t="str">
            <v>KG</v>
          </cell>
          <cell r="J2414" t="str">
            <v>ATRIBUÍDO SÃO PAULO</v>
          </cell>
          <cell r="K2414" t="str">
            <v>10,02</v>
          </cell>
        </row>
        <row r="2415">
          <cell r="G2415">
            <v>91594</v>
          </cell>
          <cell r="H2415" t="str">
            <v>ARMAÇÃO DO SISTEMA DE PAREDES DE CONCRETO, EXECUTADA EM PAREDES DE EDIFICAÇÕES TÉRREAS OU DE MÚLTIPLOS PAVIMENTOS, TELA Q-92. AF_06/2019</v>
          </cell>
          <cell r="I2415" t="str">
            <v>KG</v>
          </cell>
          <cell r="J2415" t="str">
            <v>ATRIBUÍDO SÃO PAULO</v>
          </cell>
          <cell r="K2415" t="str">
            <v>10,41</v>
          </cell>
        </row>
        <row r="2416">
          <cell r="G2416">
            <v>91595</v>
          </cell>
          <cell r="H2416" t="str">
            <v>ARMAÇÃO DO SISTEMA DE PAREDES DE CONCRETO, EXECUTADA EM PAREDES DE EDIFICAÇÕES TÉRREAS, TELA Q-61. AF_06/2019</v>
          </cell>
          <cell r="I2416" t="str">
            <v>KG</v>
          </cell>
          <cell r="J2416" t="str">
            <v>ATRIBUÍDO SÃO PAULO</v>
          </cell>
          <cell r="K2416" t="str">
            <v>11,07</v>
          </cell>
        </row>
        <row r="2417">
          <cell r="G2417">
            <v>91596</v>
          </cell>
          <cell r="H2417" t="str">
            <v>ARMAÇÃO DO SISTEMA DE PAREDES DE CONCRETO, EXECUTADA COMO ARMADURA POSITIVA DE LAJES, TELA Q-138. AF_06/2019</v>
          </cell>
          <cell r="I2417" t="str">
            <v>KG</v>
          </cell>
          <cell r="J2417" t="str">
            <v>ATRIBUÍDO SÃO PAULO</v>
          </cell>
          <cell r="K2417" t="str">
            <v>10,31</v>
          </cell>
        </row>
        <row r="2418">
          <cell r="G2418">
            <v>91597</v>
          </cell>
          <cell r="H2418" t="str">
            <v>ARMAÇÃO DO SISTEMA DE PAREDES DE CONCRETO, EXECUTADA COMO ARMADURA NEGATIVA DE LAJES, TELA T-196. AF_06/2019</v>
          </cell>
          <cell r="I2418" t="str">
            <v>KG</v>
          </cell>
          <cell r="J2418" t="str">
            <v>ATRIBUÍDO SÃO PAULO</v>
          </cell>
          <cell r="K2418" t="str">
            <v>7,34</v>
          </cell>
        </row>
        <row r="2419">
          <cell r="G2419">
            <v>91598</v>
          </cell>
          <cell r="H2419" t="str">
            <v>ARMAÇÃO DO SISTEMA DE PAREDES DE CONCRETO, EXECUTADA COMO ARMADURA POSITIVA DE LAJES, TELA Q-113. AF_06/2019</v>
          </cell>
          <cell r="I2419" t="str">
            <v>KG</v>
          </cell>
          <cell r="J2419" t="str">
            <v>ATRIBUÍDO SÃO PAULO</v>
          </cell>
          <cell r="K2419" t="str">
            <v>10,14</v>
          </cell>
        </row>
        <row r="2420">
          <cell r="G2420">
            <v>91599</v>
          </cell>
          <cell r="H2420" t="str">
            <v>ARMAÇÃO DO SISTEMA DE PAREDES DE CONCRETO, EXECUTADA COMO ARMADURA NEGATIVA DE LAJES, TELA L-159. AF_06/2019</v>
          </cell>
          <cell r="I2420" t="str">
            <v>KG</v>
          </cell>
          <cell r="J2420" t="str">
            <v>ATRIBUÍDO SÃO PAULO</v>
          </cell>
          <cell r="K2420" t="str">
            <v>7,69</v>
          </cell>
        </row>
        <row r="2421">
          <cell r="G2421">
            <v>91600</v>
          </cell>
          <cell r="H2421" t="str">
            <v>ARMAÇÃO DO SISTEMA DE PAREDES DE CONCRETO, EXECUTADA EM PLATIBANDAS, TELA Q-92. AF_06/2019</v>
          </cell>
          <cell r="I2421" t="str">
            <v>KG</v>
          </cell>
          <cell r="J2421" t="str">
            <v>ATRIBUÍDO SÃO PAULO</v>
          </cell>
          <cell r="K2421" t="str">
            <v>12,63</v>
          </cell>
        </row>
        <row r="2422">
          <cell r="G2422">
            <v>91601</v>
          </cell>
          <cell r="H2422" t="str">
            <v>ARMAÇÃO DO SISTEMA DE PAREDES DE CONCRETO, EXECUTADA COMO REFORÇO, VERGALHÃO DE 6,3 MM DE DIÂMETRO. AF_06/2019</v>
          </cell>
          <cell r="I2422" t="str">
            <v>KG</v>
          </cell>
          <cell r="J2422" t="str">
            <v>COEFICIENTE DE REPRESENTATIVIDADE</v>
          </cell>
          <cell r="K2422" t="str">
            <v>12,99</v>
          </cell>
        </row>
        <row r="2423">
          <cell r="G2423">
            <v>91602</v>
          </cell>
          <cell r="H2423" t="str">
            <v>ARMAÇÃO DO SISTEMA DE PAREDES DE CONCRETO, EXECUTADA COMO REFORÇO, VERGALHÃO DE 8,0 MM DE DIÂMETRO. AF_06/2019</v>
          </cell>
          <cell r="I2423" t="str">
            <v>KG</v>
          </cell>
          <cell r="J2423" t="str">
            <v>COEFICIENTE DE REPRESENTATIVIDADE</v>
          </cell>
          <cell r="K2423" t="str">
            <v>12,13</v>
          </cell>
        </row>
        <row r="2424">
          <cell r="G2424">
            <v>91603</v>
          </cell>
          <cell r="H2424" t="str">
            <v>ARMAÇÃO DO SISTEMA DE PAREDES DE CONCRETO, EXECUTADA COMO REFORÇO, VERGALHÃO DE 10,0 MM DE DIÂMETRO. AF_06/2019</v>
          </cell>
          <cell r="I2424" t="str">
            <v>KG</v>
          </cell>
          <cell r="J2424" t="str">
            <v>COEFICIENTE DE REPRESENTATIVIDADE</v>
          </cell>
          <cell r="K2424" t="str">
            <v>11,45</v>
          </cell>
        </row>
        <row r="2425">
          <cell r="G2425">
            <v>92759</v>
          </cell>
          <cell r="H2425" t="str">
            <v>ARMAÇÃO DE PILAR OU VIGA DE ESTRUTURA CONVENCIONAL DE CONCRETO ARMADO UTILIZANDO AÇO CA-60 DE 5,0 MM - MONTAGEM. AF_06/2022</v>
          </cell>
          <cell r="I2425" t="str">
            <v>KG</v>
          </cell>
          <cell r="J2425" t="str">
            <v>ATRIBUÍDO SÃO PAULO</v>
          </cell>
          <cell r="K2425" t="str">
            <v>14,30</v>
          </cell>
        </row>
        <row r="2426">
          <cell r="G2426">
            <v>92760</v>
          </cell>
          <cell r="H2426" t="str">
            <v>ARMAÇÃO DE PILAR OU VIGA DE ESTRUTURA CONVENCIONAL DE CONCRETO ARMADO UTILIZANDO AÇO CA-50 DE 6,3 MM - MONTAGEM. AF_06/2022</v>
          </cell>
          <cell r="I2426" t="str">
            <v>KG</v>
          </cell>
          <cell r="J2426" t="str">
            <v>ATRIBUÍDO SÃO PAULO</v>
          </cell>
          <cell r="K2426" t="str">
            <v>13,81</v>
          </cell>
        </row>
        <row r="2427">
          <cell r="G2427">
            <v>92761</v>
          </cell>
          <cell r="H2427" t="str">
            <v>ARMAÇÃO DE PILAR OU VIGA DE ESTRUTURA CONVENCIONAL DE CONCRETO ARMADO UTILIZANDO AÇO CA-50 DE 8,0 MM - MONTAGEM. AF_06/2022</v>
          </cell>
          <cell r="I2427" t="str">
            <v>KG</v>
          </cell>
          <cell r="J2427" t="str">
            <v>ATRIBUÍDO SÃO PAULO</v>
          </cell>
          <cell r="K2427" t="str">
            <v>13,17</v>
          </cell>
        </row>
        <row r="2428">
          <cell r="G2428">
            <v>92762</v>
          </cell>
          <cell r="H2428" t="str">
            <v>ARMAÇÃO DE PILAR OU VIGA DE ESTRUTURA CONVENCIONAL DE CONCRETO ARMADO UTILIZANDO AÇO CA-50 DE 10,0 MM - MONTAGEM. AF_06/2022</v>
          </cell>
          <cell r="I2428" t="str">
            <v>KG</v>
          </cell>
          <cell r="J2428" t="str">
            <v>ATRIBUÍDO SÃO PAULO</v>
          </cell>
          <cell r="K2428" t="str">
            <v>11,88</v>
          </cell>
        </row>
        <row r="2429">
          <cell r="G2429">
            <v>92763</v>
          </cell>
          <cell r="H2429" t="str">
            <v>ARMAÇÃO DE PILAR OU VIGA DE ESTRUTURA CONVENCIONAL DE CONCRETO ARMADO UTILIZANDO AÇO CA-50 DE 12,5 MM - MONTAGEM. AF_06/2022</v>
          </cell>
          <cell r="I2429" t="str">
            <v>KG</v>
          </cell>
          <cell r="J2429" t="str">
            <v>ATRIBUÍDO SÃO PAULO</v>
          </cell>
          <cell r="K2429" t="str">
            <v>10,05</v>
          </cell>
        </row>
        <row r="2430">
          <cell r="G2430">
            <v>92764</v>
          </cell>
          <cell r="H2430" t="str">
            <v>ARMAÇÃO DE PILAR OU VIGA DE ESTRUTURA CONVENCIONAL DE CONCRETO ARMADO UTILIZANDO AÇO CA-50 DE 16,0 MM - MONTAGEM. AF_06/2022</v>
          </cell>
          <cell r="I2430" t="str">
            <v>KG</v>
          </cell>
          <cell r="J2430" t="str">
            <v>ATRIBUÍDO SÃO PAULO</v>
          </cell>
          <cell r="K2430" t="str">
            <v>9,78</v>
          </cell>
        </row>
        <row r="2431">
          <cell r="G2431">
            <v>92765</v>
          </cell>
          <cell r="H2431" t="str">
            <v>ARMAÇÃO DE PILAR OU VIGA DE ESTRUTURA CONVENCIONAL DE CONCRETO ARMADO UTILIZANDO AÇO CA-50 DE 20,0 MM - MONTAGEM. AF_06/2022</v>
          </cell>
          <cell r="I2431" t="str">
            <v>KG</v>
          </cell>
          <cell r="J2431" t="str">
            <v>ATRIBUÍDO SÃO PAULO</v>
          </cell>
          <cell r="K2431" t="str">
            <v>11,20</v>
          </cell>
        </row>
        <row r="2432">
          <cell r="G2432">
            <v>92766</v>
          </cell>
          <cell r="H2432" t="str">
            <v>ARMAÇÃO DE PILAR OU VIGA DE ESTRUTURA CONVENCIONAL DE CONCRETO ARMADO UTILIZANDO AÇO CA-50 DE 25,0 MM - MONTAGEM. AF_06/2022</v>
          </cell>
          <cell r="I2432" t="str">
            <v>KG</v>
          </cell>
          <cell r="J2432" t="str">
            <v>ATRIBUÍDO SÃO PAULO</v>
          </cell>
          <cell r="K2432" t="str">
            <v>11,09</v>
          </cell>
        </row>
        <row r="2433">
          <cell r="G2433">
            <v>92767</v>
          </cell>
          <cell r="H2433" t="str">
            <v>ARMAÇÃO DE LAJE DE ESTRUTURA CONVENCIONAL DE CONCRETO ARMADO UTILIZANDO AÇO CA-60 DE 4,2 MM - MONTAGEM. AF_06/2022</v>
          </cell>
          <cell r="I2433" t="str">
            <v>KG</v>
          </cell>
          <cell r="J2433" t="str">
            <v>ATRIBUÍDO SÃO PAULO</v>
          </cell>
          <cell r="K2433" t="str">
            <v>15,56</v>
          </cell>
        </row>
        <row r="2434">
          <cell r="G2434">
            <v>92768</v>
          </cell>
          <cell r="H2434" t="str">
            <v>ARMAÇÃO DE LAJE DE ESTRUTURA CONVENCIONAL DE CONCRETO ARMADO UTILIZANDO AÇO CA-60 DE 5,0 MM - MONTAGEM. AF_06/2022</v>
          </cell>
          <cell r="I2434" t="str">
            <v>KG</v>
          </cell>
          <cell r="J2434" t="str">
            <v>ATRIBUÍDO SÃO PAULO</v>
          </cell>
          <cell r="K2434" t="str">
            <v>13,87</v>
          </cell>
        </row>
        <row r="2435">
          <cell r="G2435">
            <v>92769</v>
          </cell>
          <cell r="H2435" t="str">
            <v>ARMAÇÃO DE LAJE DE ESTRUTURA CONVENCIONAL DE CONCRETO ARMADO UTILIZANDO AÇO CA-50 DE 6,3 MM - MONTAGEM. AF_06/2022</v>
          </cell>
          <cell r="I2435" t="str">
            <v>KG</v>
          </cell>
          <cell r="J2435" t="str">
            <v>ATRIBUÍDO SÃO PAULO</v>
          </cell>
          <cell r="K2435" t="str">
            <v>13,37</v>
          </cell>
        </row>
        <row r="2436">
          <cell r="G2436">
            <v>92770</v>
          </cell>
          <cell r="H2436" t="str">
            <v>ARMAÇÃO DE LAJE DE ESTRUTURA CONVENCIONAL DE CONCRETO ARMADO UTILIZANDO AÇO CA-50 DE 8,0 MM - MONTAGEM. AF_06/2022</v>
          </cell>
          <cell r="I2436" t="str">
            <v>KG</v>
          </cell>
          <cell r="J2436" t="str">
            <v>ATRIBUÍDO SÃO PAULO</v>
          </cell>
          <cell r="K2436" t="str">
            <v>12,74</v>
          </cell>
        </row>
        <row r="2437">
          <cell r="G2437">
            <v>92771</v>
          </cell>
          <cell r="H2437" t="str">
            <v>ARMAÇÃO DE LAJE DE ESTRUTURA CONVENCIONAL DE CONCRETO ARMADO UTILIZANDO AÇO CA-50 DE 10,0 MM - MONTAGEM. AF_06/2022</v>
          </cell>
          <cell r="I2437" t="str">
            <v>KG</v>
          </cell>
          <cell r="J2437" t="str">
            <v>ATRIBUÍDO SÃO PAULO</v>
          </cell>
          <cell r="K2437" t="str">
            <v>11,48</v>
          </cell>
        </row>
        <row r="2438">
          <cell r="G2438">
            <v>92772</v>
          </cell>
          <cell r="H2438" t="str">
            <v>ARMAÇÃO DE LAJE DE ESTRUTURA CONVENCIONAL DE CONCRETO ARMADO UTILIZANDO AÇO CA-50 DE 12,5 MM - MONTAGEM. AF_06/2022</v>
          </cell>
          <cell r="I2438" t="str">
            <v>KG</v>
          </cell>
          <cell r="J2438" t="str">
            <v>ATRIBUÍDO SÃO PAULO</v>
          </cell>
          <cell r="K2438" t="str">
            <v>9,70</v>
          </cell>
        </row>
        <row r="2439">
          <cell r="G2439">
            <v>92773</v>
          </cell>
          <cell r="H2439" t="str">
            <v>ARMAÇÃO DE LAJE DE ESTRUTURA CONVENCIONAL DE CONCRETO ARMADO UTILIZANDO AÇO CA-50 DE 16,0 MM - MONTAGEM. AF_06/2022</v>
          </cell>
          <cell r="I2439" t="str">
            <v>KG</v>
          </cell>
          <cell r="J2439" t="str">
            <v>COEFICIENTE DE REPRESENTATIVIDADE</v>
          </cell>
          <cell r="K2439" t="str">
            <v>9,55</v>
          </cell>
        </row>
        <row r="2440">
          <cell r="G2440">
            <v>92774</v>
          </cell>
          <cell r="H2440" t="str">
            <v>ARMAÇÃO DE LAJE DE ESTRUTURA CONVENCIONAL DE CONCRETO ARMADO UTILIZANDO AÇO CA-50 DE 20,0 MM - MONTAGEM. AF_06/2022</v>
          </cell>
          <cell r="I2440" t="str">
            <v>KG</v>
          </cell>
          <cell r="J2440" t="str">
            <v>COEFICIENTE DE REPRESENTATIVIDADE</v>
          </cell>
          <cell r="K2440" t="str">
            <v>11,06</v>
          </cell>
        </row>
        <row r="2441">
          <cell r="G2441">
            <v>92798</v>
          </cell>
          <cell r="H2441" t="str">
            <v>CORTE E DOBRA DE AÇO CA-50, DIÂMETRO DE 25,0 MM. AF_06/2022</v>
          </cell>
          <cell r="I2441" t="str">
            <v>KG</v>
          </cell>
          <cell r="J2441" t="str">
            <v>COEFICIENTE DE REPRESENTATIVIDADE</v>
          </cell>
          <cell r="K2441" t="str">
            <v>10,14</v>
          </cell>
        </row>
        <row r="2442">
          <cell r="G2442">
            <v>92799</v>
          </cell>
          <cell r="H2442" t="str">
            <v>CORTE E DOBRA DE AÇO CA-60, DIÂMETRO DE 4,2 MM. AF_06/2022</v>
          </cell>
          <cell r="I2442" t="str">
            <v>KG</v>
          </cell>
          <cell r="J2442" t="str">
            <v>COEFICIENTE DE REPRESENTATIVIDADE</v>
          </cell>
          <cell r="K2442" t="str">
            <v>11,49</v>
          </cell>
        </row>
        <row r="2443">
          <cell r="G2443">
            <v>92800</v>
          </cell>
          <cell r="H2443" t="str">
            <v>CORTE E DOBRA DE AÇO CA-60, DIÂMETRO DE 5,0 MM. AF_06/2022</v>
          </cell>
          <cell r="I2443" t="str">
            <v>KG</v>
          </cell>
          <cell r="J2443" t="str">
            <v>COEFICIENTE DE REPRESENTATIVIDADE</v>
          </cell>
          <cell r="K2443" t="str">
            <v>10,54</v>
          </cell>
        </row>
        <row r="2444">
          <cell r="G2444">
            <v>92801</v>
          </cell>
          <cell r="H2444" t="str">
            <v>CORTE E DOBRA DE AÇO CA-50, DIÂMETRO DE 6,3 MM. AF_06/2022</v>
          </cell>
          <cell r="I2444" t="str">
            <v>KG</v>
          </cell>
          <cell r="J2444" t="str">
            <v>COEFICIENTE DE REPRESENTATIVIDADE</v>
          </cell>
          <cell r="K2444" t="str">
            <v>10,85</v>
          </cell>
        </row>
        <row r="2445">
          <cell r="G2445">
            <v>92802</v>
          </cell>
          <cell r="H2445" t="str">
            <v>CORTE E DOBRA DE AÇO CA-50, DIÂMETRO DE 8,0 MM. AF_06/2022</v>
          </cell>
          <cell r="I2445" t="str">
            <v>KG</v>
          </cell>
          <cell r="J2445" t="str">
            <v>COEFICIENTE DE REPRESENTATIVIDADE</v>
          </cell>
          <cell r="K2445" t="str">
            <v>10,88</v>
          </cell>
        </row>
        <row r="2446">
          <cell r="G2446">
            <v>92803</v>
          </cell>
          <cell r="H2446" t="str">
            <v>CORTE E DOBRA DE AÇO CA-50, DIÂMETRO DE 10,0 MM. AF_06/2022</v>
          </cell>
          <cell r="I2446" t="str">
            <v>KG</v>
          </cell>
          <cell r="J2446" t="str">
            <v>COEFICIENTE DE REPRESENTATIVIDADE</v>
          </cell>
          <cell r="K2446" t="str">
            <v>10,09</v>
          </cell>
        </row>
        <row r="2447">
          <cell r="G2447">
            <v>92804</v>
          </cell>
          <cell r="H2447" t="str">
            <v>CORTE E DOBRA DE AÇO CA-50, DIÂMETRO DE 12,5 MM. AF_06/2022</v>
          </cell>
          <cell r="I2447" t="str">
            <v>KG</v>
          </cell>
          <cell r="J2447" t="str">
            <v>COEFICIENTE DE REPRESENTATIVIDADE</v>
          </cell>
          <cell r="K2447" t="str">
            <v>8,66</v>
          </cell>
        </row>
        <row r="2448">
          <cell r="G2448">
            <v>92805</v>
          </cell>
          <cell r="H2448" t="str">
            <v>CORTE E DOBRA DE AÇO CA-50, DIÂMETRO DE 16,0 MM. AF_06/2022</v>
          </cell>
          <cell r="I2448" t="str">
            <v>KG</v>
          </cell>
          <cell r="J2448" t="str">
            <v>COEFICIENTE DE REPRESENTATIVIDADE</v>
          </cell>
          <cell r="K2448" t="str">
            <v>8,60</v>
          </cell>
        </row>
        <row r="2449">
          <cell r="G2449">
            <v>92806</v>
          </cell>
          <cell r="H2449" t="str">
            <v>CORTE E DOBRA DE AÇO CA-50, DIÂMETRO DE 20,0 MM. AF_06/2022</v>
          </cell>
          <cell r="I2449" t="str">
            <v>KG</v>
          </cell>
          <cell r="J2449" t="str">
            <v>COEFICIENTE DE REPRESENTATIVIDADE</v>
          </cell>
          <cell r="K2449" t="str">
            <v>10,15</v>
          </cell>
        </row>
        <row r="2450">
          <cell r="G2450">
            <v>92875</v>
          </cell>
          <cell r="H2450" t="str">
            <v>CORTE E DOBRA DE AÇO CA-25, DIÂMETRO DE 6,3 MM. AF_06/2022</v>
          </cell>
          <cell r="I2450" t="str">
            <v>KG</v>
          </cell>
          <cell r="J2450" t="str">
            <v>COEFICIENTE DE REPRESENTATIVIDADE</v>
          </cell>
          <cell r="K2450" t="str">
            <v>10,23</v>
          </cell>
        </row>
        <row r="2451">
          <cell r="G2451">
            <v>92876</v>
          </cell>
          <cell r="H2451" t="str">
            <v>CORTE E DOBRA DE AÇO CA-25, DIÂMETRO DE 8,0 MM. AF_06/2022</v>
          </cell>
          <cell r="I2451" t="str">
            <v>KG</v>
          </cell>
          <cell r="J2451" t="str">
            <v>COEFICIENTE DE REPRESENTATIVIDADE</v>
          </cell>
          <cell r="K2451" t="str">
            <v>10,04</v>
          </cell>
        </row>
        <row r="2452">
          <cell r="G2452">
            <v>92877</v>
          </cell>
          <cell r="H2452" t="str">
            <v>CORTE E DOBRA DE AÇO CA-25, DIÂMETRO DE 10,0 MM. AF_06/2022</v>
          </cell>
          <cell r="I2452" t="str">
            <v>KG</v>
          </cell>
          <cell r="J2452" t="str">
            <v>COEFICIENTE DE REPRESENTATIVIDADE</v>
          </cell>
          <cell r="K2452" t="str">
            <v>10,93</v>
          </cell>
        </row>
        <row r="2453">
          <cell r="G2453">
            <v>92878</v>
          </cell>
          <cell r="H2453" t="str">
            <v>CORTE E DOBRA DE AÇO CA-25, DIÂMETRO DE 12,5 MM. AF_06/2022</v>
          </cell>
          <cell r="I2453" t="str">
            <v>KG</v>
          </cell>
          <cell r="J2453" t="str">
            <v>COEFICIENTE DE REPRESENTATIVIDADE</v>
          </cell>
          <cell r="K2453" t="str">
            <v>10,77</v>
          </cell>
        </row>
        <row r="2454">
          <cell r="G2454">
            <v>92879</v>
          </cell>
          <cell r="H2454" t="str">
            <v>CORTE E DOBRA DE AÇO CA-25, DIÂMETRO DE 16,0 MM. AF_06/2022</v>
          </cell>
          <cell r="I2454" t="str">
            <v>KG</v>
          </cell>
          <cell r="J2454" t="str">
            <v>COEFICIENTE DE REPRESENTATIVIDADE</v>
          </cell>
          <cell r="K2454" t="str">
            <v>10,68</v>
          </cell>
        </row>
        <row r="2455">
          <cell r="G2455">
            <v>92880</v>
          </cell>
          <cell r="H2455" t="str">
            <v>CORTE E DOBRA DE AÇO CA-25, DIÂMETRO DE 20,0 MM. AF_06/2022</v>
          </cell>
          <cell r="I2455" t="str">
            <v>KG</v>
          </cell>
          <cell r="J2455" t="str">
            <v>COEFICIENTE DE REPRESENTATIVIDADE</v>
          </cell>
          <cell r="K2455" t="str">
            <v>10,92</v>
          </cell>
        </row>
        <row r="2456">
          <cell r="G2456">
            <v>92881</v>
          </cell>
          <cell r="H2456" t="str">
            <v>CORTE E DOBRA DE AÇO CA-25, DIÂMETRO DE 25,0 MM. AF_06/2022</v>
          </cell>
          <cell r="I2456" t="str">
            <v>KG</v>
          </cell>
          <cell r="J2456" t="str">
            <v>COEFICIENTE DE REPRESENTATIVIDADE</v>
          </cell>
          <cell r="K2456" t="str">
            <v>10,90</v>
          </cell>
        </row>
        <row r="2457">
          <cell r="G2457">
            <v>92882</v>
          </cell>
          <cell r="H2457" t="str">
            <v>ARMAÇÃO UTILIZANDO AÇO CA-25 DE 6,3 MM - MONTAGEM. AF_06/2022</v>
          </cell>
          <cell r="I2457" t="str">
            <v>KG</v>
          </cell>
          <cell r="J2457" t="str">
            <v>ATRIBUÍDO SÃO PAULO</v>
          </cell>
          <cell r="K2457" t="str">
            <v>13,61</v>
          </cell>
        </row>
        <row r="2458">
          <cell r="G2458">
            <v>92883</v>
          </cell>
          <cell r="H2458" t="str">
            <v>ARMAÇÃO UTILIZANDO AÇO CA-25 DE 8,0 MM - MONTAGEM. AF_06/2022</v>
          </cell>
          <cell r="I2458" t="str">
            <v>KG</v>
          </cell>
          <cell r="J2458" t="str">
            <v>ATRIBUÍDO SÃO PAULO</v>
          </cell>
          <cell r="K2458" t="str">
            <v>12,73</v>
          </cell>
        </row>
        <row r="2459">
          <cell r="G2459">
            <v>92884</v>
          </cell>
          <cell r="H2459" t="str">
            <v>ARMAÇÃO UTILIZANDO AÇO CA-25 DE 10,0 MM - MONTAGEM. AF_06/2022</v>
          </cell>
          <cell r="I2459" t="str">
            <v>KG</v>
          </cell>
          <cell r="J2459" t="str">
            <v>ATRIBUÍDO SÃO PAULO</v>
          </cell>
          <cell r="K2459" t="str">
            <v>13,09</v>
          </cell>
        </row>
        <row r="2460">
          <cell r="G2460">
            <v>92885</v>
          </cell>
          <cell r="H2460" t="str">
            <v>ARMAÇÃO UTILIZANDO AÇO CA-25 DE 12,5 MM - MONTAGEM. AF_06/2022</v>
          </cell>
          <cell r="I2460" t="str">
            <v>KG</v>
          </cell>
          <cell r="J2460" t="str">
            <v>ATRIBUÍDO SÃO PAULO</v>
          </cell>
          <cell r="K2460" t="str">
            <v>12,51</v>
          </cell>
        </row>
        <row r="2461">
          <cell r="G2461">
            <v>92886</v>
          </cell>
          <cell r="H2461" t="str">
            <v>ARMAÇÃO UTILIZANDO AÇO CA-25 DE 16,0 MM - MONTAGEM. AF_06/2022</v>
          </cell>
          <cell r="I2461" t="str">
            <v>KG</v>
          </cell>
          <cell r="J2461" t="str">
            <v>ATRIBUÍDO SÃO PAULO</v>
          </cell>
          <cell r="K2461" t="str">
            <v>12,04</v>
          </cell>
        </row>
        <row r="2462">
          <cell r="G2462">
            <v>92887</v>
          </cell>
          <cell r="H2462" t="str">
            <v>ARMAÇÃO UTILIZANDO AÇO CA-25 DE 20,0 MM - MONTAGEM. AF_06/2022</v>
          </cell>
          <cell r="I2462" t="str">
            <v>KG</v>
          </cell>
          <cell r="J2462" t="str">
            <v>ATRIBUÍDO SÃO PAULO</v>
          </cell>
          <cell r="K2462" t="str">
            <v>12,02</v>
          </cell>
        </row>
        <row r="2463">
          <cell r="G2463">
            <v>92888</v>
          </cell>
          <cell r="H2463" t="str">
            <v>ARMAÇÃO UTILIZANDO AÇO CA-25 DE 25,0 MM - MONTAGEM. AF_06/2022</v>
          </cell>
          <cell r="I2463" t="str">
            <v>KG</v>
          </cell>
          <cell r="J2463" t="str">
            <v>COEFICIENTE DE REPRESENTATIVIDADE</v>
          </cell>
          <cell r="K2463" t="str">
            <v>11,79</v>
          </cell>
        </row>
        <row r="2464">
          <cell r="G2464">
            <v>92915</v>
          </cell>
          <cell r="H2464" t="str">
            <v>ARMAÇÃO DE ESTRUTURAS DIVERSAS DE CONCRETO ARMADO, EXCETO VIGAS, PILARES, LAJES E FUNDAÇÕES, UTILIZANDO AÇO CA-60 DE 5,0 MM - MONTAGEM. AF_06/2022</v>
          </cell>
          <cell r="I2464" t="str">
            <v>KG</v>
          </cell>
          <cell r="J2464" t="str">
            <v>ATRIBUÍDO SÃO PAULO</v>
          </cell>
          <cell r="K2464" t="str">
            <v>16,63</v>
          </cell>
        </row>
        <row r="2465">
          <cell r="G2465">
            <v>92916</v>
          </cell>
          <cell r="H2465" t="str">
            <v>ARMAÇÃO DE ESTRUTURAS DIVERSAS DE CONCRETO ARMADO, EXCETO VIGAS, PILARES, LAJES E FUNDAÇÕES, UTILIZANDO AÇO CA-50 DE 6,3 MM - MONTAGEM. AF_06/2022</v>
          </cell>
          <cell r="I2465" t="str">
            <v>KG</v>
          </cell>
          <cell r="J2465" t="str">
            <v>ATRIBUÍDO SÃO PAULO</v>
          </cell>
          <cell r="K2465" t="str">
            <v>15,52</v>
          </cell>
        </row>
        <row r="2466">
          <cell r="G2466">
            <v>92917</v>
          </cell>
          <cell r="H2466" t="str">
            <v>ARMAÇÃO DE ESTRUTURAS DIVERSAS DE CONCRETO ARMADO, EXCETO VIGAS, PILARES, LAJES E FUNDAÇÕES, UTILIZANDO AÇO CA-50 DE 8,0 MM - MONTAGEM. AF_06/2022</v>
          </cell>
          <cell r="I2466" t="str">
            <v>KG</v>
          </cell>
          <cell r="J2466" t="str">
            <v>ATRIBUÍDO SÃO PAULO</v>
          </cell>
          <cell r="K2466" t="str">
            <v>14,40</v>
          </cell>
        </row>
        <row r="2467">
          <cell r="G2467">
            <v>92919</v>
          </cell>
          <cell r="H2467" t="str">
            <v>ARMAÇÃO DE ESTRUTURAS DIVERSAS DE CONCRETO ARMADO, EXCETO VIGAS, PILARES, LAJES E FUNDAÇÕES, UTILIZANDO AÇO CA-50 DE 10,0 MM - MONTAGEM. AF_06/2022</v>
          </cell>
          <cell r="I2467" t="str">
            <v>KG</v>
          </cell>
          <cell r="J2467" t="str">
            <v>ATRIBUÍDO SÃO PAULO</v>
          </cell>
          <cell r="K2467" t="str">
            <v>12,73</v>
          </cell>
        </row>
        <row r="2468">
          <cell r="G2468">
            <v>92921</v>
          </cell>
          <cell r="H2468" t="str">
            <v>ARMAÇÃO DE ESTRUTURAS DIVERSAS DE CONCRETO ARMADO, EXCETO VIGAS, PILARES, LAJES E FUNDAÇÕES, UTILIZANDO AÇO CA-50 DE 12,5 MM - MONTAGEM. AF_06/2022</v>
          </cell>
          <cell r="I2468" t="str">
            <v>KG</v>
          </cell>
          <cell r="J2468" t="str">
            <v>ATRIBUÍDO SÃO PAULO</v>
          </cell>
          <cell r="K2468" t="str">
            <v>10,61</v>
          </cell>
        </row>
        <row r="2469">
          <cell r="G2469">
            <v>92922</v>
          </cell>
          <cell r="H2469" t="str">
            <v>ARMAÇÃO DE ESTRUTURAS DIVERSAS DE CONCRETO ARMADO, EXCETO VIGAS, PILARES, LAJES E FUNDAÇÕES, UTILIZANDO AÇO CA-50 DE 16,0 MM - MONTAGEM. AF_06/2022</v>
          </cell>
          <cell r="I2469" t="str">
            <v>KG</v>
          </cell>
          <cell r="J2469" t="str">
            <v>ATRIBUÍDO SÃO PAULO</v>
          </cell>
          <cell r="K2469" t="str">
            <v>10,21</v>
          </cell>
        </row>
        <row r="2470">
          <cell r="G2470">
            <v>92923</v>
          </cell>
          <cell r="H2470" t="str">
            <v>ARMAÇÃO DE ESTRUTURAS DIVERSAS DE CONCRETO ARMADO, EXCETO VIGAS, PILARES, LAJES E FUNDAÇÕES, UTILIZANDO AÇO CA-50 DE 20,0 MM - MONTAGEM. AF_06/2022</v>
          </cell>
          <cell r="I2470" t="str">
            <v>KG</v>
          </cell>
          <cell r="J2470" t="str">
            <v>ATRIBUÍDO SÃO PAULO</v>
          </cell>
          <cell r="K2470" t="str">
            <v>11,53</v>
          </cell>
        </row>
        <row r="2471">
          <cell r="G2471">
            <v>92924</v>
          </cell>
          <cell r="H2471" t="str">
            <v>ARMAÇÃO DE ESTRUTURAS DIVERSAS DE CONCRETO ARMADO, EXCETO VIGAS, PILARES, LAJES E FUNDAÇÕES, UTILIZANDO AÇO CA-50 DE 25,0 MM - MONTAGEM. AF_06/2022</v>
          </cell>
          <cell r="I2471" t="str">
            <v>KG</v>
          </cell>
          <cell r="J2471" t="str">
            <v>ATRIBUÍDO SÃO PAULO</v>
          </cell>
          <cell r="K2471" t="str">
            <v>11,35</v>
          </cell>
        </row>
        <row r="2472">
          <cell r="G2472">
            <v>95448</v>
          </cell>
          <cell r="H2472" t="str">
            <v>CORTE E DOBRA DE AÇO CA-50, DIÂMERO DE 32 MM. AF_06/2022</v>
          </cell>
          <cell r="I2472" t="str">
            <v>KG</v>
          </cell>
          <cell r="J2472" t="str">
            <v>COEFICIENTE DE REPRESENTATIVIDADE</v>
          </cell>
          <cell r="K2472" t="str">
            <v>11,13</v>
          </cell>
        </row>
        <row r="2473">
          <cell r="G2473">
            <v>95576</v>
          </cell>
          <cell r="H2473" t="str">
            <v>MONTAGEM DE ARMADURA DE ESTACAS, DIÂMETRO = 8,0 MM. AF_09/2021_PS</v>
          </cell>
          <cell r="I2473" t="str">
            <v>KG</v>
          </cell>
          <cell r="J2473" t="str">
            <v>ATRIBUÍDO SÃO PAULO</v>
          </cell>
          <cell r="K2473" t="str">
            <v>13,32</v>
          </cell>
        </row>
        <row r="2474">
          <cell r="G2474">
            <v>95577</v>
          </cell>
          <cell r="H2474" t="str">
            <v>MONTAGEM DE ARMADURA DE ESTACAS, DIÂMETRO = 10,0 MM. AF_09/2021_PS</v>
          </cell>
          <cell r="I2474" t="str">
            <v>KG</v>
          </cell>
          <cell r="J2474" t="str">
            <v>ATRIBUÍDO SÃO PAULO</v>
          </cell>
          <cell r="K2474" t="str">
            <v>11,54</v>
          </cell>
        </row>
        <row r="2475">
          <cell r="G2475">
            <v>95578</v>
          </cell>
          <cell r="H2475" t="str">
            <v>MONTAGEM DE ARMADURA DE ESTACAS, DIÂMETRO = 12,5 MM. AF_09/2021_PS</v>
          </cell>
          <cell r="I2475" t="str">
            <v>KG</v>
          </cell>
          <cell r="J2475" t="str">
            <v>ATRIBUÍDO SÃO PAULO</v>
          </cell>
          <cell r="K2475" t="str">
            <v>9,70</v>
          </cell>
        </row>
        <row r="2476">
          <cell r="G2476">
            <v>95579</v>
          </cell>
          <cell r="H2476" t="str">
            <v>MONTAGEM DE ARMADURA DE ESTACAS, DIÂMETRO = 16,0 MM. AF_09/2021_PS</v>
          </cell>
          <cell r="I2476" t="str">
            <v>KG</v>
          </cell>
          <cell r="J2476" t="str">
            <v>ATRIBUÍDO SÃO PAULO</v>
          </cell>
          <cell r="K2476" t="str">
            <v>9,43</v>
          </cell>
        </row>
        <row r="2477">
          <cell r="G2477">
            <v>95580</v>
          </cell>
          <cell r="H2477" t="str">
            <v>MONTAGEM DE ARMADURA DE ESTACAS, DIÂMETRO = 20,0 MM. AF_09/2021_PS</v>
          </cell>
          <cell r="I2477" t="str">
            <v>KG</v>
          </cell>
          <cell r="J2477" t="str">
            <v>ATRIBUÍDO SÃO PAULO</v>
          </cell>
          <cell r="K2477" t="str">
            <v>10,90</v>
          </cell>
        </row>
        <row r="2478">
          <cell r="G2478">
            <v>95581</v>
          </cell>
          <cell r="H2478" t="str">
            <v>MONTAGEM DE ARMADURA DE ESTACAS, DIÂMETRO = 25,0 MM. AF_09/2021_PS</v>
          </cell>
          <cell r="I2478" t="str">
            <v>KG</v>
          </cell>
          <cell r="J2478" t="str">
            <v>ATRIBUÍDO SÃO PAULO</v>
          </cell>
          <cell r="K2478" t="str">
            <v>10,86</v>
          </cell>
        </row>
        <row r="2479">
          <cell r="G2479">
            <v>95582</v>
          </cell>
          <cell r="H2479" t="str">
            <v>MONTAGEM DE ARMADURA DE ESTACAS, DIÂMETRO = 32,0 MM. AF_09/2021_PE</v>
          </cell>
          <cell r="I2479" t="str">
            <v>KG</v>
          </cell>
          <cell r="J2479" t="str">
            <v>COEFICIENTE DE REPRESENTATIVIDADE</v>
          </cell>
          <cell r="K2479" t="str">
            <v>11,83</v>
          </cell>
        </row>
        <row r="2480">
          <cell r="G2480">
            <v>95583</v>
          </cell>
          <cell r="H2480" t="str">
            <v>MONTAGEM DE ARMADURA TRANSVERSAL DE ESTACAS DE SEÇÃO CIRCULAR, DIÂMETRO = 5,0 MM. AF_09/2021_PS</v>
          </cell>
          <cell r="I2480" t="str">
            <v>KG</v>
          </cell>
          <cell r="J2480" t="str">
            <v>ATRIBUÍDO SÃO PAULO</v>
          </cell>
          <cell r="K2480" t="str">
            <v>15,85</v>
          </cell>
        </row>
        <row r="2481">
          <cell r="G2481">
            <v>95584</v>
          </cell>
          <cell r="H2481" t="str">
            <v>MONTAGEM DE ARMADURA TRANSVERSAL DE ESTACAS DE SEÇÃO CIRCULAR, DIÂMETRO = 6,30 MM. AF_09/2021_PS</v>
          </cell>
          <cell r="I2481" t="str">
            <v>KG</v>
          </cell>
          <cell r="J2481" t="str">
            <v>ATRIBUÍDO SÃO PAULO</v>
          </cell>
          <cell r="K2481" t="str">
            <v>14,43</v>
          </cell>
        </row>
        <row r="2482">
          <cell r="G2482">
            <v>95592</v>
          </cell>
          <cell r="H2482" t="str">
            <v>MONTAGEM DE ARMADURA TRANVERSAL DE ESTACAS DE SEÇÃO RETANGULAR, DIÂMETRO = 5,0 MM. AF_09/2021_PS</v>
          </cell>
          <cell r="I2482" t="str">
            <v>KG</v>
          </cell>
          <cell r="J2482" t="str">
            <v>ATRIBUÍDO SÃO PAULO</v>
          </cell>
          <cell r="K2482" t="str">
            <v>15,85</v>
          </cell>
        </row>
        <row r="2483">
          <cell r="G2483">
            <v>95593</v>
          </cell>
          <cell r="H2483" t="str">
            <v>MONTAGEM DE ARMADURA TRANSVERSAL DE ESTACAS DE SEÇÃO RETANGULAR, DIÂMETRO = 6,30 MM. AF_09/2021_PS</v>
          </cell>
          <cell r="I2483" t="str">
            <v>KG</v>
          </cell>
          <cell r="J2483" t="str">
            <v>ATRIBUÍDO SÃO PAULO</v>
          </cell>
          <cell r="K2483" t="str">
            <v>14,43</v>
          </cell>
        </row>
        <row r="2484">
          <cell r="G2484">
            <v>95943</v>
          </cell>
          <cell r="H2484" t="str">
            <v>ARMAÇÃO DE ESCADA, DE UMA ESTRUTURA CONVENCIONAL DE CONCRETO ARMADO UTILIZANDO AÇO CA-60 DE 5,0 MM - MONTAGEM. AF_11/2020</v>
          </cell>
          <cell r="I2484" t="str">
            <v>KG</v>
          </cell>
          <cell r="J2484" t="str">
            <v>ATRIBUÍDO SÃO PAULO</v>
          </cell>
          <cell r="K2484" t="str">
            <v>21,20</v>
          </cell>
        </row>
        <row r="2485">
          <cell r="G2485">
            <v>95944</v>
          </cell>
          <cell r="H2485" t="str">
            <v>ARMAÇÃO DE ESCADA, DE UMA ESTRUTURA CONVENCIONAL DE CONCRETO ARMADO UTILIZANDO AÇO CA-50 DE 6,3 MM - MONTAGEM. AF_11/2020</v>
          </cell>
          <cell r="I2485" t="str">
            <v>KG</v>
          </cell>
          <cell r="J2485" t="str">
            <v>ATRIBUÍDO SÃO PAULO</v>
          </cell>
          <cell r="K2485" t="str">
            <v>19,62</v>
          </cell>
        </row>
        <row r="2486">
          <cell r="G2486">
            <v>95945</v>
          </cell>
          <cell r="H2486" t="str">
            <v>ARMAÇÃO DE ESCADA, DE UMA ESTRUTURA CONVENCIONAL DE CONCRETO ARMADO UTILIZANDO AÇO CA-50 DE 8,0 MM - MONTAGEM. AF_11/2020</v>
          </cell>
          <cell r="I2486" t="str">
            <v>KG</v>
          </cell>
          <cell r="J2486" t="str">
            <v>ATRIBUÍDO SÃO PAULO</v>
          </cell>
          <cell r="K2486" t="str">
            <v>16,34</v>
          </cell>
        </row>
        <row r="2487">
          <cell r="G2487">
            <v>95946</v>
          </cell>
          <cell r="H2487" t="str">
            <v>ARMAÇÃO DE ESCADA, DE UMA ESTRUTURA CONVENCIONAL DE CONCRETO ARMADO UTILIZANDO AÇO CA-50 DE 10,0 MM - MONTAGEM. AF_11/2020</v>
          </cell>
          <cell r="I2487" t="str">
            <v>KG</v>
          </cell>
          <cell r="J2487" t="str">
            <v>ATRIBUÍDO SÃO PAULO</v>
          </cell>
          <cell r="K2487" t="str">
            <v>13,33</v>
          </cell>
        </row>
        <row r="2488">
          <cell r="G2488">
            <v>95947</v>
          </cell>
          <cell r="H2488" t="str">
            <v>ARMAÇÃO DE ESCADA, DE UMA ESTRUTURA CONVENCIONAL DE CONCRETO ARMADO UTILIZANDO AÇO CA-50 DE 12,5 MM - MONTAGEM. AF_11/2020</v>
          </cell>
          <cell r="I2488" t="str">
            <v>KG</v>
          </cell>
          <cell r="J2488" t="str">
            <v>ATRIBUÍDO SÃO PAULO</v>
          </cell>
          <cell r="K2488" t="str">
            <v>10,48</v>
          </cell>
        </row>
        <row r="2489">
          <cell r="G2489">
            <v>95948</v>
          </cell>
          <cell r="H2489" t="str">
            <v>ARMAÇÃO DE ESCADA, DE UMA ESTRUTURA CONVENCIONAL DE CONCRETO ARMADO UTILIZANDO AÇO CA-50 DE 16,0 MM - MONTAGEM. AF_11/2020</v>
          </cell>
          <cell r="I2489" t="str">
            <v>KG</v>
          </cell>
          <cell r="J2489" t="str">
            <v>ATRIBUÍDO SÃO PAULO</v>
          </cell>
          <cell r="K2489" t="str">
            <v>9,43</v>
          </cell>
        </row>
        <row r="2490">
          <cell r="G2490">
            <v>96544</v>
          </cell>
          <cell r="H2490" t="str">
            <v>ARMAÇÃO DE BLOCO, VIGA BALDRAME OU SAPATA UTILIZANDO AÇO CA-50 DE 6,3 MM - MONTAGEM. AF_06/2017</v>
          </cell>
          <cell r="I2490" t="str">
            <v>KG</v>
          </cell>
          <cell r="J2490" t="str">
            <v>ATRIBUÍDO SÃO PAULO</v>
          </cell>
          <cell r="K2490" t="str">
            <v>16,22</v>
          </cell>
        </row>
        <row r="2491">
          <cell r="G2491">
            <v>96545</v>
          </cell>
          <cell r="H2491" t="str">
            <v>ARMAÇÃO DE BLOCO, VIGA BALDRAME OU SAPATA UTILIZANDO AÇO CA-50 DE 8 MM - MONTAGEM. AF_06/2017</v>
          </cell>
          <cell r="I2491" t="str">
            <v>KG</v>
          </cell>
          <cell r="J2491" t="str">
            <v>ATRIBUÍDO SÃO PAULO</v>
          </cell>
          <cell r="K2491" t="str">
            <v>15,08</v>
          </cell>
        </row>
        <row r="2492">
          <cell r="G2492">
            <v>96546</v>
          </cell>
          <cell r="H2492" t="str">
            <v>ARMAÇÃO DE BLOCO, VIGA BALDRAME OU SAPATA UTILIZANDO AÇO CA-50 DE 10 MM - MONTAGEM. AF_06/2017</v>
          </cell>
          <cell r="I2492" t="str">
            <v>KG</v>
          </cell>
          <cell r="J2492" t="str">
            <v>ATRIBUÍDO SÃO PAULO</v>
          </cell>
          <cell r="K2492" t="str">
            <v>13,46</v>
          </cell>
        </row>
        <row r="2493">
          <cell r="G2493">
            <v>96547</v>
          </cell>
          <cell r="H2493" t="str">
            <v>ARMAÇÃO DE BLOCO, VIGA BALDRAME OU SAPATA UTILIZANDO AÇO CA-50 DE 12,5 MM - MONTAGEM. AF_06/2017</v>
          </cell>
          <cell r="I2493" t="str">
            <v>KG</v>
          </cell>
          <cell r="J2493" t="str">
            <v>ATRIBUÍDO SÃO PAULO</v>
          </cell>
          <cell r="K2493" t="str">
            <v>11,36</v>
          </cell>
        </row>
        <row r="2494">
          <cell r="G2494">
            <v>96548</v>
          </cell>
          <cell r="H2494" t="str">
            <v>ARMAÇÃO DE BLOCO, VIGA BALDRAME OU SAPATA UTILIZANDO AÇO CA-50 DE 16 MM - MONTAGEM. AF_06/2017</v>
          </cell>
          <cell r="I2494" t="str">
            <v>KG</v>
          </cell>
          <cell r="J2494" t="str">
            <v>ATRIBUÍDO SÃO PAULO</v>
          </cell>
          <cell r="K2494" t="str">
            <v>10,74</v>
          </cell>
        </row>
        <row r="2495">
          <cell r="G2495">
            <v>96549</v>
          </cell>
          <cell r="H2495" t="str">
            <v>ARMAÇÃO DE BLOCO, VIGA BALDRAME OU SAPATA UTILIZANDO AÇO CA-50 DE 20 MM - MONTAGEM. AF_06/2017</v>
          </cell>
          <cell r="I2495" t="str">
            <v>KG</v>
          </cell>
          <cell r="J2495" t="str">
            <v>ATRIBUÍDO SÃO PAULO</v>
          </cell>
          <cell r="K2495" t="str">
            <v>11,88</v>
          </cell>
        </row>
        <row r="2496">
          <cell r="G2496">
            <v>96550</v>
          </cell>
          <cell r="H2496" t="str">
            <v>ARMAÇÃO DE BLOCO, VIGA BALDRAME OU SAPATA UTILIZANDO AÇO CA-50 DE 25 MM - MONTAGEM. AF_06/2017</v>
          </cell>
          <cell r="I2496" t="str">
            <v>KG</v>
          </cell>
          <cell r="J2496" t="str">
            <v>ATRIBUÍDO SÃO PAULO</v>
          </cell>
          <cell r="K2496" t="str">
            <v>11,55</v>
          </cell>
        </row>
        <row r="2497">
          <cell r="G2497">
            <v>100064</v>
          </cell>
          <cell r="H2497" t="str">
            <v>ARMAÇÃO DO SISTEMA DE PAREDES DE CONCRETO, EXECUTADA COMO ARMADURA POSITIVA DE LAJES, TELA Q-159. AF_06/2019</v>
          </cell>
          <cell r="I2497" t="str">
            <v>KG</v>
          </cell>
          <cell r="J2497" t="str">
            <v>ATRIBUÍDO SÃO PAULO</v>
          </cell>
          <cell r="K2497" t="str">
            <v>10,28</v>
          </cell>
        </row>
        <row r="2498">
          <cell r="G2498">
            <v>100066</v>
          </cell>
          <cell r="H2498" t="str">
            <v>ARMAÇÃO DO SISTEMA DE PAREDES DE CONCRETO, EXECUTADA COMO ARMADURA POSITIVA DE LAJES, TELA Q-196. AF_06/2019</v>
          </cell>
          <cell r="I2498" t="str">
            <v>KG</v>
          </cell>
          <cell r="J2498" t="str">
            <v>ATRIBUÍDO SÃO PAULO</v>
          </cell>
          <cell r="K2498" t="str">
            <v>10,20</v>
          </cell>
        </row>
        <row r="2499">
          <cell r="G2499">
            <v>100067</v>
          </cell>
          <cell r="H2499" t="str">
            <v>ARMAÇÃO DO SISTEMA DE PAREDES DE CONCRETO, EXECUTADA COMO REFORÇO, VERGALHÃO DE 5,0 MM DE DIÂMETRO. AF_06/2019</v>
          </cell>
          <cell r="I2499" t="str">
            <v>KG</v>
          </cell>
          <cell r="J2499" t="str">
            <v>COEFICIENTE DE REPRESENTATIVIDADE</v>
          </cell>
          <cell r="K2499" t="str">
            <v>12,49</v>
          </cell>
        </row>
        <row r="2500">
          <cell r="G2500">
            <v>100068</v>
          </cell>
          <cell r="H2500" t="str">
            <v>ARMAÇÃO DO SISTEMA DE PAREDES DE CONCRETO, EXECUTADA COMO REFORÇO, VERGALHÃO DE 12,5 MM DE DIÂMETRO. AF_06/2019</v>
          </cell>
          <cell r="I2500" t="str">
            <v>KG</v>
          </cell>
          <cell r="J2500" t="str">
            <v>COEFICIENTE DE REPRESENTATIVIDADE</v>
          </cell>
          <cell r="K2500" t="str">
            <v>9,83</v>
          </cell>
        </row>
        <row r="2501">
          <cell r="G2501">
            <v>102920</v>
          </cell>
          <cell r="H2501" t="str">
            <v>ARMAÇÃO DE CINTA DE ALVENARIA ESTRUTURAL; DIÂMETRO DE 12,5 MM. AF_09/2021</v>
          </cell>
          <cell r="I2501" t="str">
            <v>KG</v>
          </cell>
          <cell r="J2501" t="str">
            <v>COEFICIENTE DE REPRESENTATIVIDADE</v>
          </cell>
          <cell r="K2501" t="str">
            <v>8,81</v>
          </cell>
        </row>
        <row r="2502">
          <cell r="G2502">
            <v>102921</v>
          </cell>
          <cell r="H2502" t="str">
            <v>ARMAÇÃO VERTICAL DE ALVENARIA ESTRUTURAL; DIÂMETRO DE 16,0 MM. AF_09/2021</v>
          </cell>
          <cell r="I2502" t="str">
            <v>KG</v>
          </cell>
          <cell r="J2502" t="str">
            <v>COEFICIENTE DE REPRESENTATIVIDADE</v>
          </cell>
          <cell r="K2502" t="str">
            <v>8,55</v>
          </cell>
        </row>
        <row r="2503">
          <cell r="G2503">
            <v>102922</v>
          </cell>
          <cell r="H2503" t="str">
            <v>ARMAÇÃO DE VERGA E CONTRAVERGA DE ALVENARIA ESTRUTURAL; DIÂMETRO DE 16,0 MM. AF_09/2021</v>
          </cell>
          <cell r="I2503" t="str">
            <v>KG</v>
          </cell>
          <cell r="J2503" t="str">
            <v>COEFICIENTE DE REPRESENTATIVIDADE</v>
          </cell>
          <cell r="K2503" t="str">
            <v>9,30</v>
          </cell>
        </row>
        <row r="2504">
          <cell r="G2504">
            <v>102923</v>
          </cell>
          <cell r="H2504" t="str">
            <v>ARMAÇÃO DE CINTA DE ALVENARIA ESTRUTURAL; DIÂMETRO DE 16,0 MM. AF_09/2021</v>
          </cell>
          <cell r="I2504" t="str">
            <v>KG</v>
          </cell>
          <cell r="J2504" t="str">
            <v>COEFICIENTE DE REPRESENTATIVIDADE</v>
          </cell>
          <cell r="K2504" t="str">
            <v>8,37</v>
          </cell>
        </row>
        <row r="2505">
          <cell r="G2505">
            <v>103088</v>
          </cell>
          <cell r="H2505" t="str">
            <v>ARMAÇÃO DE VERGA E CONTRAVERGA DE ALVENARIA ESTRUTURAL; DIÂMETRO DE 12,5 MM. AF_09/2021</v>
          </cell>
          <cell r="I2505" t="str">
            <v>KG</v>
          </cell>
          <cell r="J2505" t="str">
            <v>COEFICIENTE DE REPRESENTATIVIDADE</v>
          </cell>
          <cell r="K2505" t="str">
            <v>10,31</v>
          </cell>
        </row>
        <row r="2506">
          <cell r="G2506">
            <v>104104</v>
          </cell>
          <cell r="H2506" t="str">
            <v>ARMAÇÃO DE ESTRUTURAS DIVERSAS DE CONCRETO ARMADO, EXCETO VIGAS, PILARES, LAJES E FUNDAÇÕES, UTILIZANDO AÇO CA-50 DE 32,0 MM - MONTAGEM. AF_06/2022</v>
          </cell>
          <cell r="I2506" t="str">
            <v>KG</v>
          </cell>
          <cell r="J2506" t="str">
            <v>COEFICIENTE DE REPRESENTATIVIDADE</v>
          </cell>
          <cell r="K2506" t="str">
            <v>11,99</v>
          </cell>
        </row>
        <row r="2507">
          <cell r="G2507">
            <v>104105</v>
          </cell>
          <cell r="H2507" t="str">
            <v>ARMAÇÃO DE PILAR OU VIGA DE ESTRUTURA CONVENCIONAL DE CONCRETO ARMADO UTILIZANDO AÇO CA-50 DE 32,0 MM. AF_06/2022</v>
          </cell>
          <cell r="I2507" t="str">
            <v>KG</v>
          </cell>
          <cell r="J2507" t="str">
            <v>COEFICIENTE DE REPRESENTATIVIDADE</v>
          </cell>
          <cell r="K2507" t="str">
            <v>12,00</v>
          </cell>
        </row>
        <row r="2508">
          <cell r="G2508">
            <v>104106</v>
          </cell>
          <cell r="H2508" t="str">
            <v>ARMAÇÃO DE PILAR OU VIGA DE ESTRUTURA DE CONCRETO ARMADO EMBUTIDA EM ALVENARIA DE VEDAÇÃO UTILIZANDO AÇO CA-50 DE 16,0 MM - MONTAGEM. AF_06/2022</v>
          </cell>
          <cell r="I2508" t="str">
            <v>KG</v>
          </cell>
          <cell r="J2508" t="str">
            <v>ATRIBUÍDO SÃO PAULO</v>
          </cell>
          <cell r="K2508" t="str">
            <v>10,78</v>
          </cell>
        </row>
        <row r="2509">
          <cell r="G2509">
            <v>104107</v>
          </cell>
          <cell r="H2509" t="str">
            <v>ARMAÇÃO DE PILAR OU VIGA DE ESTRUTURA DE CONCRETO ARMADO EMBUTIDA EM ALVENARIA DE VEDAÇÃO UTILIZANDO AÇO CA-50 DE 12,5 MM - MONTAGEM. AF_06/2022</v>
          </cell>
          <cell r="I2509" t="str">
            <v>KG</v>
          </cell>
          <cell r="J2509" t="str">
            <v>ATRIBUÍDO SÃO PAULO</v>
          </cell>
          <cell r="K2509" t="str">
            <v>11,36</v>
          </cell>
        </row>
        <row r="2510">
          <cell r="G2510">
            <v>104108</v>
          </cell>
          <cell r="H2510" t="str">
            <v>ARMAÇÃO DE PILAR OU VIGA DE ESTRUTURA DE CONCRETO ARMADO EMBUTIDA EM ALVENARIA DE VEDAÇÃO UTILIZANDO AÇO CA-50 DE 10,0 MM - MONTAGEM. AF_06/2022</v>
          </cell>
          <cell r="I2510" t="str">
            <v>KG</v>
          </cell>
          <cell r="J2510" t="str">
            <v>ATRIBUÍDO SÃO PAULO</v>
          </cell>
          <cell r="K2510" t="str">
            <v>13,40</v>
          </cell>
        </row>
        <row r="2511">
          <cell r="G2511">
            <v>104109</v>
          </cell>
          <cell r="H2511" t="str">
            <v>ARMAÇÃO DE PILAR OU VIGA DE ESTRUTURA DE CONCRETO ARMADO EMBUTIDA EM ALVENARIA DE VEDAÇÃO UTILIZANDO AÇO CA-50 DE 8,0 MM - MONTAGEM. AF_06/2022</v>
          </cell>
          <cell r="I2511" t="str">
            <v>KG</v>
          </cell>
          <cell r="J2511" t="str">
            <v>ATRIBUÍDO SÃO PAULO</v>
          </cell>
          <cell r="K2511" t="str">
            <v>16,03</v>
          </cell>
        </row>
        <row r="2512">
          <cell r="G2512">
            <v>104110</v>
          </cell>
          <cell r="H2512" t="str">
            <v>ARMAÇÃO DE PILAR OU VIGA DE ESTRUTURA DE CONCRETO ARMADO EMBUTIDA EM ALVENARIA DE VEDAÇÃO UTILIZANDO AÇO CA-50 DE 6,3 MM - MONTAGEM. AF_06/2022</v>
          </cell>
          <cell r="I2512" t="str">
            <v>KG</v>
          </cell>
          <cell r="J2512" t="str">
            <v>ATRIBUÍDO SÃO PAULO</v>
          </cell>
          <cell r="K2512" t="str">
            <v>17,84</v>
          </cell>
        </row>
        <row r="2513">
          <cell r="G2513">
            <v>104111</v>
          </cell>
          <cell r="H2513" t="str">
            <v>ARMAÇÃO DE PILAR OU VIGA DE ESTRUTURA DE CONCRETO ARMADO EMBUTIDA EM ALVENARIA DE VEDAÇÃO UTILIZANDO AÇO CA-60 DE 5,0 MM - MONTAGEM. AF_06/2022</v>
          </cell>
          <cell r="I2513" t="str">
            <v>KG</v>
          </cell>
          <cell r="J2513" t="str">
            <v>ATRIBUÍDO SÃO PAULO</v>
          </cell>
          <cell r="K2513" t="str">
            <v>19,75</v>
          </cell>
        </row>
        <row r="2514">
          <cell r="G2514">
            <v>89993</v>
          </cell>
          <cell r="H2514" t="str">
            <v>GRAUTEAMENTO VERTICAL EM ALVENARIA ESTRUTURAL. AF_09/2021</v>
          </cell>
          <cell r="I2514" t="str">
            <v>M3</v>
          </cell>
          <cell r="J2514" t="str">
            <v>COEFICIENTE DE REPRESENTATIVIDADE</v>
          </cell>
          <cell r="K2514" t="str">
            <v>954,95</v>
          </cell>
        </row>
        <row r="2515">
          <cell r="G2515">
            <v>89994</v>
          </cell>
          <cell r="H2515" t="str">
            <v>GRAUTEAMENTO DE CINTA INTERMEDIÁRIA OU DE CONTRAVERGA EM ALVENARIA ESTRUTURAL. AF_09/2021</v>
          </cell>
          <cell r="I2515" t="str">
            <v>M3</v>
          </cell>
          <cell r="J2515" t="str">
            <v>COEFICIENTE DE REPRESENTATIVIDADE</v>
          </cell>
          <cell r="K2515" t="str">
            <v>831,83</v>
          </cell>
        </row>
        <row r="2516">
          <cell r="G2516">
            <v>89995</v>
          </cell>
          <cell r="H2516" t="str">
            <v>GRAUTEAMENTO DE CINTA SUPERIOR OU DE VERGA EM ALVENARIA ESTRUTURAL. AF_09/2021</v>
          </cell>
          <cell r="I2516" t="str">
            <v>M3</v>
          </cell>
          <cell r="J2516" t="str">
            <v>COEFICIENTE DE REPRESENTATIVIDADE</v>
          </cell>
          <cell r="K2516" t="str">
            <v>923,46</v>
          </cell>
        </row>
        <row r="2517">
          <cell r="G2517">
            <v>90278</v>
          </cell>
          <cell r="H2517" t="str">
            <v>GRAUTE FGK=15 MPA; TRAÇO 1:0,04:2,2:2,5 (EM MASSA SECA DE CIMENTO/CAL/AREIA GROSSA/BRITA 0) - PREPARO MECÂNICO COM BETONEIRA 400 L. AF_09/2021</v>
          </cell>
          <cell r="I2517" t="str">
            <v>M3</v>
          </cell>
          <cell r="J2517" t="str">
            <v>COEFICIENTE DE REPRESENTATIVIDADE</v>
          </cell>
          <cell r="K2517" t="str">
            <v>498,68</v>
          </cell>
        </row>
        <row r="2518">
          <cell r="G2518">
            <v>90279</v>
          </cell>
          <cell r="H2518" t="str">
            <v>GRAUTE FGK=20 MPA; TRAÇO 1:0,04:1,8:2,1 (EM MASSA SECA DE CIMENTO/ CAL/ AREIA GROSSA/ BRITA 0) - PREPARO MECÂNICO COM BETONEIRA 400 L. AF_09/2021</v>
          </cell>
          <cell r="I2518" t="str">
            <v>M3</v>
          </cell>
          <cell r="J2518" t="str">
            <v>COEFICIENTE DE REPRESENTATIVIDADE</v>
          </cell>
          <cell r="K2518" t="str">
            <v>547,73</v>
          </cell>
        </row>
        <row r="2519">
          <cell r="G2519">
            <v>90280</v>
          </cell>
          <cell r="H2519" t="str">
            <v>GRAUTE FGK=25 MPA; TRAÇO 1:0,02:1,3:1,6 (EM MASSA SECA DE CIMENTO/ CAL/ AREIA GROSSA/ BRITA 0) - PREPARO MECÂNICO COM BETONEIRA 400 L. AF_09/2021</v>
          </cell>
          <cell r="I2519" t="str">
            <v>M3</v>
          </cell>
          <cell r="J2519" t="str">
            <v>COEFICIENTE DE REPRESENTATIVIDADE</v>
          </cell>
          <cell r="K2519" t="str">
            <v>603,67</v>
          </cell>
        </row>
        <row r="2520">
          <cell r="G2520">
            <v>90281</v>
          </cell>
          <cell r="H2520" t="str">
            <v>GRAUTE FGK=30 MPA; TRAÇO 1:0,02:0,9:1,2 (EM MASSA SECA DE CIMENTO/ CAL/ AREIA GROSSA/ BRITA 0) - PREPARO MECÂNICO COM BETONEIRA 400 L. AF_09/2021</v>
          </cell>
          <cell r="I2520" t="str">
            <v>M3</v>
          </cell>
          <cell r="J2520" t="str">
            <v>COEFICIENTE DE REPRESENTATIVIDADE</v>
          </cell>
          <cell r="K2520" t="str">
            <v>699,62</v>
          </cell>
        </row>
        <row r="2521">
          <cell r="G2521">
            <v>90282</v>
          </cell>
          <cell r="H2521" t="str">
            <v>GRAUTE FGK=15 MPA; TRAÇO 1:2,2:2,5:0,3 (EM MASSA SECA DE CIMENTO/ AREIA GROSSA/ BRITA 0/ ADITIVO) - PREPARO MECÂNICO COM BETONEIRA 400 L. AF_09/2021</v>
          </cell>
          <cell r="I2521" t="str">
            <v>M3</v>
          </cell>
          <cell r="J2521" t="str">
            <v>COEFICIENTE DE REPRESENTATIVIDADE</v>
          </cell>
          <cell r="K2521" t="str">
            <v>486,00</v>
          </cell>
        </row>
        <row r="2522">
          <cell r="G2522">
            <v>90283</v>
          </cell>
          <cell r="H2522" t="str">
            <v>GRAUTE FGK=20 MPA; TRAÇO 1:1,8:2,1:0,4 (EM MASSA SECA DE CIMENTO/ AREIA GROSSA/ BRITA 0/ ADITIVO) - PREPARO MECÂNICO COM BETONEIRA 400 L. AF_09/2021</v>
          </cell>
          <cell r="I2522" t="str">
            <v>M3</v>
          </cell>
          <cell r="J2522" t="str">
            <v>COEFICIENTE DE REPRESENTATIVIDADE</v>
          </cell>
          <cell r="K2522" t="str">
            <v>535,12</v>
          </cell>
        </row>
        <row r="2523">
          <cell r="G2523">
            <v>90284</v>
          </cell>
          <cell r="H2523" t="str">
            <v>GRAUTE FGK=25 MPA; TRAÇO 1:1,3:1,6:0,4 (EM MASSA SECA DE CIMENTO/ AREIA GROSSA/ BRITA 0/ ADITIVO) - PREPARO MECÂNICO COM BETONEIRA 400 L. AF_09/2021</v>
          </cell>
          <cell r="I2523" t="str">
            <v>M3</v>
          </cell>
          <cell r="J2523" t="str">
            <v>COEFICIENTE DE REPRESENTATIVIDADE</v>
          </cell>
          <cell r="K2523" t="str">
            <v>596,23</v>
          </cell>
        </row>
        <row r="2524">
          <cell r="G2524">
            <v>90285</v>
          </cell>
          <cell r="H2524" t="str">
            <v>GRAUTE FGK=30 MPA; TRAÇO 1:0,9:1,2:0,6 (EM MASSA SECA DE CIMENTO/ AREIA GROSSA/ BRITA 0/ ADITIVO) - PREPARO MECÂNICO COM BETONEIRA 400 L. AF_09/2021</v>
          </cell>
          <cell r="I2524" t="str">
            <v>M3</v>
          </cell>
          <cell r="J2524" t="str">
            <v>COEFICIENTE DE REPRESENTATIVIDADE</v>
          </cell>
          <cell r="K2524" t="str">
            <v>698,48</v>
          </cell>
        </row>
        <row r="2525">
          <cell r="G2525">
            <v>94962</v>
          </cell>
          <cell r="H2525" t="str">
            <v>CONCRETO MAGRO PARA LASTRO, TRAÇO 1:4,5:4,5 (EM MASSA SECA DE CIMENTO/ AREIA MÉDIA/ BRITA 1) - PREPARO MECÂNICO COM BETONEIRA 400 L. AF_05/2021</v>
          </cell>
          <cell r="I2525" t="str">
            <v>M3</v>
          </cell>
          <cell r="J2525" t="str">
            <v>COEFICIENTE DE REPRESENTATIVIDADE</v>
          </cell>
          <cell r="K2525" t="str">
            <v>385,05</v>
          </cell>
        </row>
        <row r="2526">
          <cell r="G2526">
            <v>94963</v>
          </cell>
          <cell r="H2526" t="str">
            <v>CONCRETO FCK = 15MPA, TRAÇO 1:3,4:3,5 (EM MASSA SECA DE CIMENTO/ AREIA MÉDIA/ BRITA 1) - PREPARO MECÂNICO COM BETONEIRA 400 L. AF_05/2021</v>
          </cell>
          <cell r="I2526" t="str">
            <v>M3</v>
          </cell>
          <cell r="J2526" t="str">
            <v>COEFICIENTE DE REPRESENTATIVIDADE</v>
          </cell>
          <cell r="K2526" t="str">
            <v>425,78</v>
          </cell>
        </row>
        <row r="2527">
          <cell r="G2527">
            <v>94964</v>
          </cell>
          <cell r="H2527" t="str">
            <v>CONCRETO FCK = 20MPA, TRAÇO 1:2,7:3 (EM MASSA SECA DE CIMENTO/ AREIA MÉDIA/ BRITA 1) - PREPARO MECÂNICO COM BETONEIRA 400 L. AF_05/2021</v>
          </cell>
          <cell r="I2527" t="str">
            <v>M3</v>
          </cell>
          <cell r="J2527" t="str">
            <v>COEFICIENTE DE REPRESENTATIVIDADE</v>
          </cell>
          <cell r="K2527" t="str">
            <v>462,42</v>
          </cell>
        </row>
        <row r="2528">
          <cell r="G2528">
            <v>94965</v>
          </cell>
          <cell r="H2528" t="str">
            <v>CONCRETO FCK = 25MPA, TRAÇO 1:2,3:2,7 (EM MASSA SECA DE CIMENTO/ AREIA MÉDIA/ BRITA 1) - PREPARO MECÂNICO COM BETONEIRA 400 L. AF_05/2021</v>
          </cell>
          <cell r="I2528" t="str">
            <v>M3</v>
          </cell>
          <cell r="J2528" t="str">
            <v>COEFICIENTE DE REPRESENTATIVIDADE</v>
          </cell>
          <cell r="K2528" t="str">
            <v>480,98</v>
          </cell>
        </row>
        <row r="2529">
          <cell r="G2529">
            <v>94966</v>
          </cell>
          <cell r="H2529" t="str">
            <v>CONCRETO FCK = 30MPA, TRAÇO 1:2,1:2,5 (EM MASSA SECA DE CIMENTO/ AREIA MÉDIA/ BRITA 1) - PREPARO MECÂNICO COM BETONEIRA 400 L. AF_05/2021</v>
          </cell>
          <cell r="I2529" t="str">
            <v>M3</v>
          </cell>
          <cell r="J2529" t="str">
            <v>COEFICIENTE DE REPRESENTATIVIDADE</v>
          </cell>
          <cell r="K2529" t="str">
            <v>496,95</v>
          </cell>
        </row>
        <row r="2530">
          <cell r="G2530">
            <v>94967</v>
          </cell>
          <cell r="H2530" t="str">
            <v>CONCRETO FCK = 40MPA, TRAÇO 1:1,6:1,9 (EM MASSA SECA DE CIMENTO/ AREIA MÉDIA/ BRITA 1) - PREPARO MECÂNICO COM BETONEIRA 400 L. AF_05/2021</v>
          </cell>
          <cell r="I2530" t="str">
            <v>M3</v>
          </cell>
          <cell r="J2530" t="str">
            <v>COEFICIENTE DE REPRESENTATIVIDADE</v>
          </cell>
          <cell r="K2530" t="str">
            <v>564,61</v>
          </cell>
        </row>
        <row r="2531">
          <cell r="G2531">
            <v>94968</v>
          </cell>
          <cell r="H2531" t="str">
            <v>CONCRETO MAGRO PARA LASTRO, TRAÇO 1:4,5:4,5 (EM MASSA SECA DE CIMENTO/ AREIA MÉDIA/ BRITA 1) - PREPARO MECÂNICO COM BETONEIRA 600 L. AF_05/2021</v>
          </cell>
          <cell r="I2531" t="str">
            <v>M3</v>
          </cell>
          <cell r="J2531" t="str">
            <v>COEFICIENTE DE REPRESENTATIVIDADE</v>
          </cell>
          <cell r="K2531" t="str">
            <v>383,40</v>
          </cell>
        </row>
        <row r="2532">
          <cell r="G2532">
            <v>94969</v>
          </cell>
          <cell r="H2532" t="str">
            <v>CONCRETO FCK = 15MPA, TRAÇO 1:3,4:3,5 (EM MASSA SECA DE CIMENTO/ AREIA MÉDIA/ BRITA 1) - PREPARO MECÂNICO COM BETONEIRA 600 L. AF_05/2021</v>
          </cell>
          <cell r="I2532" t="str">
            <v>M3</v>
          </cell>
          <cell r="J2532" t="str">
            <v>COEFICIENTE DE REPRESENTATIVIDADE</v>
          </cell>
          <cell r="K2532" t="str">
            <v>421,39</v>
          </cell>
        </row>
        <row r="2533">
          <cell r="G2533">
            <v>94970</v>
          </cell>
          <cell r="H2533" t="str">
            <v>CONCRETO FCK = 20MPA, TRAÇO 1:2,7:3 (EM MASSA SECA DE CIMENTO/ AREIA MÉDIA/ BRITA 1) - PREPARO MECÂNICO COM BETONEIRA 600 L. AF_05/2021</v>
          </cell>
          <cell r="I2533" t="str">
            <v>M3</v>
          </cell>
          <cell r="J2533" t="str">
            <v>COEFICIENTE DE REPRESENTATIVIDADE</v>
          </cell>
          <cell r="K2533" t="str">
            <v>453,15</v>
          </cell>
        </row>
        <row r="2534">
          <cell r="G2534">
            <v>94971</v>
          </cell>
          <cell r="H2534" t="str">
            <v>CONCRETO FCK = 25MPA, TRAÇO 1:2,3:2,7 (EM MASSA SECA DE CIMENTO/ AREIA MÉDIA/ BRITA 1) - PREPARO MECÂNICO COM BETONEIRA 600 L. AF_05/2021</v>
          </cell>
          <cell r="I2534" t="str">
            <v>M3</v>
          </cell>
          <cell r="J2534" t="str">
            <v>COEFICIENTE DE REPRESENTATIVIDADE</v>
          </cell>
          <cell r="K2534" t="str">
            <v>476,80</v>
          </cell>
        </row>
        <row r="2535">
          <cell r="G2535">
            <v>94972</v>
          </cell>
          <cell r="H2535" t="str">
            <v>CONCRETO FCK = 30MPA, TRAÇO 1:2,1:2,5 (EM MASSA SECA DE CIMENTO/ AREIA MÉDIA/ BRITA 1) - PREPARO MECÂNICO COM BETONEIRA 600 L. AF_05/2021</v>
          </cell>
          <cell r="I2535" t="str">
            <v>M3</v>
          </cell>
          <cell r="J2535" t="str">
            <v>COEFICIENTE DE REPRESENTATIVIDADE</v>
          </cell>
          <cell r="K2535" t="str">
            <v>492,73</v>
          </cell>
        </row>
        <row r="2536">
          <cell r="G2536">
            <v>94973</v>
          </cell>
          <cell r="H2536" t="str">
            <v>CONCRETO FCK = 40MPA, TRAÇO 1:1,6:1,9 (EM MASSA SECA DE CIMENTO/ AREIA MÉDIA/ BRITA 1) - PREPARO MECÂNICO COM BETONEIRA 600 L. AF_05/2021</v>
          </cell>
          <cell r="I2536" t="str">
            <v>M3</v>
          </cell>
          <cell r="J2536" t="str">
            <v>COEFICIENTE DE REPRESENTATIVIDADE</v>
          </cell>
          <cell r="K2536" t="str">
            <v>559,09</v>
          </cell>
        </row>
        <row r="2537">
          <cell r="G2537">
            <v>94974</v>
          </cell>
          <cell r="H2537" t="str">
            <v>CONCRETO MAGRO PARA LASTRO, TRAÇO 1:4,5:4,5 (EM MASSA SECA DE CIMENTO/ AREIA MÉDIA/ BRITA 1) - PREPARO MANUAL. AF_05/2021</v>
          </cell>
          <cell r="I2537" t="str">
            <v>M3</v>
          </cell>
          <cell r="J2537" t="str">
            <v>COEFICIENTE DE REPRESENTATIVIDADE</v>
          </cell>
          <cell r="K2537" t="str">
            <v>435,16</v>
          </cell>
        </row>
        <row r="2538">
          <cell r="G2538">
            <v>94975</v>
          </cell>
          <cell r="H2538" t="str">
            <v>CONCRETO FCK = 15MPA, TRAÇO 1:3,4:3,5 (EM MASSA SECA DE CIMENTO/ AREIA MÉDIA/ BRITA 1) - PREPARO MANUAL. AF_05/2021</v>
          </cell>
          <cell r="I2538" t="str">
            <v>M3</v>
          </cell>
          <cell r="J2538" t="str">
            <v>COEFICIENTE DE REPRESENTATIVIDADE</v>
          </cell>
          <cell r="K2538" t="str">
            <v>470,98</v>
          </cell>
        </row>
        <row r="2539">
          <cell r="G2539">
            <v>96555</v>
          </cell>
          <cell r="H2539" t="str">
            <v>CONCRETAGEM DE BLOCOS DE COROAMENTO E VIGAS BALDRAME, FCK 30 MPA, COM USO DE JERICA  LANÇAMENTO, ADENSAMENTO E ACABAMENTO. AF_06/2017</v>
          </cell>
          <cell r="I2539" t="str">
            <v>M3</v>
          </cell>
          <cell r="J2539" t="str">
            <v>ATRIBUÍDO SÃO PAULO</v>
          </cell>
          <cell r="K2539" t="str">
            <v>667,35</v>
          </cell>
        </row>
        <row r="2540">
          <cell r="G2540">
            <v>96556</v>
          </cell>
          <cell r="H2540" t="str">
            <v>CONCRETAGEM DE SAPATAS, FCK 30 MPA, COM USO DE JERICA  LANÇAMENTO, ADENSAMENTO E ACABAMENTO. AF_06/2017</v>
          </cell>
          <cell r="I2540" t="str">
            <v>M3</v>
          </cell>
          <cell r="J2540" t="str">
            <v>ATRIBUÍDO SÃO PAULO</v>
          </cell>
          <cell r="K2540" t="str">
            <v>743,25</v>
          </cell>
        </row>
        <row r="2541">
          <cell r="G2541">
            <v>96557</v>
          </cell>
          <cell r="H2541" t="str">
            <v>CONCRETAGEM DE BLOCOS DE COROAMENTO E VIGAS BALDRAMES, FCK 30 MPA, COM USO DE BOMBA  LANÇAMENTO, ADENSAMENTO E ACABAMENTO. AF_06/2017</v>
          </cell>
          <cell r="I2541" t="str">
            <v>M3</v>
          </cell>
          <cell r="J2541" t="str">
            <v>ATRIBUÍDO SÃO PAULO</v>
          </cell>
          <cell r="K2541" t="str">
            <v>751,06</v>
          </cell>
        </row>
        <row r="2542">
          <cell r="G2542">
            <v>96558</v>
          </cell>
          <cell r="H2542" t="str">
            <v>CONCRETAGEM DE SAPATAS, FCK 30 MPA, COM USO DE BOMBA  LANÇAMENTO, ADENSAMENTO E ACABAMENTO. AF_11/2016</v>
          </cell>
          <cell r="I2542" t="str">
            <v>M3</v>
          </cell>
          <cell r="J2542" t="str">
            <v>ATRIBUÍDO SÃO PAULO</v>
          </cell>
          <cell r="K2542" t="str">
            <v>757,64</v>
          </cell>
        </row>
        <row r="2543">
          <cell r="G2543">
            <v>99235</v>
          </cell>
          <cell r="H2543" t="str">
            <v>CONCRETAGEM DE EDIFICAÇÕES (PAREDES E LAJES) FEITAS COM SISTEMA DE FÔRMAS MANUSEÁVEIS, COM CONCRETO USINADO AUTOADENSÁVEL FCK 25 MPA - LANÇAMENTO E ACABAMENTO. AF_10/2021</v>
          </cell>
          <cell r="I2543" t="str">
            <v>M3</v>
          </cell>
          <cell r="J2543" t="str">
            <v>COEFICIENTE DE REPRESENTATIVIDADE</v>
          </cell>
          <cell r="K2543" t="str">
            <v>729,49</v>
          </cell>
        </row>
        <row r="2544">
          <cell r="G2544">
            <v>99431</v>
          </cell>
          <cell r="H2544" t="str">
            <v>CONCRETAGEM DE LAJES EM EDIFICAÇÕES UNIFAMILIARES FEITAS COM SISTEMA DE FÔRMAS MANUSEÁVEIS, COM CONCRETO USINADO BOMBEÁVEL FCK 25 MPA - LANÇAMENTO, ADENSAMENTO E ACABAMENTO (EXCLUSIVE BOMBA LANÇA). AF_10/2021</v>
          </cell>
          <cell r="I2544" t="str">
            <v>M3</v>
          </cell>
          <cell r="J2544" t="str">
            <v>ATRIBUÍDO SÃO PAULO</v>
          </cell>
          <cell r="K2544" t="str">
            <v>752,16</v>
          </cell>
        </row>
        <row r="2545">
          <cell r="G2545">
            <v>99432</v>
          </cell>
          <cell r="H2545" t="str">
            <v>CONCRETAGEM DE PAREDES EM EDIFICAÇÕES UNIFAMILIARES FEITAS COM SISTEMA DE FÔRMAS MANUSEÁVEIS, COM CONCRETO USINADO BOMBEÁVEL FCK 25 MPA - LANÇAMENTO, ADENSAMENTO E ACABAMENTO (EXCLUSIVE BOMBA LANÇA). AF_10/2021</v>
          </cell>
          <cell r="I2545" t="str">
            <v>M3</v>
          </cell>
          <cell r="J2545" t="str">
            <v>ATRIBUÍDO SÃO PAULO</v>
          </cell>
          <cell r="K2545" t="str">
            <v>730,72</v>
          </cell>
        </row>
        <row r="2546">
          <cell r="G2546">
            <v>99433</v>
          </cell>
          <cell r="H2546" t="str">
            <v>CONCRETAGEM DE PLATIBANDA EM EDIFICAÇÕES UNIFAMILIARES FEITAS COM SISTEMA DE FÔRMAS MANUSEÁVEIS, COM CONCRETO USINADO BOMBEÁVEL FCK 25 MPA, - LANÇAMENTO, ADENSAMENTO E ACABAMENTO (EXCLUSIVE BOMBA LANÇA). AF_10/2021</v>
          </cell>
          <cell r="I2546" t="str">
            <v>M3</v>
          </cell>
          <cell r="J2546" t="str">
            <v>ATRIBUÍDO SÃO PAULO</v>
          </cell>
          <cell r="K2546" t="str">
            <v>789,24</v>
          </cell>
        </row>
        <row r="2547">
          <cell r="G2547">
            <v>99434</v>
          </cell>
          <cell r="H2547" t="str">
            <v>CONCRETAGEM DE LAJES EM EDIFICAÇÕES MULTIFAMILIARES FEITAS COM SISTEMA DE FÔRMAS MANUSEÁVEIS, COM CONCRETO USINADO BOMBEÁVEL FCK 25 MPA - LANÇAMENTO, ADENSAMENTO E ACABAMENTO (EXCLUSIVE BOMBA LANÇA). AF_10/2021</v>
          </cell>
          <cell r="I2547" t="str">
            <v>M3</v>
          </cell>
          <cell r="J2547" t="str">
            <v>ATRIBUÍDO SÃO PAULO</v>
          </cell>
          <cell r="K2547" t="str">
            <v>755,73</v>
          </cell>
        </row>
        <row r="2548">
          <cell r="G2548">
            <v>99435</v>
          </cell>
          <cell r="H2548" t="str">
            <v>CONCRETAGEM DE PAREDES EM EDIFICAÇÕES MULTIFAMILIARES FEITAS COM SISTEMA DE FÔRMAS MANUSEÁVEIS, COM CONCRETO USINADO BOMBEÁVEL FCK 25 MPA - LANÇAMENTO, ADENSAMENTO E ACABAMENTO (EXCLUSIVE BOMBA LANÇA). AF_10/2021</v>
          </cell>
          <cell r="I2548" t="str">
            <v>M3</v>
          </cell>
          <cell r="J2548" t="str">
            <v>ATRIBUÍDO SÃO PAULO</v>
          </cell>
          <cell r="K2548" t="str">
            <v>733,17</v>
          </cell>
        </row>
        <row r="2549">
          <cell r="G2549">
            <v>99436</v>
          </cell>
          <cell r="H2549" t="str">
            <v>CONCRETAGEM DE PLATIBANDA EM EDIFICAÇÕES MULTIFAMILIARES FEITAS COM SISTEMA DE FÔRMAS MANUSEÁVEIS, COM CONCRETO USINADO BOMBEÁVEL FCK 25 MPA - LANÇAMENTO, ADENSAMENTO E ACABAMENTO (EXCLUSIVE BOMBA LANÇA). AF_10/2021</v>
          </cell>
          <cell r="I2549" t="str">
            <v>M3</v>
          </cell>
          <cell r="J2549" t="str">
            <v>ATRIBUÍDO SÃO PAULO</v>
          </cell>
          <cell r="K2549" t="str">
            <v>807,92</v>
          </cell>
        </row>
        <row r="2550">
          <cell r="G2550">
            <v>99437</v>
          </cell>
          <cell r="H2550" t="str">
            <v>CONCRETAGEM DE PLATIBANDA EM EDIFICAÇÕES UNIFAMILIARES FEITAS COM SISTEMA DE FÔRMAS MANUSEÁVEIS, COM CONCRETO USINADO AUTOADENSÁVEL FCK 25 MPA - LANÇAMENTO E ACABAMENTO. AF_10/2021</v>
          </cell>
          <cell r="I2550" t="str">
            <v>M3</v>
          </cell>
          <cell r="J2550" t="str">
            <v>COEFICIENTE DE REPRESENTATIVIDADE</v>
          </cell>
          <cell r="K2550" t="str">
            <v>772,66</v>
          </cell>
        </row>
        <row r="2551">
          <cell r="G2551">
            <v>99438</v>
          </cell>
          <cell r="H2551" t="str">
            <v>CONCRETAGEM DE PLATIBANDA EM EDIFICAÇÕES MULTIFAMILIARES FEITAS COM SISTEMA DE FÔRMAS MANUSEÁVEIS, COM CONCRETO USINADO AUTOADENSÁVEL FCK 25 MPA - LANÇAMENTO E ACABAMENTO. AF_10/2021</v>
          </cell>
          <cell r="I2551" t="str">
            <v>M3</v>
          </cell>
          <cell r="J2551" t="str">
            <v>COEFICIENTE DE REPRESENTATIVIDADE</v>
          </cell>
          <cell r="K2551" t="str">
            <v>777,77</v>
          </cell>
        </row>
        <row r="2552">
          <cell r="G2552">
            <v>99439</v>
          </cell>
          <cell r="H2552" t="str">
            <v>CONCRETAGEM DE EDIFICAÇÕES (PAREDES E LAJES) FEITAS COM SISTEMA DE FÔRMAS MANUSEÁVEIS, COM CONCRETO USINADO BOMBEÁVEL FCK 25 MPA - LANÇAMENTO, ADENSAMENTO E ACABAMENTO (EXCLUSIVE BOMBA LANÇA). AF_10/2021</v>
          </cell>
          <cell r="I2552" t="str">
            <v>M3</v>
          </cell>
          <cell r="J2552" t="str">
            <v>ATRIBUÍDO SÃO PAULO</v>
          </cell>
          <cell r="K2552" t="str">
            <v>740,06</v>
          </cell>
        </row>
        <row r="2553">
          <cell r="G2553">
            <v>102473</v>
          </cell>
          <cell r="H2553" t="str">
            <v>CONCRETO MAGRO PARA LASTRO, TRAÇO 1:4,5:4,5 (EM MASSA SECA DE CIMENTO/ AREIA MÉDIA/ SEIXO ROLADO) - PREPARO MECÂNICO COM BETONEIRA 400 L. AF_05/2021</v>
          </cell>
          <cell r="I2553" t="str">
            <v>M3</v>
          </cell>
          <cell r="J2553" t="str">
            <v>COEFICIENTE DE REPRESENTATIVIDADE</v>
          </cell>
          <cell r="K2553" t="str">
            <v>533,63</v>
          </cell>
        </row>
        <row r="2554">
          <cell r="G2554">
            <v>102474</v>
          </cell>
          <cell r="H2554" t="str">
            <v>CONCRETO FCK = 15MPA, TRAÇO 1:3,4:3,4 (EM MASSA SECA DE CIMENTO/ AREIA MÉDIA/ SEIXO ROLADO) - PREPARO MECÂNICO COM BETONEIRA 400 L. AF_05/2021</v>
          </cell>
          <cell r="I2554" t="str">
            <v>M3</v>
          </cell>
          <cell r="J2554" t="str">
            <v>COEFICIENTE DE REPRESENTATIVIDADE</v>
          </cell>
          <cell r="K2554" t="str">
            <v>571,04</v>
          </cell>
        </row>
        <row r="2555">
          <cell r="G2555">
            <v>102475</v>
          </cell>
          <cell r="H2555" t="str">
            <v>CONCRETO FCK = 20MPA, TRAÇO 1:2,6:2,9 (EM MASSA SECA DE CIMENTO/ AREIA MÉDIA/ SEIXO ROLADO) - PREPARO MECÂNICO COM BETONEIRA 400 L. AF_05/2021</v>
          </cell>
          <cell r="I2555" t="str">
            <v>M3</v>
          </cell>
          <cell r="J2555" t="str">
            <v>COEFICIENTE DE REPRESENTATIVIDADE</v>
          </cell>
          <cell r="K2555" t="str">
            <v>612,00</v>
          </cell>
        </row>
        <row r="2556">
          <cell r="G2556">
            <v>102476</v>
          </cell>
          <cell r="H2556" t="str">
            <v>CONCRETO FCK = 25MPA, TRAÇO 1:2,2:2,5 (EM MASSA SECA DE CIMENTO/ AREIA MÉDIA/ SEIXO ROLADO) - PREPARO MECÂNICO COM BETONEIRA 400 L. AF_05/2021</v>
          </cell>
          <cell r="I2556" t="str">
            <v>M3</v>
          </cell>
          <cell r="J2556" t="str">
            <v>COEFICIENTE DE REPRESENTATIVIDADE</v>
          </cell>
          <cell r="K2556" t="str">
            <v>631,25</v>
          </cell>
        </row>
        <row r="2557">
          <cell r="G2557">
            <v>102477</v>
          </cell>
          <cell r="H2557" t="str">
            <v>CONCRETO FCK = 30MPA, TRAÇO 1:1,9:2,3 (EM MASSA SECA DE CIMENTO/ AREIA MÉDIA/ SEIXO ROLADO) - PREPARO MECÂNICO COM BETONEIRA 400 L. AF_05/2021</v>
          </cell>
          <cell r="I2557" t="str">
            <v>M3</v>
          </cell>
          <cell r="J2557" t="str">
            <v>COEFICIENTE DE REPRESENTATIVIDADE</v>
          </cell>
          <cell r="K2557" t="str">
            <v>663,55</v>
          </cell>
        </row>
        <row r="2558">
          <cell r="G2558">
            <v>102478</v>
          </cell>
          <cell r="H2558" t="str">
            <v>CONCRETO FCK = 40MPA, TRAÇO 1:1,4:1,8 (EM MASSA SECA DE CIMENTO/ AREIA MÉDIA/ SEIXO ROLADO) - PREPARO MECÂNICO COM BETONEIRA 400 L. AF_05/2021</v>
          </cell>
          <cell r="I2558" t="str">
            <v>M3</v>
          </cell>
          <cell r="J2558" t="str">
            <v>COEFICIENTE DE REPRESENTATIVIDADE</v>
          </cell>
          <cell r="K2558" t="str">
            <v>713,41</v>
          </cell>
        </row>
        <row r="2559">
          <cell r="G2559">
            <v>102479</v>
          </cell>
          <cell r="H2559" t="str">
            <v>CONCRETO MAGRO PARA LASTRO, TRAÇO 1:4,5:4,5 (EM MASSA SECA DE CIMENTO/ AREIA MÉDIA/ SEIXO ROLADO) - PREPARO MECÂNICO COM BETONEIRA 600 L. AF_05/2021</v>
          </cell>
          <cell r="I2559" t="str">
            <v>M3</v>
          </cell>
          <cell r="J2559" t="str">
            <v>COEFICIENTE DE REPRESENTATIVIDADE</v>
          </cell>
          <cell r="K2559" t="str">
            <v>532,69</v>
          </cell>
        </row>
        <row r="2560">
          <cell r="G2560">
            <v>102480</v>
          </cell>
          <cell r="H2560" t="str">
            <v>CONCRETO FCK = 15MPA, TRAÇO 1:3,4:3,4 (EM MASSA SECA DE CIMENTO/ AREIA MÉDIA/ SEIXO ROLADO) - PREPARO MECÂNICO COM BETONEIRA 600 L. AF_05/2021</v>
          </cell>
          <cell r="I2560" t="str">
            <v>M3</v>
          </cell>
          <cell r="J2560" t="str">
            <v>COEFICIENTE DE REPRESENTATIVIDADE</v>
          </cell>
          <cell r="K2560" t="str">
            <v>567,20</v>
          </cell>
        </row>
        <row r="2561">
          <cell r="G2561">
            <v>102481</v>
          </cell>
          <cell r="H2561" t="str">
            <v>CONCRETO FCK = 20MPA, TRAÇO 1:2,6:2,9 (EM MASSA SECA DE CIMENTO/ AREIA MÉDIA/ SEIXO ROLADO) - PREPARO MECÂNICO COM BETONEIRA 600 L. AF_05/2021</v>
          </cell>
          <cell r="I2561" t="str">
            <v>M3</v>
          </cell>
          <cell r="J2561" t="str">
            <v>COEFICIENTE DE REPRESENTATIVIDADE</v>
          </cell>
          <cell r="K2561" t="str">
            <v>603,39</v>
          </cell>
        </row>
        <row r="2562">
          <cell r="G2562">
            <v>102482</v>
          </cell>
          <cell r="H2562" t="str">
            <v>CONCRETO FCK = 25MPA, TRAÇO 1:2,2:2,5 (EM MASSA SECA DE CIMENTO/ AREIA MÉDIA/ SEIXO ROLADO) - PREPARO MECÂNICO COM BETONEIRA 600 L. AF_05/2021</v>
          </cell>
          <cell r="I2562" t="str">
            <v>M3</v>
          </cell>
          <cell r="J2562" t="str">
            <v>COEFICIENTE DE REPRESENTATIVIDADE</v>
          </cell>
          <cell r="K2562" t="str">
            <v>630,57</v>
          </cell>
        </row>
        <row r="2563">
          <cell r="G2563">
            <v>102483</v>
          </cell>
          <cell r="H2563" t="str">
            <v>CONCRETO FCK = 30MPA, TRAÇO 1:1,9:2,3 (EM MASSA SECA DE CIMENTO/ AREIA MÉDIA/ SEIXO ROLADO) - PREPARO MECÂNICO COM BETONEIRA 600 L. AF_05/2021</v>
          </cell>
          <cell r="I2563" t="str">
            <v>M3</v>
          </cell>
          <cell r="J2563" t="str">
            <v>COEFICIENTE DE REPRESENTATIVIDADE</v>
          </cell>
          <cell r="K2563" t="str">
            <v>659,83</v>
          </cell>
        </row>
        <row r="2564">
          <cell r="G2564">
            <v>102484</v>
          </cell>
          <cell r="H2564" t="str">
            <v>CONCRETO FCK = 40MPA, TRAÇO 1:1,4:1,8 (EM MASSA SECA DE CIMENTO/ AREIA MÉDIA/ SEIXO ROLADO) - PREPARO MECÂNICO COM BETONEIRA 600 L. AF_05/2021</v>
          </cell>
          <cell r="I2564" t="str">
            <v>M3</v>
          </cell>
          <cell r="J2564" t="str">
            <v>COEFICIENTE DE REPRESENTATIVIDADE</v>
          </cell>
          <cell r="K2564" t="str">
            <v>714,06</v>
          </cell>
        </row>
        <row r="2565">
          <cell r="G2565">
            <v>102485</v>
          </cell>
          <cell r="H2565" t="str">
            <v>CONCRETO MAGRO PARA LASTRO, TRAÇO 1:4,5:4,5 (EM MASSA SECA DE CIMENTO/ AREIA MÉDIA/ SEIXO ROLADO) - PREPARO MANUAL. AF_05/2021</v>
          </cell>
          <cell r="I2565" t="str">
            <v>M3</v>
          </cell>
          <cell r="J2565" t="str">
            <v>COEFICIENTE DE REPRESENTATIVIDADE</v>
          </cell>
          <cell r="K2565" t="str">
            <v>587,20</v>
          </cell>
        </row>
        <row r="2566">
          <cell r="G2566">
            <v>102486</v>
          </cell>
          <cell r="H2566" t="str">
            <v>CONCRETO FCK = 15MPA, TRAÇO 1:3,4:3,4 (EM MASSA SECA DE CIMENTO/ AREIA MÉDIA/ SEIXO ROLADO) - PREPARO MANUAL. AF_05/2021</v>
          </cell>
          <cell r="I2566" t="str">
            <v>M3</v>
          </cell>
          <cell r="J2566" t="str">
            <v>COEFICIENTE DE REPRESENTATIVIDADE</v>
          </cell>
          <cell r="K2566" t="str">
            <v>617,61</v>
          </cell>
        </row>
        <row r="2567">
          <cell r="G2567">
            <v>102487</v>
          </cell>
          <cell r="H2567" t="str">
            <v>CONCRETO CICLÓPICO FCK = 15MPA, 30% PEDRA DE MÃO EM VOLUME REAL, INCLUSIVE LANÇAMENTO. AF_05/2021</v>
          </cell>
          <cell r="I2567" t="str">
            <v>M3</v>
          </cell>
          <cell r="J2567" t="str">
            <v>ATRIBUÍDO SÃO PAULO</v>
          </cell>
          <cell r="K2567" t="str">
            <v>538,63</v>
          </cell>
        </row>
        <row r="2568">
          <cell r="G2568">
            <v>103183</v>
          </cell>
          <cell r="H2568" t="str">
            <v>CONCRETAGEM DE ESCADAS EM EDIFICAÇÕES MULTIFAMILIARES FEITAS COM SISTEMA DE FÔRMAS MANUSEÁVEIS - CONCRETO USINADO BOMBEÁVEL, FCK 25 MPA - LANÇAMENTO, ADENSAMENTO E ACABAMENTO (EXCLUSIVE BOMBA LANÇA). AF_10/2021</v>
          </cell>
          <cell r="I2568" t="str">
            <v>M3</v>
          </cell>
          <cell r="J2568" t="str">
            <v>ATRIBUÍDO SÃO PAULO</v>
          </cell>
          <cell r="K2568" t="str">
            <v>775,35</v>
          </cell>
        </row>
        <row r="2569">
          <cell r="G2569">
            <v>103184</v>
          </cell>
          <cell r="H2569" t="str">
            <v>CONCRETAGEM DE ESCADAS EM EDIFICAÇÕES MULTIFAMILIARES FEITAS COM SISTEMA DE FÔRMAS MANUSEÁVEIS - CONCRETO USINADO AUTOADENSÁVEL, FCK 25 MPA - LANÇAMENTO, ADENSAMENTO E ACABAMENTO. AF_10/2021</v>
          </cell>
          <cell r="I2569" t="str">
            <v>M3</v>
          </cell>
          <cell r="J2569" t="str">
            <v>COEFICIENTE DE REPRESENTATIVIDADE</v>
          </cell>
          <cell r="K2569" t="str">
            <v>739,82</v>
          </cell>
        </row>
        <row r="2570">
          <cell r="G2570">
            <v>103669</v>
          </cell>
          <cell r="H2570" t="str">
            <v>CONCRETAGEM DE PILARES, FCK = 25 MPA,  COM USO DE BALDES - LANÇAMENTO, ADENSAMENTO E ACABAMENTO. AF_02/2022</v>
          </cell>
          <cell r="I2570" t="str">
            <v>M3</v>
          </cell>
          <cell r="J2570" t="str">
            <v>ATRIBUÍDO SÃO PAULO</v>
          </cell>
          <cell r="K2570" t="str">
            <v>970,45</v>
          </cell>
        </row>
        <row r="2571">
          <cell r="G2571">
            <v>103670</v>
          </cell>
          <cell r="H2571" t="str">
            <v>LANÇAMENTO COM USO DE BALDES, ADENSAMENTO E ACABAMENTO DE CONCRETO EM ESTRUTURAS. AF_02/2022</v>
          </cell>
          <cell r="I2571" t="str">
            <v>M3</v>
          </cell>
          <cell r="J2571" t="str">
            <v>ATRIBUÍDO SÃO PAULO</v>
          </cell>
          <cell r="K2571" t="str">
            <v>246,94</v>
          </cell>
        </row>
        <row r="2572">
          <cell r="G2572">
            <v>103671</v>
          </cell>
          <cell r="H2572" t="str">
            <v>CONCRETAGEM DE PILARES, FCK = 25 MPA, COM USO DE GRUA - LANÇAMENTO, ADENSAMENTO E ACABAMENTO. AF_02/2022</v>
          </cell>
          <cell r="I2572" t="str">
            <v>M3</v>
          </cell>
          <cell r="J2572" t="str">
            <v>ATRIBUÍDO SÃO PAULO</v>
          </cell>
          <cell r="K2572" t="str">
            <v>763,55</v>
          </cell>
        </row>
        <row r="2573">
          <cell r="G2573">
            <v>103672</v>
          </cell>
          <cell r="H2573" t="str">
            <v>CONCRETAGEM DE PILARES, FCK = 25 MPA, COM USO DE BOMBA - LANÇAMENTO, ADENSAMENTO E ACABAMENTO. AF_02/2022_PS</v>
          </cell>
          <cell r="I2573" t="str">
            <v>M3</v>
          </cell>
          <cell r="J2573" t="str">
            <v>ATRIBUÍDO SÃO PAULO</v>
          </cell>
          <cell r="K2573" t="str">
            <v>715,89</v>
          </cell>
        </row>
        <row r="2574">
          <cell r="G2574">
            <v>103673</v>
          </cell>
          <cell r="H2574" t="str">
            <v>LANÇAMENTO COM USO DE BOMBA, ADENSAMENTO E ACABAMENTO DE CONCRETO EM ESTRUTURAS. AF_02/2022</v>
          </cell>
          <cell r="I2574" t="str">
            <v>M3</v>
          </cell>
          <cell r="J2574" t="str">
            <v>ATRIBUÍDO SÃO PAULO</v>
          </cell>
          <cell r="K2574" t="str">
            <v>34,02</v>
          </cell>
        </row>
        <row r="2575">
          <cell r="G2575">
            <v>103674</v>
          </cell>
          <cell r="H2575" t="str">
            <v>CONCRETAGEM DE VIGAS E LAJES, FCK=25 MPA, PARA LAJES PREMOLDADAS COM USO DE BOMBA - LANÇAMENTO, ADENSAMENTO E ACABAMENTO. AF_02/2022_PS</v>
          </cell>
          <cell r="I2575" t="str">
            <v>M3</v>
          </cell>
          <cell r="J2575" t="str">
            <v>ATRIBUÍDO SÃO PAULO</v>
          </cell>
          <cell r="K2575" t="str">
            <v>734,21</v>
          </cell>
        </row>
        <row r="2576">
          <cell r="G2576">
            <v>103675</v>
          </cell>
          <cell r="H2576" t="str">
            <v>CONCRETAGEM DE VIGAS E LAJES, FCK=25 MPA, PARA LAJES MACIÇAS OU NERVURADAS COM USO DE BOMBA - LANÇAMENTO, ADENSAMENTO E ACABAMENTO. AF_02/2022_PS</v>
          </cell>
          <cell r="I2576" t="str">
            <v>M3</v>
          </cell>
          <cell r="J2576" t="str">
            <v>ATRIBUÍDO SÃO PAULO</v>
          </cell>
          <cell r="K2576" t="str">
            <v>717,48</v>
          </cell>
        </row>
        <row r="2577">
          <cell r="G2577">
            <v>103676</v>
          </cell>
          <cell r="H2577" t="str">
            <v>CONCRETAGEM DE VIGAS E LAJES, FCK=25 MPA, PARA LAJES PREMOLDADAS COM JERICAS EM ELEVADOR DE CABO EM EDIFICAÇÃO DE MULTIPAVIMENTOS ATÉ 16 ANDARES - LANÇAMENTO, ADENSAMENTO E ACABAMENTO. AF_02/2022</v>
          </cell>
          <cell r="I2577" t="str">
            <v>M3</v>
          </cell>
          <cell r="J2577" t="str">
            <v>ATRIBUÍDO SÃO PAULO</v>
          </cell>
          <cell r="K2577" t="str">
            <v>1.013,89</v>
          </cell>
        </row>
        <row r="2578">
          <cell r="G2578">
            <v>103677</v>
          </cell>
          <cell r="H2578" t="str">
            <v>CONCRETAGEM DE VIGAS E LAJES, FCK=25 MPA, PARA LAJES MACIÇAS OU NERVURADAS COM JERICAS EM ELEVADOR DE CABO EM EDIFICAÇÃO DE MULTIPAVIMENTOS ATÉ 16 ANDARES  - LANÇAMENTO, ADENSAMENTO E ACABAMENTO. AF_02/2022</v>
          </cell>
          <cell r="I2578" t="str">
            <v>M3</v>
          </cell>
          <cell r="J2578" t="str">
            <v>ATRIBUÍDO SÃO PAULO</v>
          </cell>
          <cell r="K2578" t="str">
            <v>874,00</v>
          </cell>
        </row>
        <row r="2579">
          <cell r="G2579">
            <v>103678</v>
          </cell>
          <cell r="H2579" t="str">
            <v>CONCRETAGEM DE VIGAS E LAJES, FCK=25 MPA, PARA LAJES PREMOLDADAS COM JERICAS EM CREMALHEIRA EM EDIFICAÇÃO DE MULTIPAVIMENTOS ATÉ 16 ANDARES  - LANÇAMENTO, ADENSAMENTO E ACABAMENTO. AF_02/2022</v>
          </cell>
          <cell r="I2579" t="str">
            <v>M3</v>
          </cell>
          <cell r="J2579" t="str">
            <v>ATRIBUÍDO SÃO PAULO</v>
          </cell>
          <cell r="K2579" t="str">
            <v>934,91</v>
          </cell>
        </row>
        <row r="2580">
          <cell r="G2580">
            <v>103679</v>
          </cell>
          <cell r="H2580" t="str">
            <v>CONCRETAGEM DE VIGAS E LAJES, FCK=25 MPA, PARA LAJES MACIÇAS OU NERVURADAS COM JERICAS EM CREMALHEIRA EM EDIFICAÇÃO DE MULTIPAVIMENTOS ATÉ 16 ANDARES - LANÇAMENTO, ADENSAMENTO E ACABAMENTO. AF_02/2022</v>
          </cell>
          <cell r="I2580" t="str">
            <v>M3</v>
          </cell>
          <cell r="J2580" t="str">
            <v>ATRIBUÍDO SÃO PAULO</v>
          </cell>
          <cell r="K2580" t="str">
            <v>838,87</v>
          </cell>
        </row>
        <row r="2581">
          <cell r="G2581">
            <v>103680</v>
          </cell>
          <cell r="H2581" t="str">
            <v>CONCRETAGEM DE VIGAS E LAJES, FCK=25 MPA, PARA LAJES PREMOLDADAS COM GRUA DE CAÇAMBA DE 350 L EM EDIFICAÇÃO DE MULTIPAVIMENTOS ATÉ 16 ANDARES - LANÇAMENTO, ADENSAMENTO E ACABAMENTO. AF_02/2022</v>
          </cell>
          <cell r="I2581" t="str">
            <v>M3</v>
          </cell>
          <cell r="J2581" t="str">
            <v>ATRIBUÍDO SÃO PAULO</v>
          </cell>
          <cell r="K2581" t="str">
            <v>883,96</v>
          </cell>
        </row>
        <row r="2582">
          <cell r="G2582">
            <v>103681</v>
          </cell>
          <cell r="H2582" t="str">
            <v>CONCRETAGEM DE VIGAS E LAJES, FCK=25 MPA, PARA LAJES MACIÇAS OU NERVURADAS COM GRUA DE CAÇAMBA DE 500 L EM EDIFICAÇÃO DE MULTIPAVIMENTOS ATÉ 16 ANDARES - LANÇAMENTO, ADENSAMENTO E ACABAMENTO. AF_02/2022</v>
          </cell>
          <cell r="I2582" t="str">
            <v>M3</v>
          </cell>
          <cell r="J2582" t="str">
            <v>ATRIBUÍDO SÃO PAULO</v>
          </cell>
          <cell r="K2582" t="str">
            <v>786,60</v>
          </cell>
        </row>
        <row r="2583">
          <cell r="G2583">
            <v>103682</v>
          </cell>
          <cell r="H2583" t="str">
            <v>CONCRETAGEM DE VIGAS E LAJES, FCK=25 MPA, PARA QUALQUER TIPO DE LAJE COM BALDES EM EDIFICAÇÃO TÉRREA - LANÇAMENTO, ADENSAMENTO E ACABAMENTO. AF_02/2022</v>
          </cell>
          <cell r="I2583" t="str">
            <v>M3</v>
          </cell>
          <cell r="J2583" t="str">
            <v>ATRIBUÍDO SÃO PAULO</v>
          </cell>
          <cell r="K2583" t="str">
            <v>984,07</v>
          </cell>
        </row>
        <row r="2584">
          <cell r="G2584">
            <v>103683</v>
          </cell>
          <cell r="H2584" t="str">
            <v>CONCRETAGEM DE VIGAS E LAJES, FCK=25 MPA, PARA QUALQUER TIPO DE LAJE COM BALDES EM EDIFICAÇÃO DE MULTIPAVIMENTOS ATÉ 04 ANDARES - LANÇAMENTO, ADENSAMENTO E ACABAMENTO. AF_02/2022</v>
          </cell>
          <cell r="I2584" t="str">
            <v>M3</v>
          </cell>
          <cell r="J2584" t="str">
            <v>ATRIBUÍDO SÃO PAULO</v>
          </cell>
          <cell r="K2584" t="str">
            <v>1.222,67</v>
          </cell>
        </row>
        <row r="2585">
          <cell r="G2585">
            <v>103684</v>
          </cell>
          <cell r="H2585" t="str">
            <v>CONCRETAGEM DE RESERVATÓRIOS, FCK=25 MPA, COM USO DE BOMBA - LANÇAMENTO, ADENSAMENTO E ACABAMENTO. AF_02/2022_PS</v>
          </cell>
          <cell r="I2585" t="str">
            <v>M3</v>
          </cell>
          <cell r="J2585" t="str">
            <v>ATRIBUÍDO SÃO PAULO</v>
          </cell>
          <cell r="K2585" t="str">
            <v>731,80</v>
          </cell>
        </row>
        <row r="2586">
          <cell r="G2586">
            <v>103685</v>
          </cell>
          <cell r="H2586" t="str">
            <v>CONCRETAGEM DE MURETAS, FCK=25 MPA, COM USO DE BOMBA - LANÇAMENTO, ADENSAMENTO E ACABAMENTO. AF_02/2022_PS</v>
          </cell>
          <cell r="I2586" t="str">
            <v>M3</v>
          </cell>
          <cell r="J2586" t="str">
            <v>ATRIBUÍDO SÃO PAULO</v>
          </cell>
          <cell r="K2586" t="str">
            <v>721,39</v>
          </cell>
        </row>
        <row r="2587">
          <cell r="G2587">
            <v>103686</v>
          </cell>
          <cell r="H2587" t="str">
            <v>CONCRETAGEM DE ESCADAS, FCK=25 MPA, COM USO DE BOMBA - LANÇAMENTO, ADENSAMENTO E ACABAMENTO. AF_02/2022_PS</v>
          </cell>
          <cell r="I2587" t="str">
            <v>M3</v>
          </cell>
          <cell r="J2587" t="str">
            <v>ATRIBUÍDO SÃO PAULO</v>
          </cell>
          <cell r="K2587" t="str">
            <v>774,87</v>
          </cell>
        </row>
        <row r="2588">
          <cell r="G2588">
            <v>103687</v>
          </cell>
          <cell r="H2588" t="str">
            <v>CONCRETAGEM DE PILARES, FCK=25 MPA, COM USO DE JERICAS EM ELEVADOR DE CABO - LANÇAMENTO, ADENSAMENTO E ACABAMENTO. AF_02/2022</v>
          </cell>
          <cell r="I2588" t="str">
            <v>M3</v>
          </cell>
          <cell r="J2588" t="str">
            <v>ATRIBUÍDO SÃO PAULO</v>
          </cell>
          <cell r="K2588" t="str">
            <v>1.071,47</v>
          </cell>
        </row>
        <row r="2589">
          <cell r="G2589">
            <v>103688</v>
          </cell>
          <cell r="H2589" t="str">
            <v>CONCRETAGEM DE PILARES, FCK=25 MPA, COM USO DE JERICAS EM CREMALHEIRA - LANÇAMENTO, ADENSAMENTO E ACABAMENTO. AF_02/2022</v>
          </cell>
          <cell r="I2589" t="str">
            <v>M3</v>
          </cell>
          <cell r="J2589" t="str">
            <v>ATRIBUÍDO SÃO PAULO</v>
          </cell>
          <cell r="K2589" t="str">
            <v>869,17</v>
          </cell>
        </row>
        <row r="2590">
          <cell r="G2590">
            <v>101963</v>
          </cell>
          <cell r="H2590" t="str">
            <v>LAJE PRÉ-MOLDADA UNIDIRECIONAL, BIAPOIADA, PARA PISO, ENCHIMENTO EM CERÂMICA, VIGOTA CONVENCIONAL, ALTURA TOTAL DA LAJE (ENCHIMENTO+CAPA) = (8+4). AF_11/2020</v>
          </cell>
          <cell r="I2590" t="str">
            <v>M2</v>
          </cell>
          <cell r="J2590" t="str">
            <v>ATRIBUÍDO SÃO PAULO</v>
          </cell>
          <cell r="K2590" t="str">
            <v>176,97</v>
          </cell>
        </row>
        <row r="2591">
          <cell r="G2591">
            <v>101964</v>
          </cell>
          <cell r="H2591" t="str">
            <v>LAJE PRÉ-MOLDADA UNIDIRECIONAL, BIAPOIADA, PARA FORRO, ENCHIMENTO EM CERÂMICA, VIGOTA CONVENCIONAL, ALTURA TOTAL DA LAJE (ENCHIMENTO+CAPA) = (8+3). AF_11/2020</v>
          </cell>
          <cell r="I2591" t="str">
            <v>M2</v>
          </cell>
          <cell r="J2591" t="str">
            <v>ATRIBUÍDO SÃO PAULO</v>
          </cell>
          <cell r="K2591" t="str">
            <v>164,38</v>
          </cell>
        </row>
        <row r="2592">
          <cell r="G2592">
            <v>101165</v>
          </cell>
          <cell r="H2592" t="str">
            <v>ALVENARIA DE EMBASAMENTO COM BLOCO ESTRUTURAL DE CONCRETO, DE 14X19X29CM E ARGAMASSA DE ASSENTAMENTO COM PREPARO EM BETONEIRA. AF_05/2020</v>
          </cell>
          <cell r="I2592" t="str">
            <v>M3</v>
          </cell>
          <cell r="J2592" t="str">
            <v>COEFICIENTE DE REPRESENTATIVIDADE</v>
          </cell>
          <cell r="K2592" t="str">
            <v>928,71</v>
          </cell>
        </row>
        <row r="2593">
          <cell r="G2593">
            <v>101166</v>
          </cell>
          <cell r="H2593" t="str">
            <v>ALVENARIA DE EMBASAMENTO COM BLOCO ESTRUTURAL DE CERÂMICA, DE 14X19X29CM E ARGAMASSA DE ASSENTAMENTO COM PREPARO EM BETONEIRA. AF_05/2020</v>
          </cell>
          <cell r="I2593" t="str">
            <v>M3</v>
          </cell>
          <cell r="J2593" t="str">
            <v>COEFICIENTE DE REPRESENTATIVIDADE</v>
          </cell>
          <cell r="K2593" t="str">
            <v>650,52</v>
          </cell>
        </row>
        <row r="2594">
          <cell r="G2594">
            <v>98575</v>
          </cell>
          <cell r="H2594" t="str">
            <v>TRATAMENTO DE JUNTA DE DILATAÇÃO, COM TARUGO DE POLIETILENO E SELANTE PU, INCLUSO PREENCHIMENTO COM ESPUMA EXPANSIVA PU. AF_06/2018</v>
          </cell>
          <cell r="I2594" t="str">
            <v>M</v>
          </cell>
          <cell r="J2594" t="str">
            <v>COEFICIENTE DE REPRESENTATIVIDADE</v>
          </cell>
          <cell r="K2594" t="str">
            <v>108,50</v>
          </cell>
        </row>
        <row r="2595">
          <cell r="G2595">
            <v>98576</v>
          </cell>
          <cell r="H2595" t="str">
            <v>TRATAMENTO DE JUNTA DE DILATAÇÃO COM MANTA ASFÁLTICA ADERIDA COM MAÇARICO. AF_06/2018</v>
          </cell>
          <cell r="I2595" t="str">
            <v>M</v>
          </cell>
          <cell r="J2595" t="str">
            <v>COEFICIENTE DE REPRESENTATIVIDADE</v>
          </cell>
          <cell r="K2595" t="str">
            <v>23,00</v>
          </cell>
        </row>
        <row r="2596">
          <cell r="G2596">
            <v>98577</v>
          </cell>
          <cell r="H2596" t="str">
            <v>TRATAMENTO DE JUNTA SERRADA, COM TARUGO DE POLIETILENO E SELANTE À BASE DE SILICONE. AF_06/2018</v>
          </cell>
          <cell r="I2596" t="str">
            <v>M</v>
          </cell>
          <cell r="J2596" t="str">
            <v>COEFICIENTE DE REPRESENTATIVIDADE</v>
          </cell>
          <cell r="K2596" t="str">
            <v>45,22</v>
          </cell>
        </row>
        <row r="2597">
          <cell r="G2597">
            <v>93182</v>
          </cell>
          <cell r="H2597" t="str">
            <v>VERGA PRÉ-MOLDADA PARA JANELAS COM ATÉ 1,5 M DE VÃO. AF_03/2016</v>
          </cell>
          <cell r="I2597" t="str">
            <v>M</v>
          </cell>
          <cell r="J2597" t="str">
            <v>ATRIBUÍDO SÃO PAULO</v>
          </cell>
          <cell r="K2597" t="str">
            <v>48,32</v>
          </cell>
        </row>
        <row r="2598">
          <cell r="G2598">
            <v>93183</v>
          </cell>
          <cell r="H2598" t="str">
            <v>VERGA PRÉ-MOLDADA PARA JANELAS COM MAIS DE 1,5 M DE VÃO. AF_03/2016</v>
          </cell>
          <cell r="I2598" t="str">
            <v>M</v>
          </cell>
          <cell r="J2598" t="str">
            <v>ATRIBUÍDO SÃO PAULO</v>
          </cell>
          <cell r="K2598" t="str">
            <v>61,70</v>
          </cell>
        </row>
        <row r="2599">
          <cell r="G2599">
            <v>93184</v>
          </cell>
          <cell r="H2599" t="str">
            <v>VERGA PRÉ-MOLDADA PARA PORTAS COM ATÉ 1,5 M DE VÃO. AF_03/2016</v>
          </cell>
          <cell r="I2599" t="str">
            <v>M</v>
          </cell>
          <cell r="J2599" t="str">
            <v>ATRIBUÍDO SÃO PAULO</v>
          </cell>
          <cell r="K2599" t="str">
            <v>35,76</v>
          </cell>
        </row>
        <row r="2600">
          <cell r="G2600">
            <v>93185</v>
          </cell>
          <cell r="H2600" t="str">
            <v>VERGA PRÉ-MOLDADA PARA PORTAS COM MAIS DE 1,5 M DE VÃO. AF_03/2016</v>
          </cell>
          <cell r="I2600" t="str">
            <v>M</v>
          </cell>
          <cell r="J2600" t="str">
            <v>ATRIBUÍDO SÃO PAULO</v>
          </cell>
          <cell r="K2600" t="str">
            <v>60,82</v>
          </cell>
        </row>
        <row r="2601">
          <cell r="G2601">
            <v>93186</v>
          </cell>
          <cell r="H2601" t="str">
            <v>VERGA MOLDADA IN LOCO EM CONCRETO PARA JANELAS COM ATÉ 1,5 M DE VÃO. AF_03/2016</v>
          </cell>
          <cell r="I2601" t="str">
            <v>M</v>
          </cell>
          <cell r="J2601" t="str">
            <v>ATRIBUÍDO SÃO PAULO</v>
          </cell>
          <cell r="K2601" t="str">
            <v>89,05</v>
          </cell>
        </row>
        <row r="2602">
          <cell r="G2602">
            <v>93187</v>
          </cell>
          <cell r="H2602" t="str">
            <v>VERGA MOLDADA IN LOCO EM CONCRETO PARA JANELAS COM MAIS DE 1,5 M DE VÃO. AF_03/2016</v>
          </cell>
          <cell r="I2602" t="str">
            <v>M</v>
          </cell>
          <cell r="J2602" t="str">
            <v>ATRIBUÍDO SÃO PAULO</v>
          </cell>
          <cell r="K2602" t="str">
            <v>101,82</v>
          </cell>
        </row>
        <row r="2603">
          <cell r="G2603">
            <v>93188</v>
          </cell>
          <cell r="H2603" t="str">
            <v>VERGA MOLDADA IN LOCO EM CONCRETO PARA PORTAS COM ATÉ 1,5 M DE VÃO. AF_03/2016</v>
          </cell>
          <cell r="I2603" t="str">
            <v>M</v>
          </cell>
          <cell r="J2603" t="str">
            <v>ATRIBUÍDO SÃO PAULO</v>
          </cell>
          <cell r="K2603" t="str">
            <v>83,51</v>
          </cell>
        </row>
        <row r="2604">
          <cell r="G2604">
            <v>93189</v>
          </cell>
          <cell r="H2604" t="str">
            <v>VERGA MOLDADA IN LOCO EM CONCRETO PARA PORTAS COM MAIS DE 1,5 M DE VÃO. AF_03/2016</v>
          </cell>
          <cell r="I2604" t="str">
            <v>M</v>
          </cell>
          <cell r="J2604" t="str">
            <v>ATRIBUÍDO SÃO PAULO</v>
          </cell>
          <cell r="K2604" t="str">
            <v>102,84</v>
          </cell>
        </row>
        <row r="2605">
          <cell r="G2605">
            <v>93190</v>
          </cell>
          <cell r="H2605" t="str">
            <v>VERGA MOLDADA IN LOCO COM UTILIZAÇÃO DE BLOCOS CANALETA PARA JANELAS COM ATÉ 1,5 M DE VÃO. AF_03/2016</v>
          </cell>
          <cell r="I2605" t="str">
            <v>M</v>
          </cell>
          <cell r="J2605" t="str">
            <v>COEFICIENTE DE REPRESENTATIVIDADE</v>
          </cell>
          <cell r="K2605" t="str">
            <v>47,55</v>
          </cell>
        </row>
        <row r="2606">
          <cell r="G2606">
            <v>93191</v>
          </cell>
          <cell r="H2606" t="str">
            <v>VERGA MOLDADA IN LOCO COM UTILIZAÇÃO DE BLOCOS CANALETA PARA JANELAS COM MAIS DE 1,5 M DE VÃO. AF_03/2016</v>
          </cell>
          <cell r="I2606" t="str">
            <v>M</v>
          </cell>
          <cell r="J2606" t="str">
            <v>COEFICIENTE DE REPRESENTATIVIDADE</v>
          </cell>
          <cell r="K2606" t="str">
            <v>49,33</v>
          </cell>
        </row>
        <row r="2607">
          <cell r="G2607">
            <v>93192</v>
          </cell>
          <cell r="H2607" t="str">
            <v>VERGA MOLDADA IN LOCO COM UTILIZAÇÃO DE BLOCOS CANALETA PARA PORTAS COM ATÉ 1,5 M DE VÃO. AF_03/2016</v>
          </cell>
          <cell r="I2607" t="str">
            <v>M</v>
          </cell>
          <cell r="J2607" t="str">
            <v>COEFICIENTE DE REPRESENTATIVIDADE</v>
          </cell>
          <cell r="K2607" t="str">
            <v>53,06</v>
          </cell>
        </row>
        <row r="2608">
          <cell r="G2608">
            <v>93193</v>
          </cell>
          <cell r="H2608" t="str">
            <v>VERGA MOLDADA IN LOCO COM UTILIZAÇÃO DE BLOCOS CANALETA PARA PORTAS COM MAIS DE 1,5 M DE VÃO. AF_03/2016</v>
          </cell>
          <cell r="I2608" t="str">
            <v>M</v>
          </cell>
          <cell r="J2608" t="str">
            <v>COEFICIENTE DE REPRESENTATIVIDADE</v>
          </cell>
          <cell r="K2608" t="str">
            <v>50,47</v>
          </cell>
        </row>
        <row r="2609">
          <cell r="G2609">
            <v>93194</v>
          </cell>
          <cell r="H2609" t="str">
            <v>CONTRAVERGA PRÉ-MOLDADA PARA VÃOS DE ATÉ 1,5 M DE COMPRIMENTO. AF_03/2016</v>
          </cell>
          <cell r="I2609" t="str">
            <v>M</v>
          </cell>
          <cell r="J2609" t="str">
            <v>ATRIBUÍDO SÃO PAULO</v>
          </cell>
          <cell r="K2609" t="str">
            <v>47,31</v>
          </cell>
        </row>
        <row r="2610">
          <cell r="G2610">
            <v>93195</v>
          </cell>
          <cell r="H2610" t="str">
            <v>CONTRAVERGA PRÉ-MOLDADA PARA VÃOS DE MAIS DE 1,5 M DE COMPRIMENTO. AF_03/2016</v>
          </cell>
          <cell r="I2610" t="str">
            <v>M</v>
          </cell>
          <cell r="J2610" t="str">
            <v>ATRIBUÍDO SÃO PAULO</v>
          </cell>
          <cell r="K2610" t="str">
            <v>57,75</v>
          </cell>
        </row>
        <row r="2611">
          <cell r="G2611">
            <v>93196</v>
          </cell>
          <cell r="H2611" t="str">
            <v>CONTRAVERGA MOLDADA IN LOCO EM CONCRETO PARA VÃOS DE ATÉ 1,5 M DE COMPRIMENTO. AF_03/2016</v>
          </cell>
          <cell r="I2611" t="str">
            <v>M</v>
          </cell>
          <cell r="J2611" t="str">
            <v>ATRIBUÍDO SÃO PAULO</v>
          </cell>
          <cell r="K2611" t="str">
            <v>86,08</v>
          </cell>
        </row>
        <row r="2612">
          <cell r="G2612">
            <v>93197</v>
          </cell>
          <cell r="H2612" t="str">
            <v>CONTRAVERGA MOLDADA IN LOCO EM CONCRETO PARA VÃOS DE MAIS DE 1,5 M DE COMPRIMENTO. AF_03/2016</v>
          </cell>
          <cell r="I2612" t="str">
            <v>M</v>
          </cell>
          <cell r="J2612" t="str">
            <v>ATRIBUÍDO SÃO PAULO</v>
          </cell>
          <cell r="K2612" t="str">
            <v>96,69</v>
          </cell>
        </row>
        <row r="2613">
          <cell r="G2613">
            <v>93198</v>
          </cell>
          <cell r="H2613" t="str">
            <v>CONTRAVERGA MOLDADA IN LOCO COM UTILIZAÇÃO DE BLOCOS CANALETA PARA VÃOS DE ATÉ 1,5 M DE COMPRIMENTO. AF_03/2016</v>
          </cell>
          <cell r="I2613" t="str">
            <v>M</v>
          </cell>
          <cell r="J2613" t="str">
            <v>COEFICIENTE DE REPRESENTATIVIDADE</v>
          </cell>
          <cell r="K2613" t="str">
            <v>41,18</v>
          </cell>
        </row>
        <row r="2614">
          <cell r="G2614">
            <v>93199</v>
          </cell>
          <cell r="H2614" t="str">
            <v>CONTRAVERGA MOLDADA IN LOCO COM UTILIZAÇÃO DE BLOCOS CANALETA PARA VÃOS DE MAIS DE 1,5 M DE COMPRIMENTO. AF_03/2016</v>
          </cell>
          <cell r="I2614" t="str">
            <v>M</v>
          </cell>
          <cell r="J2614" t="str">
            <v>COEFICIENTE DE REPRESENTATIVIDADE</v>
          </cell>
          <cell r="K2614" t="str">
            <v>40,66</v>
          </cell>
        </row>
        <row r="2615">
          <cell r="G2615">
            <v>93200</v>
          </cell>
          <cell r="H2615" t="str">
            <v>FIXAÇÃO (ENCUNHAMENTO) DE ALVENARIA DE VEDAÇÃO COM ARGAMASSA APLICADA COM BISNAGA. AF_03/2016</v>
          </cell>
          <cell r="I2615" t="str">
            <v>M</v>
          </cell>
          <cell r="J2615" t="str">
            <v>COEFICIENTE DE REPRESENTATIVIDADE</v>
          </cell>
          <cell r="K2615" t="str">
            <v>3,19</v>
          </cell>
        </row>
        <row r="2616">
          <cell r="G2616">
            <v>93201</v>
          </cell>
          <cell r="H2616" t="str">
            <v>FIXAÇÃO (ENCUNHAMENTO) DE ALVENARIA DE VEDAÇÃO COM ARGAMASSA APLICADA COM COLHER. AF_03/2016</v>
          </cell>
          <cell r="I2616" t="str">
            <v>M</v>
          </cell>
          <cell r="J2616" t="str">
            <v>COEFICIENTE DE REPRESENTATIVIDADE</v>
          </cell>
          <cell r="K2616" t="str">
            <v>6,14</v>
          </cell>
        </row>
        <row r="2617">
          <cell r="G2617">
            <v>93202</v>
          </cell>
          <cell r="H2617" t="str">
            <v>FIXAÇÃO (ENCUNHAMENTO) DE ALVENARIA DE VEDAÇÃO COM TIJOLO MACIÇO. AF_03/2016</v>
          </cell>
          <cell r="I2617" t="str">
            <v>M</v>
          </cell>
          <cell r="J2617" t="str">
            <v>COEFICIENTE DE REPRESENTATIVIDADE</v>
          </cell>
          <cell r="K2617" t="str">
            <v>25,89</v>
          </cell>
        </row>
        <row r="2618">
          <cell r="G2618">
            <v>93203</v>
          </cell>
          <cell r="H2618" t="str">
            <v>FIXAÇÃO (ENCUNHAMENTO) DE ALVENARIA DE VEDAÇÃO COM ESPUMA DE POLIURETANO EXPANSIVA. AF_03/2016</v>
          </cell>
          <cell r="I2618" t="str">
            <v>M</v>
          </cell>
          <cell r="J2618" t="str">
            <v>COLETADO</v>
          </cell>
          <cell r="K2618" t="str">
            <v>18,61</v>
          </cell>
        </row>
        <row r="2619">
          <cell r="G2619">
            <v>93204</v>
          </cell>
          <cell r="H2619" t="str">
            <v>CINTA DE AMARRAÇÃO DE ALVENARIA MOLDADA IN LOCO EM CONCRETO. AF_03/2016</v>
          </cell>
          <cell r="I2619" t="str">
            <v>M</v>
          </cell>
          <cell r="J2619" t="str">
            <v>ATRIBUÍDO SÃO PAULO</v>
          </cell>
          <cell r="K2619" t="str">
            <v>62,37</v>
          </cell>
        </row>
        <row r="2620">
          <cell r="G2620">
            <v>93205</v>
          </cell>
          <cell r="H2620" t="str">
            <v>CINTA DE AMARRAÇÃO DE ALVENARIA MOLDADA IN LOCO COM UTILIZAÇÃO DE BLOCOS CANALETA. AF_03/2016</v>
          </cell>
          <cell r="I2620" t="str">
            <v>M</v>
          </cell>
          <cell r="J2620" t="str">
            <v>COEFICIENTE DE REPRESENTATIVIDADE</v>
          </cell>
          <cell r="K2620" t="str">
            <v>39,19</v>
          </cell>
        </row>
        <row r="2621">
          <cell r="G2621">
            <v>97733</v>
          </cell>
          <cell r="H2621" t="str">
            <v>PEÇA RETANGULAR PRÉ-MOLDADA, VOLUME DE CONCRETO DE ATÉ 10 LITROS, TAXA DE AÇO APROXIMADA DE 30KG/M³. AF_01/2018</v>
          </cell>
          <cell r="I2621" t="str">
            <v>M3</v>
          </cell>
          <cell r="J2621" t="str">
            <v>ATRIBUÍDO SÃO PAULO</v>
          </cell>
          <cell r="K2621" t="str">
            <v>3.033,57</v>
          </cell>
        </row>
        <row r="2622">
          <cell r="G2622">
            <v>97734</v>
          </cell>
          <cell r="H2622" t="str">
            <v>PEÇA RETANGULAR PRÉ-MOLDADA, VOLUME DE CONCRETO DE 10 A 30 LITROS, TAXA DE AÇO APROXIMADA DE 30KG/M³. AF_01/2018</v>
          </cell>
          <cell r="I2622" t="str">
            <v>M3</v>
          </cell>
          <cell r="J2622" t="str">
            <v>ATRIBUÍDO SÃO PAULO</v>
          </cell>
          <cell r="K2622" t="str">
            <v>2.639,95</v>
          </cell>
        </row>
        <row r="2623">
          <cell r="G2623">
            <v>97735</v>
          </cell>
          <cell r="H2623" t="str">
            <v>PEÇA RETANGULAR PRÉ-MOLDADA, VOLUME DE CONCRETO DE 30 A 100 LITROS, TAXA DE AÇO APROXIMADA DE 30KG/M³. AF_01/2018</v>
          </cell>
          <cell r="I2623" t="str">
            <v>M3</v>
          </cell>
          <cell r="J2623" t="str">
            <v>ATRIBUÍDO SÃO PAULO</v>
          </cell>
          <cell r="K2623" t="str">
            <v>2.201,85</v>
          </cell>
        </row>
        <row r="2624">
          <cell r="G2624">
            <v>97736</v>
          </cell>
          <cell r="H2624" t="str">
            <v>PEÇA RETANGULAR PRÉ-MOLDADA, VOLUME DE CONCRETO ACIMA DE 100 LITROS, TAXA DE AÇO APROXIMADA DE 30KG/M³. AF_01/2018</v>
          </cell>
          <cell r="I2624" t="str">
            <v>M3</v>
          </cell>
          <cell r="J2624" t="str">
            <v>ATRIBUÍDO SÃO PAULO</v>
          </cell>
          <cell r="K2624" t="str">
            <v>1.460,64</v>
          </cell>
        </row>
        <row r="2625">
          <cell r="G2625">
            <v>97737</v>
          </cell>
          <cell r="H2625" t="str">
            <v>PEÇA RETANGULAR PRÉ-MOLDADA, VOLUME DE CONCRETO DE 30 A 70 LITROS , TAXA DE AÇO APROXIMADA DE 70KG/M³. AF_01/2018</v>
          </cell>
          <cell r="I2625" t="str">
            <v>M3</v>
          </cell>
          <cell r="J2625" t="str">
            <v>ATRIBUÍDO SÃO PAULO</v>
          </cell>
          <cell r="K2625" t="str">
            <v>2.960,84</v>
          </cell>
        </row>
        <row r="2626">
          <cell r="G2626">
            <v>97738</v>
          </cell>
          <cell r="H2626" t="str">
            <v>PEÇA CIRCULAR PRÉ-MOLDADA, VOLUME DE CONCRETO DE 10 A 30 LITROS, TAXA DE FIBRA DE POLIPROPILENO APROXIMADA DE 6 KG/M³. AF_01/2018_PS</v>
          </cell>
          <cell r="I2626" t="str">
            <v>M3</v>
          </cell>
          <cell r="J2626" t="str">
            <v>ATRIBUÍDO SÃO PAULO</v>
          </cell>
          <cell r="K2626" t="str">
            <v>4.754,69</v>
          </cell>
        </row>
        <row r="2627">
          <cell r="G2627">
            <v>97739</v>
          </cell>
          <cell r="H2627" t="str">
            <v>PEÇA CIRCULAR PRÉ-MOLDADA, VOLUME DE CONCRETO DE 30 A 100 LITROS, TAXA DE AÇO APROXIMADA DE 30KG/M³. AF_01/2018</v>
          </cell>
          <cell r="I2627" t="str">
            <v>M3</v>
          </cell>
          <cell r="J2627" t="str">
            <v>ATRIBUÍDO SÃO PAULO</v>
          </cell>
          <cell r="K2627" t="str">
            <v>2.649,25</v>
          </cell>
        </row>
        <row r="2628">
          <cell r="G2628">
            <v>97740</v>
          </cell>
          <cell r="H2628" t="str">
            <v>PEÇA CIRCULAR PRÉ-MOLDADA, VOLUME DE CONCRETO ACIMA DE 100 LITROS, TAXA DE AÇO APROXIMADA DE 30KG/M³. AF_01/2018</v>
          </cell>
          <cell r="I2628" t="str">
            <v>M3</v>
          </cell>
          <cell r="J2628" t="str">
            <v>ATRIBUÍDO SÃO PAULO</v>
          </cell>
          <cell r="K2628" t="str">
            <v>2.021,45</v>
          </cell>
        </row>
        <row r="2629">
          <cell r="G2629">
            <v>98615</v>
          </cell>
          <cell r="H2629" t="str">
            <v>CONTENÇÃO EM CORTINA COM ESTACAS ESPAÇADAS COM 30 CM DE DIÂMETRO E PROFUNDIDADE MENOR OU IGUAL A 10 M. AF_06/2018</v>
          </cell>
          <cell r="I2629" t="str">
            <v>M2</v>
          </cell>
          <cell r="J2629" t="str">
            <v>ATRIBUÍDO SÃO PAULO</v>
          </cell>
          <cell r="K2629" t="str">
            <v>151,14</v>
          </cell>
        </row>
        <row r="2630">
          <cell r="G2630">
            <v>98616</v>
          </cell>
          <cell r="H2630" t="str">
            <v>CONTENÇÃO EM CORTINA COM ESTACAS ESPAÇADAS COM 30 CM DE DIÂMETRO E PROFUNDIDADE MAIOR QUE 10 M E MENOR OU IGUAL A 15 M. AF_06/2018</v>
          </cell>
          <cell r="I2630" t="str">
            <v>M2</v>
          </cell>
          <cell r="J2630" t="str">
            <v>ATRIBUÍDO SÃO PAULO</v>
          </cell>
          <cell r="K2630" t="str">
            <v>121,48</v>
          </cell>
        </row>
        <row r="2631">
          <cell r="G2631">
            <v>98617</v>
          </cell>
          <cell r="H2631" t="str">
            <v>CONTENÇÃO EM CORTINA COM ESTACAS ESPAÇADAS COM 30 CM DE DIÂMETRO E PROFUNDIDADE MAIOR QUE 15 M. AF_06/2018</v>
          </cell>
          <cell r="I2631" t="str">
            <v>M2</v>
          </cell>
          <cell r="J2631" t="str">
            <v>ATRIBUÍDO SÃO PAULO</v>
          </cell>
          <cell r="K2631" t="str">
            <v>113,50</v>
          </cell>
        </row>
        <row r="2632">
          <cell r="G2632">
            <v>98618</v>
          </cell>
          <cell r="H2632" t="str">
            <v>CONTENÇÃO EM CORTINA COM ESTACAS ESPAÇADAS COM 40 CM DE DIÂMETRO E PROFUNDIDADE MENOR OU IGUAL A 10 M. AF_06/2018</v>
          </cell>
          <cell r="I2632" t="str">
            <v>M2</v>
          </cell>
          <cell r="J2632" t="str">
            <v>ATRIBUÍDO SÃO PAULO</v>
          </cell>
          <cell r="K2632" t="str">
            <v>155,18</v>
          </cell>
        </row>
        <row r="2633">
          <cell r="G2633">
            <v>98619</v>
          </cell>
          <cell r="H2633" t="str">
            <v>CONTENÇÃO EM CORTINA COM ESTACAS ESPAÇADAS COM 40 CM DE DIÂMETRO E PROFUNDIDADE MAIOR QUE 10 M E MENOR OU IGUAL A 15 M. AF_06/2018</v>
          </cell>
          <cell r="I2633" t="str">
            <v>M2</v>
          </cell>
          <cell r="J2633" t="str">
            <v>ATRIBUÍDO SÃO PAULO</v>
          </cell>
          <cell r="K2633" t="str">
            <v>143,04</v>
          </cell>
        </row>
        <row r="2634">
          <cell r="G2634">
            <v>98620</v>
          </cell>
          <cell r="H2634" t="str">
            <v>CONTENÇÃO EM CORTINA COM ESTACAS ESPAÇADAS COM 40 CM DE DIÂMETRO E PROFUNDIDADE MAIOR QUE 15 M. AF_06/2018</v>
          </cell>
          <cell r="I2634" t="str">
            <v>M2</v>
          </cell>
          <cell r="J2634" t="str">
            <v>ATRIBUÍDO SÃO PAULO</v>
          </cell>
          <cell r="K2634" t="str">
            <v>136,91</v>
          </cell>
        </row>
        <row r="2635">
          <cell r="G2635">
            <v>98621</v>
          </cell>
          <cell r="H2635" t="str">
            <v>CONTENÇÃO EM CORTINA COM ESTACAS ESPAÇADAS COM 50 CM DE DIÂMETRO E PROFUNDIDADE MENOR OU IGUAL A 10 M. AF_06/2018</v>
          </cell>
          <cell r="I2635" t="str">
            <v>M2</v>
          </cell>
          <cell r="J2635" t="str">
            <v>ATRIBUÍDO SÃO PAULO</v>
          </cell>
          <cell r="K2635" t="str">
            <v>178,29</v>
          </cell>
        </row>
        <row r="2636">
          <cell r="G2636">
            <v>98622</v>
          </cell>
          <cell r="H2636" t="str">
            <v>CONTENÇÃO EM CORTINA COM ESTACAS ESPAÇADAS COM 50 CM DE DIÂMETRO E PROFUNDIDADE MAIOR QUE 10 M E MENOR OU IGUAL A 15 M. AF_06/2018</v>
          </cell>
          <cell r="I2636" t="str">
            <v>M2</v>
          </cell>
          <cell r="J2636" t="str">
            <v>ATRIBUÍDO SÃO PAULO</v>
          </cell>
          <cell r="K2636" t="str">
            <v>168,50</v>
          </cell>
        </row>
        <row r="2637">
          <cell r="G2637">
            <v>98623</v>
          </cell>
          <cell r="H2637" t="str">
            <v>CONTENÇÃO EM CORTINA COM ESTACAS ESPAÇADAS COM 50 CM DE DIÂMETRO E PROFUNDIDADE MAIOR QUE 15 M. AF_06/2018</v>
          </cell>
          <cell r="I2637" t="str">
            <v>M2</v>
          </cell>
          <cell r="J2637" t="str">
            <v>ATRIBUÍDO SÃO PAULO</v>
          </cell>
          <cell r="K2637" t="str">
            <v>163,53</v>
          </cell>
        </row>
        <row r="2638">
          <cell r="G2638">
            <v>98624</v>
          </cell>
          <cell r="H2638" t="str">
            <v>CONTENÇÃO EM CORTINA COM ESTACAS ESPAÇADAS COM 60 CM DE DIÂMETRO E PROFUNDIDADE MENOR OU IGUAL A 10 M. AF_06/2018</v>
          </cell>
          <cell r="I2638" t="str">
            <v>M2</v>
          </cell>
          <cell r="J2638" t="str">
            <v>ATRIBUÍDO SÃO PAULO</v>
          </cell>
          <cell r="K2638" t="str">
            <v>202,99</v>
          </cell>
        </row>
        <row r="2639">
          <cell r="G2639">
            <v>98625</v>
          </cell>
          <cell r="H2639" t="str">
            <v>CONTENÇÃO EM CORTINA COM ESTACAS ESPAÇADAS COM 60 CM DE DIÂMETRO E PROFUNDIDADE MAIOR QUE 10 M E MENOR OU IGUAL A 15 M. AF_06/2018</v>
          </cell>
          <cell r="I2639" t="str">
            <v>M2</v>
          </cell>
          <cell r="J2639" t="str">
            <v>ATRIBUÍDO SÃO PAULO</v>
          </cell>
          <cell r="K2639" t="str">
            <v>194,72</v>
          </cell>
        </row>
        <row r="2640">
          <cell r="G2640">
            <v>98626</v>
          </cell>
          <cell r="H2640" t="str">
            <v>CONTENÇÃO EM CORTINA COM ESTACAS ESPAÇADAS COM 60 CM DE DIÂMETRO E PROFUNDIDADE MAIOR QUE 15 M. AF_06/2018</v>
          </cell>
          <cell r="I2640" t="str">
            <v>M2</v>
          </cell>
          <cell r="J2640" t="str">
            <v>ATRIBUÍDO SÃO PAULO</v>
          </cell>
          <cell r="K2640" t="str">
            <v>190,42</v>
          </cell>
        </row>
        <row r="2641">
          <cell r="G2641">
            <v>98655</v>
          </cell>
          <cell r="H2641" t="str">
            <v>EXECUÇÃO DE MURETA GUIA PARA CONTENÇÃO/ FUNDAÇÃO COM 30 CM DE ESPESSURA. AF_06/2018</v>
          </cell>
          <cell r="I2641" t="str">
            <v>M</v>
          </cell>
          <cell r="J2641" t="str">
            <v>ATRIBUÍDO SÃO PAULO</v>
          </cell>
          <cell r="K2641" t="str">
            <v>621,31</v>
          </cell>
        </row>
        <row r="2642">
          <cell r="G2642">
            <v>98656</v>
          </cell>
          <cell r="H2642" t="str">
            <v>EXECUÇÃO DE MURETA GUIA PARA CONTENÇÃO/ FUNDAÇÃO COM 40 CM DE ESPESSURA. AF_06/2018</v>
          </cell>
          <cell r="I2642" t="str">
            <v>M</v>
          </cell>
          <cell r="J2642" t="str">
            <v>ATRIBUÍDO SÃO PAULO</v>
          </cell>
          <cell r="K2642" t="str">
            <v>631,01</v>
          </cell>
        </row>
        <row r="2643">
          <cell r="G2643">
            <v>98657</v>
          </cell>
          <cell r="H2643" t="str">
            <v>EXECUÇÃO DE MURETA GUIA PARA CONTENÇÃO/ FUNDAÇÃO COM 50 CM DE ESPESSURA. AF_06/2018</v>
          </cell>
          <cell r="I2643" t="str">
            <v>M</v>
          </cell>
          <cell r="J2643" t="str">
            <v>ATRIBUÍDO SÃO PAULO</v>
          </cell>
          <cell r="K2643" t="str">
            <v>640,72</v>
          </cell>
        </row>
        <row r="2644">
          <cell r="G2644">
            <v>98658</v>
          </cell>
          <cell r="H2644" t="str">
            <v>EXECUÇÃO DE MURETA GUIA PARA CONTENÇÃO/ FUNDAÇÃO COM 60 CM DE ESPESSURA. AF_06/2018</v>
          </cell>
          <cell r="I2644" t="str">
            <v>M</v>
          </cell>
          <cell r="J2644" t="str">
            <v>ATRIBUÍDO SÃO PAULO</v>
          </cell>
          <cell r="K2644" t="str">
            <v>650,42</v>
          </cell>
        </row>
        <row r="2645">
          <cell r="G2645">
            <v>98659</v>
          </cell>
          <cell r="H2645" t="str">
            <v>EXECUÇÃO DE MURETA GUIA PARA CONTENÇÃO/ FUNDAÇÃO COM 80 CM DE ESPESSURA. AF_06/2018</v>
          </cell>
          <cell r="I2645" t="str">
            <v>M</v>
          </cell>
          <cell r="J2645" t="str">
            <v>ATRIBUÍDO SÃO PAULO</v>
          </cell>
          <cell r="K2645" t="str">
            <v>669,84</v>
          </cell>
        </row>
        <row r="2646">
          <cell r="G2646">
            <v>98746</v>
          </cell>
          <cell r="H2646" t="str">
            <v>SOLDA DE TOPO EM CHAPA/PERFIL/TUBO DE AÇO CHANFRADO, ESPESSURA=1/4''. AF_06/2018</v>
          </cell>
          <cell r="I2646" t="str">
            <v>M</v>
          </cell>
          <cell r="J2646" t="str">
            <v>COEFICIENTE DE REPRESENTATIVIDADE</v>
          </cell>
          <cell r="K2646" t="str">
            <v>56,77</v>
          </cell>
        </row>
        <row r="2647">
          <cell r="G2647">
            <v>98749</v>
          </cell>
          <cell r="H2647" t="str">
            <v>SOLDA DE TOPO EM CHAPA/PERFIL/TUBO DE AÇO CHANFRADO, ESPESSURA=5/16''. AF_06/2018</v>
          </cell>
          <cell r="I2647" t="str">
            <v>M</v>
          </cell>
          <cell r="J2647" t="str">
            <v>COEFICIENTE DE REPRESENTATIVIDADE</v>
          </cell>
          <cell r="K2647" t="str">
            <v>67,38</v>
          </cell>
        </row>
        <row r="2648">
          <cell r="G2648">
            <v>98750</v>
          </cell>
          <cell r="H2648" t="str">
            <v>SOLDA DE TOPO EM CHAPA/PERFIL/TUBO DE AÇO CHANFRADO, ESPESSURA=3/8''. AF_06/2018</v>
          </cell>
          <cell r="I2648" t="str">
            <v>M</v>
          </cell>
          <cell r="J2648" t="str">
            <v>COEFICIENTE DE REPRESENTATIVIDADE</v>
          </cell>
          <cell r="K2648" t="str">
            <v>80,18</v>
          </cell>
        </row>
        <row r="2649">
          <cell r="G2649">
            <v>98751</v>
          </cell>
          <cell r="H2649" t="str">
            <v>SOLDA DE TOPO EM CHAPA/PERFIL/TUBO DE AÇO CHANFRADO, ESPESSURA=1/2''. AF_06/2018</v>
          </cell>
          <cell r="I2649" t="str">
            <v>M</v>
          </cell>
          <cell r="J2649" t="str">
            <v>COEFICIENTE DE REPRESENTATIVIDADE</v>
          </cell>
          <cell r="K2649" t="str">
            <v>113,57</v>
          </cell>
        </row>
        <row r="2650">
          <cell r="G2650">
            <v>98752</v>
          </cell>
          <cell r="H2650" t="str">
            <v>SOLDA DE TOPO EM CHAPA/PERFIL/TUBO DE AÇO CHANFRADO, ESPESSURA=5/8''. AF_06/2018</v>
          </cell>
          <cell r="I2650" t="str">
            <v>M</v>
          </cell>
          <cell r="J2650" t="str">
            <v>COEFICIENTE DE REPRESENTATIVIDADE</v>
          </cell>
          <cell r="K2650" t="str">
            <v>153,71</v>
          </cell>
        </row>
        <row r="2651">
          <cell r="G2651">
            <v>98753</v>
          </cell>
          <cell r="H2651" t="str">
            <v>SOLDA DE TOPO EM CHAPA/PERFIL/TUBO DE AÇO CHANFRADO, ESPESSURA=3/4''. AF_06/2018</v>
          </cell>
          <cell r="I2651" t="str">
            <v>M</v>
          </cell>
          <cell r="J2651" t="str">
            <v>COEFICIENTE DE REPRESENTATIVIDADE</v>
          </cell>
          <cell r="K2651" t="str">
            <v>203,56</v>
          </cell>
        </row>
        <row r="2652">
          <cell r="G2652">
            <v>100763</v>
          </cell>
          <cell r="H2652" t="str">
            <v>VIGA METÁLICA EM PERFIL LAMINADO OU SOLDADO EM AÇO ESTRUTURAL, COM CONEXÕES PARAFUSADAS, INCLUSOS MÃO DE OBRA, TRANSPORTE E IÇAMENTO UTILIZANDO GUINDASTE - FORNECIMENTO E INSTALAÇÃO. AF_01/2020_PSA</v>
          </cell>
          <cell r="I2652" t="str">
            <v>KG</v>
          </cell>
          <cell r="J2652" t="str">
            <v>ATRIBUÍDO SÃO PAULO</v>
          </cell>
          <cell r="K2652" t="str">
            <v>18,63</v>
          </cell>
        </row>
        <row r="2653">
          <cell r="G2653">
            <v>100764</v>
          </cell>
          <cell r="H2653" t="str">
            <v>VIGA METÁLICA EM PERFIL LAMINADO OU SOLDADO EM AÇO ESTRUTURAL, COM CONEXÕES SOLDADAS, INCLUSOS MÃO DE OBRA, TRANSPORTE E IÇAMENTO UTILIZANDO GUINDASTE - FORNECIMENTO E INSTALAÇÃO. AF_01/2020_PA</v>
          </cell>
          <cell r="I2653" t="str">
            <v>KG</v>
          </cell>
          <cell r="J2653" t="str">
            <v>ATRIBUÍDO SÃO PAULO</v>
          </cell>
          <cell r="K2653" t="str">
            <v>18,38</v>
          </cell>
        </row>
        <row r="2654">
          <cell r="G2654">
            <v>100765</v>
          </cell>
          <cell r="H2654" t="str">
            <v>PILAR METÁLICO PERFIL LAMINADO/SOLDADO EM AÇO ESTRUTURAL, COM CONEXÕES PARAFUSADAS, INCLUSOS MÃO DE OBRA, TRANSPORTE E IÇAMENTO UTILIZANDO GUINDASTE - FORNECIMENTO E INSTALAÇÃO. AF_01/2020_PSA</v>
          </cell>
          <cell r="I2654" t="str">
            <v>KG</v>
          </cell>
          <cell r="J2654" t="str">
            <v>ATRIBUÍDO SÃO PAULO</v>
          </cell>
          <cell r="K2654" t="str">
            <v>18,23</v>
          </cell>
        </row>
        <row r="2655">
          <cell r="G2655">
            <v>100766</v>
          </cell>
          <cell r="H2655" t="str">
            <v>PILAR METÁLICO PERFIL LAMINADO OU SOLDADO EM AÇO ESTRUTURAL, COM CONEXÕES SOLDADAS, INCLUSOS MÃO DE OBRA, TRANSPORTE E IÇAMENTO UTILIZANDO GUINDASTE - FORNECIMENTO E INSTALAÇÃO. AF_01/2020_PA</v>
          </cell>
          <cell r="I2655" t="str">
            <v>KG</v>
          </cell>
          <cell r="J2655" t="str">
            <v>ATRIBUÍDO SÃO PAULO</v>
          </cell>
          <cell r="K2655" t="str">
            <v>18,33</v>
          </cell>
        </row>
        <row r="2656">
          <cell r="G2656">
            <v>100767</v>
          </cell>
          <cell r="H2656" t="str">
            <v>CONTRAVENTAMENTO COM CANTONEIRAS DE AÇO, ABAS IGUAIS, COM CONEXÕES PARAFUSADAS, INCLUSOS MÃO DE OBRA, TRANSPORTE E IÇAMENTO UTILIZANDO TALHA MANUAL, PARA EDIFÍCIOS DE ATÉ 2 PAVIMENTOS - FORNECIMENTO E INSTALAÇÃO. AF_01/2020_PSA</v>
          </cell>
          <cell r="I2656" t="str">
            <v>KG</v>
          </cell>
          <cell r="J2656" t="str">
            <v>ATRIBUÍDO SÃO PAULO</v>
          </cell>
          <cell r="K2656" t="str">
            <v>17,90</v>
          </cell>
        </row>
        <row r="2657">
          <cell r="G2657">
            <v>100768</v>
          </cell>
          <cell r="H2657" t="str">
            <v>CONTRAVENTAMENTO COM CANTONEIRAS DE AÇO, ABAS IGUAIS, COM CONEXÕES SOLDADAS, INCLUSOS MÃO DE OBRA, TRANSPORTE E IÇAMENTO UTILIZANDO TALHA MANUAL, PARA EDIFÍCIOS DE ATÉ 2 PAVIMENTOS - FORNECIMENTO E INSTALAÇÃO. AF_01/2020_PA</v>
          </cell>
          <cell r="I2657" t="str">
            <v>KG</v>
          </cell>
          <cell r="J2657" t="str">
            <v>ATRIBUÍDO SÃO PAULO</v>
          </cell>
          <cell r="K2657" t="str">
            <v>17,15</v>
          </cell>
        </row>
        <row r="2658">
          <cell r="G2658">
            <v>100769</v>
          </cell>
          <cell r="H2658" t="str">
            <v>CONTRAVENTAMENTO COM CANTONEIRAS DE AÇO, ABAS IGUAIS, COM CONEXÕES PARAFUSADAS, INCLUSOS MÃO DE OBRA, TRANSPORTE E IÇAMENTO UTILIZANDO GUINDASTE, PARA EDIFÍCIOS DE 3 A 5 PAVIMENTOS - FORNECIMENTO E INSTALAÇÃO. AF_01/2020_PSA</v>
          </cell>
          <cell r="I2658" t="str">
            <v>KG</v>
          </cell>
          <cell r="J2658" t="str">
            <v>ATRIBUÍDO SÃO PAULO</v>
          </cell>
          <cell r="K2658" t="str">
            <v>23,32</v>
          </cell>
        </row>
        <row r="2659">
          <cell r="G2659">
            <v>100770</v>
          </cell>
          <cell r="H2659" t="str">
            <v>CONTRAVENTAMENTO COM CANTONEIRAS DE AÇO, ABAS IGUAIS, COM CONEXÕES SOLDADAS, INCLUSOS MÃO DE OBRA, TRANSPORTE E IÇAMENTO UTILIZANDO GUINDASTE, PARA EDIFÍCIOS DE 3 A 5 PAVIMENTOS - FORNECIMENTO E INSTALAÇÃO. AF_01/2020_PA</v>
          </cell>
          <cell r="I2659" t="str">
            <v>KG</v>
          </cell>
          <cell r="J2659" t="str">
            <v>ATRIBUÍDO SÃO PAULO</v>
          </cell>
          <cell r="K2659" t="str">
            <v>22,30</v>
          </cell>
        </row>
        <row r="2660">
          <cell r="G2660">
            <v>100771</v>
          </cell>
          <cell r="H2660" t="str">
            <v>CONTRAVENTAMENTO COM CANTONEIRAS DE AÇO, ABAS IGUAIS, COM CONEXÕES PARAFUSADAS, INCLUSOS MÃO DE OBRA, TRANSPORTE E IÇAMENTO UTILIZANDO GRUA, PARA EDIFÍCIOS DE 6 A 10 PAVIMENTOS - FORNECIMENTO E INSTALAÇÃO. AF_01/2020_PSA</v>
          </cell>
          <cell r="I2660" t="str">
            <v>KG</v>
          </cell>
          <cell r="J2660" t="str">
            <v>ATRIBUÍDO SÃO PAULO</v>
          </cell>
          <cell r="K2660" t="str">
            <v>18,78</v>
          </cell>
        </row>
        <row r="2661">
          <cell r="G2661">
            <v>100772</v>
          </cell>
          <cell r="H2661" t="str">
            <v>CONTRAVENTAMENTO COM CANTONEIRAS DE AÇO, ABAS IGUAIS, COM CONEXÕES SOLDADAS, INCLUSOS MÃO DE OBRA, TRANSPORTE E IÇAMENTO UTILIZANDO GRUA, PARA EDIFÍCIOS DE 6 A 10 PAVIMENTOS - FORNECIMENTO E INSTALAÇÃO. AF_01/2020_PA</v>
          </cell>
          <cell r="I2661" t="str">
            <v>KG</v>
          </cell>
          <cell r="J2661" t="str">
            <v>ATRIBUÍDO SÃO PAULO</v>
          </cell>
          <cell r="K2661" t="str">
            <v>17,83</v>
          </cell>
        </row>
        <row r="2662">
          <cell r="G2662">
            <v>100773</v>
          </cell>
          <cell r="H2662" t="str">
            <v>ESTRUTURA TRELIÇADA DE COBERTURA, TIPO ARCO, COM LIGAÇÕES SOLDADAS, INCLUSOS PERFIS METÁLICOS, CHAPAS METÁLICAS, MÃO DE OBRA E TRANSPORTE COM GUINDASTE - FORNECIMENTO E INSTALAÇÃO. AF_01/2020_PSA</v>
          </cell>
          <cell r="I2662" t="str">
            <v>KG</v>
          </cell>
          <cell r="J2662" t="str">
            <v>ATRIBUÍDO SÃO PAULO</v>
          </cell>
          <cell r="K2662" t="str">
            <v>21,42</v>
          </cell>
        </row>
        <row r="2663">
          <cell r="G2663">
            <v>100774</v>
          </cell>
          <cell r="H2663" t="str">
            <v>ESTRUTURA TRELIÇADA DE COBERTURA, TIPO SHED, COM LIGAÇÕES SOLDADAS, INCLUSOS PERFIS METÁLICOS, CHAPAS METÁLICAS, MÃO DE OBRA E TRANSPORTE COM GUINDASTE - FORNECIMENTO E INSTALAÇÃO. AF_01/2020_PSA</v>
          </cell>
          <cell r="I2663" t="str">
            <v>KG</v>
          </cell>
          <cell r="J2663" t="str">
            <v>ATRIBUÍDO SÃO PAULO</v>
          </cell>
          <cell r="K2663" t="str">
            <v>14,05</v>
          </cell>
        </row>
        <row r="2664">
          <cell r="G2664">
            <v>100775</v>
          </cell>
          <cell r="H2664" t="str">
            <v>ESTRUTURA TRELIÇADA DE COBERTURA, TIPO FINK, COM LIGAÇÕES SOLDADAS, INCLUSOS PERFIS METÁLICOS, CHAPAS METÁLICAS, MÃO DE OBRA E TRANSPORTE COM GUINDASTE - FORNECIMENTO E INSTALAÇÃO. AF_01/2020_PSA</v>
          </cell>
          <cell r="I2664" t="str">
            <v>KG</v>
          </cell>
          <cell r="J2664" t="str">
            <v>ATRIBUÍDO SÃO PAULO</v>
          </cell>
          <cell r="K2664" t="str">
            <v>15,93</v>
          </cell>
        </row>
        <row r="2665">
          <cell r="G2665">
            <v>100776</v>
          </cell>
          <cell r="H2665" t="str">
            <v>ESTRUTURA TRELIÇADA DE COBERTURA, TIPO ARCO, COM LIGAÇÕES PARAFUSADAS, INCLUSOS PERFIS METÁLICOS, CHAPAS METÁLICAS, MÃO DE OBRA E TRANSPORTE COM GUINDASTE - FORNECIMENTO E INSTALAÇÃO. AF_01/2020_PSA</v>
          </cell>
          <cell r="I2665" t="str">
            <v>KG</v>
          </cell>
          <cell r="J2665" t="str">
            <v>ATRIBUÍDO SÃO PAULO</v>
          </cell>
          <cell r="K2665" t="str">
            <v>21,58</v>
          </cell>
        </row>
        <row r="2666">
          <cell r="G2666">
            <v>100777</v>
          </cell>
          <cell r="H2666" t="str">
            <v>ESTRUTURA TRELIÇADA DE COBERTURA, TIPO SHED, COM LIGAÇÕES PARAFUSADAS, INCLUSOS PERFIS METÁLICOS, CHAPAS METÁLICAS, MÃO DE OBRA E TRANSPORTE COM GUINDASTE - FORNECIMENTO E INSTALAÇÃO. AF_01/2020_PSA</v>
          </cell>
          <cell r="I2666" t="str">
            <v>KG</v>
          </cell>
          <cell r="J2666" t="str">
            <v>ATRIBUÍDO SÃO PAULO</v>
          </cell>
          <cell r="K2666" t="str">
            <v>16,19</v>
          </cell>
        </row>
        <row r="2667">
          <cell r="G2667">
            <v>100778</v>
          </cell>
          <cell r="H2667" t="str">
            <v>ESTRUTURA TRELIÇADA DE COBERTURA, TIPO FINK, COM LIGAÇÕES PARAFUSADAS, INCLUSOS PERFIS METÁLICOS, CHAPAS METÁLICAS, MÃO DE OBRA E TRANSPORTE COM GUINDASTE - FORNECIMENTO E INSTALAÇÃO. AF_01/2020_PSA</v>
          </cell>
          <cell r="I2667" t="str">
            <v>KG</v>
          </cell>
          <cell r="J2667" t="str">
            <v>ATRIBUÍDO SÃO PAULO</v>
          </cell>
          <cell r="K2667" t="str">
            <v>12,83</v>
          </cell>
        </row>
        <row r="2668">
          <cell r="G2668">
            <v>103795</v>
          </cell>
          <cell r="H2668" t="str">
            <v>FABRICAÇÃO, MONTAGEM E DESMONTAGEM DE FÔRMA PARA ESCADA HIDRÁULICA, EM CHAPA DE MADEIRA COMPENSADA RESINADA, E = 17 MM, 3 UTILIZAÇÕES. AF_08/2022</v>
          </cell>
          <cell r="I2668" t="str">
            <v>M2</v>
          </cell>
          <cell r="J2668" t="str">
            <v>COEFICIENTE DE REPRESENTATIVIDADE</v>
          </cell>
          <cell r="K2668" t="str">
            <v>75,94</v>
          </cell>
        </row>
        <row r="2669">
          <cell r="G2669">
            <v>103796</v>
          </cell>
          <cell r="H2669" t="str">
            <v>FABRICAÇÃO, MONTAGEM E DESMONTAGEM DE FÔRMA PARA BACIA DE DISSIPAÇÃO, EM MADEIRA SERRADA, E = 25 MM, 2 UTILIZAÇÕES. AF_08/2022</v>
          </cell>
          <cell r="I2669" t="str">
            <v>M2</v>
          </cell>
          <cell r="J2669" t="str">
            <v>COEFICIENTE DE REPRESENTATIVIDADE</v>
          </cell>
          <cell r="K2669" t="str">
            <v>55,45</v>
          </cell>
        </row>
        <row r="2670">
          <cell r="G2670">
            <v>103797</v>
          </cell>
          <cell r="H2670" t="str">
            <v>ARMAÇÃO DE DESCIDA DÁGUA UTILIZANDO AÇO CA-60 DE 5 MM - MONTAGEM. AF_08/2022</v>
          </cell>
          <cell r="I2670" t="str">
            <v>KG</v>
          </cell>
          <cell r="J2670" t="str">
            <v>COEFICIENTE DE REPRESENTATIVIDADE</v>
          </cell>
          <cell r="K2670" t="str">
            <v>15,96</v>
          </cell>
        </row>
        <row r="2671">
          <cell r="G2671">
            <v>103798</v>
          </cell>
          <cell r="H2671" t="str">
            <v>CONCRETAGEM DE DISSIPADOR DE ENERGIA, CONCRETO USINADO, FCK = 20 MPA, COM USO DE BOMBA - LANÇAMENTO, ADENSAMENTO E ACABAMENTO. AF_08/2022</v>
          </cell>
          <cell r="I2671" t="str">
            <v>M3</v>
          </cell>
          <cell r="J2671" t="str">
            <v>ATRIBUÍDO SÃO PAULO</v>
          </cell>
          <cell r="K2671" t="str">
            <v>713,36</v>
          </cell>
        </row>
        <row r="2672">
          <cell r="G2672">
            <v>103799</v>
          </cell>
          <cell r="H2672" t="str">
            <v>PEDRA DE MÃO FIXADA COM CONCRETO PARA BACIA DE DISSIPAÇÃO, 40% DE CONCRETO EM VOLUME, FCK = 20 MPA, COM USO DE JERICA E PREPARO EM BETONEIRA DE 600 L - AREIA, BRITA E PEDRA DE MÃO COMERCIAIS - LANÇAMENTO, ADENSAMENTO E ACABAMENTO. AF_08/2022</v>
          </cell>
          <cell r="I2672" t="str">
            <v>M3</v>
          </cell>
          <cell r="J2672" t="str">
            <v>COEFICIENTE DE REPRESENTATIVIDADE</v>
          </cell>
          <cell r="K2672" t="str">
            <v>394,50</v>
          </cell>
        </row>
        <row r="2673">
          <cell r="G2673">
            <v>103800</v>
          </cell>
          <cell r="H2673" t="str">
            <v>PEDRA ARGAMASSADA COM CIMENTO E AREIA 1:3, 40% DE ARGAMASSA EM VOLUME - AREIA E PEDRA DE MÃO COMERCIAIS - FORNECIMENTO E ASSENTAMENTO. AF_08/2022</v>
          </cell>
          <cell r="I2673" t="str">
            <v>M3</v>
          </cell>
          <cell r="J2673" t="str">
            <v>COEFICIENTE DE REPRESENTATIVIDADE</v>
          </cell>
          <cell r="K2673" t="str">
            <v>472,81</v>
          </cell>
        </row>
        <row r="2674">
          <cell r="G2674">
            <v>103801</v>
          </cell>
          <cell r="H2674" t="str">
            <v>CONCRETAGEM DE DISSIPADOR DE ENERGIA, FCK = 20 MPA, COM USO DE JERICAS E PREPARO EM BETONEIRA DE 600 L - AREIA E BRITA COMERCIAIS - LANÇAMENTO, ADENSAMENTO E ACABAMENTO. AF_08/2022</v>
          </cell>
          <cell r="I2674" t="str">
            <v>M3</v>
          </cell>
          <cell r="J2674" t="str">
            <v>ATRIBUÍDO SÃO PAULO</v>
          </cell>
          <cell r="K2674" t="str">
            <v>608,64</v>
          </cell>
        </row>
        <row r="2675">
          <cell r="G2675">
            <v>103925</v>
          </cell>
          <cell r="H2675" t="str">
            <v>ESCADA HIDRÁULICA, LARGURA ATÉ 1M, TIPO DESCIDA DÁGUA DE CORTE OU ATERRO EM DEGRAUS (DCD 02, 04 E DAD 02), EM CONCRETO USINADO, FCK = 20 MPA, LANÇADO COM BOMBA, INCLUINDO ARMAÇÃO, MATERIAIS E FÔRMAS (3 UTILIZAÇÕES). AF_08/2022</v>
          </cell>
          <cell r="I2675" t="str">
            <v>M3</v>
          </cell>
          <cell r="J2675" t="str">
            <v>ATRIBUÍDO SÃO PAULO</v>
          </cell>
          <cell r="K2675" t="str">
            <v>1.681,43</v>
          </cell>
        </row>
        <row r="2676">
          <cell r="G2676">
            <v>103926</v>
          </cell>
          <cell r="H2676" t="str">
            <v>ESCADA HIDRÁULICA, LARGURA DE 1 A 4,1 M, TIPO DESCIDA DÁGUA DE ATERRO EM DEGRAUS (DAD 04, 06, 08, 10, 12, 14, 16, 18), EM CONCRETO USINADO, FCK = 20 MPA, LANÇADO COM BOMBA, INCLUINDO ARMAÇÃO, MATERIAIS E FÔRMAS (3 UTILIZAÇÕES). AF_08/2022</v>
          </cell>
          <cell r="I2676" t="str">
            <v>M3</v>
          </cell>
          <cell r="J2676" t="str">
            <v>ATRIBUÍDO SÃO PAULO</v>
          </cell>
          <cell r="K2676" t="str">
            <v>1.380,74</v>
          </cell>
        </row>
        <row r="2677">
          <cell r="G2677">
            <v>103928</v>
          </cell>
          <cell r="H2677" t="str">
            <v>BACIA DE DISSIPAÇÃO, TIPO BACIA EM PEDRA DE MÃO ARGAMASSADA (DES 01, 02, 03, 04), LANÇADO MANUALMENTE, INCLUINDO MATERIAIS E FÔRMAS (2 UTILIZAÇÕES). AF_08/2022</v>
          </cell>
          <cell r="I2677" t="str">
            <v>M3</v>
          </cell>
          <cell r="J2677" t="str">
            <v>COEFICIENTE DE REPRESENTATIVIDADE</v>
          </cell>
          <cell r="K2677" t="str">
            <v>472,81</v>
          </cell>
        </row>
        <row r="2678">
          <cell r="G2678">
            <v>103929</v>
          </cell>
          <cell r="H2678" t="str">
            <v>BACIA DE DISSIPAÇÃO, TIPO BACIA COM DENTES DE CONCRETO (01), COM PREPARO MANUAL, FCK = 20 MPA, LANÇADO MANUALMENTE, INCLUINDO MATERIAIS E FÔRMAS (2 UTILIZAÇÕES). AF_08/2022</v>
          </cell>
          <cell r="I2678" t="str">
            <v>M3</v>
          </cell>
          <cell r="J2678" t="str">
            <v>ATRIBUÍDO SÃO PAULO</v>
          </cell>
          <cell r="K2678" t="str">
            <v>1.163,20</v>
          </cell>
        </row>
        <row r="2679">
          <cell r="G2679">
            <v>103930</v>
          </cell>
          <cell r="H2679" t="str">
            <v>BACIA DE DISSIPAÇÃO, LARGURA ATÉ 1 M, TIPO BACIA EM PEDRA DE MÃO FIXADA COM CONCRETO (DEB 01, 02), COM PREPARO MANUAL, FCK = 20 MPA, LANÇADO MANUALMENTE, INCLUINDO MATERIAIS E FÔRMAS (2 UTILIZAÇÕES). AF_08/2022</v>
          </cell>
          <cell r="I2679" t="str">
            <v>M3</v>
          </cell>
          <cell r="J2679" t="str">
            <v>ATRIBUÍDO SÃO PAULO</v>
          </cell>
          <cell r="K2679" t="str">
            <v>721,91</v>
          </cell>
        </row>
        <row r="2680">
          <cell r="G2680">
            <v>103931</v>
          </cell>
          <cell r="H2680" t="str">
            <v>BACIA DE DISSIPAÇÃO, LARGURA DE 1 A 4 M, TIPO BACIA EM PEDRA DE MÃO FIXADA COM CONCRETO (DEB 03, 04, 05, 06), COM PREPARO MANUAL, FCK = 20 MPA, LANÇADO MANUALMENTE, INCLUINDO MATERIAIS E FÔRMAS (2 UTILIZAÇÕES). AF_08/2022</v>
          </cell>
          <cell r="I2680" t="str">
            <v>M3</v>
          </cell>
          <cell r="J2680" t="str">
            <v>ATRIBUÍDO SÃO PAULO</v>
          </cell>
          <cell r="K2680" t="str">
            <v>532,60</v>
          </cell>
        </row>
        <row r="2681">
          <cell r="G2681">
            <v>103932</v>
          </cell>
          <cell r="H2681" t="str">
            <v>BACIA DE DISSIPAÇÃO, LARGURA DE 4 A 9,2 M, TIPO BACIA EM PEDRA DE MÃO FIXADA COM CONCRETO (DEB 07, 08, 09, 10, 11, 12, 13), COM PREPARO MANUAL, FCK = 20 MPA, LANÇADO MANUALMENTE, INCLUINDO MATERIAIS E FÔRMAS (2 UTILIZAÇÕES). AF_08/2022</v>
          </cell>
          <cell r="I2681" t="str">
            <v>M3</v>
          </cell>
          <cell r="J2681" t="str">
            <v>ATRIBUÍDO SÃO PAULO</v>
          </cell>
          <cell r="K2681" t="str">
            <v>504,86</v>
          </cell>
        </row>
        <row r="2682">
          <cell r="G2682">
            <v>103933</v>
          </cell>
          <cell r="H2682" t="str">
            <v>DESCIDA D'ÁGUA RÁPIDA (DAR 03), EM CONCRETO USINADO, FCK = 20 MPA, LANÇADO COM BOMBA, INCLUINDO ARMAÇÃO, MATERIAIS E FÔRMAS (2 UTILIZAÇÕES). AF_08/2022</v>
          </cell>
          <cell r="I2682" t="str">
            <v>M3</v>
          </cell>
          <cell r="J2682" t="str">
            <v>ATRIBUÍDO SÃO PAULO</v>
          </cell>
          <cell r="K2682" t="str">
            <v>1.563,06</v>
          </cell>
        </row>
        <row r="2683">
          <cell r="G2683">
            <v>104466</v>
          </cell>
          <cell r="H2683" t="str">
            <v>COMPOSIÇÃO PARAMÉTRICA PARA FORNECIMENTO E MONTAGEM DE ESTRUTURA METÁLICA PARA ESTRUTURA PRINCIPAL DE EDIFICAÇÕES (PILARES, VIGAS E CONTRAVENTAMENTO). AF_11/2022</v>
          </cell>
          <cell r="I2683" t="str">
            <v>KG</v>
          </cell>
          <cell r="J2683" t="str">
            <v>ATRIBUÍDO SÃO PAULO</v>
          </cell>
          <cell r="K2683" t="str">
            <v>30,67</v>
          </cell>
        </row>
        <row r="2684">
          <cell r="G2684">
            <v>104467</v>
          </cell>
          <cell r="H2684" t="str">
            <v>COMPOSIÇÃO PARAMÉTRICA PARA FORNECIMENTO E MONTAGEM DE ESTRUTURA METÁLICA PARA COBERTURA DE EDIFICAÇÕES COM ESTRUTURA DE APOIO. AF_11/2022</v>
          </cell>
          <cell r="I2684" t="str">
            <v>KG</v>
          </cell>
          <cell r="J2684" t="str">
            <v>ATRIBUÍDO SÃO PAULO</v>
          </cell>
          <cell r="K2684" t="str">
            <v>41,02</v>
          </cell>
        </row>
        <row r="2685">
          <cell r="G2685">
            <v>104468</v>
          </cell>
          <cell r="H2685" t="str">
            <v>COMPOSIÇÃO PARAMÉTRICA PARA FORNECIMENTO E MONTAGEM DE ESTRUTURA METÁLICA PARA GALPÕES SEM PONTE ROLANTE. AF_11/2022</v>
          </cell>
          <cell r="I2685" t="str">
            <v>KG</v>
          </cell>
          <cell r="J2685" t="str">
            <v>ATRIBUÍDO SÃO PAULO</v>
          </cell>
          <cell r="K2685" t="str">
            <v>53,49</v>
          </cell>
        </row>
        <row r="2686">
          <cell r="G2686">
            <v>104469</v>
          </cell>
          <cell r="H2686" t="str">
            <v>COMPOSIÇÃO PARAMÉTRICA PARA FORNECIMENTO E MONTAGEM DE ESTRUTURA METÁLICA PARA GALPÕES COM PONTE ROLANTE. AF_11/2022</v>
          </cell>
          <cell r="I2686" t="str">
            <v>KG</v>
          </cell>
          <cell r="J2686" t="str">
            <v>ATRIBUÍDO SÃO PAULO</v>
          </cell>
          <cell r="K2686" t="str">
            <v>57,24</v>
          </cell>
        </row>
        <row r="2687">
          <cell r="G2687">
            <v>104470</v>
          </cell>
          <cell r="H2687" t="str">
            <v>COMPOSIÇÃO PARAMÉTRICA PARA FORNECIMENTO E MONTAGEM DE ESTRUTURA METÁLICA PARA COBERTURA DE GALPÕES COM ESTRUTURA DE APOIO EM VIGAS. AF_11/2022</v>
          </cell>
          <cell r="I2687" t="str">
            <v>KG</v>
          </cell>
          <cell r="J2687" t="str">
            <v>ATRIBUÍDO SÃO PAULO</v>
          </cell>
          <cell r="K2687" t="str">
            <v>31,57</v>
          </cell>
        </row>
        <row r="2688">
          <cell r="G2688">
            <v>104471</v>
          </cell>
          <cell r="H2688" t="str">
            <v>COMPOSIÇÃO PARAMÉTRICA PARA FORNECIMENTO E MONTAGEM DE ESTRUTURA METÁLICA PARA COBERTURA DE GALPÕES COM ESTRUTURA DE APOIO EM TRELIÇA TIPO FINK. AF_11/2022</v>
          </cell>
          <cell r="I2688" t="str">
            <v>KG</v>
          </cell>
          <cell r="J2688" t="str">
            <v>ATRIBUÍDO SÃO PAULO</v>
          </cell>
          <cell r="K2688" t="str">
            <v>28,28</v>
          </cell>
        </row>
        <row r="2689">
          <cell r="G2689">
            <v>104472</v>
          </cell>
          <cell r="H2689" t="str">
            <v>COMPOSIÇÃO PARAMÉTRICA PARA FORNECIMENTO E MONTAGEM DE ESTRUTURA METÁLICA PARA COBERTURA DE GALPÕES COM ESTRUTURA DE APOIO EM TRELIÇA TIPO ARCO. AF_11/2022</v>
          </cell>
          <cell r="I2689" t="str">
            <v>KG</v>
          </cell>
          <cell r="J2689" t="str">
            <v>ATRIBUÍDO SÃO PAULO</v>
          </cell>
          <cell r="K2689" t="str">
            <v>41,86</v>
          </cell>
        </row>
        <row r="2690">
          <cell r="G2690">
            <v>104483</v>
          </cell>
          <cell r="H2690" t="str">
            <v>COMPOSIÇÃO PARAMÉTRICA PARA EXECUÇÃO DE ESTRUTURAS DE CONCRETO ARMADO CONVENCIONAL, PARA EDIFICAÇÃO HABITACIONAL MULTIFAMILIAR (PRÉDIO), ATÉ 4 PAVIMENTOS, FCK = 25 MPA. AF_11/2022</v>
          </cell>
          <cell r="I2690" t="str">
            <v>M3</v>
          </cell>
          <cell r="J2690" t="str">
            <v>ATRIBUÍDO SÃO PAULO</v>
          </cell>
          <cell r="K2690" t="str">
            <v>2.260,84</v>
          </cell>
        </row>
        <row r="2691">
          <cell r="G2691">
            <v>104484</v>
          </cell>
          <cell r="H2691" t="str">
            <v>COMPOSIÇÃO PARAMÉTRICA PARA EXECUÇÃO DE ESTRUTURAS DE CONCRETO ARMADO, PARA EDIFICAÇÃO HABITACIONAL UNIFAMILIAR COM DOIS PAVIMENTOS (CASA ISOLADA), FCK = 25 MPA. AF_11/2022</v>
          </cell>
          <cell r="I2691" t="str">
            <v>M3</v>
          </cell>
          <cell r="J2691" t="str">
            <v>ATRIBUÍDO SÃO PAULO</v>
          </cell>
          <cell r="K2691" t="str">
            <v>3.701,16</v>
          </cell>
        </row>
        <row r="2692">
          <cell r="G2692">
            <v>104485</v>
          </cell>
          <cell r="H2692" t="str">
            <v>COMPOSIÇÃO PARAMÉTRICA EXECUÇÃO DE ESTRUTURAS DE CONCRETO ARMADO, PARA EDIFICAÇÃO HABITACIONAL UNIFAMILIAR COM DOIS PAVIMENTOS (CASA EM EMPREENDIMENTOS), FCK = 25 MPA. AF_11/2022</v>
          </cell>
          <cell r="I2692" t="str">
            <v>M3</v>
          </cell>
          <cell r="J2692" t="str">
            <v>ATRIBUÍDO SÃO PAULO</v>
          </cell>
          <cell r="K2692" t="str">
            <v>2.961,17</v>
          </cell>
        </row>
        <row r="2693">
          <cell r="G2693">
            <v>104486</v>
          </cell>
          <cell r="H2693" t="str">
            <v>COMPOSIÇÃO PARAMÉTRICA PARA EXECUÇÃO DE ESTRUTURAS DE CONCRETO ARMADO, PARA EDIFICAÇÃO HABITACIONAL UNIFAMILIAR TÉRREA (CASA ISOLADA), FCK = 25 MPA. AF_11/2022</v>
          </cell>
          <cell r="I2693" t="str">
            <v>M3</v>
          </cell>
          <cell r="J2693" t="str">
            <v>ATRIBUÍDO SÃO PAULO</v>
          </cell>
          <cell r="K2693" t="str">
            <v>3.174,43</v>
          </cell>
        </row>
        <row r="2694">
          <cell r="G2694">
            <v>104487</v>
          </cell>
          <cell r="H2694" t="str">
            <v>COMPOSIÇÃO PARAMÉTRICA PARA EXECUÇÃO DE ESTRUTURAS DE CONCRETO ARMADO, PARA EDIFICAÇÃO HABITACIONAL UNIFAMILIAR TÉRREA (CASA EM EMPREENDIMENTOS), FCK = 25 MPA. AF_11/2022</v>
          </cell>
          <cell r="I2694" t="str">
            <v>M3</v>
          </cell>
          <cell r="J2694" t="str">
            <v>ATRIBUÍDO SÃO PAULO</v>
          </cell>
          <cell r="K2694" t="str">
            <v>2.612,85</v>
          </cell>
        </row>
        <row r="2695">
          <cell r="G2695">
            <v>104488</v>
          </cell>
          <cell r="H2695" t="str">
            <v>COMPOSIÇÃO PARAMÉTRICA PARA EXECUÇÃO DE ESTRUTURAS DE CONCRETO ARMADO, PARA EDIFICAÇÃO INSTITUCIONAL TÉRREA, FCK = 25 MPA. AF_11/2022</v>
          </cell>
          <cell r="I2695" t="str">
            <v>M3</v>
          </cell>
          <cell r="J2695" t="str">
            <v>ATRIBUÍDO SÃO PAULO</v>
          </cell>
          <cell r="K2695" t="str">
            <v>2.563,27</v>
          </cell>
        </row>
        <row r="2696">
          <cell r="G2696">
            <v>104489</v>
          </cell>
          <cell r="H2696" t="str">
            <v>COMPOSIÇÃO PARAMÉTRICA PARA EXECUÇÃO DE ESCADA EM CONCRETO ARMADO, MOLDADA IN LOCO, FCK = 25 MPA. AF_11/2022</v>
          </cell>
          <cell r="I2696" t="str">
            <v>M3</v>
          </cell>
          <cell r="J2696" t="str">
            <v>ATRIBUÍDO SÃO PAULO</v>
          </cell>
          <cell r="K2696" t="str">
            <v>3.772,35</v>
          </cell>
        </row>
        <row r="2697">
          <cell r="G2697">
            <v>104490</v>
          </cell>
          <cell r="H2697" t="str">
            <v>COMPOSIÇÃO PARAMÉTRICA PARA EXECUÇÃO DE ESTRUTURAS DE CONCRETO ARMADO CONVENCIONAL, PARA EDIFICAÇÃO HABITACIONAL MULTIFAMILIAR (PRÉDIO), DE 5 A 8 PAVIMENTOS, FCK = 25 MPA. AF_11/2022</v>
          </cell>
          <cell r="I2697" t="str">
            <v>M3</v>
          </cell>
          <cell r="J2697" t="str">
            <v>ATRIBUÍDO SÃO PAULO</v>
          </cell>
          <cell r="K2697" t="str">
            <v>2.485,28</v>
          </cell>
        </row>
        <row r="2698">
          <cell r="G2698">
            <v>98560</v>
          </cell>
          <cell r="H2698" t="str">
            <v>IMPERMEABILIZAÇÃO DE PISO COM ARGAMASSA DE CIMENTO E AREIA, COM ADITIVO IMPERMEABILIZANTE, E = 2CM. AF_06/2018</v>
          </cell>
          <cell r="I2698" t="str">
            <v>M2</v>
          </cell>
          <cell r="J2698" t="str">
            <v>COEFICIENTE DE REPRESENTATIVIDADE</v>
          </cell>
          <cell r="K2698" t="str">
            <v>45,83</v>
          </cell>
        </row>
        <row r="2699">
          <cell r="G2699">
            <v>98561</v>
          </cell>
          <cell r="H2699" t="str">
            <v>IMPERMEABILIZAÇÃO DE PAREDES COM ARGAMASSA DE CIMENTO E AREIA, COM ADITIVO IMPERMEABILIZANTE, E = 2CM. AF_06/2018</v>
          </cell>
          <cell r="I2699" t="str">
            <v>M2</v>
          </cell>
          <cell r="J2699" t="str">
            <v>COEFICIENTE DE REPRESENTATIVIDADE</v>
          </cell>
          <cell r="K2699" t="str">
            <v>42,11</v>
          </cell>
        </row>
        <row r="2700">
          <cell r="G2700">
            <v>98562</v>
          </cell>
          <cell r="H2700" t="str">
            <v>IMPERMEABILIZAÇÃO DE FLOREIRA OU VIGA BALDRAME COM ARGAMASSA DE CIMENTO E AREIA, COM ADITIVO IMPERMEABILIZANTE, E = 2 CM. AF_06/2018</v>
          </cell>
          <cell r="I2700" t="str">
            <v>M2</v>
          </cell>
          <cell r="J2700" t="str">
            <v>COEFICIENTE DE REPRESENTATIVIDADE</v>
          </cell>
          <cell r="K2700" t="str">
            <v>41,46</v>
          </cell>
        </row>
        <row r="2701">
          <cell r="G2701">
            <v>98555</v>
          </cell>
          <cell r="H2701" t="str">
            <v>IMPERMEABILIZAÇÃO DE SUPERFÍCIE COM ARGAMASSA POLIMÉRICA / MEMBRANA ACRÍLICA, 3 DEMÃOS. AF_06/2018</v>
          </cell>
          <cell r="I2701" t="str">
            <v>M2</v>
          </cell>
          <cell r="J2701" t="str">
            <v>COEFICIENTE DE REPRESENTATIVIDADE</v>
          </cell>
          <cell r="K2701" t="str">
            <v>27,55</v>
          </cell>
        </row>
        <row r="2702">
          <cell r="G2702">
            <v>98556</v>
          </cell>
          <cell r="H2702" t="str">
            <v>IMPERMEABILIZAÇÃO DE SUPERFÍCIE COM ARGAMASSA POLIMÉRICA / MEMBRANA ACRÍLICA, 4 DEMÃOS, REFORÇADA COM VÉU DE POLIÉSTER (MAV). AF_06/2018</v>
          </cell>
          <cell r="I2702" t="str">
            <v>M2</v>
          </cell>
          <cell r="J2702" t="str">
            <v>COEFICIENTE DE REPRESENTATIVIDADE</v>
          </cell>
          <cell r="K2702" t="str">
            <v>51,14</v>
          </cell>
        </row>
        <row r="2703">
          <cell r="G2703">
            <v>98558</v>
          </cell>
          <cell r="H2703" t="str">
            <v>TRATAMENTO DE RALO OU PONTO EMERGENTE COM ARGAMASSA POLIMÉRICA / MEMBRANA ACRÍLICA REFORÇADO COM VÉU DE POLIÉSTER (MAV). AF_06/2018</v>
          </cell>
          <cell r="I2703" t="str">
            <v>UN</v>
          </cell>
          <cell r="J2703" t="str">
            <v>COEFICIENTE DE REPRESENTATIVIDADE</v>
          </cell>
          <cell r="K2703" t="str">
            <v>7,93</v>
          </cell>
        </row>
        <row r="2704">
          <cell r="G2704">
            <v>98559</v>
          </cell>
          <cell r="H2704" t="str">
            <v>TRATAMENTO DE RODAPÉ COM VÉU DE POLIÉSTER. AF_06/2018</v>
          </cell>
          <cell r="I2704" t="str">
            <v>M</v>
          </cell>
          <cell r="J2704" t="str">
            <v>COEFICIENTE DE REPRESENTATIVIDADE</v>
          </cell>
          <cell r="K2704" t="str">
            <v>4,55</v>
          </cell>
        </row>
        <row r="2705">
          <cell r="G2705">
            <v>98546</v>
          </cell>
          <cell r="H2705" t="str">
            <v>IMPERMEABILIZAÇÃO DE SUPERFÍCIE COM MANTA ASFÁLTICA, UMA CAMADA, INCLUSIVE APLICAÇÃO DE PRIMER ASFÁLTICO, E=3MM. AF_06/2018</v>
          </cell>
          <cell r="I2705" t="str">
            <v>M2</v>
          </cell>
          <cell r="J2705" t="str">
            <v>COEFICIENTE DE REPRESENTATIVIDADE</v>
          </cell>
          <cell r="K2705" t="str">
            <v>104,63</v>
          </cell>
        </row>
        <row r="2706">
          <cell r="G2706">
            <v>98547</v>
          </cell>
          <cell r="H2706" t="str">
            <v>IMPERMEABILIZAÇÃO DE SUPERFÍCIE COM MANTA ASFÁLTICA, DUAS CAMADAS, INCLUSIVE APLICAÇÃO DE PRIMER ASFÁLTICO, E=3MM E E=4MM. AF_06/2018</v>
          </cell>
          <cell r="I2706" t="str">
            <v>M2</v>
          </cell>
          <cell r="J2706" t="str">
            <v>COEFICIENTE DE REPRESENTATIVIDADE</v>
          </cell>
          <cell r="K2706" t="str">
            <v>196,05</v>
          </cell>
        </row>
        <row r="2707">
          <cell r="G2707">
            <v>98553</v>
          </cell>
          <cell r="H2707" t="str">
            <v>IMPERMEABILIZAÇÃO DE SUPERFÍCIE COM MEMBRANA À BASE DE POLIURETANO, 2 DEMÃOS. AF_06/2018</v>
          </cell>
          <cell r="I2707" t="str">
            <v>M2</v>
          </cell>
          <cell r="J2707" t="str">
            <v>COEFICIENTE DE REPRESENTATIVIDADE</v>
          </cell>
          <cell r="K2707" t="str">
            <v>157,65</v>
          </cell>
        </row>
        <row r="2708">
          <cell r="G2708">
            <v>98554</v>
          </cell>
          <cell r="H2708" t="str">
            <v>IMPERMEABILIZAÇÃO DE SUPERFÍCIE COM MEMBRANA À BASE DE RESINA ACRÍLICA, 3 DEMÃOS. AF_06/2018</v>
          </cell>
          <cell r="I2708" t="str">
            <v>M2</v>
          </cell>
          <cell r="J2708" t="str">
            <v>COEFICIENTE DE REPRESENTATIVIDADE</v>
          </cell>
          <cell r="K2708" t="str">
            <v>49,65</v>
          </cell>
        </row>
        <row r="2709">
          <cell r="G2709">
            <v>98557</v>
          </cell>
          <cell r="H2709" t="str">
            <v>IMPERMEABILIZAÇÃO DE SUPERFÍCIE COM EMULSÃO ASFÁLTICA, 2 DEMÃOS AF_06/2018</v>
          </cell>
          <cell r="I2709" t="str">
            <v>M2</v>
          </cell>
          <cell r="J2709" t="str">
            <v>COEFICIENTE DE REPRESENTATIVIDADE</v>
          </cell>
          <cell r="K2709" t="str">
            <v>37,57</v>
          </cell>
        </row>
        <row r="2710">
          <cell r="G2710">
            <v>98563</v>
          </cell>
          <cell r="H2710" t="str">
            <v>PROTEÇÃO MECÂNICA DE SUPERFÍCIE HORIZONTAL COM ARGAMASSA DE CIMENTO E AREIA, TRAÇO 1:3, E=2CM. AF_06/2018</v>
          </cell>
          <cell r="I2710" t="str">
            <v>M2</v>
          </cell>
          <cell r="J2710" t="str">
            <v>COEFICIENTE DE REPRESENTATIVIDADE</v>
          </cell>
          <cell r="K2710" t="str">
            <v>32,96</v>
          </cell>
        </row>
        <row r="2711">
          <cell r="G2711">
            <v>98564</v>
          </cell>
          <cell r="H2711" t="str">
            <v>PROTEÇÃO MECÂNICA DE SUPERFÍCIE VERTICAL COM ARGAMASSA DE CIMENTO E AREIA, TRAÇO 1:3, E=2CM. AF_06/2018</v>
          </cell>
          <cell r="I2711" t="str">
            <v>M2</v>
          </cell>
          <cell r="J2711" t="str">
            <v>COEFICIENTE DE REPRESENTATIVIDADE</v>
          </cell>
          <cell r="K2711" t="str">
            <v>45,83</v>
          </cell>
        </row>
        <row r="2712">
          <cell r="G2712">
            <v>98565</v>
          </cell>
          <cell r="H2712" t="str">
            <v>PROTEÇÃO MECÂNICA DE SUPERFICIE HORIZONTAL COM ARGAMASSA DE CIMENTO E AREIA, TRAÇO 1:3, E=3CM. AF_06/2018</v>
          </cell>
          <cell r="I2712" t="str">
            <v>M2</v>
          </cell>
          <cell r="J2712" t="str">
            <v>COEFICIENTE DE REPRESENTATIVIDADE</v>
          </cell>
          <cell r="K2712" t="str">
            <v>47,25</v>
          </cell>
        </row>
        <row r="2713">
          <cell r="G2713">
            <v>98566</v>
          </cell>
          <cell r="H2713" t="str">
            <v>PROTEÇÃO MECÂNICA DE SUPERFÍCIE VERTICAL COM ARGAMASSA DE CIMENTO E AREIA, TRAÇO 1:3, E=3CM. AF_06/2018</v>
          </cell>
          <cell r="I2713" t="str">
            <v>M2</v>
          </cell>
          <cell r="J2713" t="str">
            <v>COEFICIENTE DE REPRESENTATIVIDADE</v>
          </cell>
          <cell r="K2713" t="str">
            <v>60,10</v>
          </cell>
        </row>
        <row r="2714">
          <cell r="G2714">
            <v>98567</v>
          </cell>
          <cell r="H2714" t="str">
            <v>PROTEÇÃO MECÂNICA DE SUPERFICIE HORIZONTAL COM ARGAMASSA DE CIMENTO E AREIA, TRAÇO 1:3, E=4CM. AF_06/2018</v>
          </cell>
          <cell r="I2714" t="str">
            <v>M2</v>
          </cell>
          <cell r="J2714" t="str">
            <v>COEFICIENTE DE REPRESENTATIVIDADE</v>
          </cell>
          <cell r="K2714" t="str">
            <v>60,79</v>
          </cell>
        </row>
        <row r="2715">
          <cell r="G2715">
            <v>98568</v>
          </cell>
          <cell r="H2715" t="str">
            <v>PROTEÇÃO MECÂNICA DE SUPERFÍCIE VERTICAL COM ARGAMASSA DE CIMENTO E AREIA, TRAÇO 1:3, E=4CM. AF_06/2018</v>
          </cell>
          <cell r="I2715" t="str">
            <v>M2</v>
          </cell>
          <cell r="J2715" t="str">
            <v>COEFICIENTE DE REPRESENTATIVIDADE</v>
          </cell>
          <cell r="K2715" t="str">
            <v>73,62</v>
          </cell>
        </row>
        <row r="2716">
          <cell r="G2716">
            <v>98569</v>
          </cell>
          <cell r="H2716" t="str">
            <v>PROTEÇÃO MECÂNICA DE SUPERFICIE HORIZONTAL COM ARGAMASSA DE CIMENTO E AREIA, TRAÇO 1:3, E=5CM. AF_06/2018</v>
          </cell>
          <cell r="I2716" t="str">
            <v>M2</v>
          </cell>
          <cell r="J2716" t="str">
            <v>COEFICIENTE DE REPRESENTATIVIDADE</v>
          </cell>
          <cell r="K2716" t="str">
            <v>75,04</v>
          </cell>
        </row>
        <row r="2717">
          <cell r="G2717">
            <v>98570</v>
          </cell>
          <cell r="H2717" t="str">
            <v>PROTEÇÃO MECÂNICA DE SUPERFÍCIE VERTICAL COM ARGAMASSA DE CIMENTO E AREIA, TRAÇO 1:3, E=5CM. AF_06/2018</v>
          </cell>
          <cell r="I2717" t="str">
            <v>M2</v>
          </cell>
          <cell r="J2717" t="str">
            <v>COEFICIENTE DE REPRESENTATIVIDADE</v>
          </cell>
          <cell r="K2717" t="str">
            <v>87,91</v>
          </cell>
        </row>
        <row r="2718">
          <cell r="G2718">
            <v>98571</v>
          </cell>
          <cell r="H2718" t="str">
            <v>PROTEÇÃO MECÂNICA DE SUPERFICIE HORIZONTAL COM CONCRETO 15 MPA, E=4CM. AF_06/2018</v>
          </cell>
          <cell r="I2718" t="str">
            <v>M2</v>
          </cell>
          <cell r="J2718" t="str">
            <v>COEFICIENTE DE REPRESENTATIVIDADE</v>
          </cell>
          <cell r="K2718" t="str">
            <v>43,33</v>
          </cell>
        </row>
        <row r="2719">
          <cell r="G2719">
            <v>98572</v>
          </cell>
          <cell r="H2719" t="str">
            <v>PROTEÇÃO MECÂNICA DE SUPERFICIE HORIZONTAL COM CONCRETO 15 MPA, E=5CM. AF_06/2018</v>
          </cell>
          <cell r="I2719" t="str">
            <v>M2</v>
          </cell>
          <cell r="J2719" t="str">
            <v>COEFICIENTE DE REPRESENTATIVIDADE</v>
          </cell>
          <cell r="K2719" t="str">
            <v>53,31</v>
          </cell>
        </row>
        <row r="2720">
          <cell r="G2720">
            <v>98573</v>
          </cell>
          <cell r="H2720" t="str">
            <v>PROTEÇÃO MECÂNICA DE SUPERFÍCIE VERTICAL COM CONCRETO 15 MPA, E=5CM. AF_06/2018</v>
          </cell>
          <cell r="I2720" t="str">
            <v>M2</v>
          </cell>
          <cell r="J2720" t="str">
            <v>COEFICIENTE DE REPRESENTATIVIDADE</v>
          </cell>
          <cell r="K2720" t="str">
            <v>65,79</v>
          </cell>
        </row>
        <row r="2721">
          <cell r="G2721">
            <v>91831</v>
          </cell>
          <cell r="H2721" t="str">
            <v>ELETRODUTO FLEXÍVEL CORRUGADO, PVC, DN 20 MM (1/2"), PARA CIRCUITOS TERMINAIS, INSTALADO EM FORRO - FORNECIMENTO E INSTALAÇÃO. AF_03/2023</v>
          </cell>
          <cell r="I2721" t="str">
            <v>M</v>
          </cell>
          <cell r="J2721" t="str">
            <v>COEFICIENTE DE REPRESENTATIVIDADE</v>
          </cell>
          <cell r="K2721" t="str">
            <v>8,21</v>
          </cell>
        </row>
        <row r="2722">
          <cell r="G2722">
            <v>91833</v>
          </cell>
          <cell r="H2722" t="str">
            <v>ELETRODUTO FLEXÍVEL CORRUGADO REFORÇADO, PVC, DN 20 MM (1/2"), PARA CIRCUITOS TERMINAIS, INSTALADO EM FORRO - FORNECIMENTO E INSTALAÇÃO. AF_03/2023</v>
          </cell>
          <cell r="I2722" t="str">
            <v>M</v>
          </cell>
          <cell r="J2722" t="str">
            <v>COEFICIENTE DE REPRESENTATIVIDADE</v>
          </cell>
          <cell r="K2722" t="str">
            <v>8,72</v>
          </cell>
        </row>
        <row r="2723">
          <cell r="G2723">
            <v>91834</v>
          </cell>
          <cell r="H2723" t="str">
            <v>ELETRODUTO FLEXÍVEL CORRUGADO, PVC, DN 25 MM (3/4"), PARA CIRCUITOS TERMINAIS, INSTALADO EM FORRO - FORNECIMENTO E INSTALAÇÃO. AF_03/2023</v>
          </cell>
          <cell r="I2723" t="str">
            <v>M</v>
          </cell>
          <cell r="J2723" t="str">
            <v>COEFICIENTE DE REPRESENTATIVIDADE</v>
          </cell>
          <cell r="K2723" t="str">
            <v>8,88</v>
          </cell>
        </row>
        <row r="2724">
          <cell r="G2724">
            <v>91835</v>
          </cell>
          <cell r="H2724" t="str">
            <v>ELETRODUTO FLEXÍVEL CORRUGADO REFORÇADO, PVC, DN 25 MM (3/4"), PARA CIRCUITOS TERMINAIS, INSTALADO EM FORRO - FORNECIMENTO E INSTALAÇÃO. AF_03/2023</v>
          </cell>
          <cell r="I2724" t="str">
            <v>M</v>
          </cell>
          <cell r="J2724" t="str">
            <v>COEFICIENTE DE REPRESENTATIVIDADE</v>
          </cell>
          <cell r="K2724" t="str">
            <v>10,17</v>
          </cell>
        </row>
        <row r="2725">
          <cell r="G2725">
            <v>91836</v>
          </cell>
          <cell r="H2725" t="str">
            <v>ELETRODUTO FLEXÍVEL CORRUGADO, PVC, DN 32 MM (1"), PARA CIRCUITOS TERMINAIS, INSTALADO EM FORRO - FORNECIMENTO E INSTALAÇÃO. AF_03/2023</v>
          </cell>
          <cell r="I2725" t="str">
            <v>M</v>
          </cell>
          <cell r="J2725" t="str">
            <v>COEFICIENTE DE REPRESENTATIVIDADE</v>
          </cell>
          <cell r="K2725" t="str">
            <v>11,22</v>
          </cell>
        </row>
        <row r="2726">
          <cell r="G2726">
            <v>91837</v>
          </cell>
          <cell r="H2726" t="str">
            <v>ELETRODUTO FLEXÍVEL CORRUGADO REFORÇADO, PVC, DN 32 MM (1"), PARA CIRCUITOS TERMINAIS, INSTALADO EM FORRO - FORNECIMENTO E INSTALAÇÃO. AF_03/2023</v>
          </cell>
          <cell r="I2726" t="str">
            <v>M</v>
          </cell>
          <cell r="J2726" t="str">
            <v>COEFICIENTE DE REPRESENTATIVIDADE</v>
          </cell>
          <cell r="K2726" t="str">
            <v>14,22</v>
          </cell>
        </row>
        <row r="2727">
          <cell r="G2727">
            <v>91839</v>
          </cell>
          <cell r="H2727" t="str">
            <v>ELETRODUTO FLEXÍVEL LISO, PEAD, DN 32 MM (1"), PARA CIRCUITOS TERMINAIS, INSTALADO EM FORRO - FORNECIMENTO E INSTALAÇÃO. AF_03/2023</v>
          </cell>
          <cell r="I2727" t="str">
            <v>M</v>
          </cell>
          <cell r="J2727" t="str">
            <v>COEFICIENTE DE REPRESENTATIVIDADE</v>
          </cell>
          <cell r="K2727" t="str">
            <v>9,52</v>
          </cell>
        </row>
        <row r="2728">
          <cell r="G2728">
            <v>91840</v>
          </cell>
          <cell r="H2728" t="str">
            <v>ELETRODUTO FLEXÍVEL CORRUGADO, PEAD, DN 40 MM (1 1/4"), PARA CIRCUITOS TERMINAIS, INSTALADO EM FORRO - FORNECIMENTO E INSTALAÇÃO. AF_03/2023</v>
          </cell>
          <cell r="I2728" t="str">
            <v>M</v>
          </cell>
          <cell r="J2728" t="str">
            <v>COEFICIENTE DE REPRESENTATIVIDADE</v>
          </cell>
          <cell r="K2728" t="str">
            <v>11,60</v>
          </cell>
        </row>
        <row r="2729">
          <cell r="G2729">
            <v>91841</v>
          </cell>
          <cell r="H2729" t="str">
            <v>ELETRODUTO FLEXÍVEL LISO, PEAD, DN 40 MM (1 1/4"), PARA CIRCUITOS TERMINAIS, INSTALADO EM FORRO - FORNECIMENTO E INSTALAÇÃO. AF_03/2023</v>
          </cell>
          <cell r="I2729" t="str">
            <v>M</v>
          </cell>
          <cell r="J2729" t="str">
            <v>COEFICIENTE DE REPRESENTATIVIDADE</v>
          </cell>
          <cell r="K2729" t="str">
            <v>11,02</v>
          </cell>
        </row>
        <row r="2730">
          <cell r="G2730">
            <v>91842</v>
          </cell>
          <cell r="H2730" t="str">
            <v>ELETRODUTO FLEXÍVEL CORRUGADO, PVC, DN 20 MM (1/2"), PARA CIRCUITOS TERMINAIS, INSTALADO EM LAJE - FORNECIMENTO E INSTALAÇÃO. AF_03/2023</v>
          </cell>
          <cell r="I2730" t="str">
            <v>M</v>
          </cell>
          <cell r="J2730" t="str">
            <v>COEFICIENTE DE REPRESENTATIVIDADE</v>
          </cell>
          <cell r="K2730" t="str">
            <v>4,89</v>
          </cell>
        </row>
        <row r="2731">
          <cell r="G2731">
            <v>91843</v>
          </cell>
          <cell r="H2731" t="str">
            <v>ELETRODUTO FLEXÍVEL CORRUGADO REFORÇADO, PVC, DN 20 MM (1/2"), PARA CIRCUITOS TERMINAIS, INSTALADO EM LAJE - FORNECIMENTO E INSTALAÇÃO. AF_03/2023</v>
          </cell>
          <cell r="I2731" t="str">
            <v>M</v>
          </cell>
          <cell r="J2731" t="str">
            <v>COEFICIENTE DE REPRESENTATIVIDADE</v>
          </cell>
          <cell r="K2731" t="str">
            <v>5,40</v>
          </cell>
        </row>
        <row r="2732">
          <cell r="G2732">
            <v>91844</v>
          </cell>
          <cell r="H2732" t="str">
            <v>ELETRODUTO FLEXÍVEL CORRUGADO, PVC, DN 25 MM (3/4"), PARA CIRCUITOS TERMINAIS, INSTALADO EM LAJE - FORNECIMENTO E INSTALAÇÃO. AF_03/2023</v>
          </cell>
          <cell r="I2732" t="str">
            <v>M</v>
          </cell>
          <cell r="J2732" t="str">
            <v>COEFICIENTE DE REPRESENTATIVIDADE</v>
          </cell>
          <cell r="K2732" t="str">
            <v>5,52</v>
          </cell>
        </row>
        <row r="2733">
          <cell r="G2733">
            <v>91845</v>
          </cell>
          <cell r="H2733" t="str">
            <v>ELETRODUTO FLEXÍVEL CORRUGADO REFORÇADO, PVC, DN 25 MM (3/4"), PARA CIRCUITOS TERMINAIS, INSTALADO EM LAJE - FORNECIMENTO E INSTALAÇÃO. AF_03/2023</v>
          </cell>
          <cell r="I2733" t="str">
            <v>M</v>
          </cell>
          <cell r="J2733" t="str">
            <v>COEFICIENTE DE REPRESENTATIVIDADE</v>
          </cell>
          <cell r="K2733" t="str">
            <v>6,81</v>
          </cell>
        </row>
        <row r="2734">
          <cell r="G2734">
            <v>91846</v>
          </cell>
          <cell r="H2734" t="str">
            <v>ELETRODUTO FLEXÍVEL CORRUGADO, PVC, DN 32 MM (1"), PARA CIRCUITOS TERMINAIS, INSTALADO EM LAJE - FORNECIMENTO E INSTALAÇÃO. AF_03/2023</v>
          </cell>
          <cell r="I2734" t="str">
            <v>M</v>
          </cell>
          <cell r="J2734" t="str">
            <v>COEFICIENTE DE REPRESENTATIVIDADE</v>
          </cell>
          <cell r="K2734" t="str">
            <v>7,91</v>
          </cell>
        </row>
        <row r="2735">
          <cell r="G2735">
            <v>91847</v>
          </cell>
          <cell r="H2735" t="str">
            <v>ELETRODUTO FLEXÍVEL CORRUGADO REFORÇADO, PVC, DN 32 MM (1"), PARA CIRCUITOS TERMINAIS, INSTALADO EM LAJE - FORNECIMENTO E INSTALAÇÃO. AF_03/2023</v>
          </cell>
          <cell r="I2735" t="str">
            <v>M</v>
          </cell>
          <cell r="J2735" t="str">
            <v>COEFICIENTE DE REPRESENTATIVIDADE</v>
          </cell>
          <cell r="K2735" t="str">
            <v>10,91</v>
          </cell>
        </row>
        <row r="2736">
          <cell r="G2736">
            <v>91849</v>
          </cell>
          <cell r="H2736" t="str">
            <v>ELETRODUTO FLEXÍVEL LISO, PEAD, DN 32 MM (1"), PARA CIRCUITOS TERMINAIS, INSTALADO EM LAJE - FORNECIMENTO E INSTALAÇÃO. AF_03/2023</v>
          </cell>
          <cell r="I2736" t="str">
            <v>M</v>
          </cell>
          <cell r="J2736" t="str">
            <v>COEFICIENTE DE REPRESENTATIVIDADE</v>
          </cell>
          <cell r="K2736" t="str">
            <v>6,21</v>
          </cell>
        </row>
        <row r="2737">
          <cell r="G2737">
            <v>91850</v>
          </cell>
          <cell r="H2737" t="str">
            <v>ELETRODUTO FLEXÍVEL CORRUGADO, PEAD, DN 40 MM (1 1/4"), PARA CIRCUITOS TERMINAIS, INSTALADO EM LAJE - FORNECIMENTO E INSTALAÇÃO. AF_03/2023</v>
          </cell>
          <cell r="I2737" t="str">
            <v>M</v>
          </cell>
          <cell r="J2737" t="str">
            <v>COEFICIENTE DE REPRESENTATIVIDADE</v>
          </cell>
          <cell r="K2737" t="str">
            <v>8,24</v>
          </cell>
        </row>
        <row r="2738">
          <cell r="G2738">
            <v>91851</v>
          </cell>
          <cell r="H2738" t="str">
            <v>ELETRODUTO FLEXÍVEL LISO, PEAD, DN 40 MM (1 1/4"), PARA CIRCUITOS TERMINAIS, INSTALADO EM LAJE - FORNECIMENTO E INSTALAÇÃO. AF_03/2023</v>
          </cell>
          <cell r="I2738" t="str">
            <v>M</v>
          </cell>
          <cell r="J2738" t="str">
            <v>COEFICIENTE DE REPRESENTATIVIDADE</v>
          </cell>
          <cell r="K2738" t="str">
            <v>7,66</v>
          </cell>
        </row>
        <row r="2739">
          <cell r="G2739">
            <v>91852</v>
          </cell>
          <cell r="H2739" t="str">
            <v>ELETRODUTO FLEXÍVEL CORRUGADO, PVC, DN 20 MM (1/2"), PARA CIRCUITOS TERMINAIS, INSTALADO EM PAREDE - FORNECIMENTO E INSTALAÇÃO. AF_03/2023</v>
          </cell>
          <cell r="I2739" t="str">
            <v>M</v>
          </cell>
          <cell r="J2739" t="str">
            <v>COEFICIENTE DE REPRESENTATIVIDADE</v>
          </cell>
          <cell r="K2739" t="str">
            <v>7,36</v>
          </cell>
        </row>
        <row r="2740">
          <cell r="G2740">
            <v>91853</v>
          </cell>
          <cell r="H2740" t="str">
            <v>ELETRODUTO FLEXÍVEL CORRUGADO REFORÇADO, PVC, DN 20 MM (1/2"), PARA CIRCUITOS TERMINAIS, INSTALADO EM PAREDE - FORNECIMENTO E INSTALAÇÃO. AF_03/2023</v>
          </cell>
          <cell r="I2740" t="str">
            <v>M</v>
          </cell>
          <cell r="J2740" t="str">
            <v>COEFICIENTE DE REPRESENTATIVIDADE</v>
          </cell>
          <cell r="K2740" t="str">
            <v>7,83</v>
          </cell>
        </row>
        <row r="2741">
          <cell r="G2741">
            <v>91854</v>
          </cell>
          <cell r="H2741" t="str">
            <v>ELETRODUTO FLEXÍVEL CORRUGADO, PVC, DN 25 MM (3/4"), PARA CIRCUITOS TERMINAIS, INSTALADO EM PAREDE - FORNECIMENTO E INSTALAÇÃO. AF_03/2023</v>
          </cell>
          <cell r="I2741" t="str">
            <v>M</v>
          </cell>
          <cell r="J2741" t="str">
            <v>COEFICIENTE DE REPRESENTATIVIDADE</v>
          </cell>
          <cell r="K2741" t="str">
            <v>7,96</v>
          </cell>
        </row>
        <row r="2742">
          <cell r="G2742">
            <v>91855</v>
          </cell>
          <cell r="H2742" t="str">
            <v>ELETRODUTO FLEXÍVEL CORRUGADO REFORÇADO, PVC, DN 25 MM (3/4"), PARA CIRCUITOS TERMINAIS, INSTALADO EM PAREDE - FORNECIMENTO E INSTALAÇÃO. AF_03/2023</v>
          </cell>
          <cell r="I2742" t="str">
            <v>M</v>
          </cell>
          <cell r="J2742" t="str">
            <v>COEFICIENTE DE REPRESENTATIVIDADE</v>
          </cell>
          <cell r="K2742" t="str">
            <v>9,15</v>
          </cell>
        </row>
        <row r="2743">
          <cell r="G2743">
            <v>91856</v>
          </cell>
          <cell r="H2743" t="str">
            <v>ELETRODUTO FLEXÍVEL CORRUGADO, PVC, DN 32 MM (1"), PARA CIRCUITOS TERMINAIS, INSTALADO EM PAREDE - FORNECIMENTO E INSTALAÇÃO. AF_03/2023</v>
          </cell>
          <cell r="I2743" t="str">
            <v>M</v>
          </cell>
          <cell r="J2743" t="str">
            <v>COEFICIENTE DE REPRESENTATIVIDADE</v>
          </cell>
          <cell r="K2743" t="str">
            <v>10,22</v>
          </cell>
        </row>
        <row r="2744">
          <cell r="G2744">
            <v>91857</v>
          </cell>
          <cell r="H2744" t="str">
            <v>ELETRODUTO FLEXÍVEL CORRUGADO REFORÇADO, PVC, DN 32 MM (1"), PARA CIRCUITOS TERMINAIS, INSTALADO EM PAREDE - FORNECIMENTO E INSTALAÇÃO. AF_03/2023</v>
          </cell>
          <cell r="I2744" t="str">
            <v>M</v>
          </cell>
          <cell r="J2744" t="str">
            <v>COEFICIENTE DE REPRESENTATIVIDADE</v>
          </cell>
          <cell r="K2744" t="str">
            <v>13,00</v>
          </cell>
        </row>
        <row r="2745">
          <cell r="G2745">
            <v>91859</v>
          </cell>
          <cell r="H2745" t="str">
            <v>ELETRODUTO FLEXÍVEL LISO, PEAD, DN 32 MM (1"), PARA CIRCUITOS TERMINAIS, INSTALADO EM PAREDE - FORNECIMENTO E INSTALAÇÃO. AF_03/2023</v>
          </cell>
          <cell r="I2745" t="str">
            <v>M</v>
          </cell>
          <cell r="J2745" t="str">
            <v>COEFICIENTE DE REPRESENTATIVIDADE</v>
          </cell>
          <cell r="K2745" t="str">
            <v>8,65</v>
          </cell>
        </row>
        <row r="2746">
          <cell r="G2746">
            <v>91860</v>
          </cell>
          <cell r="H2746" t="str">
            <v>ELETRODUTO FLEXÍVEL CORRUGADO, PEAD, DN 40 MM (1 1/4"), PARA CIRCUITOS TERMINAIS, INSTALADO EM PAREDE - FORNECIMENTO E INSTALAÇÃO. AF_03/2023</v>
          </cell>
          <cell r="I2746" t="str">
            <v>M</v>
          </cell>
          <cell r="J2746" t="str">
            <v>COEFICIENTE DE REPRESENTATIVIDADE</v>
          </cell>
          <cell r="K2746" t="str">
            <v>10,59</v>
          </cell>
        </row>
        <row r="2747">
          <cell r="G2747">
            <v>91861</v>
          </cell>
          <cell r="H2747" t="str">
            <v>ELETRODUTO FLEXÍVEL LISO, PEAD, DN 40 MM (1 1/4"), PARA CIRCUITOS TERMINAIS, INSTALADO EM PAREDE - FORNECIMENTO E INSTALAÇÃO. AF_03/2023</v>
          </cell>
          <cell r="I2747" t="str">
            <v>M</v>
          </cell>
          <cell r="J2747" t="str">
            <v>COEFICIENTE DE REPRESENTATIVIDADE</v>
          </cell>
          <cell r="K2747" t="str">
            <v>10,06</v>
          </cell>
        </row>
        <row r="2748">
          <cell r="G2748">
            <v>91862</v>
          </cell>
          <cell r="H2748" t="str">
            <v>ELETRODUTO RÍGIDO ROSCÁVEL, PVC, DN 20 MM (1/2"), PARA CIRCUITOS TERMINAIS, INSTALADO EM FORRO - FORNECIMENTO E INSTALAÇÃO. AF_03/2023</v>
          </cell>
          <cell r="I2748" t="str">
            <v>M</v>
          </cell>
          <cell r="J2748" t="str">
            <v>COEFICIENTE DE REPRESENTATIVIDADE</v>
          </cell>
          <cell r="K2748" t="str">
            <v>7,93</v>
          </cell>
        </row>
        <row r="2749">
          <cell r="G2749">
            <v>91863</v>
          </cell>
          <cell r="H2749" t="str">
            <v>ELETRODUTO RÍGIDO ROSCÁVEL, PVC, DN 25 MM (3/4"), PARA CIRCUITOS TERMINAIS, INSTALADO EM FORRO - FORNECIMENTO E INSTALAÇÃO. AF_03/2023</v>
          </cell>
          <cell r="I2749" t="str">
            <v>M</v>
          </cell>
          <cell r="J2749" t="str">
            <v>COEFICIENTE DE REPRESENTATIVIDADE</v>
          </cell>
          <cell r="K2749" t="str">
            <v>9,38</v>
          </cell>
        </row>
        <row r="2750">
          <cell r="G2750">
            <v>91864</v>
          </cell>
          <cell r="H2750" t="str">
            <v>ELETRODUTO RÍGIDO ROSCÁVEL, PVC, DN 32 MM (1"), PARA CIRCUITOS TERMINAIS, INSTALADO EM FORRO - FORNECIMENTO E INSTALAÇÃO. AF_03/2023</v>
          </cell>
          <cell r="I2750" t="str">
            <v>M</v>
          </cell>
          <cell r="J2750" t="str">
            <v>COEFICIENTE DE REPRESENTATIVIDADE</v>
          </cell>
          <cell r="K2750" t="str">
            <v>12,66</v>
          </cell>
        </row>
        <row r="2751">
          <cell r="G2751">
            <v>91865</v>
          </cell>
          <cell r="H2751" t="str">
            <v>ELETRODUTO RÍGIDO ROSCÁVEL, PVC, DN 40 MM (1 1/4"), PARA CIRCUITOS TERMINAIS, INSTALADO EM FORRO - FORNECIMENTO E INSTALAÇÃO. AF_03/2023</v>
          </cell>
          <cell r="I2751" t="str">
            <v>M</v>
          </cell>
          <cell r="J2751" t="str">
            <v>COEFICIENTE DE REPRESENTATIVIDADE</v>
          </cell>
          <cell r="K2751" t="str">
            <v>15,90</v>
          </cell>
        </row>
        <row r="2752">
          <cell r="G2752">
            <v>91866</v>
          </cell>
          <cell r="H2752" t="str">
            <v>ELETRODUTO RÍGIDO ROSCÁVEL, PVC, DN 20 MM (1/2"), PARA CIRCUITOS TERMINAIS, INSTALADO EM LAJE - FORNECIMENTO E INSTALAÇÃO. AF_03/2023</v>
          </cell>
          <cell r="I2752" t="str">
            <v>M</v>
          </cell>
          <cell r="J2752" t="str">
            <v>COEFICIENTE DE REPRESENTATIVIDADE</v>
          </cell>
          <cell r="K2752" t="str">
            <v>6,91</v>
          </cell>
        </row>
        <row r="2753">
          <cell r="G2753">
            <v>91867</v>
          </cell>
          <cell r="H2753" t="str">
            <v>ELETRODUTO RÍGIDO ROSCÁVEL, PVC, DN 25 MM (3/4"), PARA CIRCUITOS TERMINAIS, INSTALADO EM LAJE - FORNECIMENTO E INSTALAÇÃO. AF_03/2023</v>
          </cell>
          <cell r="I2753" t="str">
            <v>M</v>
          </cell>
          <cell r="J2753" t="str">
            <v>COEFICIENTE DE REPRESENTATIVIDADE</v>
          </cell>
          <cell r="K2753" t="str">
            <v>8,36</v>
          </cell>
        </row>
        <row r="2754">
          <cell r="G2754">
            <v>91868</v>
          </cell>
          <cell r="H2754" t="str">
            <v>ELETRODUTO RÍGIDO ROSCÁVEL, PVC, DN 32 MM (1"), PARA CIRCUITOS TERMINAIS, INSTALADO EM LAJE - FORNECIMENTO E INSTALAÇÃO. AF_03/2023</v>
          </cell>
          <cell r="I2754" t="str">
            <v>M</v>
          </cell>
          <cell r="J2754" t="str">
            <v>COEFICIENTE DE REPRESENTATIVIDADE</v>
          </cell>
          <cell r="K2754" t="str">
            <v>11,65</v>
          </cell>
        </row>
        <row r="2755">
          <cell r="G2755">
            <v>91869</v>
          </cell>
          <cell r="H2755" t="str">
            <v>ELETRODUTO RÍGIDO ROSCÁVEL, PVC, DN 40 MM (1 1/4"), PARA CIRCUITOS TERMINAIS, INSTALADO EM LAJE - FORNECIMENTO E INSTALAÇÃO. AF_03/2023</v>
          </cell>
          <cell r="I2755" t="str">
            <v>M</v>
          </cell>
          <cell r="J2755" t="str">
            <v>COEFICIENTE DE REPRESENTATIVIDADE</v>
          </cell>
          <cell r="K2755" t="str">
            <v>14,84</v>
          </cell>
        </row>
        <row r="2756">
          <cell r="G2756">
            <v>91870</v>
          </cell>
          <cell r="H2756" t="str">
            <v>ELETRODUTO RÍGIDO ROSCÁVEL, PVC, DN 20 MM (1/2"), PARA CIRCUITOS TERMINAIS, INSTALADO EM PAREDE - FORNECIMENTO E INSTALAÇÃO. AF_03/2023</v>
          </cell>
          <cell r="I2756" t="str">
            <v>M</v>
          </cell>
          <cell r="J2756" t="str">
            <v>COEFICIENTE DE REPRESENTATIVIDADE</v>
          </cell>
          <cell r="K2756" t="str">
            <v>10,40</v>
          </cell>
        </row>
        <row r="2757">
          <cell r="G2757">
            <v>91871</v>
          </cell>
          <cell r="H2757" t="str">
            <v>ELETRODUTO RÍGIDO ROSCÁVEL, PVC, DN 25 MM (3/4"), PARA CIRCUITOS TERMINAIS, INSTALADO EM PAREDE - FORNECIMENTO E INSTALAÇÃO. AF_03/2023</v>
          </cell>
          <cell r="I2757" t="str">
            <v>M</v>
          </cell>
          <cell r="J2757" t="str">
            <v>COEFICIENTE DE REPRESENTATIVIDADE</v>
          </cell>
          <cell r="K2757" t="str">
            <v>11,86</v>
          </cell>
        </row>
        <row r="2758">
          <cell r="G2758">
            <v>91872</v>
          </cell>
          <cell r="H2758" t="str">
            <v>ELETRODUTO RÍGIDO ROSCÁVEL, PVC, DN 32 MM (1"), PARA CIRCUITOS TERMINAIS, INSTALADO EM PAREDE - FORNECIMENTO E INSTALAÇÃO. AF_03/2023</v>
          </cell>
          <cell r="I2758" t="str">
            <v>M</v>
          </cell>
          <cell r="J2758" t="str">
            <v>COEFICIENTE DE REPRESENTATIVIDADE</v>
          </cell>
          <cell r="K2758" t="str">
            <v>15,14</v>
          </cell>
        </row>
        <row r="2759">
          <cell r="G2759">
            <v>91873</v>
          </cell>
          <cell r="H2759" t="str">
            <v>ELETRODUTO RÍGIDO ROSCÁVEL, PVC, DN 40 MM (1 1/4"), PARA CIRCUITOS TERMINAIS, INSTALADO EM PAREDE - FORNECIMENTO E INSTALAÇÃO. AF_03/2023</v>
          </cell>
          <cell r="I2759" t="str">
            <v>M</v>
          </cell>
          <cell r="J2759" t="str">
            <v>COEFICIENTE DE REPRESENTATIVIDADE</v>
          </cell>
          <cell r="K2759" t="str">
            <v>18,33</v>
          </cell>
        </row>
        <row r="2760">
          <cell r="G2760">
            <v>93008</v>
          </cell>
          <cell r="H2760" t="str">
            <v>ELETRODUTO RÍGIDO ROSCÁVEL, PVC, DN 50 MM (1 1/2"), PARA REDE ENTERRADA DE DISTRIBUIÇÃO DE ENERGIA ELÉTRICA - FORNECIMENTO E INSTALAÇÃO. AF_12/2021</v>
          </cell>
          <cell r="I2760" t="str">
            <v>M</v>
          </cell>
          <cell r="J2760" t="str">
            <v>COEFICIENTE DE REPRESENTATIVIDADE</v>
          </cell>
          <cell r="K2760" t="str">
            <v>15,48</v>
          </cell>
        </row>
        <row r="2761">
          <cell r="G2761">
            <v>93009</v>
          </cell>
          <cell r="H2761" t="str">
            <v>ELETRODUTO RÍGIDO ROSCÁVEL, PVC, DN 60 MM (2"), PARA REDE ENTERRADA DE DISTRIBUIÇÃO DE ENERGIA ELÉTRICA - FORNECIMENTO E INSTALAÇÃO. AF_12/2021</v>
          </cell>
          <cell r="I2761" t="str">
            <v>M</v>
          </cell>
          <cell r="J2761" t="str">
            <v>COEFICIENTE DE REPRESENTATIVIDADE</v>
          </cell>
          <cell r="K2761" t="str">
            <v>22,98</v>
          </cell>
        </row>
        <row r="2762">
          <cell r="G2762">
            <v>93010</v>
          </cell>
          <cell r="H2762" t="str">
            <v>ELETRODUTO RÍGIDO ROSCÁVEL, PVC, DN 75 MM (2 1/2"), PARA REDE ENTERRADA DE DISTRIBUIÇÃO DE ENERGIA ELÉTRICA - FORNECIMENTO E INSTALAÇÃO. AF_12/2021</v>
          </cell>
          <cell r="I2762" t="str">
            <v>M</v>
          </cell>
          <cell r="J2762" t="str">
            <v>COEFICIENTE DE REPRESENTATIVIDADE</v>
          </cell>
          <cell r="K2762" t="str">
            <v>32,10</v>
          </cell>
        </row>
        <row r="2763">
          <cell r="G2763">
            <v>93011</v>
          </cell>
          <cell r="H2763" t="str">
            <v>ELETRODUTO RÍGIDO ROSCÁVEL, PVC, DN 85 MM (3"), PARA REDE ENTERRADA DE DISTRIBUIÇÃO DE ENERGIA ELÉTRICA - FORNECIMENTO E INSTALAÇÃO. AF_12/2021</v>
          </cell>
          <cell r="I2763" t="str">
            <v>M</v>
          </cell>
          <cell r="J2763" t="str">
            <v>COEFICIENTE DE REPRESENTATIVIDADE</v>
          </cell>
          <cell r="K2763" t="str">
            <v>39,29</v>
          </cell>
        </row>
        <row r="2764">
          <cell r="G2764">
            <v>93012</v>
          </cell>
          <cell r="H2764" t="str">
            <v>ELETRODUTO RÍGIDO ROSCÁVEL, PVC, DN 110 MM (4"), PARA REDE ENTERRADA DE DISTRIBUIÇÃO DE ENERGIA ELÉTRICA - FORNECIMENTO E INSTALAÇÃO. AF_12/2021</v>
          </cell>
          <cell r="I2764" t="str">
            <v>M</v>
          </cell>
          <cell r="J2764" t="str">
            <v>COEFICIENTE DE REPRESENTATIVIDADE</v>
          </cell>
          <cell r="K2764" t="str">
            <v>59,52</v>
          </cell>
        </row>
        <row r="2765">
          <cell r="G2765">
            <v>95726</v>
          </cell>
          <cell r="H2765" t="str">
            <v>ELETRODUTO RÍGIDO SOLDÁVEL, PVC, DN 20 MM (½''), APARENTE - FORNECIMENTO E INSTALAÇÃO. AF_10/2022</v>
          </cell>
          <cell r="I2765" t="str">
            <v>M</v>
          </cell>
          <cell r="J2765" t="str">
            <v>COEFICIENTE DE REPRESENTATIVIDADE</v>
          </cell>
          <cell r="K2765" t="str">
            <v>7,35</v>
          </cell>
        </row>
        <row r="2766">
          <cell r="G2766">
            <v>95727</v>
          </cell>
          <cell r="H2766" t="str">
            <v>ELETRODUTO RÍGIDO SOLDÁVEL, PVC, DN 25 MM (3/4''), APARENTE - FORNECIMENTO E INSTALAÇÃO. AF_10/2022</v>
          </cell>
          <cell r="I2766" t="str">
            <v>M</v>
          </cell>
          <cell r="J2766" t="str">
            <v>COEFICIENTE DE REPRESENTATIVIDADE</v>
          </cell>
          <cell r="K2766" t="str">
            <v>10,36</v>
          </cell>
        </row>
        <row r="2767">
          <cell r="G2767">
            <v>95728</v>
          </cell>
          <cell r="H2767" t="str">
            <v>ELETRODUTO RÍGIDO SOLDÁVEL, PVC, DN 32 MM (1''), APARENTE - FORNECIMENTO E INSTALAÇÃO. AF_10/2022</v>
          </cell>
          <cell r="I2767" t="str">
            <v>M</v>
          </cell>
          <cell r="J2767" t="str">
            <v>COEFICIENTE DE REPRESENTATIVIDADE</v>
          </cell>
          <cell r="K2767" t="str">
            <v>15,22</v>
          </cell>
        </row>
        <row r="2768">
          <cell r="G2768">
            <v>97667</v>
          </cell>
          <cell r="H2768" t="str">
            <v>ELETRODUTO FLEXÍVEL CORRUGADO, PEAD, DN 50 (1 1/2"), PARA REDE ENTERRADA DE DISTRIBUIÇÃO DE ENERGIA ELÉTRICA - FORNECIMENTO E INSTALAÇÃO. AF_12/2021</v>
          </cell>
          <cell r="I2768" t="str">
            <v>M</v>
          </cell>
          <cell r="J2768" t="str">
            <v>COEFICIENTE DE REPRESENTATIVIDADE</v>
          </cell>
          <cell r="K2768" t="str">
            <v>7,23</v>
          </cell>
        </row>
        <row r="2769">
          <cell r="G2769">
            <v>97668</v>
          </cell>
          <cell r="H2769" t="str">
            <v>ELETRODUTO FLEXÍVEL CORRUGADO, PEAD, DN 63 (2"), PARA REDE ENTERRADA DE DISTRIBUIÇÃO DE ENERGIA ELÉTRICA - FORNECIMENTO E INSTALAÇÃO. AF_12/2021</v>
          </cell>
          <cell r="I2769" t="str">
            <v>M</v>
          </cell>
          <cell r="J2769" t="str">
            <v>COEFICIENTE DE REPRESENTATIVIDADE</v>
          </cell>
          <cell r="K2769" t="str">
            <v>10,31</v>
          </cell>
        </row>
        <row r="2770">
          <cell r="G2770">
            <v>97669</v>
          </cell>
          <cell r="H2770" t="str">
            <v>ELETRODUTO FLEXÍVEL CORRUGADO, PEAD, DN 90 (3"), PARA REDE ENTERRADA DE DISTRIBUIÇÃO DE ENERGIA ELÉTRICA - FORNECIMENTO E INSTALAÇÃO. AF_12/2021</v>
          </cell>
          <cell r="I2770" t="str">
            <v>M</v>
          </cell>
          <cell r="J2770" t="str">
            <v>COEFICIENTE DE REPRESENTATIVIDADE</v>
          </cell>
          <cell r="K2770" t="str">
            <v>15,24</v>
          </cell>
        </row>
        <row r="2771">
          <cell r="G2771">
            <v>97670</v>
          </cell>
          <cell r="H2771" t="str">
            <v>ELETRODUTO FLEXÍVEL CORRUGADO, PEAD, DN 100 (4"), PARA REDE ENTERRADA DE DISTRIBUIÇÃO DE ENERGIA ELÉTRICA - FORNECIMENTO E INSTALAÇÃO. AF_12/2021</v>
          </cell>
          <cell r="I2771" t="str">
            <v>M</v>
          </cell>
          <cell r="J2771" t="str">
            <v>COEFICIENTE DE REPRESENTATIVIDADE</v>
          </cell>
          <cell r="K2771" t="str">
            <v>19,62</v>
          </cell>
        </row>
        <row r="2772">
          <cell r="G2772">
            <v>91874</v>
          </cell>
          <cell r="H2772" t="str">
            <v>LUVA PARA ELETRODUTO, PVC, ROSCÁVEL, DN 20 MM (1/2"), PARA CIRCUITOS TERMINAIS, INSTALADA EM FORRO - FORNECIMENTO E INSTALAÇÃO. AF_03/2023</v>
          </cell>
          <cell r="I2772" t="str">
            <v>UN</v>
          </cell>
          <cell r="J2772" t="str">
            <v>COEFICIENTE DE REPRESENTATIVIDADE</v>
          </cell>
          <cell r="K2772" t="str">
            <v>5,60</v>
          </cell>
        </row>
        <row r="2773">
          <cell r="G2773">
            <v>91875</v>
          </cell>
          <cell r="H2773" t="str">
            <v>LUVA PARA ELETRODUTO, PVC, ROSCÁVEL, DN 25 MM (3/4"), PARA CIRCUITOS TERMINAIS, INSTALADA EM FORRO - FORNECIMENTO E INSTALAÇÃO. AF_03/2023</v>
          </cell>
          <cell r="I2773" t="str">
            <v>UN</v>
          </cell>
          <cell r="J2773" t="str">
            <v>COEFICIENTE DE REPRESENTATIVIDADE</v>
          </cell>
          <cell r="K2773" t="str">
            <v>6,52</v>
          </cell>
        </row>
        <row r="2774">
          <cell r="G2774">
            <v>91876</v>
          </cell>
          <cell r="H2774" t="str">
            <v>LUVA PARA ELETRODUTO, PVC, ROSCÁVEL, DN 32 MM (1"), PARA CIRCUITOS TERMINAIS, INSTALADA EM FORRO - FORNECIMENTO E INSTALAÇÃO. AF_03/2023</v>
          </cell>
          <cell r="I2774" t="str">
            <v>UN</v>
          </cell>
          <cell r="J2774" t="str">
            <v>COEFICIENTE DE REPRESENTATIVIDADE</v>
          </cell>
          <cell r="K2774" t="str">
            <v>7,76</v>
          </cell>
        </row>
        <row r="2775">
          <cell r="G2775">
            <v>91877</v>
          </cell>
          <cell r="H2775" t="str">
            <v>LUVA PARA ELETRODUTO, PVC, ROSCÁVEL, DN 40 MM (1 1/4"), PARA CIRCUITOS TERMINAIS, INSTALADA EM FORRO - FORNECIMENTO E INSTALAÇÃO. AF_03/2023</v>
          </cell>
          <cell r="I2775" t="str">
            <v>UN</v>
          </cell>
          <cell r="J2775" t="str">
            <v>COEFICIENTE DE REPRESENTATIVIDADE</v>
          </cell>
          <cell r="K2775" t="str">
            <v>9,40</v>
          </cell>
        </row>
        <row r="2776">
          <cell r="G2776">
            <v>91878</v>
          </cell>
          <cell r="H2776" t="str">
            <v>LUVA PARA ELETRODUTO, PVC, ROSCÁVEL, DN 20 MM (1/2"), PARA CIRCUITOS TERMINAIS, INSTALADA EM LAJE - FORNECIMENTO E INSTALAÇÃO. AF_03/2023</v>
          </cell>
          <cell r="I2776" t="str">
            <v>UN</v>
          </cell>
          <cell r="J2776" t="str">
            <v>COEFICIENTE DE REPRESENTATIVIDADE</v>
          </cell>
          <cell r="K2776" t="str">
            <v>4,37</v>
          </cell>
        </row>
        <row r="2777">
          <cell r="G2777">
            <v>91879</v>
          </cell>
          <cell r="H2777" t="str">
            <v>LUVA PARA ELETRODUTO, PVC, ROSCÁVEL, DN 25 MM (3/4"), PARA CIRCUITOS TERMINAIS, INSTALADA EM LAJE - FORNECIMENTO E INSTALAÇÃO. AF_03/2023</v>
          </cell>
          <cell r="I2777" t="str">
            <v>UN</v>
          </cell>
          <cell r="J2777" t="str">
            <v>COEFICIENTE DE REPRESENTATIVIDADE</v>
          </cell>
          <cell r="K2777" t="str">
            <v>5,27</v>
          </cell>
        </row>
        <row r="2778">
          <cell r="G2778">
            <v>91880</v>
          </cell>
          <cell r="H2778" t="str">
            <v>LUVA PARA ELETRODUTO, PVC, ROSCÁVEL, DN 32 MM (1"), PARA CIRCUITOS TERMINAIS, INSTALADA EM LAJE - FORNECIMENTO E INSTALAÇÃO. AF_03/2023</v>
          </cell>
          <cell r="I2778" t="str">
            <v>UN</v>
          </cell>
          <cell r="J2778" t="str">
            <v>COEFICIENTE DE REPRESENTATIVIDADE</v>
          </cell>
          <cell r="K2778" t="str">
            <v>6,53</v>
          </cell>
        </row>
        <row r="2779">
          <cell r="G2779">
            <v>91881</v>
          </cell>
          <cell r="H2779" t="str">
            <v>LUVA PARA ELETRODUTO, PVC, ROSCÁVEL, DN 40 MM (1 1/4"), PARA CIRCUITOS TERMINAIS, INSTALADA EM LAJE - FORNECIMENTO E INSTALAÇÃO. AF_03/2023</v>
          </cell>
          <cell r="I2779" t="str">
            <v>UN</v>
          </cell>
          <cell r="J2779" t="str">
            <v>COEFICIENTE DE REPRESENTATIVIDADE</v>
          </cell>
          <cell r="K2779" t="str">
            <v>8,17</v>
          </cell>
        </row>
        <row r="2780">
          <cell r="G2780">
            <v>91882</v>
          </cell>
          <cell r="H2780" t="str">
            <v>LUVA PARA ELETRODUTO, PVC, ROSCÁVEL, DN 20 MM (1/2"), PARA CIRCUITOS TERMINAIS, INSTALADA EM PAREDE - FORNECIMENTO E INSTALAÇÃO. AF_03/2023</v>
          </cell>
          <cell r="I2780" t="str">
            <v>UN</v>
          </cell>
          <cell r="J2780" t="str">
            <v>COEFICIENTE DE REPRESENTATIVIDADE</v>
          </cell>
          <cell r="K2780" t="str">
            <v>8,15</v>
          </cell>
        </row>
        <row r="2781">
          <cell r="G2781">
            <v>91884</v>
          </cell>
          <cell r="H2781" t="str">
            <v>LUVA PARA ELETRODUTO, PVC, ROSCÁVEL, DN 25 MM (3/4"), PARA CIRCUITOS TERMINAIS, INSTALADA EM PAREDE - FORNECIMENTO E INSTALAÇÃO. AF_03/2023</v>
          </cell>
          <cell r="I2781" t="str">
            <v>UN</v>
          </cell>
          <cell r="J2781" t="str">
            <v>COEFICIENTE DE REPRESENTATIVIDADE</v>
          </cell>
          <cell r="K2781" t="str">
            <v>9,07</v>
          </cell>
        </row>
        <row r="2782">
          <cell r="G2782">
            <v>91885</v>
          </cell>
          <cell r="H2782" t="str">
            <v>LUVA PARA ELETRODUTO, PVC, ROSCÁVEL, DN 32 MM (1"), PARA CIRCUITOS TERMINAIS, INSTALADA EM PAREDE - FORNECIMENTO E INSTALAÇÃO. AF_03/2023</v>
          </cell>
          <cell r="I2782" t="str">
            <v>UN</v>
          </cell>
          <cell r="J2782" t="str">
            <v>COEFICIENTE DE REPRESENTATIVIDADE</v>
          </cell>
          <cell r="K2782" t="str">
            <v>10,28</v>
          </cell>
        </row>
        <row r="2783">
          <cell r="G2783">
            <v>91886</v>
          </cell>
          <cell r="H2783" t="str">
            <v>LUVA PARA ELETRODUTO, PVC, ROSCÁVEL, DN 40 MM (1 1/4"), PARA CIRCUITOS TERMINAIS, INSTALADA EM PAREDE - FORNECIMENTO E INSTALAÇÃO. AF_03/2023</v>
          </cell>
          <cell r="I2783" t="str">
            <v>UN</v>
          </cell>
          <cell r="J2783" t="str">
            <v>COEFICIENTE DE REPRESENTATIVIDADE</v>
          </cell>
          <cell r="K2783" t="str">
            <v>11,87</v>
          </cell>
        </row>
        <row r="2784">
          <cell r="G2784">
            <v>91887</v>
          </cell>
          <cell r="H2784" t="str">
            <v>CURVA 90 GRAUS PARA ELETRODUTO, PVC, ROSCÁVEL, DN 20 MM (1/2"), PARA CIRCUITOS TERMINAIS, INSTALADA EM FORRO - FORNECIMENTO E INSTALAÇÃO. AF_03/2023</v>
          </cell>
          <cell r="I2784" t="str">
            <v>UN</v>
          </cell>
          <cell r="J2784" t="str">
            <v>COEFICIENTE DE REPRESENTATIVIDADE</v>
          </cell>
          <cell r="K2784" t="str">
            <v>9,31</v>
          </cell>
        </row>
        <row r="2785">
          <cell r="G2785">
            <v>91889</v>
          </cell>
          <cell r="H2785" t="str">
            <v>CURVA 180 GRAUS PARA ELETRODUTO, PVC, ROSCÁVEL, DN 20 MM (1/2"), PARA CIRCUITOS TERMINAIS, INSTALADA EM FORRO - FORNECIMENTO E INSTALAÇÃO. AF_03/2023</v>
          </cell>
          <cell r="I2785" t="str">
            <v>UN</v>
          </cell>
          <cell r="J2785" t="str">
            <v>COEFICIENTE DE REPRESENTATIVIDADE</v>
          </cell>
          <cell r="K2785" t="str">
            <v>9,14</v>
          </cell>
        </row>
        <row r="2786">
          <cell r="G2786">
            <v>91890</v>
          </cell>
          <cell r="H2786" t="str">
            <v>CURVA 90 GRAUS PARA ELETRODUTO, PVC, ROSCÁVEL, DN 25 MM (3/4"), PARA CIRCUITOS TERMINAIS, INSTALADA EM FORRO - FORNECIMENTO E INSTALAÇÃO. AF_03/2023</v>
          </cell>
          <cell r="I2786" t="str">
            <v>UN</v>
          </cell>
          <cell r="J2786" t="str">
            <v>COEFICIENTE DE REPRESENTATIVIDADE</v>
          </cell>
          <cell r="K2786" t="str">
            <v>10,35</v>
          </cell>
        </row>
        <row r="2787">
          <cell r="G2787">
            <v>91892</v>
          </cell>
          <cell r="H2787" t="str">
            <v>CURVA 180 GRAUS PARA ELETRODUTO, PVC, ROSCÁVEL, DN 25 MM (3/4"), PARA CIRCUITOS TERMINAIS, INSTALADA EM FORRO - FORNECIMENTO E INSTALAÇÃO. AF_03/2023</v>
          </cell>
          <cell r="I2787" t="str">
            <v>UN</v>
          </cell>
          <cell r="J2787" t="str">
            <v>COEFICIENTE DE REPRESENTATIVIDADE</v>
          </cell>
          <cell r="K2787" t="str">
            <v>11,49</v>
          </cell>
        </row>
        <row r="2788">
          <cell r="G2788">
            <v>91893</v>
          </cell>
          <cell r="H2788" t="str">
            <v>CURVA 90 GRAUS PARA ELETRODUTO, PVC, ROSCÁVEL, DN 32 MM (1"), PARA CIRCUITOS TERMINAIS, INSTALADA EM FORRO - FORNECIMENTO E INSTALAÇÃO. AF_03/2023</v>
          </cell>
          <cell r="I2788" t="str">
            <v>UN</v>
          </cell>
          <cell r="J2788" t="str">
            <v>COEFICIENTE DE REPRESENTATIVIDADE</v>
          </cell>
          <cell r="K2788" t="str">
            <v>12,62</v>
          </cell>
        </row>
        <row r="2789">
          <cell r="G2789">
            <v>91895</v>
          </cell>
          <cell r="H2789" t="str">
            <v>CURVA 180 GRAUS PARA ELETRODUTO, PVC, ROSCÁVEL, DN 32 MM (1"), PARA CIRCUITOS TERMINAIS, INSTALADA EM FORRO - FORNECIMENTO E INSTALAÇÃO. AF_03/2023</v>
          </cell>
          <cell r="I2789" t="str">
            <v>UN</v>
          </cell>
          <cell r="J2789" t="str">
            <v>COEFICIENTE DE REPRESENTATIVIDADE</v>
          </cell>
          <cell r="K2789" t="str">
            <v>13,77</v>
          </cell>
        </row>
        <row r="2790">
          <cell r="G2790">
            <v>91896</v>
          </cell>
          <cell r="H2790" t="str">
            <v>CURVA 90 GRAUS PARA ELETRODUTO, PVC, ROSCÁVEL, DN 40 MM (1 1/4"), PARA CIRCUITOS TERMINAIS, INSTALADA EM FORRO - FORNECIMENTO E INSTALAÇÃO. AF_03/2023</v>
          </cell>
          <cell r="I2790" t="str">
            <v>UN</v>
          </cell>
          <cell r="J2790" t="str">
            <v>COEFICIENTE DE REPRESENTATIVIDADE</v>
          </cell>
          <cell r="K2790" t="str">
            <v>14,54</v>
          </cell>
        </row>
        <row r="2791">
          <cell r="G2791">
            <v>91898</v>
          </cell>
          <cell r="H2791" t="str">
            <v>CURVA 180 GRAUS PARA ELETRODUTO, PVC, ROSCÁVEL, DN 40 MM (1 1/4"), PARA CIRCUITOS TERMINAIS, INSTALADA EM FORRO - FORNECIMENTO E INSTALAÇÃO. AF_03/2023</v>
          </cell>
          <cell r="I2791" t="str">
            <v>UN</v>
          </cell>
          <cell r="J2791" t="str">
            <v>COEFICIENTE DE REPRESENTATIVIDADE</v>
          </cell>
          <cell r="K2791" t="str">
            <v>15,77</v>
          </cell>
        </row>
        <row r="2792">
          <cell r="G2792">
            <v>91899</v>
          </cell>
          <cell r="H2792" t="str">
            <v>CURVA 90 GRAUS PARA ELETRODUTO, PVC, ROSCÁVEL, DN 20 MM (1/2"), PARA CIRCUITOS TERMINAIS, INSTALADA EM LAJE - FORNECIMENTO E INSTALAÇÃO. AF_03/2023</v>
          </cell>
          <cell r="I2792" t="str">
            <v>UN</v>
          </cell>
          <cell r="J2792" t="str">
            <v>COEFICIENTE DE REPRESENTATIVIDADE</v>
          </cell>
          <cell r="K2792" t="str">
            <v>7,44</v>
          </cell>
        </row>
        <row r="2793">
          <cell r="G2793">
            <v>91901</v>
          </cell>
          <cell r="H2793" t="str">
            <v>CURVA 180 GRAUS PARA ELETRODUTO, PVC, ROSCÁVEL, DN 20 MM (1/2"), PARA CIRCUITOS TERMINAIS, INSTALADA EM LAJE - FORNECIMENTO E INSTALAÇÃO. AF_03/2023</v>
          </cell>
          <cell r="I2793" t="str">
            <v>UN</v>
          </cell>
          <cell r="J2793" t="str">
            <v>COEFICIENTE DE REPRESENTATIVIDADE</v>
          </cell>
          <cell r="K2793" t="str">
            <v>7,27</v>
          </cell>
        </row>
        <row r="2794">
          <cell r="G2794">
            <v>91902</v>
          </cell>
          <cell r="H2794" t="str">
            <v>CURVA 90 GRAUS PARA ELETRODUTO, PVC, ROSCÁVEL, DN 25 MM (3/4"), PARA CIRCUITOS TERMINAIS, INSTALADA EM LAJE - FORNECIMENTO E INSTALAÇÃO. AF_03/2023</v>
          </cell>
          <cell r="I2794" t="str">
            <v>UN</v>
          </cell>
          <cell r="J2794" t="str">
            <v>COEFICIENTE DE REPRESENTATIVIDADE</v>
          </cell>
          <cell r="K2794" t="str">
            <v>8,48</v>
          </cell>
        </row>
        <row r="2795">
          <cell r="G2795">
            <v>91904</v>
          </cell>
          <cell r="H2795" t="str">
            <v>CURVA 180 GRAUS PARA ELETRODUTO, PVC, ROSCÁVEL, DN 25 MM (3/4"), PARA CIRCUITOS TERMINAIS, INSTALADA EM LAJE - FORNECIMENTO E INSTALAÇÃO. AF_03/2023</v>
          </cell>
          <cell r="I2795" t="str">
            <v>UN</v>
          </cell>
          <cell r="J2795" t="str">
            <v>COEFICIENTE DE REPRESENTATIVIDADE</v>
          </cell>
          <cell r="K2795" t="str">
            <v>9,62</v>
          </cell>
        </row>
        <row r="2796">
          <cell r="G2796">
            <v>91905</v>
          </cell>
          <cell r="H2796" t="str">
            <v>CURVA 90 GRAUS PARA ELETRODUTO, PVC, ROSCÁVEL, DN 32 MM (1"), PARA CIRCUITOS TERMINAIS, INSTALADA EM LAJE - FORNECIMENTO E INSTALAÇÃO. AF_03/2023</v>
          </cell>
          <cell r="I2796" t="str">
            <v>UN</v>
          </cell>
          <cell r="J2796" t="str">
            <v>COEFICIENTE DE REPRESENTATIVIDADE</v>
          </cell>
          <cell r="K2796" t="str">
            <v>10,74</v>
          </cell>
        </row>
        <row r="2797">
          <cell r="G2797">
            <v>91907</v>
          </cell>
          <cell r="H2797" t="str">
            <v>CURVA 180 GRAUS PARA ELETRODUTO, PVC, ROSCÁVEL, DN 32 MM (1"), PARA CIRCUITOS TERMINAIS, INSTALADA EM LAJE - FORNECIMENTO E INSTALAÇÃO. AF_03/2023</v>
          </cell>
          <cell r="I2797" t="str">
            <v>UN</v>
          </cell>
          <cell r="J2797" t="str">
            <v>COEFICIENTE DE REPRESENTATIVIDADE</v>
          </cell>
          <cell r="K2797" t="str">
            <v>11,89</v>
          </cell>
        </row>
        <row r="2798">
          <cell r="G2798">
            <v>91908</v>
          </cell>
          <cell r="H2798" t="str">
            <v>CURVA 90 GRAUS PARA ELETRODUTO, PVC, ROSCÁVEL, DN 40 MM (1 1/4"), PARA CIRCUITOS TERMINAIS, INSTALADA EM LAJE - FORNECIMENTO E INSTALAÇÃO. AF_03/2023</v>
          </cell>
          <cell r="I2798" t="str">
            <v>UN</v>
          </cell>
          <cell r="J2798" t="str">
            <v>COEFICIENTE DE REPRESENTATIVIDADE</v>
          </cell>
          <cell r="K2798" t="str">
            <v>12,72</v>
          </cell>
        </row>
        <row r="2799">
          <cell r="G2799">
            <v>91910</v>
          </cell>
          <cell r="H2799" t="str">
            <v>CURVA 180 GRAUS PARA ELETRODUTO, PVC, ROSCÁVEL, DN 40 MM (1 1/4"), PARA CIRCUITOS TERMINAIS, INSTALADA EM LAJE - FORNECIMENTO E INSTALAÇÃO. AF_03/2023</v>
          </cell>
          <cell r="I2799" t="str">
            <v>UN</v>
          </cell>
          <cell r="J2799" t="str">
            <v>COEFICIENTE DE REPRESENTATIVIDADE</v>
          </cell>
          <cell r="K2799" t="str">
            <v>13,95</v>
          </cell>
        </row>
        <row r="2800">
          <cell r="G2800">
            <v>91911</v>
          </cell>
          <cell r="H2800" t="str">
            <v>CURVA 90 GRAUS PARA ELETRODUTO, PVC, ROSCÁVEL, DN 20 MM (1/2"), PARA CIRCUITOS TERMINAIS, INSTALADA EM PAREDE - FORNECIMENTO E INSTALAÇÃO. AF_03/2023</v>
          </cell>
          <cell r="I2800" t="str">
            <v>UN</v>
          </cell>
          <cell r="J2800" t="str">
            <v>COEFICIENTE DE REPRESENTATIVIDADE</v>
          </cell>
          <cell r="K2800" t="str">
            <v>13,14</v>
          </cell>
        </row>
        <row r="2801">
          <cell r="G2801">
            <v>91913</v>
          </cell>
          <cell r="H2801" t="str">
            <v>CURVA 180 GRAUS PARA ELETRODUTO, PVC, ROSCÁVEL, DN 20 MM (1/2"), PARA CIRCUITOS TERMINAIS, INSTALADA EM PAREDE - FORNECIMENTO E INSTALAÇÃO. AF_03/2023</v>
          </cell>
          <cell r="I2801" t="str">
            <v>UN</v>
          </cell>
          <cell r="J2801" t="str">
            <v>COEFICIENTE DE REPRESENTATIVIDADE</v>
          </cell>
          <cell r="K2801" t="str">
            <v>12,97</v>
          </cell>
        </row>
        <row r="2802">
          <cell r="G2802">
            <v>91914</v>
          </cell>
          <cell r="H2802" t="str">
            <v>CURVA 90 GRAUS PARA ELETRODUTO, PVC, ROSCÁVEL, DN 25 MM (3/4"), PARA CIRCUITOS TERMINAIS, INSTALADA EM PAREDE - FORNECIMENTO E INSTALAÇÃO. AF_03/2023</v>
          </cell>
          <cell r="I2802" t="str">
            <v>UN</v>
          </cell>
          <cell r="J2802" t="str">
            <v>COEFICIENTE DE REPRESENTATIVIDADE</v>
          </cell>
          <cell r="K2802" t="str">
            <v>14,14</v>
          </cell>
        </row>
        <row r="2803">
          <cell r="G2803">
            <v>91916</v>
          </cell>
          <cell r="H2803" t="str">
            <v>CURVA 180 GRAUS PARA ELETRODUTO, PVC, ROSCÁVEL, DN 25 MM (3/4"), PARA CIRCUITOS TERMINAIS, INSTALADA EM PAREDE - FORNECIMENTO E INSTALAÇÃO. AF_03/2023</v>
          </cell>
          <cell r="I2803" t="str">
            <v>UN</v>
          </cell>
          <cell r="J2803" t="str">
            <v>COEFICIENTE DE REPRESENTATIVIDADE</v>
          </cell>
          <cell r="K2803" t="str">
            <v>15,28</v>
          </cell>
        </row>
        <row r="2804">
          <cell r="G2804">
            <v>91917</v>
          </cell>
          <cell r="H2804" t="str">
            <v>CURVA 90 GRAUS PARA ELETRODUTO, PVC, ROSCÁVEL, DN 32 MM (1"), PARA CIRCUITOS TERMINAIS, INSTALADA EM PAREDE - FORNECIMENTO E INSTALAÇÃO. AF_03/2023</v>
          </cell>
          <cell r="I2804" t="str">
            <v>UN</v>
          </cell>
          <cell r="J2804" t="str">
            <v>COEFICIENTE DE REPRESENTATIVIDADE</v>
          </cell>
          <cell r="K2804" t="str">
            <v>16,37</v>
          </cell>
        </row>
        <row r="2805">
          <cell r="G2805">
            <v>91919</v>
          </cell>
          <cell r="H2805" t="str">
            <v>CURVA 180 GRAUS PARA ELETRODUTO, PVC, ROSCÁVEL, DN 32 MM (1"), PARA CIRCUITOS TERMINAIS, INSTALADA EM PAREDE - FORNECIMENTO E INSTALAÇÃO. AF_03/2023</v>
          </cell>
          <cell r="I2805" t="str">
            <v>UN</v>
          </cell>
          <cell r="J2805" t="str">
            <v>COEFICIENTE DE REPRESENTATIVIDADE</v>
          </cell>
          <cell r="K2805" t="str">
            <v>17,52</v>
          </cell>
        </row>
        <row r="2806">
          <cell r="G2806">
            <v>91920</v>
          </cell>
          <cell r="H2806" t="str">
            <v>CURVA 90 GRAUS PARA ELETRODUTO, PVC, ROSCÁVEL, DN 40 MM (1 1/4"), PARA CIRCUITOS TERMINAIS, INSTALADA EM PAREDE - FORNECIMENTO E INSTALAÇÃO. AF_03/2023</v>
          </cell>
          <cell r="I2806" t="str">
            <v>UN</v>
          </cell>
          <cell r="J2806" t="str">
            <v>COEFICIENTE DE REPRESENTATIVIDADE</v>
          </cell>
          <cell r="K2806" t="str">
            <v>18,25</v>
          </cell>
        </row>
        <row r="2807">
          <cell r="G2807">
            <v>91922</v>
          </cell>
          <cell r="H2807" t="str">
            <v>CURVA 180 GRAUS PARA ELETRODUTO, PVC, ROSCÁVEL, DN 40 MM (1 1/4"), PARA CIRCUITOS TERMINAIS, INSTALADA EM PAREDE - FORNECIMENTO E INSTALAÇÃO. AF_03/2023</v>
          </cell>
          <cell r="I2807" t="str">
            <v>UN</v>
          </cell>
          <cell r="J2807" t="str">
            <v>COEFICIENTE DE REPRESENTATIVIDADE</v>
          </cell>
          <cell r="K2807" t="str">
            <v>19,48</v>
          </cell>
        </row>
        <row r="2808">
          <cell r="G2808">
            <v>93013</v>
          </cell>
          <cell r="H2808" t="str">
            <v>LUVA PARA ELETRODUTO, PVC, ROSCÁVEL, DN 50 MM (1 1/2"), PARA REDE ENTERRADA DE DISTRIBUIÇÃO DE ENERGIA ELÉTRICA - FORNECIMENTO E INSTALAÇÃO. AF_12/2021</v>
          </cell>
          <cell r="I2808" t="str">
            <v>UN</v>
          </cell>
          <cell r="J2808" t="str">
            <v>COEFICIENTE DE REPRESENTATIVIDADE</v>
          </cell>
          <cell r="K2808" t="str">
            <v>11,59</v>
          </cell>
        </row>
        <row r="2809">
          <cell r="G2809">
            <v>93014</v>
          </cell>
          <cell r="H2809" t="str">
            <v>LUVA PARA ELETRODUTO, PVC, ROSCÁVEL, DN 60 MM (2"), PARA REDE ENTERRADA DE DISTRIBUIÇÃO DE ENERGIA ELÉTRICA - FORNECIMENTO E INSTALAÇÃO. AF_12/2021</v>
          </cell>
          <cell r="I2809" t="str">
            <v>UN</v>
          </cell>
          <cell r="J2809" t="str">
            <v>COEFICIENTE DE REPRESENTATIVIDADE</v>
          </cell>
          <cell r="K2809" t="str">
            <v>13,94</v>
          </cell>
        </row>
        <row r="2810">
          <cell r="G2810">
            <v>93015</v>
          </cell>
          <cell r="H2810" t="str">
            <v>LUVA PARA ELETRODUTO, PVC, ROSCÁVEL, DN 75 MM (2 1/2"), PARA REDE ENTERRADA DE DISTRIBUIÇÃO DE ENERGIA ELÉTRICA - FORNECIMENTO E INSTALAÇÃO. AF_12/2021</v>
          </cell>
          <cell r="I2810" t="str">
            <v>UN</v>
          </cell>
          <cell r="J2810" t="str">
            <v>COEFICIENTE DE REPRESENTATIVIDADE</v>
          </cell>
          <cell r="K2810" t="str">
            <v>19,73</v>
          </cell>
        </row>
        <row r="2811">
          <cell r="G2811">
            <v>93016</v>
          </cell>
          <cell r="H2811" t="str">
            <v>LUVA PARA ELETRODUTO, PVC, ROSCÁVEL, DN 85 MM (3"), PARA REDE ENTERRADA DE DISTRIBUIÇÃO DE ENERGIA ELÉTRICA - FORNECIMENTO E INSTALAÇÃO. AF_12/2021</v>
          </cell>
          <cell r="I2811" t="str">
            <v>UN</v>
          </cell>
          <cell r="J2811" t="str">
            <v>COEFICIENTE DE REPRESENTATIVIDADE</v>
          </cell>
          <cell r="K2811" t="str">
            <v>23,43</v>
          </cell>
        </row>
        <row r="2812">
          <cell r="G2812">
            <v>93017</v>
          </cell>
          <cell r="H2812" t="str">
            <v>LUVA PARA ELETRODUTO, PVC, ROSCÁVEL, DN 110 MM (4"), PARA REDE ENTERRADA DE DISTRIBUIÇÃO DE ENERGIA ELÉTRICA - FORNECIMENTO E INSTALAÇÃO. AF_12/2021</v>
          </cell>
          <cell r="I2812" t="str">
            <v>UN</v>
          </cell>
          <cell r="J2812" t="str">
            <v>COEFICIENTE DE REPRESENTATIVIDADE</v>
          </cell>
          <cell r="K2812" t="str">
            <v>33,72</v>
          </cell>
        </row>
        <row r="2813">
          <cell r="G2813">
            <v>93018</v>
          </cell>
          <cell r="H2813" t="str">
            <v>CURVA 90 GRAUS PARA ELETRODUTO, PVC, ROSCÁVEL, DN 50 MM (1 1/2"), PARA REDE ENTERRADA DE DISTRIBUIÇÃO DE ENERGIA ELÉTRICA - FORNECIMENTO E INSTALAÇÃO. AF_12/2021</v>
          </cell>
          <cell r="I2813" t="str">
            <v>UN</v>
          </cell>
          <cell r="J2813" t="str">
            <v>COEFICIENTE DE REPRESENTATIVIDADE</v>
          </cell>
          <cell r="K2813" t="str">
            <v>17,61</v>
          </cell>
        </row>
        <row r="2814">
          <cell r="G2814">
            <v>93020</v>
          </cell>
          <cell r="H2814" t="str">
            <v>CURVA 90 GRAUS PARA ELETRODUTO, PVC, ROSCÁVEL, DN 60 MM (2"), PARA REDE ENTERRADA DE DISTRIBUIÇÃO DE ENERGIA ELÉTRICA - FORNECIMENTO E INSTALAÇÃO. AF_12/2021</v>
          </cell>
          <cell r="I2814" t="str">
            <v>UN</v>
          </cell>
          <cell r="J2814" t="str">
            <v>COEFICIENTE DE REPRESENTATIVIDADE</v>
          </cell>
          <cell r="K2814" t="str">
            <v>21,82</v>
          </cell>
        </row>
        <row r="2815">
          <cell r="G2815">
            <v>93022</v>
          </cell>
          <cell r="H2815" t="str">
            <v>CURVA 90 GRAUS PARA ELETRODUTO, PVC, ROSCÁVEL, DN 75 MM (2 1/2"), PARA REDE ENTERRADA DE DISTRIBUIÇÃO DE ENERGIA ELÉTRICA - FORNECIMENTO E INSTALAÇÃO. AF_12/2021</v>
          </cell>
          <cell r="I2815" t="str">
            <v>UN</v>
          </cell>
          <cell r="J2815" t="str">
            <v>COEFICIENTE DE REPRESENTATIVIDADE</v>
          </cell>
          <cell r="K2815" t="str">
            <v>33,33</v>
          </cell>
        </row>
        <row r="2816">
          <cell r="G2816">
            <v>93024</v>
          </cell>
          <cell r="H2816" t="str">
            <v>CURVA 90 GRAUS PARA ELETRODUTO, PVC, ROSCÁVEL, DN 85 MM (3"), PARA REDE ENTERRADA DE DISTRIBUIÇÃO DE ENERGIA ELÉTRICA - FORNECIMENTO E INSTALAÇÃO. AF_12/2021</v>
          </cell>
          <cell r="I2816" t="str">
            <v>UN</v>
          </cell>
          <cell r="J2816" t="str">
            <v>COEFICIENTE DE REPRESENTATIVIDADE</v>
          </cell>
          <cell r="K2816" t="str">
            <v>35,50</v>
          </cell>
        </row>
        <row r="2817">
          <cell r="G2817">
            <v>93026</v>
          </cell>
          <cell r="H2817" t="str">
            <v>CURVA 90 GRAUS PARA ELETRODUTO, PVC, ROSCÁVEL, DN 110 MM (4"), PARA REDE ENTERRADA DE DISTRIBUIÇÃO DE ENERGIA ELÉTRICA - FORNECIMENTO E INSTALAÇÃO. AF_12/2021</v>
          </cell>
          <cell r="I2817" t="str">
            <v>UN</v>
          </cell>
          <cell r="J2817" t="str">
            <v>COEFICIENTE DE REPRESENTATIVIDADE</v>
          </cell>
          <cell r="K2817" t="str">
            <v>54,66</v>
          </cell>
        </row>
        <row r="2818">
          <cell r="G2818">
            <v>97559</v>
          </cell>
          <cell r="H2818" t="str">
            <v>CURVA 135 GRAUS PARA ELETRODUTO, PVC, ROSCÁVEL, DN 25 MM (3/4"), PARA CIRCUITOS TERMINAIS, INSTALADA EM FORRO - FORNECIMENTO E INSTALAÇÃO. AF_03/2023</v>
          </cell>
          <cell r="I2818" t="str">
            <v>UN</v>
          </cell>
          <cell r="J2818" t="str">
            <v>COEFICIENTE DE REPRESENTATIVIDADE</v>
          </cell>
          <cell r="K2818" t="str">
            <v>10,22</v>
          </cell>
        </row>
        <row r="2819">
          <cell r="G2819">
            <v>97562</v>
          </cell>
          <cell r="H2819" t="str">
            <v>CURVA 135 GRAUS PARA ELETRODUTO, PVC, ROSCÁVEL, DN 25 MM (3/4"), PARA CIRCUITOS TERMINAIS, INSTALADA EM LAJE - FORNECIMENTO E INSTALAÇÃO. AF_03/2023</v>
          </cell>
          <cell r="I2819" t="str">
            <v>UN</v>
          </cell>
          <cell r="J2819" t="str">
            <v>COEFICIENTE DE REPRESENTATIVIDADE</v>
          </cell>
          <cell r="K2819" t="str">
            <v>8,35</v>
          </cell>
        </row>
        <row r="2820">
          <cell r="G2820">
            <v>97564</v>
          </cell>
          <cell r="H2820" t="str">
            <v>CURVA 135 GRAUS PARA ELETRODUTO, PVC, ROSCÁVEL, DN 25 MM (3/4"), PARA CIRCUITOS TERMINAIS, INSTALADA EM PAREDE - FORNECIMENTO E INSTALAÇÃO. AF_03/2023</v>
          </cell>
          <cell r="I2820" t="str">
            <v>UN</v>
          </cell>
          <cell r="J2820" t="str">
            <v>COEFICIENTE DE REPRESENTATIVIDADE</v>
          </cell>
          <cell r="K2820" t="str">
            <v>14,01</v>
          </cell>
        </row>
        <row r="2821">
          <cell r="G2821">
            <v>104395</v>
          </cell>
          <cell r="H2821" t="str">
            <v>CONDULETE DE PVC, TIPO E, PARA ELETRODUTO DE PVC SOLDÁVEL DN 20 MM (1/2''), APARENTE - FORNECIMENTO E INSTALAÇÃO. AF_10/2022</v>
          </cell>
          <cell r="I2821" t="str">
            <v>UN</v>
          </cell>
          <cell r="J2821" t="str">
            <v>COEFICIENTE DE REPRESENTATIVIDADE</v>
          </cell>
          <cell r="K2821" t="str">
            <v>15,25</v>
          </cell>
        </row>
        <row r="2822">
          <cell r="G2822">
            <v>91924</v>
          </cell>
          <cell r="H2822" t="str">
            <v>CABO DE COBRE FLEXÍVEL ISOLADO, 1,5 MM², ANTI-CHAMA 450/750 V, PARA CIRCUITOS TERMINAIS - FORNECIMENTO E INSTALAÇÃO. AF_03/2023</v>
          </cell>
          <cell r="I2822" t="str">
            <v>M</v>
          </cell>
          <cell r="J2822" t="str">
            <v>COEFICIENTE DE REPRESENTATIVIDADE</v>
          </cell>
          <cell r="K2822" t="str">
            <v>2,59</v>
          </cell>
        </row>
        <row r="2823">
          <cell r="G2823">
            <v>91925</v>
          </cell>
          <cell r="H2823" t="str">
            <v>CABO DE COBRE FLEXÍVEL ISOLADO, 1,5 MM², ANTI-CHAMA 0,6/1,0 KV, PARA CIRCUITOS TERMINAIS - FORNECIMENTO E INSTALAÇÃO. AF_03/2023</v>
          </cell>
          <cell r="I2823" t="str">
            <v>M</v>
          </cell>
          <cell r="J2823" t="str">
            <v>COEFICIENTE DE REPRESENTATIVIDADE</v>
          </cell>
          <cell r="K2823" t="str">
            <v>3,15</v>
          </cell>
        </row>
        <row r="2824">
          <cell r="G2824">
            <v>91926</v>
          </cell>
          <cell r="H2824" t="str">
            <v>CABO DE COBRE FLEXÍVEL ISOLADO, 2,5 MM², ANTI-CHAMA 450/750 V, PARA CIRCUITOS TERMINAIS - FORNECIMENTO E INSTALAÇÃO. AF_03/2023</v>
          </cell>
          <cell r="I2824" t="str">
            <v>M</v>
          </cell>
          <cell r="J2824" t="str">
            <v>COEFICIENTE DE REPRESENTATIVIDADE</v>
          </cell>
          <cell r="K2824" t="str">
            <v>3,78</v>
          </cell>
        </row>
        <row r="2825">
          <cell r="G2825">
            <v>91927</v>
          </cell>
          <cell r="H2825" t="str">
            <v>CABO DE COBRE FLEXÍVEL ISOLADO, 2,5 MM², ANTI-CHAMA 0,6/1,0 KV, PARA CIRCUITOS TERMINAIS - FORNECIMENTO E INSTALAÇÃO. AF_03/2023</v>
          </cell>
          <cell r="I2825" t="str">
            <v>M</v>
          </cell>
          <cell r="J2825" t="str">
            <v>COEFICIENTE DE REPRESENTATIVIDADE</v>
          </cell>
          <cell r="K2825" t="str">
            <v>4,27</v>
          </cell>
        </row>
        <row r="2826">
          <cell r="G2826">
            <v>91928</v>
          </cell>
          <cell r="H2826" t="str">
            <v>CABO DE COBRE FLEXÍVEL ISOLADO, 4 MM², ANTI-CHAMA 450/750 V, PARA CIRCUITOS TERMINAIS - FORNECIMENTO E INSTALAÇÃO. AF_03/2023</v>
          </cell>
          <cell r="I2826" t="str">
            <v>M</v>
          </cell>
          <cell r="J2826" t="str">
            <v>COEFICIENTE DE REPRESENTATIVIDADE</v>
          </cell>
          <cell r="K2826" t="str">
            <v>5,88</v>
          </cell>
        </row>
        <row r="2827">
          <cell r="G2827">
            <v>91929</v>
          </cell>
          <cell r="H2827" t="str">
            <v>CABO DE COBRE FLEXÍVEL ISOLADO, 4 MM², ANTI-CHAMA 0,6/1,0 KV, PARA CIRCUITOS TERMINAIS - FORNECIMENTO E INSTALAÇÃO. AF_03/2023</v>
          </cell>
          <cell r="I2827" t="str">
            <v>M</v>
          </cell>
          <cell r="J2827" t="str">
            <v>COEFICIENTE DE REPRESENTATIVIDADE</v>
          </cell>
          <cell r="K2827" t="str">
            <v>6,29</v>
          </cell>
        </row>
        <row r="2828">
          <cell r="G2828">
            <v>91930</v>
          </cell>
          <cell r="H2828" t="str">
            <v>CABO DE COBRE FLEXÍVEL ISOLADO, 6 MM², ANTI-CHAMA 450/750 V, PARA CIRCUITOS TERMINAIS - FORNECIMENTO E INSTALAÇÃO. AF_03/2023</v>
          </cell>
          <cell r="I2828" t="str">
            <v>M</v>
          </cell>
          <cell r="J2828" t="str">
            <v>COEFICIENTE DE REPRESENTATIVIDADE</v>
          </cell>
          <cell r="K2828" t="str">
            <v>8,24</v>
          </cell>
        </row>
        <row r="2829">
          <cell r="G2829">
            <v>91931</v>
          </cell>
          <cell r="H2829" t="str">
            <v>CABO DE COBRE FLEXÍVEL ISOLADO, 6 MM², ANTI-CHAMA 0,6/1,0 KV, PARA CIRCUITOS TERMINAIS - FORNECIMENTO E INSTALAÇÃO. AF_03/2023</v>
          </cell>
          <cell r="I2829" t="str">
            <v>M</v>
          </cell>
          <cell r="J2829" t="str">
            <v>COEFICIENTE DE REPRESENTATIVIDADE</v>
          </cell>
          <cell r="K2829" t="str">
            <v>8,92</v>
          </cell>
        </row>
        <row r="2830">
          <cell r="G2830">
            <v>91932</v>
          </cell>
          <cell r="H2830" t="str">
            <v>CABO DE COBRE FLEXÍVEL ISOLADO, 10 MM², ANTI-CHAMA 450/750 V, PARA CIRCUITOS TERMINAIS - FORNECIMENTO E INSTALAÇÃO. AF_03/2023</v>
          </cell>
          <cell r="I2830" t="str">
            <v>M</v>
          </cell>
          <cell r="J2830" t="str">
            <v>COEFICIENTE DE REPRESENTATIVIDADE</v>
          </cell>
          <cell r="K2830" t="str">
            <v>14,82</v>
          </cell>
        </row>
        <row r="2831">
          <cell r="G2831">
            <v>91933</v>
          </cell>
          <cell r="H2831" t="str">
            <v>CABO DE COBRE FLEXÍVEL ISOLADO, 10 MM², ANTI-CHAMA 0,6/1,0 KV, PARA CIRCUITOS TERMINAIS - FORNECIMENTO E INSTALAÇÃO. AF_03/2023</v>
          </cell>
          <cell r="I2831" t="str">
            <v>M</v>
          </cell>
          <cell r="J2831" t="str">
            <v>COEFICIENTE DE REPRESENTATIVIDADE</v>
          </cell>
          <cell r="K2831" t="str">
            <v>14,29</v>
          </cell>
        </row>
        <row r="2832">
          <cell r="G2832">
            <v>91934</v>
          </cell>
          <cell r="H2832" t="str">
            <v>CABO DE COBRE FLEXÍVEL ISOLADO, 16 MM², ANTI-CHAMA 450/750 V, PARA CIRCUITOS TERMINAIS - FORNECIMENTO E INSTALAÇÃO. AF_03/2023</v>
          </cell>
          <cell r="I2832" t="str">
            <v>M</v>
          </cell>
          <cell r="J2832" t="str">
            <v>COEFICIENTE DE REPRESENTATIVIDADE</v>
          </cell>
          <cell r="K2832" t="str">
            <v>21,40</v>
          </cell>
        </row>
        <row r="2833">
          <cell r="G2833">
            <v>91935</v>
          </cell>
          <cell r="H2833" t="str">
            <v>CABO DE COBRE FLEXÍVEL ISOLADO, 16 MM², ANTI-CHAMA 0,6/1,0 KV, PARA CIRCUITOS TERMINAIS - FORNECIMENTO E INSTALAÇÃO. AF_03/2023</v>
          </cell>
          <cell r="I2833" t="str">
            <v>M</v>
          </cell>
          <cell r="J2833" t="str">
            <v>COEFICIENTE DE REPRESENTATIVIDADE</v>
          </cell>
          <cell r="K2833" t="str">
            <v>22,44</v>
          </cell>
        </row>
        <row r="2834">
          <cell r="G2834">
            <v>92979</v>
          </cell>
          <cell r="H2834" t="str">
            <v>CABO DE COBRE FLEXÍVEL ISOLADO, 10 MM², ANTI-CHAMA 450/750 V, PARA DISTRIBUIÇÃO - FORNECIMENTO E INSTALAÇÃO. AF_12/2015</v>
          </cell>
          <cell r="I2834" t="str">
            <v>M</v>
          </cell>
          <cell r="J2834" t="str">
            <v>COEFICIENTE DE REPRESENTATIVIDADE</v>
          </cell>
          <cell r="K2834" t="str">
            <v>9,97</v>
          </cell>
        </row>
        <row r="2835">
          <cell r="G2835">
            <v>92980</v>
          </cell>
          <cell r="H2835" t="str">
            <v>CABO DE COBRE FLEXÍVEL ISOLADO, 10 MM², ANTI-CHAMA 0,6/1,0 KV, PARA DISTRIBUIÇÃO - FORNECIMENTO E INSTALAÇÃO. AF_12/2015</v>
          </cell>
          <cell r="I2835" t="str">
            <v>M</v>
          </cell>
          <cell r="J2835" t="str">
            <v>COEFICIENTE DE REPRESENTATIVIDADE</v>
          </cell>
          <cell r="K2835" t="str">
            <v>9,52</v>
          </cell>
        </row>
        <row r="2836">
          <cell r="G2836">
            <v>92981</v>
          </cell>
          <cell r="H2836" t="str">
            <v>CABO DE COBRE FLEXÍVEL ISOLADO, 16 MM², ANTI-CHAMA 450/750 V, PARA DISTRIBUIÇÃO - FORNECIMENTO E INSTALAÇÃO. AF_12/2015</v>
          </cell>
          <cell r="I2836" t="str">
            <v>M</v>
          </cell>
          <cell r="J2836" t="str">
            <v>COEFICIENTE DE REPRESENTATIVIDADE</v>
          </cell>
          <cell r="K2836" t="str">
            <v>14,23</v>
          </cell>
        </row>
        <row r="2837">
          <cell r="G2837">
            <v>92982</v>
          </cell>
          <cell r="H2837" t="str">
            <v>CABO DE COBRE FLEXÍVEL ISOLADO, 16 MM², ANTI-CHAMA 0,6/1,0 KV, PARA DISTRIBUIÇÃO - FORNECIMENTO E INSTALAÇÃO. AF_12/2015</v>
          </cell>
          <cell r="I2837" t="str">
            <v>M</v>
          </cell>
          <cell r="J2837" t="str">
            <v>COEFICIENTE DE REPRESENTATIVIDADE</v>
          </cell>
          <cell r="K2837" t="str">
            <v>15,09</v>
          </cell>
        </row>
        <row r="2838">
          <cell r="G2838">
            <v>92984</v>
          </cell>
          <cell r="H2838" t="str">
            <v>CABO DE COBRE FLEXÍVEL ISOLADO, 25 MM², ANTI-CHAMA 0,6/1,0 KV, PARA REDE ENTERRADA DE DISTRIBUIÇÃO DE ENERGIA ELÉTRICA - FORNECIMENTO E INSTALAÇÃO. AF_12/2021</v>
          </cell>
          <cell r="I2838" t="str">
            <v>M</v>
          </cell>
          <cell r="J2838" t="str">
            <v>COEFICIENTE DE REPRESENTATIVIDADE</v>
          </cell>
          <cell r="K2838" t="str">
            <v>24,85</v>
          </cell>
        </row>
        <row r="2839">
          <cell r="G2839">
            <v>92986</v>
          </cell>
          <cell r="H2839" t="str">
            <v>CABO DE COBRE FLEXÍVEL ISOLADO, 35 MM², ANTI-CHAMA 0,6/1,0 KV, PARA REDE ENTERRADA DE DISTRIBUIÇÃO DE ENERGIA ELÉTRICA - FORNECIMENTO E INSTALAÇÃO. AF_12/2021</v>
          </cell>
          <cell r="I2839" t="str">
            <v>M</v>
          </cell>
          <cell r="J2839" t="str">
            <v>COEFICIENTE DE REPRESENTATIVIDADE</v>
          </cell>
          <cell r="K2839" t="str">
            <v>34,41</v>
          </cell>
        </row>
        <row r="2840">
          <cell r="G2840">
            <v>92988</v>
          </cell>
          <cell r="H2840" t="str">
            <v>CABO DE COBRE FLEXÍVEL ISOLADO, 50 MM², ANTI-CHAMA 0,6/1,0 KV, PARA REDE ENTERRADA DE DISTRIBUIÇÃO DE ENERGIA ELÉTRICA - FORNECIMENTO E INSTALAÇÃO. AF_12/2021</v>
          </cell>
          <cell r="I2840" t="str">
            <v>M</v>
          </cell>
          <cell r="J2840" t="str">
            <v>COEFICIENTE DE REPRESENTATIVIDADE</v>
          </cell>
          <cell r="K2840" t="str">
            <v>50,04</v>
          </cell>
        </row>
        <row r="2841">
          <cell r="G2841">
            <v>92990</v>
          </cell>
          <cell r="H2841" t="str">
            <v>CABO DE COBRE FLEXÍVEL ISOLADO, 70 MM², ANTI-CHAMA 0,6/1,0 KV, PARA REDE ENTERRADA DE DISTRIBUIÇÃO DE ENERGIA ELÉTRICA - FORNECIMENTO E INSTALAÇÃO. AF_12/2021</v>
          </cell>
          <cell r="I2841" t="str">
            <v>M</v>
          </cell>
          <cell r="J2841" t="str">
            <v>COEFICIENTE DE REPRESENTATIVIDADE</v>
          </cell>
          <cell r="K2841" t="str">
            <v>69,36</v>
          </cell>
        </row>
        <row r="2842">
          <cell r="G2842">
            <v>92992</v>
          </cell>
          <cell r="H2842" t="str">
            <v>CABO DE COBRE FLEXÍVEL ISOLADO, 95 MM², ANTI-CHAMA 0,6/1,0 KV, PARA REDE ENTERRADA DE DISTRIBUIÇÃO DE ENERGIA ELÉTRICA - FORNECIMENTO E INSTALAÇÃO. AF_12/2021</v>
          </cell>
          <cell r="I2842" t="str">
            <v>M</v>
          </cell>
          <cell r="J2842" t="str">
            <v>COEFICIENTE DE REPRESENTATIVIDADE</v>
          </cell>
          <cell r="K2842" t="str">
            <v>89,70</v>
          </cell>
        </row>
        <row r="2843">
          <cell r="G2843">
            <v>92994</v>
          </cell>
          <cell r="H2843" t="str">
            <v>CABO DE COBRE FLEXÍVEL ISOLADO, 120 MM², ANTI-CHAMA 0,6/1,0 KV, PARA REDE ENTERRADA DE DISTRIBUIÇÃO DE ENERGIA ELÉTRICA - FORNECIMENTO E INSTALAÇÃO. AF_12/2021</v>
          </cell>
          <cell r="I2843" t="str">
            <v>M</v>
          </cell>
          <cell r="J2843" t="str">
            <v>COEFICIENTE DE REPRESENTATIVIDADE</v>
          </cell>
          <cell r="K2843" t="str">
            <v>116,64</v>
          </cell>
        </row>
        <row r="2844">
          <cell r="G2844">
            <v>92996</v>
          </cell>
          <cell r="H2844" t="str">
            <v>CABO DE COBRE FLEXÍVEL ISOLADO, 150 MM², ANTI-CHAMA 0,6/1,0 KV, PARA REDE ENTERRADA DE DISTRIBUIÇÃO DE ENERGIA ELÉTRICA - FORNECIMENTO E INSTALAÇÃO. AF_12/2021</v>
          </cell>
          <cell r="I2844" t="str">
            <v>M</v>
          </cell>
          <cell r="J2844" t="str">
            <v>COEFICIENTE DE REPRESENTATIVIDADE</v>
          </cell>
          <cell r="K2844" t="str">
            <v>141,13</v>
          </cell>
        </row>
        <row r="2845">
          <cell r="G2845">
            <v>92998</v>
          </cell>
          <cell r="H2845" t="str">
            <v>CABO DE COBRE FLEXÍVEL ISOLADO, 185 MM², ANTI-CHAMA 0,6/1,0 KV, PARA REDE ENTERRADA DE DISTRIBUIÇÃO DE ENERGIA ELÉTRICA - FORNECIMENTO E INSTALAÇÃO. AF_12/2021</v>
          </cell>
          <cell r="I2845" t="str">
            <v>M</v>
          </cell>
          <cell r="J2845" t="str">
            <v>COEFICIENTE DE REPRESENTATIVIDADE</v>
          </cell>
          <cell r="K2845" t="str">
            <v>173,00</v>
          </cell>
        </row>
        <row r="2846">
          <cell r="G2846">
            <v>93000</v>
          </cell>
          <cell r="H2846" t="str">
            <v>CABO DE COBRE FLEXÍVEL ISOLADO, 240 MM², ANTI-CHAMA 0,6/1,0 KV, PARA REDE ENTERRADA DE DISTRIBUIÇÃO DE ENERGIA ELÉTRICA - FORNECIMENTO E INSTALAÇÃO. AF_12/2021</v>
          </cell>
          <cell r="I2846" t="str">
            <v>M</v>
          </cell>
          <cell r="J2846" t="str">
            <v>COEFICIENTE DE REPRESENTATIVIDADE</v>
          </cell>
          <cell r="K2846" t="str">
            <v>229,14</v>
          </cell>
        </row>
        <row r="2847">
          <cell r="G2847">
            <v>93002</v>
          </cell>
          <cell r="H2847" t="str">
            <v>CABO DE COBRE FLEXÍVEL ISOLADO, 300 MM², ANTI-CHAMA 0,6/1,0 KV, PARA REDE ENTERRADA DE DISTRIBUIÇÃO DE ENERGIA ELÉTRICA - FORNECIMENTO E INSTALAÇÃO. AF_12/2021</v>
          </cell>
          <cell r="I2847" t="str">
            <v>M</v>
          </cell>
          <cell r="J2847" t="str">
            <v>COEFICIENTE DE REPRESENTATIVIDADE</v>
          </cell>
          <cell r="K2847" t="str">
            <v>296,38</v>
          </cell>
        </row>
        <row r="2848">
          <cell r="G2848">
            <v>101884</v>
          </cell>
          <cell r="H2848" t="str">
            <v>CABO DE COBRE ISOLADO, 10 MM², ANTI-CHAMA 450/750 V, INSTALADO EM ELETROCALHA OU PERFILADO - FORNECIMENTO E INSTALAÇÃO. AF_10/2020</v>
          </cell>
          <cell r="I2848" t="str">
            <v>M</v>
          </cell>
          <cell r="J2848" t="str">
            <v>COEFICIENTE DE REPRESENTATIVIDADE</v>
          </cell>
          <cell r="K2848" t="str">
            <v>9,74</v>
          </cell>
        </row>
        <row r="2849">
          <cell r="G2849">
            <v>101885</v>
          </cell>
          <cell r="H2849" t="str">
            <v>CABO DE COBRE ISOLADO, 10 MM², ANTI-CHAMA 0,6/1 KV, INSTALADO EM ELETROCALHA OU PERFILADO - FORNECIMENTO E INSTALAÇÃO. AF_10/2020</v>
          </cell>
          <cell r="I2849" t="str">
            <v>M</v>
          </cell>
          <cell r="J2849" t="str">
            <v>COEFICIENTE DE REPRESENTATIVIDADE</v>
          </cell>
          <cell r="K2849" t="str">
            <v>9,29</v>
          </cell>
        </row>
        <row r="2850">
          <cell r="G2850">
            <v>101886</v>
          </cell>
          <cell r="H2850" t="str">
            <v>CABO DE COBRE ISOLADO, 16 MM², ANTI-CHAMA 450/750 V, INSTALADO EM ELETROCALHA OU PERFILADO - FORNECIMENTO E INSTALAÇÃO. AF_10/2020</v>
          </cell>
          <cell r="I2850" t="str">
            <v>M</v>
          </cell>
          <cell r="J2850" t="str">
            <v>COEFICIENTE DE REPRESENTATIVIDADE</v>
          </cell>
          <cell r="K2850" t="str">
            <v>13,98</v>
          </cell>
        </row>
        <row r="2851">
          <cell r="G2851">
            <v>101887</v>
          </cell>
          <cell r="H2851" t="str">
            <v>CABO DE COBRE ISOLADO, 16 MM², ANTI-CHAMA 0,6/1 KV, INSTALADO EM ELETROCALHA OU PERFILADO - FORNECIMENTO E INSTALAÇÃO. AF_10/2020</v>
          </cell>
          <cell r="I2851" t="str">
            <v>M</v>
          </cell>
          <cell r="J2851" t="str">
            <v>COEFICIENTE DE REPRESENTATIVIDADE</v>
          </cell>
          <cell r="K2851" t="str">
            <v>14,84</v>
          </cell>
        </row>
        <row r="2852">
          <cell r="G2852">
            <v>101888</v>
          </cell>
          <cell r="H2852" t="str">
            <v>CABO DE COBRE ISOLADO, 25 MM², ANTI-CHAMA 450/750 V, INSTALADO EM ELETROCALHA OU PERFILADO - FORNECIMENTO E INSTALAÇÃO. AF_10/2020</v>
          </cell>
          <cell r="I2852" t="str">
            <v>M</v>
          </cell>
          <cell r="J2852" t="str">
            <v>COEFICIENTE DE REPRESENTATIVIDADE</v>
          </cell>
          <cell r="K2852" t="str">
            <v>21,93</v>
          </cell>
        </row>
        <row r="2853">
          <cell r="G2853">
            <v>101889</v>
          </cell>
          <cell r="H2853" t="str">
            <v>CABO DE COBRE ISOLADO, 25 MM², ANTI-CHAMA 0,6/1 KV, INSTALADO EM ELETROCALHA OU PERFILADO - FORNECIMENTO E INSTALAÇÃO. AF_10/2020</v>
          </cell>
          <cell r="I2853" t="str">
            <v>M</v>
          </cell>
          <cell r="J2853" t="str">
            <v>COEFICIENTE DE REPRESENTATIVIDADE</v>
          </cell>
          <cell r="K2853" t="str">
            <v>23,05</v>
          </cell>
        </row>
        <row r="2854">
          <cell r="G2854">
            <v>91936</v>
          </cell>
          <cell r="H2854" t="str">
            <v>CAIXA OCTOGONAL 4" X 4", PVC, INSTALADA EM LAJE - FORNECIMENTO E INSTALAÇÃO. AF_03/2023</v>
          </cell>
          <cell r="I2854" t="str">
            <v>UN</v>
          </cell>
          <cell r="J2854" t="str">
            <v>COEFICIENTE DE REPRESENTATIVIDADE</v>
          </cell>
          <cell r="K2854" t="str">
            <v>12,98</v>
          </cell>
        </row>
        <row r="2855">
          <cell r="G2855">
            <v>91937</v>
          </cell>
          <cell r="H2855" t="str">
            <v>CAIXA OCTOGONAL 3" X 3", PVC, INSTALADA EM LAJE - FORNECIMENTO E INSTALAÇÃO. AF_03/2023</v>
          </cell>
          <cell r="I2855" t="str">
            <v>UN</v>
          </cell>
          <cell r="J2855" t="str">
            <v>COEFICIENTE DE REPRESENTATIVIDADE</v>
          </cell>
          <cell r="K2855" t="str">
            <v>11,89</v>
          </cell>
        </row>
        <row r="2856">
          <cell r="G2856">
            <v>91939</v>
          </cell>
          <cell r="H2856" t="str">
            <v>CAIXA RETANGULAR 4" X 2" ALTA (2,00 M DO PISO), PVC, INSTALADA EM PAREDE - FORNECIMENTO E INSTALAÇÃO. AF_03/2023</v>
          </cell>
          <cell r="I2856" t="str">
            <v>UN</v>
          </cell>
          <cell r="J2856" t="str">
            <v>COEFICIENTE DE REPRESENTATIVIDADE</v>
          </cell>
          <cell r="K2856" t="str">
            <v>25,34</v>
          </cell>
        </row>
        <row r="2857">
          <cell r="G2857">
            <v>91940</v>
          </cell>
          <cell r="H2857" t="str">
            <v>CAIXA RETANGULAR 4" X 2" MÉDIA (1,30 M DO PISO), PVC, INSTALADA EM PAREDE - FORNECIMENTO E INSTALAÇÃO. AF_03/2023</v>
          </cell>
          <cell r="I2857" t="str">
            <v>UN</v>
          </cell>
          <cell r="J2857" t="str">
            <v>COEFICIENTE DE REPRESENTATIVIDADE</v>
          </cell>
          <cell r="K2857" t="str">
            <v>14,31</v>
          </cell>
        </row>
        <row r="2858">
          <cell r="G2858">
            <v>91941</v>
          </cell>
          <cell r="H2858" t="str">
            <v>CAIXA RETANGULAR 4" X 2" BAIXA (0,30 M DO PISO), PVC, INSTALADA EM PAREDE - FORNECIMENTO E INSTALAÇÃO. AF_03/2023</v>
          </cell>
          <cell r="I2858" t="str">
            <v>UN</v>
          </cell>
          <cell r="J2858" t="str">
            <v>COEFICIENTE DE REPRESENTATIVIDADE</v>
          </cell>
          <cell r="K2858" t="str">
            <v>8,91</v>
          </cell>
        </row>
        <row r="2859">
          <cell r="G2859">
            <v>91942</v>
          </cell>
          <cell r="H2859" t="str">
            <v>CAIXA RETANGULAR 4" X 4" ALTA (2,00 M DO PISO), PVC, INSTALADA EM PAREDE - FORNECIMENTO E INSTALAÇÃO. AF_03/2023</v>
          </cell>
          <cell r="I2859" t="str">
            <v>UN</v>
          </cell>
          <cell r="J2859" t="str">
            <v>COEFICIENTE DE REPRESENTATIVIDADE</v>
          </cell>
          <cell r="K2859" t="str">
            <v>27,70</v>
          </cell>
        </row>
        <row r="2860">
          <cell r="G2860">
            <v>91943</v>
          </cell>
          <cell r="H2860" t="str">
            <v>CAIXA RETANGULAR 4" X 4" MÉDIA (1,30 M DO PISO), PVC, INSTALADA EM PAREDE - FORNECIMENTO E INSTALAÇÃO. AF_03/2023</v>
          </cell>
          <cell r="I2860" t="str">
            <v>UN</v>
          </cell>
          <cell r="J2860" t="str">
            <v>COEFICIENTE DE REPRESENTATIVIDADE</v>
          </cell>
          <cell r="K2860" t="str">
            <v>16,29</v>
          </cell>
        </row>
        <row r="2861">
          <cell r="G2861">
            <v>91944</v>
          </cell>
          <cell r="H2861" t="str">
            <v>CAIXA RETANGULAR 4" X 4" BAIXA (0,30 M DO PISO), PVC, INSTALADA EM PAREDE - FORNECIMENTO E INSTALAÇÃO. AF_03/2023</v>
          </cell>
          <cell r="I2861" t="str">
            <v>UN</v>
          </cell>
          <cell r="J2861" t="str">
            <v>COEFICIENTE DE REPRESENTATIVIDADE</v>
          </cell>
          <cell r="K2861" t="str">
            <v>10,67</v>
          </cell>
        </row>
        <row r="2862">
          <cell r="G2862">
            <v>92865</v>
          </cell>
          <cell r="H2862" t="str">
            <v>CAIXA OCTOGONAL 4" X 4", METÁLICA, INSTALADA EM LAJE - FORNECIMENTO E INSTALAÇÃO. AF_03/2023</v>
          </cell>
          <cell r="I2862" t="str">
            <v>UN</v>
          </cell>
          <cell r="J2862" t="str">
            <v>ATRIBUÍDO SÃO PAULO</v>
          </cell>
          <cell r="K2862" t="str">
            <v>12,61</v>
          </cell>
        </row>
        <row r="2863">
          <cell r="G2863">
            <v>92866</v>
          </cell>
          <cell r="H2863" t="str">
            <v>CAIXA SEXTAVADA 3" X 3", METÁLICA, INSTALADA EM LAJE - FORNECIMENTO E INSTALAÇÃO. AF_03/2023</v>
          </cell>
          <cell r="I2863" t="str">
            <v>UN</v>
          </cell>
          <cell r="J2863" t="str">
            <v>ATRIBUÍDO SÃO PAULO</v>
          </cell>
          <cell r="K2863" t="str">
            <v>10,89</v>
          </cell>
        </row>
        <row r="2864">
          <cell r="G2864">
            <v>92867</v>
          </cell>
          <cell r="H2864" t="str">
            <v>CAIXA RETANGULAR 4" X 2" ALTA (2,00 M DO PISO), METÁLICA, INSTALADA EM PAREDE - FORNECIMENTO E INSTALAÇÃO. AF_03/2023</v>
          </cell>
          <cell r="I2864" t="str">
            <v>UN</v>
          </cell>
          <cell r="J2864" t="str">
            <v>ATRIBUÍDO SÃO PAULO</v>
          </cell>
          <cell r="K2864" t="str">
            <v>25,47</v>
          </cell>
        </row>
        <row r="2865">
          <cell r="G2865">
            <v>92868</v>
          </cell>
          <cell r="H2865" t="str">
            <v>CAIXA RETANGULAR 4" X 2" MÉDIA (1,30 M DO PISO), METÁLICA, INSTALADA EM PAREDE - FORNECIMENTO E INSTALAÇÃO. AF_03/2023</v>
          </cell>
          <cell r="I2865" t="str">
            <v>UN</v>
          </cell>
          <cell r="J2865" t="str">
            <v>ATRIBUÍDO SÃO PAULO</v>
          </cell>
          <cell r="K2865" t="str">
            <v>14,44</v>
          </cell>
        </row>
        <row r="2866">
          <cell r="G2866">
            <v>92869</v>
          </cell>
          <cell r="H2866" t="str">
            <v>CAIXA RETANGULAR 4" X 2" BAIXA (0,30 M DO PISO), METÁLICA, INSTALADA EM PAREDE - FORNECIMENTO E INSTALAÇÃO. AF_03/2023</v>
          </cell>
          <cell r="I2866" t="str">
            <v>UN</v>
          </cell>
          <cell r="J2866" t="str">
            <v>ATRIBUÍDO SÃO PAULO</v>
          </cell>
          <cell r="K2866" t="str">
            <v>9,04</v>
          </cell>
        </row>
        <row r="2867">
          <cell r="G2867">
            <v>92870</v>
          </cell>
          <cell r="H2867" t="str">
            <v>CAIXA RETANGULAR 4" X 4" ALTA (2,00 M DO PISO), METÁLICA, INSTALADA EM PAREDE - FORNECIMENTO E INSTALAÇÃO. AF_03/2023</v>
          </cell>
          <cell r="I2867" t="str">
            <v>UN</v>
          </cell>
          <cell r="J2867" t="str">
            <v>ATRIBUÍDO SÃO PAULO</v>
          </cell>
          <cell r="K2867" t="str">
            <v>28,14</v>
          </cell>
        </row>
        <row r="2868">
          <cell r="G2868">
            <v>92871</v>
          </cell>
          <cell r="H2868" t="str">
            <v>CAIXA RETANGULAR 4" X 4" MÉDIA (1,30 M DO PISO), METÁLICA, INSTALADA EM PAREDE - FORNECIMENTO E INSTALAÇÃO. AF_03/2023</v>
          </cell>
          <cell r="I2868" t="str">
            <v>UN</v>
          </cell>
          <cell r="J2868" t="str">
            <v>ATRIBUÍDO SÃO PAULO</v>
          </cell>
          <cell r="K2868" t="str">
            <v>16,73</v>
          </cell>
        </row>
        <row r="2869">
          <cell r="G2869">
            <v>92872</v>
          </cell>
          <cell r="H2869" t="str">
            <v>CAIXA RETANGULAR 4" X 4" BAIXA (0,30 M DO PISO), METÁLICA, INSTALADA EM PAREDE - FORNECIMENTO E INSTALAÇÃO. AF_03/2023</v>
          </cell>
          <cell r="I2869" t="str">
            <v>UN</v>
          </cell>
          <cell r="J2869" t="str">
            <v>ATRIBUÍDO SÃO PAULO</v>
          </cell>
          <cell r="K2869" t="str">
            <v>11,11</v>
          </cell>
        </row>
        <row r="2870">
          <cell r="G2870">
            <v>95777</v>
          </cell>
          <cell r="H2870" t="str">
            <v>CONDULETE DE ALUMÍNIO, TIPO B, PARA ELETRODUTO DE AÇO GALVANIZADO DN 20 MM (3/4''), APARENTE - FORNECIMENTO E INSTALAÇÃO. AF_10/2022</v>
          </cell>
          <cell r="I2870" t="str">
            <v>UN</v>
          </cell>
          <cell r="J2870" t="str">
            <v>COEFICIENTE DE REPRESENTATIVIDADE</v>
          </cell>
          <cell r="K2870" t="str">
            <v>21,92</v>
          </cell>
        </row>
        <row r="2871">
          <cell r="G2871">
            <v>95778</v>
          </cell>
          <cell r="H2871" t="str">
            <v>CONDULETE DE ALUMÍNIO, TIPO C, PARA ELETRODUTO DE AÇO GALVANIZADO DN 20 MM (3/4''), APARENTE - FORNECIMENTO E INSTALAÇÃO. AF_10/2022</v>
          </cell>
          <cell r="I2871" t="str">
            <v>UN</v>
          </cell>
          <cell r="J2871" t="str">
            <v>COEFICIENTE DE REPRESENTATIVIDADE</v>
          </cell>
          <cell r="K2871" t="str">
            <v>24,42</v>
          </cell>
        </row>
        <row r="2872">
          <cell r="G2872">
            <v>95779</v>
          </cell>
          <cell r="H2872" t="str">
            <v>CONDULETE DE ALUMÍNIO, TIPO E, PARA ELETRODUTO DE AÇO GALVANIZADO DN 20 MM (3/4''), APARENTE - FORNECIMENTO E INSTALAÇÃO. AF_10/2022</v>
          </cell>
          <cell r="I2872" t="str">
            <v>UN</v>
          </cell>
          <cell r="J2872" t="str">
            <v>COEFICIENTE DE REPRESENTATIVIDADE</v>
          </cell>
          <cell r="K2872" t="str">
            <v>20,29</v>
          </cell>
        </row>
        <row r="2873">
          <cell r="G2873">
            <v>95780</v>
          </cell>
          <cell r="H2873" t="str">
            <v>CONDULETE DE ALUMÍNIO, TIPO B, PARA ELETRODUTO DE AÇO GALVANIZADO DN 25 MM (1''), APARENTE - FORNECIMENTO E INSTALAÇÃO. AF_10/2022</v>
          </cell>
          <cell r="I2873" t="str">
            <v>UN</v>
          </cell>
          <cell r="J2873" t="str">
            <v>COEFICIENTE DE REPRESENTATIVIDADE</v>
          </cell>
          <cell r="K2873" t="str">
            <v>26,21</v>
          </cell>
        </row>
        <row r="2874">
          <cell r="G2874">
            <v>95781</v>
          </cell>
          <cell r="H2874" t="str">
            <v>CONDULETE DE ALUMÍNIO, TIPO C, PARA ELETRODUTO DE AÇO GALVANIZADO DN 25 MM (1''), APARENTE - FORNECIMENTO E INSTALAÇÃO. AF_10/2022</v>
          </cell>
          <cell r="I2874" t="str">
            <v>UN</v>
          </cell>
          <cell r="J2874" t="str">
            <v>COEFICIENTE DE REPRESENTATIVIDADE</v>
          </cell>
          <cell r="K2874" t="str">
            <v>29,60</v>
          </cell>
        </row>
        <row r="2875">
          <cell r="G2875">
            <v>95782</v>
          </cell>
          <cell r="H2875" t="str">
            <v>CONDULETE DE ALUMÍNIO, TIPO E, ELETRODUTO DE AÇO GALVANIZADO DN 25 MM (1''), APARENTE - FORNECIMENTO E INSTALAÇÃO. AF_10/2022</v>
          </cell>
          <cell r="I2875" t="str">
            <v>UN</v>
          </cell>
          <cell r="J2875" t="str">
            <v>COEFICIENTE DE REPRESENTATIVIDADE</v>
          </cell>
          <cell r="K2875" t="str">
            <v>28,07</v>
          </cell>
        </row>
        <row r="2876">
          <cell r="G2876">
            <v>95785</v>
          </cell>
          <cell r="H2876" t="str">
            <v>CONDULETE DE ALUMÍNIO, TIPO E, PARA ELETRODUTO DE AÇO GALVANIZADO DN 32 MM (1 1/4''), APARENTE - FORNECIMENTO E INSTALAÇÃO. AF_10/2022</v>
          </cell>
          <cell r="I2876" t="str">
            <v>UN</v>
          </cell>
          <cell r="J2876" t="str">
            <v>COEFICIENTE DE REPRESENTATIVIDADE</v>
          </cell>
          <cell r="K2876" t="str">
            <v>33,30</v>
          </cell>
        </row>
        <row r="2877">
          <cell r="G2877">
            <v>95787</v>
          </cell>
          <cell r="H2877" t="str">
            <v>CONDULETE DE ALUMÍNIO, TIPO LR, PARA ELETRODUTO DE AÇO GALVANIZADO DN 20 MM (3/4''), APARENTE - FORNECIMENTO E INSTALAÇÃO. AF_10/2022</v>
          </cell>
          <cell r="I2877" t="str">
            <v>UN</v>
          </cell>
          <cell r="J2877" t="str">
            <v>COEFICIENTE DE REPRESENTATIVIDADE</v>
          </cell>
          <cell r="K2877" t="str">
            <v>24,25</v>
          </cell>
        </row>
        <row r="2878">
          <cell r="G2878">
            <v>95789</v>
          </cell>
          <cell r="H2878" t="str">
            <v>CONDULETE DE ALUMÍNIO, TIPO LR, PARA ELETRODUTO DE AÇO GALVANIZADO DN 25 MM (1''), APARENTE - FORNECIMENTO E INSTALAÇÃO. AF_10/2022</v>
          </cell>
          <cell r="I2878" t="str">
            <v>UN</v>
          </cell>
          <cell r="J2878" t="str">
            <v>COEFICIENTE DE REPRESENTATIVIDADE</v>
          </cell>
          <cell r="K2878" t="str">
            <v>33,28</v>
          </cell>
        </row>
        <row r="2879">
          <cell r="G2879">
            <v>95791</v>
          </cell>
          <cell r="H2879" t="str">
            <v>CONDULETE DE ALUMÍNIO, TIPO LR, PARA ELETRODUTO DE AÇO GALVANIZADO DN 32 MM (1 1/4''), APARENTE - FORNECIMENTO E INSTALAÇÃO. AF_10/2022</v>
          </cell>
          <cell r="I2879" t="str">
            <v>UN</v>
          </cell>
          <cell r="J2879" t="str">
            <v>COEFICIENTE DE REPRESENTATIVIDADE</v>
          </cell>
          <cell r="K2879" t="str">
            <v>46,53</v>
          </cell>
        </row>
        <row r="2880">
          <cell r="G2880">
            <v>95795</v>
          </cell>
          <cell r="H2880" t="str">
            <v>CONDULETE DE ALUMÍNIO, TIPO T, PARA ELETRODUTO DE AÇO GALVANIZADO DN 20 MM (3/4''), APARENTE - FORNECIMENTO E INSTALAÇÃO. AF_10/2022</v>
          </cell>
          <cell r="I2880" t="str">
            <v>UN</v>
          </cell>
          <cell r="J2880" t="str">
            <v>COEFICIENTE DE REPRESENTATIVIDADE</v>
          </cell>
          <cell r="K2880" t="str">
            <v>27,64</v>
          </cell>
        </row>
        <row r="2881">
          <cell r="G2881">
            <v>95796</v>
          </cell>
          <cell r="H2881" t="str">
            <v>CONDULETE DE ALUMÍNIO, TIPO T, PARA ELETRODUTO DE AÇO GALVANIZADO DN 25 MM (1''), APARENTE - FORNECIMENTO E INSTALAÇÃO. AF_10/2022</v>
          </cell>
          <cell r="I2881" t="str">
            <v>UN</v>
          </cell>
          <cell r="J2881" t="str">
            <v>COEFICIENTE DE REPRESENTATIVIDADE</v>
          </cell>
          <cell r="K2881" t="str">
            <v>39,06</v>
          </cell>
        </row>
        <row r="2882">
          <cell r="G2882">
            <v>95797</v>
          </cell>
          <cell r="H2882" t="str">
            <v>CONDULETE DE ALUMÍNIO, TIPO T, PARA ELETRODUTO DE AÇO GALVANIZADO DN 32 MM (1 1/4''), APARENTE - FORNECIMENTO E INSTALAÇÃO. AF_10/2022</v>
          </cell>
          <cell r="I2882" t="str">
            <v>UN</v>
          </cell>
          <cell r="J2882" t="str">
            <v>COEFICIENTE DE REPRESENTATIVIDADE</v>
          </cell>
          <cell r="K2882" t="str">
            <v>54,22</v>
          </cell>
        </row>
        <row r="2883">
          <cell r="G2883">
            <v>95801</v>
          </cell>
          <cell r="H2883" t="str">
            <v>CONDULETE DE ALUMÍNIO, TIPO X, PARA ELETRODUTO DE AÇO GALVANIZADO DN 20 MM (3/4''), APARENTE - FORNECIMENTO E INSTALAÇÃO. AF_10/2022</v>
          </cell>
          <cell r="I2883" t="str">
            <v>UN</v>
          </cell>
          <cell r="J2883" t="str">
            <v>COEFICIENTE DE REPRESENTATIVIDADE</v>
          </cell>
          <cell r="K2883" t="str">
            <v>33,22</v>
          </cell>
        </row>
        <row r="2884">
          <cell r="G2884">
            <v>95802</v>
          </cell>
          <cell r="H2884" t="str">
            <v>CONDULETE DE ALUMÍNIO, TIPO X, PARA ELETRODUTO DE AÇO GALVANIZADO DN 25 MM (1''), APARENTE - FORNECIMENTO E INSTALAÇÃO. AF_10/2022</v>
          </cell>
          <cell r="I2884" t="str">
            <v>UN</v>
          </cell>
          <cell r="J2884" t="str">
            <v>COEFICIENTE DE REPRESENTATIVIDADE</v>
          </cell>
          <cell r="K2884" t="str">
            <v>41,13</v>
          </cell>
        </row>
        <row r="2885">
          <cell r="G2885">
            <v>95803</v>
          </cell>
          <cell r="H2885" t="str">
            <v>CONDULETE DE ALUMÍNIO, TIPO X, PARA ELETRODUTO DE AÇO GALVANIZADO DN 32 MM (1 1/4''), APARENTE - FORNECIMENTO E INSTALAÇÃO. AF_10/2022</v>
          </cell>
          <cell r="I2885" t="str">
            <v>UN</v>
          </cell>
          <cell r="J2885" t="str">
            <v>COEFICIENTE DE REPRESENTATIVIDADE</v>
          </cell>
          <cell r="K2885" t="str">
            <v>60,20</v>
          </cell>
        </row>
        <row r="2886">
          <cell r="G2886">
            <v>95804</v>
          </cell>
          <cell r="H2886" t="str">
            <v>CONDULETE DE PVC, TIPO B, PARA ELETRODUTO DE PVC SOLDÁVEL DN 20 MM (1/2''), APARENTE - FORNECIMENTO E INSTALAÇÃO. AF_10/2022</v>
          </cell>
          <cell r="I2886" t="str">
            <v>UN</v>
          </cell>
          <cell r="J2886" t="str">
            <v>COEFICIENTE DE REPRESENTATIVIDADE</v>
          </cell>
          <cell r="K2886" t="str">
            <v>15,52</v>
          </cell>
        </row>
        <row r="2887">
          <cell r="G2887">
            <v>95805</v>
          </cell>
          <cell r="H2887" t="str">
            <v>CONDULETE DE PVC, TIPO B, PARA ELETRODUTO DE PVC SOLDÁVEL DN 25 MM (3/4''), APARENTE - FORNECIMENTO E INSTALAÇÃO. AF_10/2022</v>
          </cell>
          <cell r="I2887" t="str">
            <v>UN</v>
          </cell>
          <cell r="J2887" t="str">
            <v>COEFICIENTE DE REPRESENTATIVIDADE</v>
          </cell>
          <cell r="K2887" t="str">
            <v>16,58</v>
          </cell>
        </row>
        <row r="2888">
          <cell r="G2888">
            <v>95806</v>
          </cell>
          <cell r="H2888" t="str">
            <v>CONDULETE DE PVC, TIPO B, PARA ELETRODUTO DE PVC SOLDÁVEL DN 32 MM (1''), APARENTE - FORNECIMENTO E INSTALAÇÃO. AF_10/2022</v>
          </cell>
          <cell r="I2888" t="str">
            <v>UN</v>
          </cell>
          <cell r="J2888" t="str">
            <v>COEFICIENTE DE REPRESENTATIVIDADE</v>
          </cell>
          <cell r="K2888" t="str">
            <v>18,33</v>
          </cell>
        </row>
        <row r="2889">
          <cell r="G2889">
            <v>95807</v>
          </cell>
          <cell r="H2889" t="str">
            <v>CONDULETE DE PVC, TIPO LL, PARA ELETRODUTO DE PVC SOLDÁVEL DN 20 MM (1/2''), APARENTE - FORNECIMENTO E INSTALAÇÃO. AF_10/2022</v>
          </cell>
          <cell r="I2889" t="str">
            <v>UN</v>
          </cell>
          <cell r="J2889" t="str">
            <v>COEFICIENTE DE REPRESENTATIVIDADE</v>
          </cell>
          <cell r="K2889" t="str">
            <v>18,44</v>
          </cell>
        </row>
        <row r="2890">
          <cell r="G2890">
            <v>95808</v>
          </cell>
          <cell r="H2890" t="str">
            <v>CONDULETE DE PVC, TIPO LL, PARA ELETRODUTO DE PVC SOLDÁVEL DN 25 MM (3/4''), APARENTE - FORNECIMENTO E INSTALAÇÃO. AF_10/2022</v>
          </cell>
          <cell r="I2890" t="str">
            <v>UN</v>
          </cell>
          <cell r="J2890" t="str">
            <v>COEFICIENTE DE REPRESENTATIVIDADE</v>
          </cell>
          <cell r="K2890" t="str">
            <v>21,62</v>
          </cell>
        </row>
        <row r="2891">
          <cell r="G2891">
            <v>95809</v>
          </cell>
          <cell r="H2891" t="str">
            <v>CONDULETE DE PVC, TIPO LL, PARA ELETRODUTO DE PVC SOLDÁVEL DN 32 MM (1''), APARENTE - FORNECIMENTO E INSTALAÇÃO. AF_10/2022</v>
          </cell>
          <cell r="I2891" t="str">
            <v>UN</v>
          </cell>
          <cell r="J2891" t="str">
            <v>COEFICIENTE DE REPRESENTATIVIDADE</v>
          </cell>
          <cell r="K2891" t="str">
            <v>27,12</v>
          </cell>
        </row>
        <row r="2892">
          <cell r="G2892">
            <v>95810</v>
          </cell>
          <cell r="H2892" t="str">
            <v>CONDULETE DE PVC, TIPO LB, PARA ELETRODUTO DE PVC SOLDÁVEL DN 20 MM (1/2''), APARENTE - FORNECIMENTO E INSTALAÇÃO. AF_10/2022</v>
          </cell>
          <cell r="I2892" t="str">
            <v>UN</v>
          </cell>
          <cell r="J2892" t="str">
            <v>COEFICIENTE DE REPRESENTATIVIDADE</v>
          </cell>
          <cell r="K2892" t="str">
            <v>9,84</v>
          </cell>
        </row>
        <row r="2893">
          <cell r="G2893">
            <v>95811</v>
          </cell>
          <cell r="H2893" t="str">
            <v>CONDULETE DE PVC, TIPO LB, PARA ELETRODUTO DE PVC SOLDÁVEL DN 25 MM (3/4''), APARENTE - FORNECIMENTO E INSTALAÇÃO. AF_10/2022</v>
          </cell>
          <cell r="I2893" t="str">
            <v>UN</v>
          </cell>
          <cell r="J2893" t="str">
            <v>COEFICIENTE DE REPRESENTATIVIDADE</v>
          </cell>
          <cell r="K2893" t="str">
            <v>13,03</v>
          </cell>
        </row>
        <row r="2894">
          <cell r="G2894">
            <v>95812</v>
          </cell>
          <cell r="H2894" t="str">
            <v>CONDULETE DE PVC, TIPO LB, PARA ELETRODUTO DE PVC SOLDÁVEL DN 32 MM (1''), APARENTE - FORNECIMENTO E INSTALAÇÃO. AF_10/2022</v>
          </cell>
          <cell r="I2894" t="str">
            <v>UN</v>
          </cell>
          <cell r="J2894" t="str">
            <v>COEFICIENTE DE REPRESENTATIVIDADE</v>
          </cell>
          <cell r="K2894" t="str">
            <v>18,52</v>
          </cell>
        </row>
        <row r="2895">
          <cell r="G2895">
            <v>95813</v>
          </cell>
          <cell r="H2895" t="str">
            <v>CONDULETE DE PVC, TIPO TB, PARA ELETRODUTO DE PVC SOLDÁVEL DN 20 MM (1/2''), APARENTE - FORNECIMENTO E INSTALAÇÃO. AF_10/2022</v>
          </cell>
          <cell r="I2895" t="str">
            <v>UN</v>
          </cell>
          <cell r="J2895" t="str">
            <v>COEFICIENTE DE REPRESENTATIVIDADE</v>
          </cell>
          <cell r="K2895" t="str">
            <v>11,66</v>
          </cell>
        </row>
        <row r="2896">
          <cell r="G2896">
            <v>95814</v>
          </cell>
          <cell r="H2896" t="str">
            <v>CONDULETE DE PVC, TIPO TB, PARA ELETRODUTO DE PVC SOLDÁVEL DN 25 MM (3/4''), APARENTE - FORNECIMENTO E INSTALAÇÃO. AF_10/2022</v>
          </cell>
          <cell r="I2896" t="str">
            <v>UN</v>
          </cell>
          <cell r="J2896" t="str">
            <v>COEFICIENTE DE REPRESENTATIVIDADE</v>
          </cell>
          <cell r="K2896" t="str">
            <v>15,91</v>
          </cell>
        </row>
        <row r="2897">
          <cell r="G2897">
            <v>95815</v>
          </cell>
          <cell r="H2897" t="str">
            <v>CONDULETE DE PVC, TIPO TB, PARA ELETRODUTO DE PVC SOLDÁVEL DN 32 MM (1''), APARENTE - FORNECIMENTO E INSTALAÇÃO. AF_10/2022</v>
          </cell>
          <cell r="I2897" t="str">
            <v>UN</v>
          </cell>
          <cell r="J2897" t="str">
            <v>COEFICIENTE DE REPRESENTATIVIDADE</v>
          </cell>
          <cell r="K2897" t="str">
            <v>24,08</v>
          </cell>
        </row>
        <row r="2898">
          <cell r="G2898">
            <v>95816</v>
          </cell>
          <cell r="H2898" t="str">
            <v>CONDULETE DE PVC, TIPO X, PARA ELETRODUTO DE PVC SOLDÁVEL DN 20 MM (1/2''), APARENTE - FORNECIMENTO E INSTALAÇÃO. AF_10/2022</v>
          </cell>
          <cell r="I2898" t="str">
            <v>UN</v>
          </cell>
          <cell r="J2898" t="str">
            <v>COEFICIENTE DE REPRESENTATIVIDADE</v>
          </cell>
          <cell r="K2898" t="str">
            <v>22,22</v>
          </cell>
        </row>
        <row r="2899">
          <cell r="G2899">
            <v>95817</v>
          </cell>
          <cell r="H2899" t="str">
            <v>CONDULETE DE PVC, TIPO X, PARA ELETRODUTO DE PVC SOLDÁVEL DN 25 MM (3/4), APARENTE - FORNECIMENTO E INSTALAÇÃO. AF_10/2022</v>
          </cell>
          <cell r="I2899" t="str">
            <v>UN</v>
          </cell>
          <cell r="J2899" t="str">
            <v>COEFICIENTE DE REPRESENTATIVIDADE</v>
          </cell>
          <cell r="K2899" t="str">
            <v>27,27</v>
          </cell>
        </row>
        <row r="2900">
          <cell r="G2900">
            <v>95818</v>
          </cell>
          <cell r="H2900" t="str">
            <v>CONDULETE DE PVC, TIPO X, PARA ELETRODUTO DE PVC SOLDÁVEL DN 32 MM (1''), APARENTE - FORNECIMENTO E INSTALAÇÃO. AF_10/2022</v>
          </cell>
          <cell r="I2900" t="str">
            <v>UN</v>
          </cell>
          <cell r="J2900" t="str">
            <v>COEFICIENTE DE REPRESENTATIVIDADE</v>
          </cell>
          <cell r="K2900" t="str">
            <v>37,72</v>
          </cell>
        </row>
        <row r="2901">
          <cell r="G2901">
            <v>97881</v>
          </cell>
          <cell r="H2901" t="str">
            <v>CAIXA ENTERRADA ELÉTRICA RETANGULAR, EM CONCRETO PRÉ-MOLDADO, FUNDO COM BRITA, DIMENSÕES INTERNAS: 0,3X0,3X0,3 M. AF_12/2020</v>
          </cell>
          <cell r="I2901" t="str">
            <v>UN</v>
          </cell>
          <cell r="J2901" t="str">
            <v>ATRIBUÍDO SÃO PAULO</v>
          </cell>
          <cell r="K2901" t="str">
            <v>108,70</v>
          </cell>
        </row>
        <row r="2902">
          <cell r="G2902">
            <v>97882</v>
          </cell>
          <cell r="H2902" t="str">
            <v>CAIXA ENTERRADA ELÉTRICA RETANGULAR, EM CONCRETO PRÉ-MOLDADO, FUNDO COM BRITA, DIMENSÕES INTERNAS: 0,4X0,4X0,4 M. AF_12/2020</v>
          </cell>
          <cell r="I2902" t="str">
            <v>UN</v>
          </cell>
          <cell r="J2902" t="str">
            <v>ATRIBUÍDO SÃO PAULO</v>
          </cell>
          <cell r="K2902" t="str">
            <v>170,64</v>
          </cell>
        </row>
        <row r="2903">
          <cell r="G2903">
            <v>97883</v>
          </cell>
          <cell r="H2903" t="str">
            <v>CAIXA ENTERRADA ELÉTRICA RETANGULAR, EM CONCRETO PRÉ-MOLDADO, FUNDO COM BRITA, DIMENSÕES INTERNAS: 0,6X0,6X0,5 M. AF_12/2020</v>
          </cell>
          <cell r="I2903" t="str">
            <v>UN</v>
          </cell>
          <cell r="J2903" t="str">
            <v>ATRIBUÍDO SÃO PAULO</v>
          </cell>
          <cell r="K2903" t="str">
            <v>330,72</v>
          </cell>
        </row>
        <row r="2904">
          <cell r="G2904">
            <v>97884</v>
          </cell>
          <cell r="H2904" t="str">
            <v>CAIXA ENTERRADA ELÉTRICA RETANGULAR, EM CONCRETO PRÉ-MOLDADO, FUNDO COM BRITA, DIMENSÕES INTERNAS: 0,8X0,8X0,5 M. AF_12/2020</v>
          </cell>
          <cell r="I2904" t="str">
            <v>UN</v>
          </cell>
          <cell r="J2904" t="str">
            <v>ATRIBUÍDO SÃO PAULO</v>
          </cell>
          <cell r="K2904" t="str">
            <v>645,02</v>
          </cell>
        </row>
        <row r="2905">
          <cell r="G2905">
            <v>97885</v>
          </cell>
          <cell r="H2905" t="str">
            <v>CAIXA ENTERRADA ELÉTRICA RETANGULAR, EM CONCRETO PRÉ-MOLDADO, FUNDO COM BRITA, DIMENSÕES INTERNAS: 1X1X0,5 M. AF_12/2020</v>
          </cell>
          <cell r="I2905" t="str">
            <v>UN</v>
          </cell>
          <cell r="J2905" t="str">
            <v>ATRIBUÍDO SÃO PAULO</v>
          </cell>
          <cell r="K2905" t="str">
            <v>991,44</v>
          </cell>
        </row>
        <row r="2906">
          <cell r="G2906">
            <v>97886</v>
          </cell>
          <cell r="H2906" t="str">
            <v>CAIXA ENTERRADA ELÉTRICA RETANGULAR, EM ALVENARIA COM TIJOLOS CERÂMICOS MACIÇOS, FUNDO COM BRITA, DIMENSÕES INTERNAS: 0,3X0,3X0,3 M. AF_12/2020</v>
          </cell>
          <cell r="I2906" t="str">
            <v>UN</v>
          </cell>
          <cell r="J2906" t="str">
            <v>ATRIBUÍDO SÃO PAULO</v>
          </cell>
          <cell r="K2906" t="str">
            <v>153,90</v>
          </cell>
        </row>
        <row r="2907">
          <cell r="G2907">
            <v>97887</v>
          </cell>
          <cell r="H2907" t="str">
            <v>CAIXA ENTERRADA ELÉTRICA RETANGULAR, EM ALVENARIA COM TIJOLOS CERÂMICOS MACIÇOS, FUNDO COM BRITA, DIMENSÕES INTERNAS: 0,4X0,4X0,4 M. AF_12/2020</v>
          </cell>
          <cell r="I2907" t="str">
            <v>UN</v>
          </cell>
          <cell r="J2907" t="str">
            <v>ATRIBUÍDO SÃO PAULO</v>
          </cell>
          <cell r="K2907" t="str">
            <v>242,93</v>
          </cell>
        </row>
        <row r="2908">
          <cell r="G2908">
            <v>97888</v>
          </cell>
          <cell r="H2908" t="str">
            <v>CAIXA ENTERRADA ELÉTRICA RETANGULAR, EM ALVENARIA COM TIJOLOS CERÂMICOS MACIÇOS, FUNDO COM BRITA, DIMENSÕES INTERNAS: 0,6X0,6X0,6 M. AF_12/2020</v>
          </cell>
          <cell r="I2908" t="str">
            <v>UN</v>
          </cell>
          <cell r="J2908" t="str">
            <v>ATRIBUÍDO SÃO PAULO</v>
          </cell>
          <cell r="K2908" t="str">
            <v>472,26</v>
          </cell>
        </row>
        <row r="2909">
          <cell r="G2909">
            <v>97889</v>
          </cell>
          <cell r="H2909" t="str">
            <v>CAIXA ENTERRADA ELÉTRICA RETANGULAR, EM ALVENARIA COM TIJOLOS CERÂMICOS MACIÇOS, FUNDO COM BRITA, DIMENSÕES INTERNAS: 0,8X0,8X0,6 M. AF_12/2020</v>
          </cell>
          <cell r="I2909" t="str">
            <v>UN</v>
          </cell>
          <cell r="J2909" t="str">
            <v>ATRIBUÍDO SÃO PAULO</v>
          </cell>
          <cell r="K2909" t="str">
            <v>638,95</v>
          </cell>
        </row>
        <row r="2910">
          <cell r="G2910">
            <v>97890</v>
          </cell>
          <cell r="H2910" t="str">
            <v>CAIXA ENTERRADA ELÉTRICA RETANGULAR, EM ALVENARIA COM TIJOLOS CERÂMICOS MACIÇOS, FUNDO COM BRITA, DIMENSÕES INTERNAS: 1X1X0,6 M. AF_12/2020</v>
          </cell>
          <cell r="I2910" t="str">
            <v>UN</v>
          </cell>
          <cell r="J2910" t="str">
            <v>ATRIBUÍDO SÃO PAULO</v>
          </cell>
          <cell r="K2910" t="str">
            <v>739,31</v>
          </cell>
        </row>
        <row r="2911">
          <cell r="G2911">
            <v>97891</v>
          </cell>
          <cell r="H2911" t="str">
            <v>CAIXA ENTERRADA ELÉTRICA RETANGULAR, EM ALVENARIA COM BLOCOS DE CONCRETO, FUNDO COM BRITA, DIMENSÕES INTERNAS: 0,4X0,4X0,4 M. AF_12/2020</v>
          </cell>
          <cell r="I2911" t="str">
            <v>UN</v>
          </cell>
          <cell r="J2911" t="str">
            <v>ATRIBUÍDO SÃO PAULO</v>
          </cell>
          <cell r="K2911" t="str">
            <v>184,05</v>
          </cell>
        </row>
        <row r="2912">
          <cell r="G2912">
            <v>97892</v>
          </cell>
          <cell r="H2912" t="str">
            <v>CAIXA ENTERRADA ELÉTRICA RETANGULAR, EM ALVENARIA COM BLOCOS DE CONCRETO, FUNDO COM BRITA, DIMENSÕES INTERNAS: 0,6X0,6X0,6 M. AF_12/2020</v>
          </cell>
          <cell r="I2912" t="str">
            <v>UN</v>
          </cell>
          <cell r="J2912" t="str">
            <v>ATRIBUÍDO SÃO PAULO</v>
          </cell>
          <cell r="K2912" t="str">
            <v>347,81</v>
          </cell>
        </row>
        <row r="2913">
          <cell r="G2913">
            <v>97893</v>
          </cell>
          <cell r="H2913" t="str">
            <v>CAIXA ENTERRADA ELÉTRICA RETANGULAR, EM ALVENARIA COM BLOCOS DE CONCRETO, FUNDO COM BRITA, DIMENSÕES INTERNAS: 0,8X0,8X0,6 M. AF_12/2020</v>
          </cell>
          <cell r="I2913" t="str">
            <v>UN</v>
          </cell>
          <cell r="J2913" t="str">
            <v>ATRIBUÍDO SÃO PAULO</v>
          </cell>
          <cell r="K2913" t="str">
            <v>480,22</v>
          </cell>
        </row>
        <row r="2914">
          <cell r="G2914">
            <v>97894</v>
          </cell>
          <cell r="H2914" t="str">
            <v>CAIXA ENTERRADA ELÉTRICA RETANGULAR, EM ALVENARIA COM BLOCOS DE CONCRETO, FUNDO COM BRITA, DIMENSÕES INTERNAS: 1X1X0,6 M. AF_12/2020</v>
          </cell>
          <cell r="I2914" t="str">
            <v>UN</v>
          </cell>
          <cell r="J2914" t="str">
            <v>ATRIBUÍDO SÃO PAULO</v>
          </cell>
          <cell r="K2914" t="str">
            <v>546,97</v>
          </cell>
        </row>
        <row r="2915">
          <cell r="G2915">
            <v>104396</v>
          </cell>
          <cell r="H2915" t="str">
            <v>CONDULETE DE PVC, TIPO E, PARA ELETRODUTO DE PVC SOLDÁVEL DN 25 MM (3/4''), APARENTE - FORNECIMENTO E INSTALAÇÃO. AF_10/2022</v>
          </cell>
          <cell r="I2915" t="str">
            <v>UN</v>
          </cell>
          <cell r="J2915" t="str">
            <v>COEFICIENTE DE REPRESENTATIVIDADE</v>
          </cell>
          <cell r="K2915" t="str">
            <v>15,87</v>
          </cell>
        </row>
        <row r="2916">
          <cell r="G2916">
            <v>104397</v>
          </cell>
          <cell r="H2916" t="str">
            <v>CONDULETE DE PVC, TIPO E, PARA ELETRODUTO DE PVC SOLDÁVEL DN 32 MM (1''), APARENTE - FORNECIMENTO E INSTALAÇÃO. AF_10/2022</v>
          </cell>
          <cell r="I2916" t="str">
            <v>UN</v>
          </cell>
          <cell r="J2916" t="str">
            <v>COEFICIENTE DE REPRESENTATIVIDADE</v>
          </cell>
          <cell r="K2916" t="str">
            <v>18,67</v>
          </cell>
        </row>
        <row r="2917">
          <cell r="G2917">
            <v>104398</v>
          </cell>
          <cell r="H2917" t="str">
            <v>CONDULETE DE PVC, TIPO LR, PARA ELETRODUTO DE PVC SOLDÁVEL DN 20 MM (1/2''), APARENTE - FORNECIMENTO E INSTALAÇÃO. AF_10/2022</v>
          </cell>
          <cell r="I2917" t="str">
            <v>UN</v>
          </cell>
          <cell r="J2917" t="str">
            <v>COEFICIENTE DE REPRESENTATIVIDADE</v>
          </cell>
          <cell r="K2917" t="str">
            <v>18,43</v>
          </cell>
        </row>
        <row r="2918">
          <cell r="G2918">
            <v>104399</v>
          </cell>
          <cell r="H2918" t="str">
            <v>CONDULETE DE PVC, TIPO LR, PARA ELETRODUTO DE PVC SOLDÁVEL DN 25 MM (3/4''), APARENTE - FORNECIMENTO E INSTALAÇÃO. AF_10/2022</v>
          </cell>
          <cell r="I2918" t="str">
            <v>UN</v>
          </cell>
          <cell r="J2918" t="str">
            <v>COEFICIENTE DE REPRESENTATIVIDADE</v>
          </cell>
          <cell r="K2918" t="str">
            <v>20,91</v>
          </cell>
        </row>
        <row r="2919">
          <cell r="G2919">
            <v>104400</v>
          </cell>
          <cell r="H2919" t="str">
            <v>CONDULETE DE PVC, TIPO LR, PARA ELETRODUTO DE PVC SOLDÁVEL DN 32 MM (1''), APARENTE - FORNECIMENTO E INSTALAÇÃO. AF_10/2022</v>
          </cell>
          <cell r="I2919" t="str">
            <v>UN</v>
          </cell>
          <cell r="J2919" t="str">
            <v>COEFICIENTE DE REPRESENTATIVIDADE</v>
          </cell>
          <cell r="K2919" t="str">
            <v>26,82</v>
          </cell>
        </row>
        <row r="2920">
          <cell r="G2920">
            <v>104401</v>
          </cell>
          <cell r="H2920" t="str">
            <v>CONDULETE DE PVC, TIPO C, PARA ELETRODUTO DE PVC SOLDÁVEL DN 20 MM (1/2''), APARENTE - FORNECIMENTO E INSTALAÇÃO. AF_10/2022</v>
          </cell>
          <cell r="I2920" t="str">
            <v>UN</v>
          </cell>
          <cell r="J2920" t="str">
            <v>COEFICIENTE DE REPRESENTATIVIDADE</v>
          </cell>
          <cell r="K2920" t="str">
            <v>17,27</v>
          </cell>
        </row>
        <row r="2921">
          <cell r="G2921">
            <v>104402</v>
          </cell>
          <cell r="H2921" t="str">
            <v>CONDULETE DE PVC, TIPO C, PARA ELETRODUTO DE PVC SOLDÁVEL DN 25 MM (3/4''), APARENTE - FORNECIMENTO E INSTALAÇÃO. AF_10/2022</v>
          </cell>
          <cell r="I2921" t="str">
            <v>UN</v>
          </cell>
          <cell r="J2921" t="str">
            <v>COEFICIENTE DE REPRESENTATIVIDADE</v>
          </cell>
          <cell r="K2921" t="str">
            <v>18,69</v>
          </cell>
        </row>
        <row r="2922">
          <cell r="G2922">
            <v>104403</v>
          </cell>
          <cell r="H2922" t="str">
            <v>CONDULETE DE PVC, TIPO C, PARA ELETRODUTO DE PVC SOLDÁVEL DN 32 MM (1''), APARENTE - FORNECIMENTO E INSTALAÇÃO. AF_10/2022</v>
          </cell>
          <cell r="I2922" t="str">
            <v>UN</v>
          </cell>
          <cell r="J2922" t="str">
            <v>COEFICIENTE DE REPRESENTATIVIDADE</v>
          </cell>
          <cell r="K2922" t="str">
            <v>23,11</v>
          </cell>
        </row>
        <row r="2923">
          <cell r="G2923">
            <v>104404</v>
          </cell>
          <cell r="H2923" t="str">
            <v>CONDULETE DE PVC, TIPO T, PARA ELETRODUTO DE PVC SOLDÁVEL DN 25 MM (3/4''), APARENTE - FORNECIMENTO E INSTALAÇÃO. AF_10/2022</v>
          </cell>
          <cell r="I2923" t="str">
            <v>UN</v>
          </cell>
          <cell r="J2923" t="str">
            <v>COEFICIENTE DE REPRESENTATIVIDADE</v>
          </cell>
          <cell r="K2923" t="str">
            <v>24,29</v>
          </cell>
        </row>
        <row r="2924">
          <cell r="G2924">
            <v>104405</v>
          </cell>
          <cell r="H2924" t="str">
            <v>CONDULETE DE PVC, TIPO T, PARA ELETRODUTO DE PVC SOLDÁVEL DN 32 MM (1''), APARENTE - FORNECIMENTO E INSTALAÇÃO. AF_10/2022</v>
          </cell>
          <cell r="I2924" t="str">
            <v>UN</v>
          </cell>
          <cell r="J2924" t="str">
            <v>COEFICIENTE DE REPRESENTATIVIDADE</v>
          </cell>
          <cell r="K2924" t="str">
            <v>32,68</v>
          </cell>
        </row>
        <row r="2925">
          <cell r="G2925">
            <v>93653</v>
          </cell>
          <cell r="H2925" t="str">
            <v>DISJUNTOR MONOPOLAR TIPO DIN, CORRENTE NOMINAL DE 10A - FORNECIMENTO E INSTALAÇÃO. AF_10/2020</v>
          </cell>
          <cell r="I2925" t="str">
            <v>UN</v>
          </cell>
          <cell r="J2925" t="str">
            <v>COEFICIENTE DE REPRESENTATIVIDADE</v>
          </cell>
          <cell r="K2925" t="str">
            <v>11,53</v>
          </cell>
        </row>
        <row r="2926">
          <cell r="G2926">
            <v>93654</v>
          </cell>
          <cell r="H2926" t="str">
            <v>DISJUNTOR MONOPOLAR TIPO DIN, CORRENTE NOMINAL DE 16A - FORNECIMENTO E INSTALAÇÃO. AF_10/2020</v>
          </cell>
          <cell r="I2926" t="str">
            <v>UN</v>
          </cell>
          <cell r="J2926" t="str">
            <v>COEFICIENTE DE REPRESENTATIVIDADE</v>
          </cell>
          <cell r="K2926" t="str">
            <v>12,05</v>
          </cell>
        </row>
        <row r="2927">
          <cell r="G2927">
            <v>93655</v>
          </cell>
          <cell r="H2927" t="str">
            <v>DISJUNTOR MONOPOLAR TIPO DIN, CORRENTE NOMINAL DE 20A - FORNECIMENTO E INSTALAÇÃO. AF_10/2020</v>
          </cell>
          <cell r="I2927" t="str">
            <v>UN</v>
          </cell>
          <cell r="J2927" t="str">
            <v>COEFICIENTE DE REPRESENTATIVIDADE</v>
          </cell>
          <cell r="K2927" t="str">
            <v>13,14</v>
          </cell>
        </row>
        <row r="2928">
          <cell r="G2928">
            <v>93656</v>
          </cell>
          <cell r="H2928" t="str">
            <v>DISJUNTOR MONOPOLAR TIPO DIN, CORRENTE NOMINAL DE 25A - FORNECIMENTO E INSTALAÇÃO. AF_10/2020</v>
          </cell>
          <cell r="I2928" t="str">
            <v>UN</v>
          </cell>
          <cell r="J2928" t="str">
            <v>COEFICIENTE DE REPRESENTATIVIDADE</v>
          </cell>
          <cell r="K2928" t="str">
            <v>13,14</v>
          </cell>
        </row>
        <row r="2929">
          <cell r="G2929">
            <v>93657</v>
          </cell>
          <cell r="H2929" t="str">
            <v>DISJUNTOR MONOPOLAR TIPO DIN, CORRENTE NOMINAL DE 32A - FORNECIMENTO E INSTALAÇÃO. AF_10/2020</v>
          </cell>
          <cell r="I2929" t="str">
            <v>UN</v>
          </cell>
          <cell r="J2929" t="str">
            <v>COEFICIENTE DE REPRESENTATIVIDADE</v>
          </cell>
          <cell r="K2929" t="str">
            <v>14,44</v>
          </cell>
        </row>
        <row r="2930">
          <cell r="G2930">
            <v>93658</v>
          </cell>
          <cell r="H2930" t="str">
            <v>DISJUNTOR MONOPOLAR TIPO DIN, CORRENTE NOMINAL DE 40A - FORNECIMENTO E INSTALAÇÃO. AF_10/2020</v>
          </cell>
          <cell r="I2930" t="str">
            <v>UN</v>
          </cell>
          <cell r="J2930" t="str">
            <v>COEFICIENTE DE REPRESENTATIVIDADE</v>
          </cell>
          <cell r="K2930" t="str">
            <v>20,82</v>
          </cell>
        </row>
        <row r="2931">
          <cell r="G2931">
            <v>93659</v>
          </cell>
          <cell r="H2931" t="str">
            <v>DISJUNTOR MONOPOLAR TIPO DIN, CORRENTE NOMINAL DE 50A - FORNECIMENTO E INSTALAÇÃO. AF_10/2020</v>
          </cell>
          <cell r="I2931" t="str">
            <v>UN</v>
          </cell>
          <cell r="J2931" t="str">
            <v>COEFICIENTE DE REPRESENTATIVIDADE</v>
          </cell>
          <cell r="K2931" t="str">
            <v>23,42</v>
          </cell>
        </row>
        <row r="2932">
          <cell r="G2932">
            <v>93660</v>
          </cell>
          <cell r="H2932" t="str">
            <v>DISJUNTOR BIPOLAR TIPO DIN, CORRENTE NOMINAL DE 10A - FORNECIMENTO E INSTALAÇÃO. AF_10/2020</v>
          </cell>
          <cell r="I2932" t="str">
            <v>UN</v>
          </cell>
          <cell r="J2932" t="str">
            <v>COEFICIENTE DE REPRESENTATIVIDADE</v>
          </cell>
          <cell r="K2932" t="str">
            <v>56,97</v>
          </cell>
        </row>
        <row r="2933">
          <cell r="G2933">
            <v>93661</v>
          </cell>
          <cell r="H2933" t="str">
            <v>DISJUNTOR BIPOLAR TIPO DIN, CORRENTE NOMINAL DE 16A - FORNECIMENTO E INSTALAÇÃO. AF_10/2020</v>
          </cell>
          <cell r="I2933" t="str">
            <v>UN</v>
          </cell>
          <cell r="J2933" t="str">
            <v>COEFICIENTE DE REPRESENTATIVIDADE</v>
          </cell>
          <cell r="K2933" t="str">
            <v>58,03</v>
          </cell>
        </row>
        <row r="2934">
          <cell r="G2934">
            <v>93662</v>
          </cell>
          <cell r="H2934" t="str">
            <v>DISJUNTOR BIPOLAR TIPO DIN, CORRENTE NOMINAL DE 20A - FORNECIMENTO E INSTALAÇÃO. AF_10/2020</v>
          </cell>
          <cell r="I2934" t="str">
            <v>UN</v>
          </cell>
          <cell r="J2934" t="str">
            <v>COEFICIENTE DE REPRESENTATIVIDADE</v>
          </cell>
          <cell r="K2934" t="str">
            <v>60,21</v>
          </cell>
        </row>
        <row r="2935">
          <cell r="G2935">
            <v>93663</v>
          </cell>
          <cell r="H2935" t="str">
            <v>DISJUNTOR BIPOLAR TIPO DIN, CORRENTE NOMINAL DE 25A - FORNECIMENTO E INSTALAÇÃO. AF_10/2020</v>
          </cell>
          <cell r="I2935" t="str">
            <v>UN</v>
          </cell>
          <cell r="J2935" t="str">
            <v>COEFICIENTE DE REPRESENTATIVIDADE</v>
          </cell>
          <cell r="K2935" t="str">
            <v>60,21</v>
          </cell>
        </row>
        <row r="2936">
          <cell r="G2936">
            <v>93664</v>
          </cell>
          <cell r="H2936" t="str">
            <v>DISJUNTOR BIPOLAR TIPO DIN, CORRENTE NOMINAL DE 32A - FORNECIMENTO E INSTALAÇÃO. AF_10/2020</v>
          </cell>
          <cell r="I2936" t="str">
            <v>UN</v>
          </cell>
          <cell r="J2936" t="str">
            <v>COEFICIENTE DE REPRESENTATIVIDADE</v>
          </cell>
          <cell r="K2936" t="str">
            <v>62,81</v>
          </cell>
        </row>
        <row r="2937">
          <cell r="G2937">
            <v>93665</v>
          </cell>
          <cell r="H2937" t="str">
            <v>DISJUNTOR BIPOLAR TIPO DIN, CORRENTE NOMINAL DE 40A - FORNECIMENTO E INSTALAÇÃO. AF_10/2020</v>
          </cell>
          <cell r="I2937" t="str">
            <v>UN</v>
          </cell>
          <cell r="J2937" t="str">
            <v>COEFICIENTE DE REPRESENTATIVIDADE</v>
          </cell>
          <cell r="K2937" t="str">
            <v>66,00</v>
          </cell>
        </row>
        <row r="2938">
          <cell r="G2938">
            <v>93666</v>
          </cell>
          <cell r="H2938" t="str">
            <v>DISJUNTOR BIPOLAR TIPO DIN, CORRENTE NOMINAL DE 50A - FORNECIMENTO E INSTALAÇÃO. AF_10/2020</v>
          </cell>
          <cell r="I2938" t="str">
            <v>UN</v>
          </cell>
          <cell r="J2938" t="str">
            <v>COEFICIENTE DE REPRESENTATIVIDADE</v>
          </cell>
          <cell r="K2938" t="str">
            <v>71,20</v>
          </cell>
        </row>
        <row r="2939">
          <cell r="G2939">
            <v>93667</v>
          </cell>
          <cell r="H2939" t="str">
            <v>DISJUNTOR TRIPOLAR TIPO DIN, CORRENTE NOMINAL DE 10A - FORNECIMENTO E INSTALAÇÃO. AF_10/2020</v>
          </cell>
          <cell r="I2939" t="str">
            <v>UN</v>
          </cell>
          <cell r="J2939" t="str">
            <v>COEFICIENTE DE REPRESENTATIVIDADE</v>
          </cell>
          <cell r="K2939" t="str">
            <v>71,15</v>
          </cell>
        </row>
        <row r="2940">
          <cell r="G2940">
            <v>93668</v>
          </cell>
          <cell r="H2940" t="str">
            <v>DISJUNTOR TRIPOLAR TIPO DIN, CORRENTE NOMINAL DE 16A - FORNECIMENTO E INSTALAÇÃO. AF_10/2020</v>
          </cell>
          <cell r="I2940" t="str">
            <v>UN</v>
          </cell>
          <cell r="J2940" t="str">
            <v>COEFICIENTE DE REPRESENTATIVIDADE</v>
          </cell>
          <cell r="K2940" t="str">
            <v>72,74</v>
          </cell>
        </row>
        <row r="2941">
          <cell r="G2941">
            <v>93669</v>
          </cell>
          <cell r="H2941" t="str">
            <v>DISJUNTOR TRIPOLAR TIPO DIN, CORRENTE NOMINAL DE 20A - FORNECIMENTO E INSTALAÇÃO. AF_10/2020</v>
          </cell>
          <cell r="I2941" t="str">
            <v>UN</v>
          </cell>
          <cell r="J2941" t="str">
            <v>COEFICIENTE DE REPRESENTATIVIDADE</v>
          </cell>
          <cell r="K2941" t="str">
            <v>75,99</v>
          </cell>
        </row>
        <row r="2942">
          <cell r="G2942">
            <v>93670</v>
          </cell>
          <cell r="H2942" t="str">
            <v>DISJUNTOR TRIPOLAR TIPO DIN, CORRENTE NOMINAL DE 25A - FORNECIMENTO E INSTALAÇÃO. AF_10/2020</v>
          </cell>
          <cell r="I2942" t="str">
            <v>UN</v>
          </cell>
          <cell r="J2942" t="str">
            <v>COEFICIENTE DE REPRESENTATIVIDADE</v>
          </cell>
          <cell r="K2942" t="str">
            <v>75,99</v>
          </cell>
        </row>
        <row r="2943">
          <cell r="G2943">
            <v>93671</v>
          </cell>
          <cell r="H2943" t="str">
            <v>DISJUNTOR TRIPOLAR TIPO DIN, CORRENTE NOMINAL DE 32A - FORNECIMENTO E INSTALAÇÃO. AF_10/2020</v>
          </cell>
          <cell r="I2943" t="str">
            <v>UN</v>
          </cell>
          <cell r="J2943" t="str">
            <v>COEFICIENTE DE REPRESENTATIVIDADE</v>
          </cell>
          <cell r="K2943" t="str">
            <v>79,89</v>
          </cell>
        </row>
        <row r="2944">
          <cell r="G2944">
            <v>93672</v>
          </cell>
          <cell r="H2944" t="str">
            <v>DISJUNTOR TRIPOLAR TIPO DIN, CORRENTE NOMINAL DE 40A - FORNECIMENTO E INSTALAÇÃO. AF_10/2020</v>
          </cell>
          <cell r="I2944" t="str">
            <v>UN</v>
          </cell>
          <cell r="J2944" t="str">
            <v>COEFICIENTE DE REPRESENTATIVIDADE</v>
          </cell>
          <cell r="K2944" t="str">
            <v>85,89</v>
          </cell>
        </row>
        <row r="2945">
          <cell r="G2945">
            <v>93673</v>
          </cell>
          <cell r="H2945" t="str">
            <v>DISJUNTOR TRIPOLAR TIPO DIN, CORRENTE NOMINAL DE 50A - FORNECIMENTO E INSTALAÇÃO. AF_10/2020</v>
          </cell>
          <cell r="I2945" t="str">
            <v>UN</v>
          </cell>
          <cell r="J2945" t="str">
            <v>COEFICIENTE DE REPRESENTATIVIDADE</v>
          </cell>
          <cell r="K2945" t="str">
            <v>93,68</v>
          </cell>
        </row>
        <row r="2946">
          <cell r="G2946">
            <v>97359</v>
          </cell>
          <cell r="H2946" t="str">
            <v>QUADRO DE MEDIÇÃO GERAL DE ENERGIA COM 8 MEDIDORES - FORNECIMENTO E INSTALAÇÃO. AF_10/2020</v>
          </cell>
          <cell r="I2946" t="str">
            <v>UN</v>
          </cell>
          <cell r="J2946" t="str">
            <v>COEFICIENTE DE REPRESENTATIVIDADE</v>
          </cell>
          <cell r="K2946" t="str">
            <v>3.213,46</v>
          </cell>
        </row>
        <row r="2947">
          <cell r="G2947">
            <v>97360</v>
          </cell>
          <cell r="H2947" t="str">
            <v>QUADRO DE MEDIÇÃO GERAL DE ENERGIA COM 12 MEDIDORES - FORNECIMENTO E INSTALAÇÃO. AF_10/2020</v>
          </cell>
          <cell r="I2947" t="str">
            <v>UN</v>
          </cell>
          <cell r="J2947" t="str">
            <v>COEFICIENTE DE REPRESENTATIVIDADE</v>
          </cell>
          <cell r="K2947" t="str">
            <v>6.196,13</v>
          </cell>
        </row>
        <row r="2948">
          <cell r="G2948">
            <v>97361</v>
          </cell>
          <cell r="H2948" t="str">
            <v>QUADRO DE MEDIÇÃO GERAL DE ENERGIA COM 16 MEDIDORES - FORNECIMENTO E INSTALAÇÃO. AF_10/2020</v>
          </cell>
          <cell r="I2948" t="str">
            <v>UN</v>
          </cell>
          <cell r="J2948" t="str">
            <v>COEFICIENTE DE REPRESENTATIVIDADE</v>
          </cell>
          <cell r="K2948" t="str">
            <v>8.261,52</v>
          </cell>
        </row>
        <row r="2949">
          <cell r="G2949">
            <v>97362</v>
          </cell>
          <cell r="H2949" t="str">
            <v>QUADRO DE MEDIÇÃO GERAL DE ENERGIA PARA BARRAMENTO BLINDADO COM 4 MEDIDORES - FORNECIMENTO E INSTALAÇÃO. AF_10/2020</v>
          </cell>
          <cell r="I2949" t="str">
            <v>UN</v>
          </cell>
          <cell r="J2949" t="str">
            <v>ATRIBUÍDO SÃO PAULO</v>
          </cell>
          <cell r="K2949" t="str">
            <v>1.710,99</v>
          </cell>
        </row>
        <row r="2950">
          <cell r="G2950">
            <v>101875</v>
          </cell>
          <cell r="H2950" t="str">
            <v>QUADRO DE DISTRIBUIÇÃO DE ENERGIA EM CHAPA DE AÇO GALVANIZADO, DE EMBUTIR, COM BARRAMENTO TRIFÁSICO, PARA 12 DISJUNTORES DIN 100A - FORNECIMENTO E INSTALAÇÃO. AF_10/2020</v>
          </cell>
          <cell r="I2950" t="str">
            <v>UN</v>
          </cell>
          <cell r="J2950" t="str">
            <v>ATRIBUÍDO SÃO PAULO</v>
          </cell>
          <cell r="K2950" t="str">
            <v>367,80</v>
          </cell>
        </row>
        <row r="2951">
          <cell r="G2951">
            <v>101876</v>
          </cell>
          <cell r="H2951" t="str">
            <v>QUADRO DE DISTRIBUIÇÃO DE ENERGIA EM PVC, DE EMBUTIR, SEM BARRAMENTO, PARA 6 DISJUNTORES - FORNECIMENTO E INSTALAÇÃO. AF_10/2020</v>
          </cell>
          <cell r="I2951" t="str">
            <v>UN</v>
          </cell>
          <cell r="J2951" t="str">
            <v>COEFICIENTE DE REPRESENTATIVIDADE</v>
          </cell>
          <cell r="K2951" t="str">
            <v>72,19</v>
          </cell>
        </row>
        <row r="2952">
          <cell r="G2952">
            <v>101877</v>
          </cell>
          <cell r="H2952" t="str">
            <v>QUADRO DE DISTRIBUIÇÃO DE ENERGIA EM PVC, DE EMBUTIR, SEM BARRAMENTO, PARA 3 DISJUNTORES - FORNECIMENTO E INSTALAÇÃO. AF_10/2020</v>
          </cell>
          <cell r="I2952" t="str">
            <v>UN</v>
          </cell>
          <cell r="J2952" t="str">
            <v>COEFICIENTE DE REPRESENTATIVIDADE</v>
          </cell>
          <cell r="K2952" t="str">
            <v>49,72</v>
          </cell>
        </row>
        <row r="2953">
          <cell r="G2953">
            <v>101878</v>
          </cell>
          <cell r="H2953" t="str">
            <v>QUADRO DE DISTRIBUIÇÃO DE ENERGIA EM CHAPA DE AÇO GALVANIZADO, DE SOBREPOR, COM BARRAMENTO TRIFÁSICO, PARA 18 DISJUNTORES DIN 100A - FORNECIMENTO E INSTALAÇÃO. AF_10/2020</v>
          </cell>
          <cell r="I2953" t="str">
            <v>UN</v>
          </cell>
          <cell r="J2953" t="str">
            <v>ATRIBUÍDO SÃO PAULO</v>
          </cell>
          <cell r="K2953" t="str">
            <v>504,97</v>
          </cell>
        </row>
        <row r="2954">
          <cell r="G2954">
            <v>101879</v>
          </cell>
          <cell r="H2954" t="str">
            <v>QUADRO DE DISTRIBUIÇÃO DE ENERGIA EM CHAPA DE AÇO GALVANIZADO, DE EMBUTIR, COM BARRAMENTO TRIFÁSICO, PARA 24 DISJUNTORES DIN 100A - FORNECIMENTO E INSTALAÇÃO. AF_10/2020</v>
          </cell>
          <cell r="I2954" t="str">
            <v>UN</v>
          </cell>
          <cell r="J2954" t="str">
            <v>ATRIBUÍDO SÃO PAULO</v>
          </cell>
          <cell r="K2954" t="str">
            <v>532,33</v>
          </cell>
        </row>
        <row r="2955">
          <cell r="G2955">
            <v>101880</v>
          </cell>
          <cell r="H2955" t="str">
            <v>QUADRO DE DISTRIBUIÇÃO DE ENERGIA EM CHAPA DE AÇO GALVANIZADO, DE EMBUTIR, COM BARRAMENTO TRIFÁSICO, PARA 30 DISJUNTORES DIN 150A - FORNECIMENTO E INSTALAÇÃO. AF_10/2020</v>
          </cell>
          <cell r="I2955" t="str">
            <v>UN</v>
          </cell>
          <cell r="J2955" t="str">
            <v>ATRIBUÍDO SÃO PAULO</v>
          </cell>
          <cell r="K2955" t="str">
            <v>613,20</v>
          </cell>
        </row>
        <row r="2956">
          <cell r="G2956">
            <v>101881</v>
          </cell>
          <cell r="H2956" t="str">
            <v>QUADRO DE DISTRIBUIÇÃO DE ENERGIA EM CHAPA DE AÇO GALVANIZADO, DE EMBUTIR, COM BARRAMENTO TRIFÁSICO, PARA 40 DISJUNTORES DIN 100A - FORNECIMENTO E INSTALAÇÃO. AF_10/2020</v>
          </cell>
          <cell r="I2956" t="str">
            <v>UN</v>
          </cell>
          <cell r="J2956" t="str">
            <v>ATRIBUÍDO SÃO PAULO</v>
          </cell>
          <cell r="K2956" t="str">
            <v>881,03</v>
          </cell>
        </row>
        <row r="2957">
          <cell r="G2957">
            <v>101882</v>
          </cell>
          <cell r="H2957" t="str">
            <v>QUADRO DE DISTRIBUIÇÃO DE ENERGIA EM CHAPA DE AÇO GALVANIZADO, DE EMBUTIR, COM BARRAMENTO TRIFÁSICO, PARA 30 DISJUNTORES DIN 225A - FORNECIMENTO E INSTALAÇÃO. AF_10/2020</v>
          </cell>
          <cell r="I2957" t="str">
            <v>UN</v>
          </cell>
          <cell r="J2957" t="str">
            <v>ATRIBUÍDO SÃO PAULO</v>
          </cell>
          <cell r="K2957" t="str">
            <v>1.250,27</v>
          </cell>
        </row>
        <row r="2958">
          <cell r="G2958">
            <v>101883</v>
          </cell>
          <cell r="H2958" t="str">
            <v>QUADRO DE DISTRIBUIÇÃO DE ENERGIA EM CHAPA DE AÇO GALVANIZADO, DE EMBUTIR, COM BARRAMENTO TRIFÁSICO, PARA 18 DISJUNTORES DIN 100A - FORNECIMENTO E INSTALAÇÃO. AF_10/2020</v>
          </cell>
          <cell r="I2958" t="str">
            <v>UN</v>
          </cell>
          <cell r="J2958" t="str">
            <v>ATRIBUÍDO SÃO PAULO</v>
          </cell>
          <cell r="K2958" t="str">
            <v>507,39</v>
          </cell>
        </row>
        <row r="2959">
          <cell r="G2959">
            <v>101890</v>
          </cell>
          <cell r="H2959" t="str">
            <v>DISJUNTOR MONOPOLAR TIPO NEMA, CORRENTE NOMINAL DE 10 ATÉ 30A - FORNECIMENTO E INSTALAÇÃO. AF_10/2020</v>
          </cell>
          <cell r="I2959" t="str">
            <v>UN</v>
          </cell>
          <cell r="J2959" t="str">
            <v>COEFICIENTE DE REPRESENTATIVIDADE</v>
          </cell>
          <cell r="K2959" t="str">
            <v>15,82</v>
          </cell>
        </row>
        <row r="2960">
          <cell r="G2960">
            <v>101891</v>
          </cell>
          <cell r="H2960" t="str">
            <v>DISJUNTOR MONOPOLAR TIPO NEMA, CORRENTE NOMINAL DE 35 ATÉ 50A - FORNECIMENTO E INSTALAÇÃO. AF_10/2020</v>
          </cell>
          <cell r="I2960" t="str">
            <v>UN</v>
          </cell>
          <cell r="J2960" t="str">
            <v>COEFICIENTE DE REPRESENTATIVIDADE</v>
          </cell>
          <cell r="K2960" t="str">
            <v>27,09</v>
          </cell>
        </row>
        <row r="2961">
          <cell r="G2961">
            <v>101892</v>
          </cell>
          <cell r="H2961" t="str">
            <v>DISJUNTOR BIPOLAR TIPO NEMA, CORRENTE NOMINAL DE 10 ATÉ 50A - FORNECIMENTO E INSTALAÇÃO. AF_10/2020</v>
          </cell>
          <cell r="I2961" t="str">
            <v>UN</v>
          </cell>
          <cell r="J2961" t="str">
            <v>COEFICIENTE DE REPRESENTATIVIDADE</v>
          </cell>
          <cell r="K2961" t="str">
            <v>71,46</v>
          </cell>
        </row>
        <row r="2962">
          <cell r="G2962">
            <v>101893</v>
          </cell>
          <cell r="H2962" t="str">
            <v>DISJUNTOR TRIPOLAR TIPO NEMA, CORRENTE NOMINAL DE 10 ATÉ 50A - FORNECIMENTO E INSTALAÇÃO. AF_10/2020</v>
          </cell>
          <cell r="I2962" t="str">
            <v>UN</v>
          </cell>
          <cell r="J2962" t="str">
            <v>COEFICIENTE DE REPRESENTATIVIDADE</v>
          </cell>
          <cell r="K2962" t="str">
            <v>91,18</v>
          </cell>
        </row>
        <row r="2963">
          <cell r="G2963">
            <v>101894</v>
          </cell>
          <cell r="H2963" t="str">
            <v>DISJUNTOR TRIPOLAR TIPO NEMA, CORRENTE NOMINAL DE 60 ATÉ 100A - FORNECIMENTO E INSTALAÇÃO. AF_10/2020</v>
          </cell>
          <cell r="I2963" t="str">
            <v>UN</v>
          </cell>
          <cell r="J2963" t="str">
            <v>COEFICIENTE DE REPRESENTATIVIDADE</v>
          </cell>
          <cell r="K2963" t="str">
            <v>152,54</v>
          </cell>
        </row>
        <row r="2964">
          <cell r="G2964">
            <v>101895</v>
          </cell>
          <cell r="H2964" t="str">
            <v>DISJUNTOR TERMOMAGNÉTICO TRIPOLAR , CORRENTE NOMINAL DE 125A - FORNECIMENTO E INSTALAÇÃO. AF_10/2020</v>
          </cell>
          <cell r="I2964" t="str">
            <v>UN</v>
          </cell>
          <cell r="J2964" t="str">
            <v>COEFICIENTE DE REPRESENTATIVIDADE</v>
          </cell>
          <cell r="K2964" t="str">
            <v>419,88</v>
          </cell>
        </row>
        <row r="2965">
          <cell r="G2965">
            <v>101896</v>
          </cell>
          <cell r="H2965" t="str">
            <v>DISJUNTOR TERMOMAGNÉTICO TRIPOLAR , CORRENTE NOMINAL DE 200A - FORNECIMENTO E INSTALAÇÃO. AF_10/2020</v>
          </cell>
          <cell r="I2965" t="str">
            <v>UN</v>
          </cell>
          <cell r="J2965" t="str">
            <v>COEFICIENTE DE REPRESENTATIVIDADE</v>
          </cell>
          <cell r="K2965" t="str">
            <v>634,26</v>
          </cell>
        </row>
        <row r="2966">
          <cell r="G2966">
            <v>101897</v>
          </cell>
          <cell r="H2966" t="str">
            <v>DISJUNTOR TERMOMAGNÉTICO TRIPOLAR , CORRENTE NOMINAL DE 250A - FORNECIMENTO E INSTALAÇÃO. AF_10/2020</v>
          </cell>
          <cell r="I2966" t="str">
            <v>UN</v>
          </cell>
          <cell r="J2966" t="str">
            <v>COEFICIENTE DE REPRESENTATIVIDADE</v>
          </cell>
          <cell r="K2966" t="str">
            <v>1.017,81</v>
          </cell>
        </row>
        <row r="2967">
          <cell r="G2967">
            <v>101898</v>
          </cell>
          <cell r="H2967" t="str">
            <v>DISJUNTOR TERMOMAGNÉTICO TRIPOLAR , CORRENTE NOMINAL DE 400A - FORNECIMENTO E INSTALAÇÃO. AF_10/2020</v>
          </cell>
          <cell r="I2967" t="str">
            <v>UN</v>
          </cell>
          <cell r="J2967" t="str">
            <v>COEFICIENTE DE REPRESENTATIVIDADE</v>
          </cell>
          <cell r="K2967" t="str">
            <v>1.364,61</v>
          </cell>
        </row>
        <row r="2968">
          <cell r="G2968">
            <v>101899</v>
          </cell>
          <cell r="H2968" t="str">
            <v>DISJUNTOR TERMOMAGNÉTICO TRIPOLAR , CORRENTE NOMINAL DE 600A - FORNECIMENTO E INSTALAÇÃO. AF_10/2020</v>
          </cell>
          <cell r="I2968" t="str">
            <v>UN</v>
          </cell>
          <cell r="J2968" t="str">
            <v>COEFICIENTE DE REPRESENTATIVIDADE</v>
          </cell>
          <cell r="K2968" t="str">
            <v>2.189,51</v>
          </cell>
        </row>
        <row r="2969">
          <cell r="G2969">
            <v>101900</v>
          </cell>
          <cell r="H2969" t="str">
            <v>DISJUNTOR BAIXA TENSÃO TRIPOLAR A SECO  800A/600V - FORNECIMENTO E INSTALAÇÃO. AF_10/2020</v>
          </cell>
          <cell r="I2969" t="str">
            <v>UN</v>
          </cell>
          <cell r="J2969" t="str">
            <v>COEFICIENTE DE REPRESENTATIVIDADE</v>
          </cell>
          <cell r="K2969" t="str">
            <v>4.578,80</v>
          </cell>
        </row>
        <row r="2970">
          <cell r="G2970">
            <v>101901</v>
          </cell>
          <cell r="H2970" t="str">
            <v>CONTATOR TRIPOLAR I NOMINAL 12A - FORNECIMENTO E INSTALAÇÃO. AF_10/2020</v>
          </cell>
          <cell r="I2970" t="str">
            <v>UN</v>
          </cell>
          <cell r="J2970" t="str">
            <v>COEFICIENTE DE REPRESENTATIVIDADE</v>
          </cell>
          <cell r="K2970" t="str">
            <v>93,87</v>
          </cell>
        </row>
        <row r="2971">
          <cell r="G2971">
            <v>101902</v>
          </cell>
          <cell r="H2971" t="str">
            <v>CONTATOR TRIPOLAR I NOMINAL 22A - FORNECIMENTO E INSTALAÇÃO. AF_10/2020</v>
          </cell>
          <cell r="I2971" t="str">
            <v>UN</v>
          </cell>
          <cell r="J2971" t="str">
            <v>COEFICIENTE DE REPRESENTATIVIDADE</v>
          </cell>
          <cell r="K2971" t="str">
            <v>116,33</v>
          </cell>
        </row>
        <row r="2972">
          <cell r="G2972">
            <v>101903</v>
          </cell>
          <cell r="H2972" t="str">
            <v>CONTATOR TRIPOLAR I NOMINAL 38A - FORNECIMENTO E INSTALAÇÃO. AF_10/2020</v>
          </cell>
          <cell r="I2972" t="str">
            <v>UN</v>
          </cell>
          <cell r="J2972" t="str">
            <v>COEFICIENTE DE REPRESENTATIVIDADE</v>
          </cell>
          <cell r="K2972" t="str">
            <v>241,49</v>
          </cell>
        </row>
        <row r="2973">
          <cell r="G2973">
            <v>101904</v>
          </cell>
          <cell r="H2973" t="str">
            <v>CONTATOR TRIPOLAR I NOMIMAL 95A - FORNECIMENTO E INSTALAÇÃO. AF_10/2020</v>
          </cell>
          <cell r="I2973" t="str">
            <v>UN</v>
          </cell>
          <cell r="J2973" t="str">
            <v>COEFICIENTE DE REPRESENTATIVIDADE</v>
          </cell>
          <cell r="K2973" t="str">
            <v>875,87</v>
          </cell>
        </row>
        <row r="2974">
          <cell r="G2974">
            <v>101938</v>
          </cell>
          <cell r="H2974" t="str">
            <v>CAIXA DE PROTEÇÃO PARA MEDIDOR MONOFÁSICO DE EMBUTIR - FORNECIMENTO E INSTALAÇÃO. AF_10/2020</v>
          </cell>
          <cell r="I2974" t="str">
            <v>UN</v>
          </cell>
          <cell r="J2974" t="str">
            <v>COEFICIENTE DE REPRESENTATIVIDADE</v>
          </cell>
          <cell r="K2974" t="str">
            <v>97,19</v>
          </cell>
        </row>
        <row r="2975">
          <cell r="G2975">
            <v>101946</v>
          </cell>
          <cell r="H2975" t="str">
            <v>QUADRO DE MEDIÇÃO GERAL DE ENERGIA PARA 1 MEDIDOR DE SOBREPOR - FORNECIMENTO E INSTALAÇÃO. AF_10/2020</v>
          </cell>
          <cell r="I2975" t="str">
            <v>UN</v>
          </cell>
          <cell r="J2975" t="str">
            <v>COEFICIENTE DE REPRESENTATIVIDADE</v>
          </cell>
          <cell r="K2975" t="str">
            <v>140,61</v>
          </cell>
        </row>
        <row r="2976">
          <cell r="G2976">
            <v>91945</v>
          </cell>
          <cell r="H2976" t="str">
            <v>SUPORTE PARAFUSADO COM PLACA DE ENCAIXE 4" X 2" ALTO (2,00 M DO PISO) PARA PONTO ELÉTRICO - FORNECIMENTO E INSTALAÇÃO. AF_03/2023</v>
          </cell>
          <cell r="I2976" t="str">
            <v>UN</v>
          </cell>
          <cell r="J2976" t="str">
            <v>COEFICIENTE DE REPRESENTATIVIDADE</v>
          </cell>
          <cell r="K2976" t="str">
            <v>11,78</v>
          </cell>
        </row>
        <row r="2977">
          <cell r="G2977">
            <v>91946</v>
          </cell>
          <cell r="H2977" t="str">
            <v>SUPORTE PARAFUSADO COM PLACA DE ENCAIXE 4" X 2" MÉDIO (1,30 M DO PISO) PARA PONTO ELÉTRICO - FORNECIMENTO E INSTALAÇÃO. AF_03/2023</v>
          </cell>
          <cell r="I2977" t="str">
            <v>UN</v>
          </cell>
          <cell r="J2977" t="str">
            <v>COEFICIENTE DE REPRESENTATIVIDADE</v>
          </cell>
          <cell r="K2977" t="str">
            <v>9,27</v>
          </cell>
        </row>
        <row r="2978">
          <cell r="G2978">
            <v>91947</v>
          </cell>
          <cell r="H2978" t="str">
            <v>SUPORTE PARAFUSADO COM PLACA DE ENCAIXE 4" X 2" BAIXO (0,30 M DO PISO) PARA PONTO ELÉTRICO - FORNECIMENTO E INSTALAÇÃO. AF_03/2023</v>
          </cell>
          <cell r="I2978" t="str">
            <v>UN</v>
          </cell>
          <cell r="J2978" t="str">
            <v>COEFICIENTE DE REPRESENTATIVIDADE</v>
          </cell>
          <cell r="K2978" t="str">
            <v>7,70</v>
          </cell>
        </row>
        <row r="2979">
          <cell r="G2979">
            <v>91949</v>
          </cell>
          <cell r="H2979" t="str">
            <v>SUPORTE PARAFUSADO COM PLACA DE ENCAIXE 4" X 4" ALTO (2,00 M DO PISO) PARA PONTO ELÉTRICO - FORNECIMENTO E INSTALAÇÃO. AF_03/2023</v>
          </cell>
          <cell r="I2979" t="str">
            <v>UN</v>
          </cell>
          <cell r="J2979" t="str">
            <v>COEFICIENTE DE REPRESENTATIVIDADE</v>
          </cell>
          <cell r="K2979" t="str">
            <v>16,70</v>
          </cell>
        </row>
        <row r="2980">
          <cell r="G2980">
            <v>91950</v>
          </cell>
          <cell r="H2980" t="str">
            <v>SUPORTE PARAFUSADO COM PLACA DE ENCAIXE 4" X 4" MÉDIO (1,30 M DO PISO) PARA PONTO ELÉTRICO - FORNECIMENTO E INSTALAÇÃO. AF_03/2023</v>
          </cell>
          <cell r="I2980" t="str">
            <v>UN</v>
          </cell>
          <cell r="J2980" t="str">
            <v>COEFICIENTE DE REPRESENTATIVIDADE</v>
          </cell>
          <cell r="K2980" t="str">
            <v>13,63</v>
          </cell>
        </row>
        <row r="2981">
          <cell r="G2981">
            <v>91951</v>
          </cell>
          <cell r="H2981" t="str">
            <v>SUPORTE PARAFUSADO COM PLACA DE ENCAIXE 4" X 4" BAIXO (0,30 M DO PISO) PARA PONTO ELÉTRICO - FORNECIMENTO E INSTALAÇÃO. AF_03/2023</v>
          </cell>
          <cell r="I2981" t="str">
            <v>UN</v>
          </cell>
          <cell r="J2981" t="str">
            <v>COEFICIENTE DE REPRESENTATIVIDADE</v>
          </cell>
          <cell r="K2981" t="str">
            <v>11,81</v>
          </cell>
        </row>
        <row r="2982">
          <cell r="G2982">
            <v>91952</v>
          </cell>
          <cell r="H2982" t="str">
            <v>INTERRUPTOR SIMPLES (1 MÓDULO), 10A/250V, SEM SUPORTE E SEM PLACA - FORNECIMENTO E INSTALAÇÃO. AF_03/2023</v>
          </cell>
          <cell r="I2982" t="str">
            <v>UN</v>
          </cell>
          <cell r="J2982" t="str">
            <v>COEFICIENTE DE REPRESENTATIVIDADE</v>
          </cell>
          <cell r="K2982" t="str">
            <v>15,82</v>
          </cell>
        </row>
        <row r="2983">
          <cell r="G2983">
            <v>91953</v>
          </cell>
          <cell r="H2983" t="str">
            <v>INTERRUPTOR SIMPLES (1 MÓDULO), 10A/250V, INCLUINDO SUPORTE E PLACA - FORNECIMENTO E INSTALAÇÃO. AF_03/2023</v>
          </cell>
          <cell r="I2983" t="str">
            <v>UN</v>
          </cell>
          <cell r="J2983" t="str">
            <v>COEFICIENTE DE REPRESENTATIVIDADE</v>
          </cell>
          <cell r="K2983" t="str">
            <v>25,09</v>
          </cell>
        </row>
        <row r="2984">
          <cell r="G2984">
            <v>91954</v>
          </cell>
          <cell r="H2984" t="str">
            <v>INTERRUPTOR PARALELO (1 MÓDULO), 10A/250V, SEM SUPORTE E SEM PLACA - FORNECIMENTO E INSTALAÇÃO. AF_03/2023</v>
          </cell>
          <cell r="I2984" t="str">
            <v>UN</v>
          </cell>
          <cell r="J2984" t="str">
            <v>COEFICIENTE DE REPRESENTATIVIDADE</v>
          </cell>
          <cell r="K2984" t="str">
            <v>21,24</v>
          </cell>
        </row>
        <row r="2985">
          <cell r="G2985">
            <v>91955</v>
          </cell>
          <cell r="H2985" t="str">
            <v>INTERRUPTOR PARALELO (1 MÓDULO), 10A/250V, INCLUINDO SUPORTE E PLACA - FORNECIMENTO E INSTALAÇÃO. AF_03/2023</v>
          </cell>
          <cell r="I2985" t="str">
            <v>UN</v>
          </cell>
          <cell r="J2985" t="str">
            <v>COEFICIENTE DE REPRESENTATIVIDADE</v>
          </cell>
          <cell r="K2985" t="str">
            <v>30,51</v>
          </cell>
        </row>
        <row r="2986">
          <cell r="G2986">
            <v>91956</v>
          </cell>
          <cell r="H2986" t="str">
            <v>INTERRUPTOR SIMPLES (1 MÓDULO) COM INTERRUPTOR PARALELO (1 MÓDULO), 10A/250V, SEM SUPORTE E SEM PLACA - FORNECIMENTO E INSTALAÇÃO. AF_03/2023</v>
          </cell>
          <cell r="I2986" t="str">
            <v>UN</v>
          </cell>
          <cell r="J2986" t="str">
            <v>COEFICIENTE DE REPRESENTATIVIDADE</v>
          </cell>
          <cell r="K2986" t="str">
            <v>34,39</v>
          </cell>
        </row>
        <row r="2987">
          <cell r="G2987">
            <v>91957</v>
          </cell>
          <cell r="H2987" t="str">
            <v>INTERRUPTOR SIMPLES (1 MÓDULO) COM INTERRUPTOR PARALELO (1 MÓDULO), 10A/250V, INCLUINDO SUPORTE E PLACA - FORNECIMENTO E INSTALAÇÃO. AF_03/2023</v>
          </cell>
          <cell r="I2987" t="str">
            <v>UN</v>
          </cell>
          <cell r="J2987" t="str">
            <v>COEFICIENTE DE REPRESENTATIVIDADE</v>
          </cell>
          <cell r="K2987" t="str">
            <v>43,66</v>
          </cell>
        </row>
        <row r="2988">
          <cell r="G2988">
            <v>91958</v>
          </cell>
          <cell r="H2988" t="str">
            <v>INTERRUPTOR SIMPLES (2 MÓDULOS), 10A/250V, SEM SUPORTE E SEM PLACA - FORNECIMENTO E INSTALAÇÃO. AF_03/2023</v>
          </cell>
          <cell r="I2988" t="str">
            <v>UN</v>
          </cell>
          <cell r="J2988" t="str">
            <v>COEFICIENTE DE REPRESENTATIVIDADE</v>
          </cell>
          <cell r="K2988" t="str">
            <v>29,01</v>
          </cell>
        </row>
        <row r="2989">
          <cell r="G2989">
            <v>91959</v>
          </cell>
          <cell r="H2989" t="str">
            <v>INTERRUPTOR SIMPLES (2 MÓDULOS), 10A/250V, INCLUINDO SUPORTE E PLACA - FORNECIMENTO E INSTALAÇÃO. AF_03/2023</v>
          </cell>
          <cell r="I2989" t="str">
            <v>UN</v>
          </cell>
          <cell r="J2989" t="str">
            <v>COEFICIENTE DE REPRESENTATIVIDADE</v>
          </cell>
          <cell r="K2989" t="str">
            <v>38,28</v>
          </cell>
        </row>
        <row r="2990">
          <cell r="G2990">
            <v>91960</v>
          </cell>
          <cell r="H2990" t="str">
            <v>INTERRUPTOR PARALELO (2 MÓDULOS), 10A/250V, SEM SUPORTE E SEM PLACA - FORNECIMENTO E INSTALAÇÃO. AF_03/2023</v>
          </cell>
          <cell r="I2990" t="str">
            <v>UN</v>
          </cell>
          <cell r="J2990" t="str">
            <v>COEFICIENTE DE REPRESENTATIVIDADE</v>
          </cell>
          <cell r="K2990" t="str">
            <v>39,85</v>
          </cell>
        </row>
        <row r="2991">
          <cell r="G2991">
            <v>91961</v>
          </cell>
          <cell r="H2991" t="str">
            <v>INTERRUPTOR PARALELO (2 MÓDULOS), 10A/250V, INCLUINDO SUPORTE E PLACA - FORNECIMENTO E INSTALAÇÃO. AF_03/2023</v>
          </cell>
          <cell r="I2991" t="str">
            <v>UN</v>
          </cell>
          <cell r="J2991" t="str">
            <v>COEFICIENTE DE REPRESENTATIVIDADE</v>
          </cell>
          <cell r="K2991" t="str">
            <v>49,12</v>
          </cell>
        </row>
        <row r="2992">
          <cell r="G2992">
            <v>91962</v>
          </cell>
          <cell r="H2992" t="str">
            <v>INTERRUPTOR SIMPLES (1 MÓDULO) COM INTERRUPTOR PARALELO (2 MÓDULOS), 10A/250V, SEM SUPORTE E SEM PLACA - FORNECIMENTO E INSTALAÇÃO. AF_03/2023</v>
          </cell>
          <cell r="I2992" t="str">
            <v>UN</v>
          </cell>
          <cell r="J2992" t="str">
            <v>COEFICIENTE DE REPRESENTATIVIDADE</v>
          </cell>
          <cell r="K2992" t="str">
            <v>52,99</v>
          </cell>
        </row>
        <row r="2993">
          <cell r="G2993">
            <v>91963</v>
          </cell>
          <cell r="H2993" t="str">
            <v>INTERRUPTOR SIMPLES (1 MÓDULO) COM INTERRUPTOR PARALELO (2 MÓDULOS), 10A/250V, INCLUINDO SUPORTE E PLACA - FORNECIMENTO E INSTALAÇÃO. AF_03/2023</v>
          </cell>
          <cell r="I2993" t="str">
            <v>UN</v>
          </cell>
          <cell r="J2993" t="str">
            <v>COEFICIENTE DE REPRESENTATIVIDADE</v>
          </cell>
          <cell r="K2993" t="str">
            <v>62,26</v>
          </cell>
        </row>
        <row r="2994">
          <cell r="G2994">
            <v>91964</v>
          </cell>
          <cell r="H2994" t="str">
            <v>INTERRUPTOR SIMPLES (2 MÓDULOS) COM INTERRUPTOR PARALELO (1 MÓDULO), 10A/250V, SEM SUPORTE E SEM PLACA - FORNECIMENTO E INSTALAÇÃO. AF_03/2023</v>
          </cell>
          <cell r="I2994" t="str">
            <v>UN</v>
          </cell>
          <cell r="J2994" t="str">
            <v>COEFICIENTE DE REPRESENTATIVIDADE</v>
          </cell>
          <cell r="K2994" t="str">
            <v>47,58</v>
          </cell>
        </row>
        <row r="2995">
          <cell r="G2995">
            <v>91965</v>
          </cell>
          <cell r="H2995" t="str">
            <v>INTERRUPTOR SIMPLES (2 MÓDULOS) COM INTERRUPTOR PARALELO (1 MÓDULO), 10A/250V, INCLUINDO SUPORTE E PLACA - FORNECIMENTO E INSTALAÇÃO. AF_03/2023</v>
          </cell>
          <cell r="I2995" t="str">
            <v>UN</v>
          </cell>
          <cell r="J2995" t="str">
            <v>COEFICIENTE DE REPRESENTATIVIDADE</v>
          </cell>
          <cell r="K2995" t="str">
            <v>56,85</v>
          </cell>
        </row>
        <row r="2996">
          <cell r="G2996">
            <v>91966</v>
          </cell>
          <cell r="H2996" t="str">
            <v>INTERRUPTOR SIMPLES (3 MÓDULOS), 10A/250V, SEM SUPORTE E SEM PLACA - FORNECIMENTO E INSTALAÇÃO. AF_03/2023</v>
          </cell>
          <cell r="I2996" t="str">
            <v>UN</v>
          </cell>
          <cell r="J2996" t="str">
            <v>COEFICIENTE DE REPRESENTATIVIDADE</v>
          </cell>
          <cell r="K2996" t="str">
            <v>42,20</v>
          </cell>
        </row>
        <row r="2997">
          <cell r="G2997">
            <v>91967</v>
          </cell>
          <cell r="H2997" t="str">
            <v>INTERRUPTOR SIMPLES (3 MÓDULOS), 10A/250V, INCLUINDO SUPORTE E PLACA - FORNECIMENTO E INSTALAÇÃO. AF_03/2023</v>
          </cell>
          <cell r="I2997" t="str">
            <v>UN</v>
          </cell>
          <cell r="J2997" t="str">
            <v>COEFICIENTE DE REPRESENTATIVIDADE</v>
          </cell>
          <cell r="K2997" t="str">
            <v>51,47</v>
          </cell>
        </row>
        <row r="2998">
          <cell r="G2998">
            <v>91968</v>
          </cell>
          <cell r="H2998" t="str">
            <v>INTERRUPTOR PARALELO (3 MÓDULOS), 10A/250V, SEM SUPORTE E SEM PLACA - FORNECIMENTO E INSTALAÇÃO. AF_03/2023</v>
          </cell>
          <cell r="I2998" t="str">
            <v>UN</v>
          </cell>
          <cell r="J2998" t="str">
            <v>COEFICIENTE DE REPRESENTATIVIDADE</v>
          </cell>
          <cell r="K2998" t="str">
            <v>58,41</v>
          </cell>
        </row>
        <row r="2999">
          <cell r="G2999">
            <v>91969</v>
          </cell>
          <cell r="H2999" t="str">
            <v>INTERRUPTOR PARALELO (3 MÓDULOS), 10A/250V, INCLUINDO SUPORTE E PLACA - FORNECIMENTO E INSTALAÇÃO. AF_03/2023</v>
          </cell>
          <cell r="I2999" t="str">
            <v>UN</v>
          </cell>
          <cell r="J2999" t="str">
            <v>COEFICIENTE DE REPRESENTATIVIDADE</v>
          </cell>
          <cell r="K2999" t="str">
            <v>67,68</v>
          </cell>
        </row>
        <row r="3000">
          <cell r="G3000">
            <v>91970</v>
          </cell>
          <cell r="H3000" t="str">
            <v>INTERRUPTOR SIMPLES (3 MÓDULOS) COM INTERRUPTOR PARALELO (1 MÓDULO), 10A/250V, SEM SUPORTE E SEM PLACA - FORNECIMENTO E INSTALAÇÃO. AF_03/2023</v>
          </cell>
          <cell r="I3000" t="str">
            <v>UN</v>
          </cell>
          <cell r="J3000" t="str">
            <v>COEFICIENTE DE REPRESENTATIVIDADE</v>
          </cell>
          <cell r="K3000" t="str">
            <v>61,06</v>
          </cell>
        </row>
        <row r="3001">
          <cell r="G3001">
            <v>91971</v>
          </cell>
          <cell r="H3001" t="str">
            <v>INTERRUPTOR SIMPLES (3 MÓDULOS) COM INTERRUPTOR PARALELO (1 MÓDULO), 10A/250V, INCLUINDO SUPORTE E PLACA - FORNECIMENTO E INSTALAÇÃO. AF_03/2023</v>
          </cell>
          <cell r="I3001" t="str">
            <v>UN</v>
          </cell>
          <cell r="J3001" t="str">
            <v>COEFICIENTE DE REPRESENTATIVIDADE</v>
          </cell>
          <cell r="K3001" t="str">
            <v>74,69</v>
          </cell>
        </row>
        <row r="3002">
          <cell r="G3002">
            <v>91972</v>
          </cell>
          <cell r="H3002" t="str">
            <v>INTERRUPTOR SIMPLES (2 MÓDULOS) COM INTERRUPTOR PARALELO (2 MÓDULOS), 10A/250V, SEM SUPORTE E SEM PLACA - FORNECIMENTO E INSTALAÇÃO. AF_03/2023</v>
          </cell>
          <cell r="I3002" t="str">
            <v>UN</v>
          </cell>
          <cell r="J3002" t="str">
            <v>COEFICIENTE DE REPRESENTATIVIDADE</v>
          </cell>
          <cell r="K3002" t="str">
            <v>66,52</v>
          </cell>
        </row>
        <row r="3003">
          <cell r="G3003">
            <v>91973</v>
          </cell>
          <cell r="H3003" t="str">
            <v>INTERRUPTOR SIMPLES (2 MÓDULOS) COM INTERRUPTOR PARALELO (2 MÓDULOS), 10A/250V, INCLUINDO SUPORTE E PLACA - FORNECIMENTO E INSTALAÇÃO. AF_03/2023</v>
          </cell>
          <cell r="I3003" t="str">
            <v>UN</v>
          </cell>
          <cell r="J3003" t="str">
            <v>COEFICIENTE DE REPRESENTATIVIDADE</v>
          </cell>
          <cell r="K3003" t="str">
            <v>80,15</v>
          </cell>
        </row>
        <row r="3004">
          <cell r="G3004">
            <v>91974</v>
          </cell>
          <cell r="H3004" t="str">
            <v>INTERRUPTOR SIMPLES (4 MÓDULOS), 10A/250V, SEM SUPORTE E SEM PLACA - FORNECIMENTO E INSTALAÇÃO. AF_03/2023</v>
          </cell>
          <cell r="I3004" t="str">
            <v>UN</v>
          </cell>
          <cell r="J3004" t="str">
            <v>COEFICIENTE DE REPRESENTATIVIDADE</v>
          </cell>
          <cell r="K3004" t="str">
            <v>55,64</v>
          </cell>
        </row>
        <row r="3005">
          <cell r="G3005">
            <v>91975</v>
          </cell>
          <cell r="H3005" t="str">
            <v>INTERRUPTOR SIMPLES (4 MÓDULOS), 10A/250V, INCLUINDO SUPORTE E PLACA - FORNECIMENTO E INSTALAÇÃO. AF_03/2023</v>
          </cell>
          <cell r="I3005" t="str">
            <v>UN</v>
          </cell>
          <cell r="J3005" t="str">
            <v>COEFICIENTE DE REPRESENTATIVIDADE</v>
          </cell>
          <cell r="K3005" t="str">
            <v>69,27</v>
          </cell>
        </row>
        <row r="3006">
          <cell r="G3006">
            <v>91976</v>
          </cell>
          <cell r="H3006" t="str">
            <v>INTERRUPTOR SIMPLES (6 MÓDULOS), 10A/250V, SEM SUPORTE E SEM PLACA - FORNECIMENTO E INSTALAÇÃO. AF_03/2023</v>
          </cell>
          <cell r="I3006" t="str">
            <v>UN</v>
          </cell>
          <cell r="J3006" t="str">
            <v>COEFICIENTE DE REPRESENTATIVIDADE</v>
          </cell>
          <cell r="K3006" t="str">
            <v>82,06</v>
          </cell>
        </row>
        <row r="3007">
          <cell r="G3007">
            <v>91977</v>
          </cell>
          <cell r="H3007" t="str">
            <v>INTERRUPTOR SIMPLES (6 MÓDULOS), 10A/250V, INCLUINDO SUPORTE E PLACA - FORNECIMENTO E INSTALAÇÃO. AF_03/2023</v>
          </cell>
          <cell r="I3007" t="str">
            <v>UN</v>
          </cell>
          <cell r="J3007" t="str">
            <v>COEFICIENTE DE REPRESENTATIVIDADE</v>
          </cell>
          <cell r="K3007" t="str">
            <v>95,69</v>
          </cell>
        </row>
        <row r="3008">
          <cell r="G3008">
            <v>91978</v>
          </cell>
          <cell r="H3008" t="str">
            <v>INTERRUPTOR INTERMEDIÁRIO (1 MÓDULO), 10A/250V, SEM SUPORTE E SEM PLACA - FORNECIMENTO E INSTALAÇÃO. AF_03/2023</v>
          </cell>
          <cell r="I3008" t="str">
            <v>UN</v>
          </cell>
          <cell r="J3008" t="str">
            <v>COEFICIENTE DE REPRESENTATIVIDADE</v>
          </cell>
          <cell r="K3008" t="str">
            <v>33,58</v>
          </cell>
        </row>
        <row r="3009">
          <cell r="G3009">
            <v>91979</v>
          </cell>
          <cell r="H3009" t="str">
            <v>INTERRUPTOR INTERMEDIÁRIO (1 MÓDULO), 10A/250V, INCLUINDO SUPORTE E PLACA - FORNECIMENTO E INSTALAÇÃO. AF_03/2023</v>
          </cell>
          <cell r="I3009" t="str">
            <v>UN</v>
          </cell>
          <cell r="J3009" t="str">
            <v>COEFICIENTE DE REPRESENTATIVIDADE</v>
          </cell>
          <cell r="K3009" t="str">
            <v>42,85</v>
          </cell>
        </row>
        <row r="3010">
          <cell r="G3010">
            <v>91980</v>
          </cell>
          <cell r="H3010" t="str">
            <v>INTERRUPTOR BIPOLAR (1 MÓDULO), 10A/250V, SEM SUPORTE E SEM PLACA - FORNECIMENTO E INSTALAÇÃO. AF_03/2023</v>
          </cell>
          <cell r="I3010" t="str">
            <v>UN</v>
          </cell>
          <cell r="J3010" t="str">
            <v>COEFICIENTE DE REPRESENTATIVIDADE</v>
          </cell>
          <cell r="K3010" t="str">
            <v>32,53</v>
          </cell>
        </row>
        <row r="3011">
          <cell r="G3011">
            <v>91981</v>
          </cell>
          <cell r="H3011" t="str">
            <v>INTERRUPTOR BIPOLAR (1 MÓDULO), 10A/250V, INCLUINDO SUPORTE E PLACA - FORNECIMENTO E INSTALAÇÃO. AF_03/2023</v>
          </cell>
          <cell r="I3011" t="str">
            <v>UN</v>
          </cell>
          <cell r="J3011" t="str">
            <v>COEFICIENTE DE REPRESENTATIVIDADE</v>
          </cell>
          <cell r="K3011" t="str">
            <v>41,80</v>
          </cell>
        </row>
        <row r="3012">
          <cell r="G3012">
            <v>91982</v>
          </cell>
          <cell r="H3012" t="str">
            <v>DIMMER ROTATIVO (1 MÓDULO), 220V/600W, SEM SUPORTE E SEM PLACA - FORNECIMENTO E INSTALAÇÃO. AF_03/2023</v>
          </cell>
          <cell r="I3012" t="str">
            <v>UN</v>
          </cell>
          <cell r="J3012" t="str">
            <v>COEFICIENTE DE REPRESENTATIVIDADE</v>
          </cell>
          <cell r="K3012" t="str">
            <v>76,12</v>
          </cell>
        </row>
        <row r="3013">
          <cell r="G3013">
            <v>91983</v>
          </cell>
          <cell r="H3013" t="str">
            <v>DIMMER ROTATIVO (1 MÓDULO), 220V/600W, INCLUINDO SUPORTE E PLACA - FORNECIMENTO E INSTALAÇÃO. AF_03/2023</v>
          </cell>
          <cell r="I3013" t="str">
            <v>UN</v>
          </cell>
          <cell r="J3013" t="str">
            <v>COEFICIENTE DE REPRESENTATIVIDADE</v>
          </cell>
          <cell r="K3013" t="str">
            <v>85,39</v>
          </cell>
        </row>
        <row r="3014">
          <cell r="G3014">
            <v>91984</v>
          </cell>
          <cell r="H3014" t="str">
            <v>INTERRUPTOR PULSADOR CAMPAINHA (1 MÓDULO), 10A/250V, SEM SUPORTE E SEM PLACA - FORNECIMENTO E INSTALAÇÃO. AF_03/2023</v>
          </cell>
          <cell r="I3014" t="str">
            <v>UN</v>
          </cell>
          <cell r="J3014" t="str">
            <v>COEFICIENTE DE REPRESENTATIVIDADE</v>
          </cell>
          <cell r="K3014" t="str">
            <v>14,86</v>
          </cell>
        </row>
        <row r="3015">
          <cell r="G3015">
            <v>91985</v>
          </cell>
          <cell r="H3015" t="str">
            <v>INTERRUPTOR PULSADOR CAMPAINHA (1 MÓDULO), 10A/250V, INCLUINDO SUPORTE E PLACA - FORNECIMENTO E INSTALAÇÃO. AF_03/2023</v>
          </cell>
          <cell r="I3015" t="str">
            <v>UN</v>
          </cell>
          <cell r="J3015" t="str">
            <v>COEFICIENTE DE REPRESENTATIVIDADE</v>
          </cell>
          <cell r="K3015" t="str">
            <v>24,13</v>
          </cell>
        </row>
        <row r="3016">
          <cell r="G3016">
            <v>91986</v>
          </cell>
          <cell r="H3016" t="str">
            <v>CAMPAINHA CIGARRA (1 MÓDULO), 10A/250V, SEM SUPORTE E SEM PLACA - FORNECIMENTO E INSTALAÇÃO. AF_03/2023</v>
          </cell>
          <cell r="I3016" t="str">
            <v>UN</v>
          </cell>
          <cell r="J3016" t="str">
            <v>COEFICIENTE DE REPRESENTATIVIDADE</v>
          </cell>
          <cell r="K3016" t="str">
            <v>31,31</v>
          </cell>
        </row>
        <row r="3017">
          <cell r="G3017">
            <v>91987</v>
          </cell>
          <cell r="H3017" t="str">
            <v>CAMPAINHA CIGARRA (1 MÓDULO), 10A/250V, INCLUINDO SUPORTE E PLACA - FORNECIMENTO E INSTALAÇÃO. AF_03/2023</v>
          </cell>
          <cell r="I3017" t="str">
            <v>UN</v>
          </cell>
          <cell r="J3017" t="str">
            <v>COEFICIENTE DE REPRESENTATIVIDADE</v>
          </cell>
          <cell r="K3017" t="str">
            <v>40,58</v>
          </cell>
        </row>
        <row r="3018">
          <cell r="G3018">
            <v>91988</v>
          </cell>
          <cell r="H3018" t="str">
            <v>INTERRUPTOR PULSADOR MINUTERIA (1 MÓDULO), 10A/250V, SEM SUPORTE E SEM PLACA - FORNECIMENTO E INSTALAÇÃO. AF_03/2023</v>
          </cell>
          <cell r="I3018" t="str">
            <v>UN</v>
          </cell>
          <cell r="J3018" t="str">
            <v>COEFICIENTE DE REPRESENTATIVIDADE</v>
          </cell>
          <cell r="K3018" t="str">
            <v>18,36</v>
          </cell>
        </row>
        <row r="3019">
          <cell r="G3019">
            <v>91989</v>
          </cell>
          <cell r="H3019" t="str">
            <v>INTERRUPTOR PULSADOR MINUTERIA (1 MÓDULO), 10A/250V, INCLUINDO SUPORTE E PLACA - FORNECIMENTO E INSTALAÇÃO. AF_03/2023</v>
          </cell>
          <cell r="I3019" t="str">
            <v>UN</v>
          </cell>
          <cell r="J3019" t="str">
            <v>COEFICIENTE DE REPRESENTATIVIDADE</v>
          </cell>
          <cell r="K3019" t="str">
            <v>27,63</v>
          </cell>
        </row>
        <row r="3020">
          <cell r="G3020">
            <v>91990</v>
          </cell>
          <cell r="H3020" t="str">
            <v>TOMADA ALTA DE EMBUTIR (1 MÓDULO), 2P+T 10 A, SEM SUPORTE E SEM PLACA - FORNECIMENTO E INSTALAÇÃO. AF_03/2023</v>
          </cell>
          <cell r="I3020" t="str">
            <v>UN</v>
          </cell>
          <cell r="J3020" t="str">
            <v>COEFICIENTE DE REPRESENTATIVIDADE</v>
          </cell>
          <cell r="K3020" t="str">
            <v>28,52</v>
          </cell>
        </row>
        <row r="3021">
          <cell r="G3021">
            <v>91991</v>
          </cell>
          <cell r="H3021" t="str">
            <v>TOMADA ALTA DE EMBUTIR (1 MÓDULO), 2P+T 20 A, SEM SUPORTE E SEM PLACA - FORNECIMENTO E INSTALAÇÃO. AF_03/2023</v>
          </cell>
          <cell r="I3021" t="str">
            <v>UN</v>
          </cell>
          <cell r="J3021" t="str">
            <v>COEFICIENTE DE REPRESENTATIVIDADE</v>
          </cell>
          <cell r="K3021" t="str">
            <v>30,41</v>
          </cell>
        </row>
        <row r="3022">
          <cell r="G3022">
            <v>91992</v>
          </cell>
          <cell r="H3022" t="str">
            <v>TOMADA ALTA DE EMBUTIR (1 MÓDULO), 2P+T 10 A, INCLUINDO SUPORTE E PLACA - FORNECIMENTO E INSTALAÇÃO. AF_03/2023</v>
          </cell>
          <cell r="I3022" t="str">
            <v>UN</v>
          </cell>
          <cell r="J3022" t="str">
            <v>COEFICIENTE DE REPRESENTATIVIDADE</v>
          </cell>
          <cell r="K3022" t="str">
            <v>37,79</v>
          </cell>
        </row>
        <row r="3023">
          <cell r="G3023">
            <v>91993</v>
          </cell>
          <cell r="H3023" t="str">
            <v>TOMADA ALTA DE EMBUTIR (1 MÓDULO), 2P+T 20 A, INCLUINDO SUPORTE E PLACA - FORNECIMENTO E INSTALAÇÃO. AF_03/2023</v>
          </cell>
          <cell r="I3023" t="str">
            <v>UN</v>
          </cell>
          <cell r="J3023" t="str">
            <v>COEFICIENTE DE REPRESENTATIVIDADE</v>
          </cell>
          <cell r="K3023" t="str">
            <v>39,68</v>
          </cell>
        </row>
        <row r="3024">
          <cell r="G3024">
            <v>91994</v>
          </cell>
          <cell r="H3024" t="str">
            <v>TOMADA MÉDIA DE EMBUTIR (1 MÓDULO), 2P+T 10 A, SEM SUPORTE E SEM PLACA - FORNECIMENTO E INSTALAÇÃO. AF_03/2023</v>
          </cell>
          <cell r="I3024" t="str">
            <v>UN</v>
          </cell>
          <cell r="J3024" t="str">
            <v>COEFICIENTE DE REPRESENTATIVIDADE</v>
          </cell>
          <cell r="K3024" t="str">
            <v>20,26</v>
          </cell>
        </row>
        <row r="3025">
          <cell r="G3025">
            <v>91995</v>
          </cell>
          <cell r="H3025" t="str">
            <v>TOMADA MÉDIA DE EMBUTIR (1 MÓDULO), 2P+T 20 A, SEM SUPORTE E SEM PLACA - FORNECIMENTO E INSTALAÇÃO. AF_03/2023</v>
          </cell>
          <cell r="I3025" t="str">
            <v>UN</v>
          </cell>
          <cell r="J3025" t="str">
            <v>COEFICIENTE DE REPRESENTATIVIDADE</v>
          </cell>
          <cell r="K3025" t="str">
            <v>22,15</v>
          </cell>
        </row>
        <row r="3026">
          <cell r="G3026">
            <v>91996</v>
          </cell>
          <cell r="H3026" t="str">
            <v>TOMADA MÉDIA DE EMBUTIR (1 MÓDULO), 2P+T 10 A, INCLUINDO SUPORTE E PLACA - FORNECIMENTO E INSTALAÇÃO. AF_03/2023</v>
          </cell>
          <cell r="I3026" t="str">
            <v>UN</v>
          </cell>
          <cell r="J3026" t="str">
            <v>COEFICIENTE DE REPRESENTATIVIDADE</v>
          </cell>
          <cell r="K3026" t="str">
            <v>29,53</v>
          </cell>
        </row>
        <row r="3027">
          <cell r="G3027">
            <v>91997</v>
          </cell>
          <cell r="H3027" t="str">
            <v>TOMADA MÉDIA DE EMBUTIR (1 MÓDULO), 2P+T 20 A, INCLUINDO SUPORTE E PLACA - FORNECIMENTO E INSTALAÇÃO. AF_03/2023</v>
          </cell>
          <cell r="I3027" t="str">
            <v>UN</v>
          </cell>
          <cell r="J3027" t="str">
            <v>COEFICIENTE DE REPRESENTATIVIDADE</v>
          </cell>
          <cell r="K3027" t="str">
            <v>31,42</v>
          </cell>
        </row>
        <row r="3028">
          <cell r="G3028">
            <v>91998</v>
          </cell>
          <cell r="H3028" t="str">
            <v>TOMADA BAIXA DE EMBUTIR (1 MÓDULO), 2P+T 10 A, SEM SUPORTE E SEM PLACA - FORNECIMENTO E INSTALAÇÃO. AF_03/2023</v>
          </cell>
          <cell r="I3028" t="str">
            <v>UN</v>
          </cell>
          <cell r="J3028" t="str">
            <v>COEFICIENTE DE REPRESENTATIVIDADE</v>
          </cell>
          <cell r="K3028" t="str">
            <v>17,06</v>
          </cell>
        </row>
        <row r="3029">
          <cell r="G3029">
            <v>91999</v>
          </cell>
          <cell r="H3029" t="str">
            <v>TOMADA BAIXA DE EMBUTIR (1 MÓDULO), 2P+T 20 A, SEM SUPORTE E SEM PLACA - FORNECIMENTO E INSTALAÇÃO. AF_03/2023</v>
          </cell>
          <cell r="I3029" t="str">
            <v>UN</v>
          </cell>
          <cell r="J3029" t="str">
            <v>COEFICIENTE DE REPRESENTATIVIDADE</v>
          </cell>
          <cell r="K3029" t="str">
            <v>18,95</v>
          </cell>
        </row>
        <row r="3030">
          <cell r="G3030">
            <v>92000</v>
          </cell>
          <cell r="H3030" t="str">
            <v>TOMADA BAIXA DE EMBUTIR (1 MÓDULO), 2P+T 10 A, INCLUINDO SUPORTE E PLACA - FORNECIMENTO E INSTALAÇÃO. AF_03/2023</v>
          </cell>
          <cell r="I3030" t="str">
            <v>UN</v>
          </cell>
          <cell r="J3030" t="str">
            <v>COEFICIENTE DE REPRESENTATIVIDADE</v>
          </cell>
          <cell r="K3030" t="str">
            <v>26,33</v>
          </cell>
        </row>
        <row r="3031">
          <cell r="G3031">
            <v>92001</v>
          </cell>
          <cell r="H3031" t="str">
            <v>TOMADA BAIXA DE EMBUTIR (1 MÓDULO), 2P+T 20 A, INCLUINDO SUPORTE E PLACA - FORNECIMENTO E INSTALAÇÃO. AF_03/2023</v>
          </cell>
          <cell r="I3031" t="str">
            <v>UN</v>
          </cell>
          <cell r="J3031" t="str">
            <v>COEFICIENTE DE REPRESENTATIVIDADE</v>
          </cell>
          <cell r="K3031" t="str">
            <v>28,22</v>
          </cell>
        </row>
        <row r="3032">
          <cell r="G3032">
            <v>92002</v>
          </cell>
          <cell r="H3032" t="str">
            <v>TOMADA MÉDIA DE EMBUTIR (2 MÓDULOS), 2P+T 10 A, SEM SUPORTE E SEM PLACA - FORNECIMENTO E INSTALAÇÃO. AF_03/2023</v>
          </cell>
          <cell r="I3032" t="str">
            <v>UN</v>
          </cell>
          <cell r="J3032" t="str">
            <v>COEFICIENTE DE REPRESENTATIVIDADE</v>
          </cell>
          <cell r="K3032" t="str">
            <v>37,89</v>
          </cell>
        </row>
        <row r="3033">
          <cell r="G3033">
            <v>92003</v>
          </cell>
          <cell r="H3033" t="str">
            <v>TOMADA MÉDIA DE EMBUTIR (2 MÓDULOS), 2P+T 20 A, SEM SUPORTE E SEM PLACA - FORNECIMENTO E INSTALAÇÃO. AF_03/2023</v>
          </cell>
          <cell r="I3033" t="str">
            <v>UN</v>
          </cell>
          <cell r="J3033" t="str">
            <v>COEFICIENTE DE REPRESENTATIVIDADE</v>
          </cell>
          <cell r="K3033" t="str">
            <v>41,67</v>
          </cell>
        </row>
        <row r="3034">
          <cell r="G3034">
            <v>92004</v>
          </cell>
          <cell r="H3034" t="str">
            <v>TOMADA MÉDIA DE EMBUTIR (2 MÓDULOS), 2P+T 10 A, INCLUINDO SUPORTE E PLACA - FORNECIMENTO E INSTALAÇÃO. AF_03/2023</v>
          </cell>
          <cell r="I3034" t="str">
            <v>UN</v>
          </cell>
          <cell r="J3034" t="str">
            <v>COEFICIENTE DE REPRESENTATIVIDADE</v>
          </cell>
          <cell r="K3034" t="str">
            <v>47,16</v>
          </cell>
        </row>
        <row r="3035">
          <cell r="G3035">
            <v>92005</v>
          </cell>
          <cell r="H3035" t="str">
            <v>TOMADA MÉDIA DE EMBUTIR (2 MÓDULOS), 2P+T 20 A, INCLUINDO SUPORTE E PLACA - FORNECIMENTO E INSTALAÇÃO. AF_03/2023</v>
          </cell>
          <cell r="I3035" t="str">
            <v>UN</v>
          </cell>
          <cell r="J3035" t="str">
            <v>COEFICIENTE DE REPRESENTATIVIDADE</v>
          </cell>
          <cell r="K3035" t="str">
            <v>50,94</v>
          </cell>
        </row>
        <row r="3036">
          <cell r="G3036">
            <v>92006</v>
          </cell>
          <cell r="H3036" t="str">
            <v>TOMADA BAIXA DE EMBUTIR (2 MÓDULOS), 2P+T 10 A, SEM SUPORTE E SEM PLACA - FORNECIMENTO E INSTALAÇÃO. AF_03/2023</v>
          </cell>
          <cell r="I3036" t="str">
            <v>UN</v>
          </cell>
          <cell r="J3036" t="str">
            <v>COEFICIENTE DE REPRESENTATIVIDADE</v>
          </cell>
          <cell r="K3036" t="str">
            <v>31,45</v>
          </cell>
        </row>
        <row r="3037">
          <cell r="G3037">
            <v>92007</v>
          </cell>
          <cell r="H3037" t="str">
            <v>TOMADA BAIXA DE EMBUTIR (2 MÓDULOS), 2P+T 20 A, SEM SUPORTE E SEM PLACA - FORNECIMENTO E INSTALAÇÃO. AF_03/2023</v>
          </cell>
          <cell r="I3037" t="str">
            <v>UN</v>
          </cell>
          <cell r="J3037" t="str">
            <v>COEFICIENTE DE REPRESENTATIVIDADE</v>
          </cell>
          <cell r="K3037" t="str">
            <v>35,23</v>
          </cell>
        </row>
        <row r="3038">
          <cell r="G3038">
            <v>92008</v>
          </cell>
          <cell r="H3038" t="str">
            <v>TOMADA BAIXA DE EMBUTIR (2 MÓDULOS), 2P+T 10 A, INCLUINDO SUPORTE E PLACA - FORNECIMENTO E INSTALAÇÃO. AF_03/2023</v>
          </cell>
          <cell r="I3038" t="str">
            <v>UN</v>
          </cell>
          <cell r="J3038" t="str">
            <v>COEFICIENTE DE REPRESENTATIVIDADE</v>
          </cell>
          <cell r="K3038" t="str">
            <v>40,72</v>
          </cell>
        </row>
        <row r="3039">
          <cell r="G3039">
            <v>92009</v>
          </cell>
          <cell r="H3039" t="str">
            <v>TOMADA BAIXA DE EMBUTIR (2 MÓDULOS), 2P+T 20 A, INCLUINDO SUPORTE E PLACA - FORNECIMENTO E INSTALAÇÃO. AF_03/2023</v>
          </cell>
          <cell r="I3039" t="str">
            <v>UN</v>
          </cell>
          <cell r="J3039" t="str">
            <v>COEFICIENTE DE REPRESENTATIVIDADE</v>
          </cell>
          <cell r="K3039" t="str">
            <v>44,50</v>
          </cell>
        </row>
        <row r="3040">
          <cell r="G3040">
            <v>92010</v>
          </cell>
          <cell r="H3040" t="str">
            <v>TOMADA MÉDIA DE EMBUTIR (3 MÓDULOS), 2P+T 10 A, SEM SUPORTE E SEM PLACA - FORNECIMENTO E INSTALAÇÃO. AF_03/2023</v>
          </cell>
          <cell r="I3040" t="str">
            <v>UN</v>
          </cell>
          <cell r="J3040" t="str">
            <v>COEFICIENTE DE REPRESENTATIVIDADE</v>
          </cell>
          <cell r="K3040" t="str">
            <v>55,47</v>
          </cell>
        </row>
        <row r="3041">
          <cell r="G3041">
            <v>92011</v>
          </cell>
          <cell r="H3041" t="str">
            <v>TOMADA MÉDIA DE EMBUTIR (3 MÓDULOS), 2P+T 20 A, SEM SUPORTE E SEM PLACA - FORNECIMENTO E INSTALAÇÃO. AF_03/2023</v>
          </cell>
          <cell r="I3041" t="str">
            <v>UN</v>
          </cell>
          <cell r="J3041" t="str">
            <v>COEFICIENTE DE REPRESENTATIVIDADE</v>
          </cell>
          <cell r="K3041" t="str">
            <v>61,14</v>
          </cell>
        </row>
        <row r="3042">
          <cell r="G3042">
            <v>92012</v>
          </cell>
          <cell r="H3042" t="str">
            <v>TOMADA MÉDIA DE EMBUTIR (3 MÓDULOS), 2P+T 10 A, INCLUINDO SUPORTE E PLACA - FORNECIMENTO E INSTALAÇÃO. AF_03/2023</v>
          </cell>
          <cell r="I3042" t="str">
            <v>UN</v>
          </cell>
          <cell r="J3042" t="str">
            <v>COEFICIENTE DE REPRESENTATIVIDADE</v>
          </cell>
          <cell r="K3042" t="str">
            <v>64,74</v>
          </cell>
        </row>
        <row r="3043">
          <cell r="G3043">
            <v>92013</v>
          </cell>
          <cell r="H3043" t="str">
            <v>TOMADA MÉDIA DE EMBUTIR (3 MÓDULOS), 2P+T 20 A, INCLUINDO SUPORTE E PLACA - FORNECIMENTO E INSTALAÇÃO. AF_03/2023</v>
          </cell>
          <cell r="I3043" t="str">
            <v>UN</v>
          </cell>
          <cell r="J3043" t="str">
            <v>COEFICIENTE DE REPRESENTATIVIDADE</v>
          </cell>
          <cell r="K3043" t="str">
            <v>70,41</v>
          </cell>
        </row>
        <row r="3044">
          <cell r="G3044">
            <v>92014</v>
          </cell>
          <cell r="H3044" t="str">
            <v>TOMADA BAIXA DE EMBUTIR (3 MÓDULOS), 2P+T 10 A, SEM SUPORTE E SEM PLACA - FORNECIMENTO E INSTALAÇÃO. AF_03/2023</v>
          </cell>
          <cell r="I3044" t="str">
            <v>UN</v>
          </cell>
          <cell r="J3044" t="str">
            <v>COEFICIENTE DE REPRESENTATIVIDADE</v>
          </cell>
          <cell r="K3044" t="str">
            <v>45,85</v>
          </cell>
        </row>
        <row r="3045">
          <cell r="G3045">
            <v>92015</v>
          </cell>
          <cell r="H3045" t="str">
            <v>TOMADA BAIXA DE EMBUTIR (3 MÓDULOS), 2P+T 20 A, SEM SUPORTE E SEM PLACA - FORNECIMENTO E INSTALAÇÃO. AF_03/2023</v>
          </cell>
          <cell r="I3045" t="str">
            <v>UN</v>
          </cell>
          <cell r="J3045" t="str">
            <v>COEFICIENTE DE REPRESENTATIVIDADE</v>
          </cell>
          <cell r="K3045" t="str">
            <v>51,52</v>
          </cell>
        </row>
        <row r="3046">
          <cell r="G3046">
            <v>92016</v>
          </cell>
          <cell r="H3046" t="str">
            <v>TOMADA BAIXA DE EMBUTIR (3 MÓDULOS), 2P+T 10 A, INCLUINDO SUPORTE E PLACA - FORNECIMENTO E INSTALAÇÃO. AF_03/2023</v>
          </cell>
          <cell r="I3046" t="str">
            <v>UN</v>
          </cell>
          <cell r="J3046" t="str">
            <v>COEFICIENTE DE REPRESENTATIVIDADE</v>
          </cell>
          <cell r="K3046" t="str">
            <v>55,12</v>
          </cell>
        </row>
        <row r="3047">
          <cell r="G3047">
            <v>92017</v>
          </cell>
          <cell r="H3047" t="str">
            <v>TOMADA BAIXA DE EMBUTIR (3 MÓDULOS), 2P+T 20 A, INCLUINDO SUPORTE E PLACA - FORNECIMENTO E INSTALAÇÃO. AF_03/2023</v>
          </cell>
          <cell r="I3047" t="str">
            <v>UN</v>
          </cell>
          <cell r="J3047" t="str">
            <v>COEFICIENTE DE REPRESENTATIVIDADE</v>
          </cell>
          <cell r="K3047" t="str">
            <v>60,79</v>
          </cell>
        </row>
        <row r="3048">
          <cell r="G3048">
            <v>92018</v>
          </cell>
          <cell r="H3048" t="str">
            <v>TOMADA BAIXA DE EMBUTIR (4 MÓDULOS), 2P+T 10 A, SEM SUPORTE E SEM PLACA - FORNECIMENTO E INSTALAÇÃO. AF_03/2023</v>
          </cell>
          <cell r="I3048" t="str">
            <v>UN</v>
          </cell>
          <cell r="J3048" t="str">
            <v>COEFICIENTE DE REPRESENTATIVIDADE</v>
          </cell>
          <cell r="K3048" t="str">
            <v>60,70</v>
          </cell>
        </row>
        <row r="3049">
          <cell r="G3049">
            <v>92019</v>
          </cell>
          <cell r="H3049" t="str">
            <v>TOMADA BAIXA DE EMBUTIR (4 MÓDULOS), 2P+T 10 A, INCLUINDO SUPORTE E PLACA - FORNECIMENTO E INSTALAÇÃO. AF_03/2023</v>
          </cell>
          <cell r="I3049" t="str">
            <v>UN</v>
          </cell>
          <cell r="J3049" t="str">
            <v>COEFICIENTE DE REPRESENTATIVIDADE</v>
          </cell>
          <cell r="K3049" t="str">
            <v>74,33</v>
          </cell>
        </row>
        <row r="3050">
          <cell r="G3050">
            <v>92020</v>
          </cell>
          <cell r="H3050" t="str">
            <v>TOMADA BAIXA DE EMBUTIR (6 MÓDULOS), 2P+T 10 A, SEM SUPORTE E SEM PLACA - FORNECIMENTO E INSTALAÇÃO. AF_03/2023</v>
          </cell>
          <cell r="I3050" t="str">
            <v>UN</v>
          </cell>
          <cell r="J3050" t="str">
            <v>COEFICIENTE DE REPRESENTATIVIDADE</v>
          </cell>
          <cell r="K3050" t="str">
            <v>89,71</v>
          </cell>
        </row>
        <row r="3051">
          <cell r="G3051">
            <v>92021</v>
          </cell>
          <cell r="H3051" t="str">
            <v>TOMADA BAIXA DE EMBUTIR (6 MÓDULOS), 2P+T 10 A, INCLUINDO SUPORTE E PLACA - FORNECIMENTO E INSTALAÇÃO. AF_03/2023</v>
          </cell>
          <cell r="I3051" t="str">
            <v>UN</v>
          </cell>
          <cell r="J3051" t="str">
            <v>COEFICIENTE DE REPRESENTATIVIDADE</v>
          </cell>
          <cell r="K3051" t="str">
            <v>103,34</v>
          </cell>
        </row>
        <row r="3052">
          <cell r="G3052">
            <v>92022</v>
          </cell>
          <cell r="H3052" t="str">
            <v>INTERRUPTOR SIMPLES (1 MÓDULO) COM 1 TOMADA DE EMBUTIR 2P+T 10 A, SEM SUPORTE E SEM PLACA - FORNECIMENTO E INSTALAÇÃO. AF_03/2023</v>
          </cell>
          <cell r="I3052" t="str">
            <v>UN</v>
          </cell>
          <cell r="J3052" t="str">
            <v>COEFICIENTE DE REPRESENTATIVIDADE</v>
          </cell>
          <cell r="K3052" t="str">
            <v>33,41</v>
          </cell>
        </row>
        <row r="3053">
          <cell r="G3053">
            <v>92023</v>
          </cell>
          <cell r="H3053" t="str">
            <v>INTERRUPTOR SIMPLES (1 MÓDULO) COM 1 TOMADA DE EMBUTIR 2P+T 10 A, INCLUINDO SUPORTE E PLACA - FORNECIMENTO E INSTALAÇÃO. AF_03/2023</v>
          </cell>
          <cell r="I3053" t="str">
            <v>UN</v>
          </cell>
          <cell r="J3053" t="str">
            <v>COEFICIENTE DE REPRESENTATIVIDADE</v>
          </cell>
          <cell r="K3053" t="str">
            <v>42,68</v>
          </cell>
        </row>
        <row r="3054">
          <cell r="G3054">
            <v>92024</v>
          </cell>
          <cell r="H3054" t="str">
            <v>INTERRUPTOR SIMPLES (1 MÓDULO) COM 2 TOMADAS DE EMBUTIR 2P+T 10 A, SEM SUPORTE E SEM PLACA - FORNECIMENTO E INSTALAÇÃO. AF_03/2023</v>
          </cell>
          <cell r="I3054" t="str">
            <v>UN</v>
          </cell>
          <cell r="J3054" t="str">
            <v>COEFICIENTE DE REPRESENTATIVIDADE</v>
          </cell>
          <cell r="K3054" t="str">
            <v>51,03</v>
          </cell>
        </row>
        <row r="3055">
          <cell r="G3055">
            <v>92025</v>
          </cell>
          <cell r="H3055" t="str">
            <v>INTERRUPTOR SIMPLES (1 MÓDULO) COM 2 TOMADAS DE EMBUTIR 2P+T 10 A, INCLUINDO SUPORTE E PLACA - FORNECIMENTO E INSTALAÇÃO. AF_03/2023</v>
          </cell>
          <cell r="I3055" t="str">
            <v>UN</v>
          </cell>
          <cell r="J3055" t="str">
            <v>COEFICIENTE DE REPRESENTATIVIDADE</v>
          </cell>
          <cell r="K3055" t="str">
            <v>60,30</v>
          </cell>
        </row>
        <row r="3056">
          <cell r="G3056">
            <v>92026</v>
          </cell>
          <cell r="H3056" t="str">
            <v>INTERRUPTOR SIMPLES (2 MÓDULOS) COM 1 TOMADA DE EMBUTIR 2P+T 10 A, SEM SUPORTE E SEM PLACA - FORNECIMENTO E INSTALAÇÃO. AF_03/2023</v>
          </cell>
          <cell r="I3056" t="str">
            <v>UN</v>
          </cell>
          <cell r="J3056" t="str">
            <v>COEFICIENTE DE REPRESENTATIVIDADE</v>
          </cell>
          <cell r="K3056" t="str">
            <v>46,60</v>
          </cell>
        </row>
        <row r="3057">
          <cell r="G3057">
            <v>92027</v>
          </cell>
          <cell r="H3057" t="str">
            <v>INTERRUPTOR SIMPLES (2 MÓDULOS) COM 1 TOMADA DE EMBUTIR 2P+T 10 A, INCLUINDO SUPORTE E PLACA - FORNECIMENTO E INSTALAÇÃO. AF_03/2023</v>
          </cell>
          <cell r="I3057" t="str">
            <v>UN</v>
          </cell>
          <cell r="J3057" t="str">
            <v>COEFICIENTE DE REPRESENTATIVIDADE</v>
          </cell>
          <cell r="K3057" t="str">
            <v>55,87</v>
          </cell>
        </row>
        <row r="3058">
          <cell r="G3058">
            <v>92028</v>
          </cell>
          <cell r="H3058" t="str">
            <v>INTERRUPTOR PARALELO (1 MÓDULO) COM 1 TOMADA DE EMBUTIR 2P+T 10 A, SEM SUPORTE E SEM PLACA - FORNECIMENTO E INSTALAÇÃO. AF_03/2023</v>
          </cell>
          <cell r="I3058" t="str">
            <v>UN</v>
          </cell>
          <cell r="J3058" t="str">
            <v>COEFICIENTE DE REPRESENTATIVIDADE</v>
          </cell>
          <cell r="K3058" t="str">
            <v>38,87</v>
          </cell>
        </row>
        <row r="3059">
          <cell r="G3059">
            <v>92029</v>
          </cell>
          <cell r="H3059" t="str">
            <v>INTERRUPTOR PARALELO (1 MÓDULO) COM 1 TOMADA DE EMBUTIR 2P+T 10 A, INCLUINDO SUPORTE E PLACA - FORNECIMENTO E INSTALAÇÃO. AF_03/2023</v>
          </cell>
          <cell r="I3059" t="str">
            <v>UN</v>
          </cell>
          <cell r="J3059" t="str">
            <v>COEFICIENTE DE REPRESENTATIVIDADE</v>
          </cell>
          <cell r="K3059" t="str">
            <v>48,14</v>
          </cell>
        </row>
        <row r="3060">
          <cell r="G3060">
            <v>92030</v>
          </cell>
          <cell r="H3060" t="str">
            <v>INTERRUPTOR PARALELO (1 MÓDULO) COM 2 TOMADAS DE EMBUTIR 2P+T 10 A, SEM SUPORTE E SEM PLACA - FORNECIMENTO E INSTALAÇÃO. AF_03/2023</v>
          </cell>
          <cell r="I3060" t="str">
            <v>UN</v>
          </cell>
          <cell r="J3060" t="str">
            <v>COEFICIENTE DE REPRESENTATIVIDADE</v>
          </cell>
          <cell r="K3060" t="str">
            <v>56,45</v>
          </cell>
        </row>
        <row r="3061">
          <cell r="G3061">
            <v>92031</v>
          </cell>
          <cell r="H3061" t="str">
            <v>INTERRUPTOR PARALELO (1 MÓDULO) COM 2 TOMADAS DE EMBUTIR 2P+T 10 A, INCLUINDO SUPORTE E PLACA - FORNECIMENTO E INSTALAÇÃO. AF_03/2023</v>
          </cell>
          <cell r="I3061" t="str">
            <v>UN</v>
          </cell>
          <cell r="J3061" t="str">
            <v>COEFICIENTE DE REPRESENTATIVIDADE</v>
          </cell>
          <cell r="K3061" t="str">
            <v>65,72</v>
          </cell>
        </row>
        <row r="3062">
          <cell r="G3062">
            <v>92032</v>
          </cell>
          <cell r="H3062" t="str">
            <v>INTERRUPTOR PARALELO (2 MÓDULOS) COM 1 TOMADA DE EMBUTIR 2P+T 10 A, SEM SUPORTE E SEM PLACA - FORNECIMENTO E INSTALAÇÃO. AF_03/2023</v>
          </cell>
          <cell r="I3062" t="str">
            <v>UN</v>
          </cell>
          <cell r="J3062" t="str">
            <v>COEFICIENTE DE REPRESENTATIVIDADE</v>
          </cell>
          <cell r="K3062" t="str">
            <v>57,43</v>
          </cell>
        </row>
        <row r="3063">
          <cell r="G3063">
            <v>92033</v>
          </cell>
          <cell r="H3063" t="str">
            <v>INTERRUPTOR PARALELO (2 MÓDULOS) COM 1 TOMADA DE EMBUTIR 2P+T 10 A, INCLUINDO SUPORTE E PLACA - FORNECIMENTO E INSTALAÇÃO. AF_03/2023</v>
          </cell>
          <cell r="I3063" t="str">
            <v>UN</v>
          </cell>
          <cell r="J3063" t="str">
            <v>COEFICIENTE DE REPRESENTATIVIDADE</v>
          </cell>
          <cell r="K3063" t="str">
            <v>66,70</v>
          </cell>
        </row>
        <row r="3064">
          <cell r="G3064">
            <v>92034</v>
          </cell>
          <cell r="H3064" t="str">
            <v>INTERRUPTOR SIMPLES (1 MÓDULO), INTERRUPTOR PARALELO (1 MÓDULO) E 1 TOMADA DE EMBUTIR 2P+T 10 A, SEM SUPORTE E SEM PLACA - FORNECIMENTO E INSTALAÇÃO. AF_03/2023</v>
          </cell>
          <cell r="I3064" t="str">
            <v>UN</v>
          </cell>
          <cell r="J3064" t="str">
            <v>COEFICIENTE DE REPRESENTATIVIDADE</v>
          </cell>
          <cell r="K3064" t="str">
            <v>52,01</v>
          </cell>
        </row>
        <row r="3065">
          <cell r="G3065">
            <v>92035</v>
          </cell>
          <cell r="H3065" t="str">
            <v>INTERRUPTOR SIMPLES (1 MÓDULO), INTERRUPTOR PARALELO (1 MÓDULO) E 1 TOMADA DE EMBUTIR 2P+T 10 A, INCLUINDO SUPORTE E PLACA - FORNECIMENTO E INSTALAÇÃO. AF_03/2023</v>
          </cell>
          <cell r="I3065" t="str">
            <v>UN</v>
          </cell>
          <cell r="J3065" t="str">
            <v>COEFICIENTE DE REPRESENTATIVIDADE</v>
          </cell>
          <cell r="K3065" t="str">
            <v>61,28</v>
          </cell>
        </row>
        <row r="3066">
          <cell r="G3066">
            <v>97583</v>
          </cell>
          <cell r="H3066" t="str">
            <v>LUMINÁRIA TIPO CALHA, DE SOBREPOR, COM 1 LÂMPADA TUBULAR FLUORESCENTE DE 18 W, COM REATOR DE PARTIDA RÁPIDA - FORNECIMENTO E INSTALAÇÃO. AF_02/2020</v>
          </cell>
          <cell r="I3066" t="str">
            <v>UN</v>
          </cell>
          <cell r="J3066" t="str">
            <v>COEFICIENTE DE REPRESENTATIVIDADE</v>
          </cell>
          <cell r="K3066" t="str">
            <v>76,52</v>
          </cell>
        </row>
        <row r="3067">
          <cell r="G3067">
            <v>97584</v>
          </cell>
          <cell r="H3067" t="str">
            <v>LUMINÁRIA TIPO CALHA, DE SOBREPOR, COM 1 LÂMPADA TUBULAR FLUORESCENTE DE 36 W, COM REATOR DE PARTIDA RÁPIDA - FORNECIMENTO E INSTALAÇÃO. AF_02/2020</v>
          </cell>
          <cell r="I3067" t="str">
            <v>UN</v>
          </cell>
          <cell r="J3067" t="str">
            <v>COEFICIENTE DE REPRESENTATIVIDADE</v>
          </cell>
          <cell r="K3067" t="str">
            <v>107,35</v>
          </cell>
        </row>
        <row r="3068">
          <cell r="G3068">
            <v>97585</v>
          </cell>
          <cell r="H3068" t="str">
            <v>LUMINÁRIA TIPO CALHA, DE SOBREPOR, COM 2 LÂMPADAS TUBULARES FLUORESCENTES DE 18 W, COM REATOR DE PARTIDA RÁPIDA - FORNECIMENTO E INSTALAÇÃO. AF_02/2020</v>
          </cell>
          <cell r="I3068" t="str">
            <v>UN</v>
          </cell>
          <cell r="J3068" t="str">
            <v>COEFICIENTE DE REPRESENTATIVIDADE</v>
          </cell>
          <cell r="K3068" t="str">
            <v>103,13</v>
          </cell>
        </row>
        <row r="3069">
          <cell r="G3069">
            <v>97586</v>
          </cell>
          <cell r="H3069" t="str">
            <v>LUMINÁRIA TIPO CALHA, DE SOBREPOR, COM 2 LÂMPADAS TUBULARES FLUORESCENTES DE 36 W, COM REATOR DE PARTIDA RÁPIDA - FORNECIMENTO E INSTALAÇÃO. AF_02/2020</v>
          </cell>
          <cell r="I3069" t="str">
            <v>UN</v>
          </cell>
          <cell r="J3069" t="str">
            <v>COEFICIENTE DE REPRESENTATIVIDADE</v>
          </cell>
          <cell r="K3069" t="str">
            <v>140,36</v>
          </cell>
        </row>
        <row r="3070">
          <cell r="G3070">
            <v>97587</v>
          </cell>
          <cell r="H3070" t="str">
            <v>LUMINÁRIA TIPO CALHA, DE EMBUTIR, COM 2 LÂMPADAS FLUORESCENTES DE 14 W, COM REATOR DE PARTIDA RÁPIDA - FORNECIMENTO E INSTALAÇÃO. AF_02/2020</v>
          </cell>
          <cell r="I3070" t="str">
            <v>UN</v>
          </cell>
          <cell r="J3070" t="str">
            <v>COEFICIENTE DE REPRESENTATIVIDADE</v>
          </cell>
          <cell r="K3070" t="str">
            <v>256,96</v>
          </cell>
        </row>
        <row r="3071">
          <cell r="G3071">
            <v>97589</v>
          </cell>
          <cell r="H3071" t="str">
            <v>LUMINÁRIA TIPO PLAFON EM PLÁSTICO, DE SOBREPOR, COM 1 LÂMPADA FLUORESCENTE DE 15 W, SEM REATOR - FORNECIMENTO E INSTALAÇÃO. AF_02/2020</v>
          </cell>
          <cell r="I3071" t="str">
            <v>UN</v>
          </cell>
          <cell r="J3071" t="str">
            <v>COEFICIENTE DE REPRESENTATIVIDADE</v>
          </cell>
          <cell r="K3071" t="str">
            <v>37,58</v>
          </cell>
        </row>
        <row r="3072">
          <cell r="G3072">
            <v>97590</v>
          </cell>
          <cell r="H3072" t="str">
            <v>LUMINÁRIA TIPO PLAFON REDONDO COM VIDRO FOSCO, DE SOBREPOR, COM 1 LÂMPADA FLUORESCENTE DE 15 W, SEM REATOR - FORNECIMENTO E INSTALAÇÃO. AF_02/2020</v>
          </cell>
          <cell r="I3072" t="str">
            <v>UN</v>
          </cell>
          <cell r="J3072" t="str">
            <v>COEFICIENTE DE REPRESENTATIVIDADE</v>
          </cell>
          <cell r="K3072" t="str">
            <v>89,02</v>
          </cell>
        </row>
        <row r="3073">
          <cell r="G3073">
            <v>97591</v>
          </cell>
          <cell r="H3073" t="str">
            <v>LUMINÁRIA TIPO PLAFON REDONDO COM VIDRO FOSCO, DE SOBREPOR, COM 2 LÂMPADAS FLUORESCENTES DE 15 W, SEM REATOR - FORNECIMENTO E INSTALAÇÃO. AF_02/2020</v>
          </cell>
          <cell r="I3073" t="str">
            <v>UN</v>
          </cell>
          <cell r="J3073" t="str">
            <v>COEFICIENTE DE REPRESENTATIVIDADE</v>
          </cell>
          <cell r="K3073" t="str">
            <v>117,45</v>
          </cell>
        </row>
        <row r="3074">
          <cell r="G3074">
            <v>97593</v>
          </cell>
          <cell r="H3074" t="str">
            <v>LUMINÁRIA TIPO SPOT, DE SOBREPOR, COM 1 LÂMPADA FLUORESCENTE DE 15 W, SEM REATOR - FORNECIMENTO E INSTALAÇÃO. AF_02/2020</v>
          </cell>
          <cell r="I3074" t="str">
            <v>UN</v>
          </cell>
          <cell r="J3074" t="str">
            <v>COEFICIENTE DE REPRESENTATIVIDADE</v>
          </cell>
          <cell r="K3074" t="str">
            <v>128,64</v>
          </cell>
        </row>
        <row r="3075">
          <cell r="G3075">
            <v>97594</v>
          </cell>
          <cell r="H3075" t="str">
            <v>LUMINÁRIA TIPO SPOT, DE SOBREPOR, COM 2 LÂMPADAS FLUORESCENTES DE 15 W, SEM REATOR - FORNECIMENTO E INSTALAÇÃO. AF_02/2020</v>
          </cell>
          <cell r="I3075" t="str">
            <v>UN</v>
          </cell>
          <cell r="J3075" t="str">
            <v>COEFICIENTE DE REPRESENTATIVIDADE</v>
          </cell>
          <cell r="K3075" t="str">
            <v>118,22</v>
          </cell>
        </row>
        <row r="3076">
          <cell r="G3076">
            <v>97595</v>
          </cell>
          <cell r="H3076" t="str">
            <v>SENSOR DE PRESENÇA COM FOTOCÉLULA, FIXAÇÃO EM PAREDE - FORNECIMENTO E INSTALAÇÃO. AF_02/2020</v>
          </cell>
          <cell r="I3076" t="str">
            <v>UN</v>
          </cell>
          <cell r="J3076" t="str">
            <v>COEFICIENTE DE REPRESENTATIVIDADE</v>
          </cell>
          <cell r="K3076" t="str">
            <v>90,91</v>
          </cell>
        </row>
        <row r="3077">
          <cell r="G3077">
            <v>97596</v>
          </cell>
          <cell r="H3077" t="str">
            <v>SENSOR DE PRESENÇA SEM FOTOCÉLULA, FIXAÇÃO EM PAREDE - FORNECIMENTO E INSTALAÇÃO. AF_02/2020</v>
          </cell>
          <cell r="I3077" t="str">
            <v>UN</v>
          </cell>
          <cell r="J3077" t="str">
            <v>COEFICIENTE DE REPRESENTATIVIDADE</v>
          </cell>
          <cell r="K3077" t="str">
            <v>63,12</v>
          </cell>
        </row>
        <row r="3078">
          <cell r="G3078">
            <v>97597</v>
          </cell>
          <cell r="H3078" t="str">
            <v>SENSOR DE PRESENÇA COM FOTOCÉLULA, FIXAÇÃO EM TETO - FORNECIMENTO E INSTALAÇÃO. AF_02/2020</v>
          </cell>
          <cell r="I3078" t="str">
            <v>UN</v>
          </cell>
          <cell r="J3078" t="str">
            <v>COEFICIENTE DE REPRESENTATIVIDADE</v>
          </cell>
          <cell r="K3078" t="str">
            <v>62,72</v>
          </cell>
        </row>
        <row r="3079">
          <cell r="G3079">
            <v>97598</v>
          </cell>
          <cell r="H3079" t="str">
            <v>SENSOR DE PRESENÇA SEM FOTOCÉLULA, FIXAÇÃO EM TETO - FORNECIMENTO E INSTALAÇÃO. AF_02/2020</v>
          </cell>
          <cell r="I3079" t="str">
            <v>UN</v>
          </cell>
          <cell r="J3079" t="str">
            <v>COEFICIENTE DE REPRESENTATIVIDADE</v>
          </cell>
          <cell r="K3079" t="str">
            <v>59,17</v>
          </cell>
        </row>
        <row r="3080">
          <cell r="G3080">
            <v>97599</v>
          </cell>
          <cell r="H3080" t="str">
            <v>LUMINÁRIA DE EMERGÊNCIA, COM 30 LÂMPADAS LED DE 2 W, SEM REATOR - FORNECIMENTO E INSTALAÇÃO. AF_02/2020</v>
          </cell>
          <cell r="I3080" t="str">
            <v>UN</v>
          </cell>
          <cell r="J3080" t="str">
            <v>COEFICIENTE DE REPRESENTATIVIDADE</v>
          </cell>
          <cell r="K3080" t="str">
            <v>24,19</v>
          </cell>
        </row>
        <row r="3081">
          <cell r="G3081">
            <v>97609</v>
          </cell>
          <cell r="H3081" t="str">
            <v>LÂMPADA COMPACTA DE LED 6 W, BASE E27 - FORNECIMENTO E INSTALAÇÃO. AF_02/2020</v>
          </cell>
          <cell r="I3081" t="str">
            <v>UN</v>
          </cell>
          <cell r="J3081" t="str">
            <v>COEFICIENTE DE REPRESENTATIVIDADE</v>
          </cell>
          <cell r="K3081" t="str">
            <v>13,96</v>
          </cell>
        </row>
        <row r="3082">
          <cell r="G3082">
            <v>97610</v>
          </cell>
          <cell r="H3082" t="str">
            <v>LÂMPADA COMPACTA DE LED 10 W, BASE E27 - FORNECIMENTO E INSTALAÇÃO. AF_02/2020</v>
          </cell>
          <cell r="I3082" t="str">
            <v>UN</v>
          </cell>
          <cell r="J3082" t="str">
            <v>COEFICIENTE DE REPRESENTATIVIDADE</v>
          </cell>
          <cell r="K3082" t="str">
            <v>14,92</v>
          </cell>
        </row>
        <row r="3083">
          <cell r="G3083">
            <v>97611</v>
          </cell>
          <cell r="H3083" t="str">
            <v>LÂMPADA COMPACTA FLUORESCENTE DE 15 W, BASE E27 - FORNECIMENTO E INSTALAÇÃO. AF_02/2020</v>
          </cell>
          <cell r="I3083" t="str">
            <v>UN</v>
          </cell>
          <cell r="J3083" t="str">
            <v>COEFICIENTE DE REPRESENTATIVIDADE</v>
          </cell>
          <cell r="K3083" t="str">
            <v>21,91</v>
          </cell>
        </row>
        <row r="3084">
          <cell r="G3084">
            <v>97612</v>
          </cell>
          <cell r="H3084" t="str">
            <v>LÂMPADA COMPACTA FLUORESCENTE DE 20 W, BASE E27 - FORNECIMENTO E INSTALAÇÃO. AF_02/2020</v>
          </cell>
          <cell r="I3084" t="str">
            <v>UN</v>
          </cell>
          <cell r="J3084" t="str">
            <v>COEFICIENTE DE REPRESENTATIVIDADE</v>
          </cell>
          <cell r="K3084" t="str">
            <v>23,94</v>
          </cell>
        </row>
        <row r="3085">
          <cell r="G3085">
            <v>97613</v>
          </cell>
          <cell r="H3085" t="str">
            <v>LÂMPADA COMPACTA DE VAPOR MERCURIO 125 W, BASE E27 - FORNECIMENTO E INSTALAÇÃO. AF_02/2020</v>
          </cell>
          <cell r="I3085" t="str">
            <v>UN</v>
          </cell>
          <cell r="J3085" t="str">
            <v>COEFICIENTE DE REPRESENTATIVIDADE</v>
          </cell>
          <cell r="K3085" t="str">
            <v>30,65</v>
          </cell>
        </row>
        <row r="3086">
          <cell r="G3086">
            <v>97614</v>
          </cell>
          <cell r="H3086" t="str">
            <v>LÂMPADA COMPACTA DE VAPOR METÁLICO OVOIDE 150 W, BASE E27 - FORNECIMENTO E INSTALAÇÃO. AF_02/2020</v>
          </cell>
          <cell r="I3086" t="str">
            <v>UN</v>
          </cell>
          <cell r="J3086" t="str">
            <v>COEFICIENTE DE REPRESENTATIVIDADE</v>
          </cell>
          <cell r="K3086" t="str">
            <v>54,89</v>
          </cell>
        </row>
        <row r="3087">
          <cell r="G3087">
            <v>97615</v>
          </cell>
          <cell r="H3087" t="str">
            <v>LÂMPADA TUBULAR FLUORESCENTE T8 DE 16/18 W, BASE G13 - FORNECIMENTO E INSTALAÇÃO. AF_02/2020_PS</v>
          </cell>
          <cell r="I3087" t="str">
            <v>UN</v>
          </cell>
          <cell r="J3087" t="str">
            <v>COEFICIENTE DE REPRESENTATIVIDADE</v>
          </cell>
          <cell r="K3087" t="str">
            <v>47,73</v>
          </cell>
        </row>
        <row r="3088">
          <cell r="G3088">
            <v>97616</v>
          </cell>
          <cell r="H3088" t="str">
            <v>LÂMPADA TUBULAR FLUORESCENTE T8 DE 32/36 W, BASE G13 - FORNECIMENTO E INSTALAÇÃO. AF_02/2020_PS</v>
          </cell>
          <cell r="I3088" t="str">
            <v>UN</v>
          </cell>
          <cell r="J3088" t="str">
            <v>COEFICIENTE DE REPRESENTATIVIDADE</v>
          </cell>
          <cell r="K3088" t="str">
            <v>54,89</v>
          </cell>
        </row>
        <row r="3089">
          <cell r="G3089">
            <v>97617</v>
          </cell>
          <cell r="H3089" t="str">
            <v>LÂMPADA TUBULAR FLUORESCENTE T10 DE 20/40 W, BASE G13 - FORNECIMENTO E INSTALAÇÃO. AF_02/2020_PS</v>
          </cell>
          <cell r="I3089" t="str">
            <v>UN</v>
          </cell>
          <cell r="J3089" t="str">
            <v>COEFICIENTE DE REPRESENTATIVIDADE</v>
          </cell>
          <cell r="K3089" t="str">
            <v>54,58</v>
          </cell>
        </row>
        <row r="3090">
          <cell r="G3090">
            <v>97618</v>
          </cell>
          <cell r="H3090" t="str">
            <v>LÂMPADA TUBULAR FLUORESCENTE T5 DE 14 W, BASE G13 - FORNECIMENTO E INSTALAÇÃO. AF_02/2020_PS</v>
          </cell>
          <cell r="I3090" t="str">
            <v>UN</v>
          </cell>
          <cell r="J3090" t="str">
            <v>COEFICIENTE DE REPRESENTATIVIDADE</v>
          </cell>
          <cell r="K3090" t="str">
            <v>50,57</v>
          </cell>
        </row>
        <row r="3091">
          <cell r="G3091">
            <v>100902</v>
          </cell>
          <cell r="H3091" t="str">
            <v>LÂMPADA TUBULAR LED DE 9/10 W, BASE G13 - FORNECIMENTO E INSTALAÇÃO. AF_02/2020_PS</v>
          </cell>
          <cell r="I3091" t="str">
            <v>UN</v>
          </cell>
          <cell r="J3091" t="str">
            <v>COEFICIENTE DE REPRESENTATIVIDADE</v>
          </cell>
          <cell r="K3091" t="str">
            <v>22,32</v>
          </cell>
        </row>
        <row r="3092">
          <cell r="G3092">
            <v>100903</v>
          </cell>
          <cell r="H3092" t="str">
            <v>LÂMPADA TUBULAR LED DE 18/20 W, BASE G13 - FORNECIMENTO E INSTALAÇÃO. AF_02/2020_PS</v>
          </cell>
          <cell r="I3092" t="str">
            <v>UN</v>
          </cell>
          <cell r="J3092" t="str">
            <v>COEFICIENTE DE REPRESENTATIVIDADE</v>
          </cell>
          <cell r="K3092" t="str">
            <v>26,58</v>
          </cell>
        </row>
        <row r="3093">
          <cell r="G3093">
            <v>100904</v>
          </cell>
          <cell r="H3093" t="str">
            <v>LUMINÁRIA TIPO CALHA, DE SOBREPOR, COM 1 LÂMPADA TUBULAR FLUORESCENTE DE 20 W, COM REATOR DE PARTIDA CONVENCIONAL - FORNECIMENTO E INSTALAÇÃO. AF_02/2020</v>
          </cell>
          <cell r="I3093" t="str">
            <v>UN</v>
          </cell>
          <cell r="J3093" t="str">
            <v>COEFICIENTE DE REPRESENTATIVIDADE</v>
          </cell>
          <cell r="K3093" t="str">
            <v>76,52</v>
          </cell>
        </row>
        <row r="3094">
          <cell r="G3094">
            <v>100905</v>
          </cell>
          <cell r="H3094" t="str">
            <v>LUMINÁRIA DUPLA TIPO CALHA, DE SOBREPOR, COM 4 LÂMPADAS TUBULARES FLUORESCENTES DE 18 W,COM REATORES DE PARTIDA RÁPIDA - FORNECIMENTO E INSTALAÇÃO. AF_02/2020</v>
          </cell>
          <cell r="I3094" t="str">
            <v>UN</v>
          </cell>
          <cell r="J3094" t="str">
            <v>COEFICIENTE DE REPRESENTATIVIDADE</v>
          </cell>
          <cell r="K3094" t="str">
            <v>206,28</v>
          </cell>
        </row>
        <row r="3095">
          <cell r="G3095">
            <v>100906</v>
          </cell>
          <cell r="H3095" t="str">
            <v>LUMINÁRIA DUPLA TIPO CALHA, DE SOBREPOR, COM 4 LÂMPADAS TUBULARES FLUORESCENTES DE 36 W, COM REATORES DE PARTIDA RÁPIDA -FORNECIMENTO E INSTALAÇÃO. AF_02/2020</v>
          </cell>
          <cell r="I3095" t="str">
            <v>UN</v>
          </cell>
          <cell r="J3095" t="str">
            <v>COEFICIENTE DE REPRESENTATIVIDADE</v>
          </cell>
          <cell r="K3095" t="str">
            <v>280,74</v>
          </cell>
        </row>
        <row r="3096">
          <cell r="G3096">
            <v>100919</v>
          </cell>
          <cell r="H3096" t="str">
            <v>LÂMPADA FLUORESCENTE ESPIRAL BRANCA 45 W, BASE E27 - FORNECIMENTO E INSTALAÇÃO. AF_02/2020</v>
          </cell>
          <cell r="I3096" t="str">
            <v>UN</v>
          </cell>
          <cell r="J3096" t="str">
            <v>COEFICIENTE DE REPRESENTATIVIDADE</v>
          </cell>
          <cell r="K3096" t="str">
            <v>62,80</v>
          </cell>
        </row>
        <row r="3097">
          <cell r="G3097">
            <v>100920</v>
          </cell>
          <cell r="H3097" t="str">
            <v>LÂMPADA FLUORESCENTE ESPIRAL BRANCA 65 W, BASE E27 - FORNECIMENTO E INSTALAÇÃO. AF_02/2020</v>
          </cell>
          <cell r="I3097" t="str">
            <v>UN</v>
          </cell>
          <cell r="J3097" t="str">
            <v>COEFICIENTE DE REPRESENTATIVIDADE</v>
          </cell>
          <cell r="K3097" t="str">
            <v>107,51</v>
          </cell>
        </row>
        <row r="3098">
          <cell r="G3098">
            <v>100921</v>
          </cell>
          <cell r="H3098" t="str">
            <v>REATOR DE PARTIDA RÁPIDA PARA LÂMPADA FLUORESCENTE 2X40W - FORNECIMENTO E INSTALAÇÃO. AF_02/2020</v>
          </cell>
          <cell r="I3098" t="str">
            <v>UN</v>
          </cell>
          <cell r="J3098" t="str">
            <v>COEFICIENTE DE REPRESENTATIVIDADE</v>
          </cell>
          <cell r="K3098" t="str">
            <v>58,28</v>
          </cell>
        </row>
        <row r="3099">
          <cell r="G3099">
            <v>100922</v>
          </cell>
          <cell r="H3099" t="str">
            <v>REATOR DE PARTIDA RÁPIDA PARA LÂMPADA FLUORESCENTE 1X20W - FORNECIMENTO E INSTALAÇÃO. AF_02/2020</v>
          </cell>
          <cell r="I3099" t="str">
            <v>UN</v>
          </cell>
          <cell r="J3099" t="str">
            <v>COEFICIENTE DE REPRESENTATIVIDADE</v>
          </cell>
          <cell r="K3099" t="str">
            <v>41,86</v>
          </cell>
        </row>
        <row r="3100">
          <cell r="G3100">
            <v>100923</v>
          </cell>
          <cell r="H3100" t="str">
            <v>REATOR DE PARTIDA RÁPIDA PARA LÂMPADA FLUORESCENTE 1X40W - FORNECIMENTO E INSTALAÇÃO. AF_02/2020</v>
          </cell>
          <cell r="I3100" t="str">
            <v>UN</v>
          </cell>
          <cell r="J3100" t="str">
            <v>COEFICIENTE DE REPRESENTATIVIDADE</v>
          </cell>
          <cell r="K3100" t="str">
            <v>48,51</v>
          </cell>
        </row>
        <row r="3101">
          <cell r="G3101">
            <v>103782</v>
          </cell>
          <cell r="H3101" t="str">
            <v>LUMINÁRIA TIPO PLAFON CIRCULAR, DE SOBREPOR, COM LED DE 12/13 W - FORNECIMENTO E INSTALAÇÃO. AF_03/2022</v>
          </cell>
          <cell r="I3101" t="str">
            <v>UN</v>
          </cell>
          <cell r="J3101" t="str">
            <v>COEFICIENTE DE REPRESENTATIVIDADE</v>
          </cell>
          <cell r="K3101" t="str">
            <v>32,60</v>
          </cell>
        </row>
        <row r="3102">
          <cell r="G3102">
            <v>101489</v>
          </cell>
          <cell r="H3102" t="str">
            <v>ENTRADA DE ENERGIA ELÉTRICA, AÉREA, MONOFÁSICA, COM CAIXA DE SOBREPOR, CABO DE 10 MM2 E DISJUNTOR DIN 50A (NÃO INCLUSO O POSTE DE CONCRETO). AF_07/2020_PS</v>
          </cell>
          <cell r="I3102" t="str">
            <v>UN</v>
          </cell>
          <cell r="J3102" t="str">
            <v>ATRIBUÍDO SÃO PAULO</v>
          </cell>
          <cell r="K3102" t="str">
            <v>1.288,79</v>
          </cell>
        </row>
        <row r="3103">
          <cell r="G3103">
            <v>101490</v>
          </cell>
          <cell r="H3103" t="str">
            <v>ENTRADA DE ENERGIA ELÉTRICA, AÉREA, MONOFÁSICA, COM CAIXA DE SOBREPOR, CABO DE 16 MM2 E DISJUNTOR DIN 50A (NÃO INCLUSO O POSTE DE CONCRETO). AF_07/2020_PS</v>
          </cell>
          <cell r="I3103" t="str">
            <v>UN</v>
          </cell>
          <cell r="J3103" t="str">
            <v>ATRIBUÍDO SÃO PAULO</v>
          </cell>
          <cell r="K3103" t="str">
            <v>1.378,44</v>
          </cell>
        </row>
        <row r="3104">
          <cell r="G3104">
            <v>101491</v>
          </cell>
          <cell r="H3104" t="str">
            <v>ENTRADA DE ENERGIA ELÉTRICA, AÉREA, MONOFÁSICA, COM CAIXA DE SOBREPOR, CABO DE 25 MM2 E DISJUNTOR DIN 50A (NÃO INCLUSO O POSTE DE CONCRETO). AF_07/2020_PS</v>
          </cell>
          <cell r="I3104" t="str">
            <v>UN</v>
          </cell>
          <cell r="J3104" t="str">
            <v>ATRIBUÍDO SÃO PAULO</v>
          </cell>
          <cell r="K3104" t="str">
            <v>1.404,95</v>
          </cell>
        </row>
        <row r="3105">
          <cell r="G3105">
            <v>101492</v>
          </cell>
          <cell r="H3105" t="str">
            <v>ENTRADA DE ENERGIA ELÉTRICA, AÉREA, MONOFÁSICA, COM CAIXA DE SOBREPOR, CABO DE 35 MM2 E DISJUNTOR DIN 50A (NÃO INCLUSO O POSTE DE CONCRETO). AF_07/2020_PS</v>
          </cell>
          <cell r="I3105" t="str">
            <v>UN</v>
          </cell>
          <cell r="J3105" t="str">
            <v>ATRIBUÍDO SÃO PAULO</v>
          </cell>
          <cell r="K3105" t="str">
            <v>1.534,84</v>
          </cell>
        </row>
        <row r="3106">
          <cell r="G3106">
            <v>101493</v>
          </cell>
          <cell r="H3106" t="str">
            <v>ENTRADA DE ENERGIA ELÉTRICA, AÉREA, MONOFÁSICA, COM CAIXA DE EMBUTIR, CABO DE 10 MM2 E DISJUNTOR DIN 50A (NÃO INCLUSO O POSTE DE CONCRETO). AF_07/2020_PS</v>
          </cell>
          <cell r="I3106" t="str">
            <v>UN</v>
          </cell>
          <cell r="J3106" t="str">
            <v>ATRIBUÍDO SÃO PAULO</v>
          </cell>
          <cell r="K3106" t="str">
            <v>1.275,45</v>
          </cell>
        </row>
        <row r="3107">
          <cell r="G3107">
            <v>101494</v>
          </cell>
          <cell r="H3107" t="str">
            <v>ENTRADA DE ENERGIA ELÉTRICA, AÉREA, MONOFÁSICA, COM CAIXA DE EMBUTIR, CABO DE 16 MM2 E DISJUNTOR DIN 50A (NÃO INCLUSO O POSTE DE CONCRETO). AF_07/2020_PS</v>
          </cell>
          <cell r="I3107" t="str">
            <v>UN</v>
          </cell>
          <cell r="J3107" t="str">
            <v>ATRIBUÍDO SÃO PAULO</v>
          </cell>
          <cell r="K3107" t="str">
            <v>1.365,10</v>
          </cell>
        </row>
        <row r="3108">
          <cell r="G3108">
            <v>101495</v>
          </cell>
          <cell r="H3108" t="str">
            <v>ENTRADA DE ENERGIA ELÉTRICA, AÉREA, MONOFÁSICA, COM CAIXA DE EMBUTIR, CABO DE 25 MM2 E DISJUNTOR DIN 50A (NÃO INCLUSO O POSTE DE CONCRETO). AF_07/2020_PS</v>
          </cell>
          <cell r="I3108" t="str">
            <v>UN</v>
          </cell>
          <cell r="J3108" t="str">
            <v>ATRIBUÍDO SÃO PAULO</v>
          </cell>
          <cell r="K3108" t="str">
            <v>1.391,61</v>
          </cell>
        </row>
        <row r="3109">
          <cell r="G3109">
            <v>101496</v>
          </cell>
          <cell r="H3109" t="str">
            <v>ENTRADA DE ENERGIA ELÉTRICA, AÉREA, MONOFÁSICA, COM CAIXA DE EMBUTIR, CABO DE 35 MM2 E DISJUNTOR DIN 50A (NÃO INCLUSO O POSTE DE CONCRETO). AF_07/2020_PS</v>
          </cell>
          <cell r="I3109" t="str">
            <v>UN</v>
          </cell>
          <cell r="J3109" t="str">
            <v>ATRIBUÍDO SÃO PAULO</v>
          </cell>
          <cell r="K3109" t="str">
            <v>1.521,50</v>
          </cell>
        </row>
        <row r="3110">
          <cell r="G3110">
            <v>101497</v>
          </cell>
          <cell r="H3110" t="str">
            <v>ENTRADA DE ENERGIA ELÉTRICA, AÉREA, BIFÁSICA, COM CAIXA DE SOBREPOR, CABO DE 10 MM2 E DISJUNTOR DIN 50A (NÃO INCLUSO O POSTE DE CONCRETO). AF_07/2020_PS</v>
          </cell>
          <cell r="I3110" t="str">
            <v>UN</v>
          </cell>
          <cell r="J3110" t="str">
            <v>ATRIBUÍDO SÃO PAULO</v>
          </cell>
          <cell r="K3110" t="str">
            <v>1.519,54</v>
          </cell>
        </row>
        <row r="3111">
          <cell r="G3111">
            <v>101498</v>
          </cell>
          <cell r="H3111" t="str">
            <v>ENTRADA DE ENERGIA ELÉTRICA, AÉREA, BIFÁSICA, COM CAIXA DE SOBREPOR, CABO DE 16 MM2 E DISJUNTOR DIN 50A (NÃO INCLUSO O POSTE DE CONCRETO). AF_07/2020_PS</v>
          </cell>
          <cell r="I3111" t="str">
            <v>UN</v>
          </cell>
          <cell r="J3111" t="str">
            <v>ATRIBUÍDO SÃO PAULO</v>
          </cell>
          <cell r="K3111" t="str">
            <v>1.655,24</v>
          </cell>
        </row>
        <row r="3112">
          <cell r="G3112">
            <v>101499</v>
          </cell>
          <cell r="H3112" t="str">
            <v>ENTRADA DE ENERGIA ELÉTRICA, AÉREA, BIFÁSICA, COM CAIXA DE SOBREPOR, CABO DE 25 MM2 E DISJUNTOR DIN 50A (NÃO INCLUSO O POSTE DE CONCRETO). AF_07/2020_PS</v>
          </cell>
          <cell r="I3112" t="str">
            <v>UN</v>
          </cell>
          <cell r="J3112" t="str">
            <v>ATRIBUÍDO SÃO PAULO</v>
          </cell>
          <cell r="K3112" t="str">
            <v>1.695,37</v>
          </cell>
        </row>
        <row r="3113">
          <cell r="G3113">
            <v>101500</v>
          </cell>
          <cell r="H3113" t="str">
            <v>ENTRADA DE ENERGIA ELÉTRICA, AÉREA, BIFÁSICA, COM CAIXA DE SOBREPOR, CABO DE 35 MM2 E DISJUNTOR DIN 50A (NÃO INCLUSO O POSTE DE CONCRETO). AF_07/2020_PS</v>
          </cell>
          <cell r="I3113" t="str">
            <v>UN</v>
          </cell>
          <cell r="J3113" t="str">
            <v>ATRIBUÍDO SÃO PAULO</v>
          </cell>
          <cell r="K3113" t="str">
            <v>1.879,27</v>
          </cell>
        </row>
        <row r="3114">
          <cell r="G3114">
            <v>101501</v>
          </cell>
          <cell r="H3114" t="str">
            <v>ENTRADA DE ENERGIA ELÉTRICA, AÉREA, BIFÁSICA, COM CAIXA DE EMBUTIR, CABO DE 10 MM2 E DISJUNTOR DIN 50A (NÃO INCLUSO O POSTE DE CONCRETO). AF_07/2020_PS</v>
          </cell>
          <cell r="I3114" t="str">
            <v>UN</v>
          </cell>
          <cell r="J3114" t="str">
            <v>ATRIBUÍDO SÃO PAULO</v>
          </cell>
          <cell r="K3114" t="str">
            <v>1.513,78</v>
          </cell>
        </row>
        <row r="3115">
          <cell r="G3115">
            <v>101502</v>
          </cell>
          <cell r="H3115" t="str">
            <v>ENTRADA DE ENERGIA ELÉTRICA, AÉREA, BIFÁSICA, COM CAIXA DE EMBUTIR, CABO DE 16 MM2 E DISJUNTOR DIN 50A (NÃO INCLUSO O POSTE DE CONCRETO). AF_07/2020_PS</v>
          </cell>
          <cell r="I3115" t="str">
            <v>UN</v>
          </cell>
          <cell r="J3115" t="str">
            <v>ATRIBUÍDO SÃO PAULO</v>
          </cell>
          <cell r="K3115" t="str">
            <v>1.649,48</v>
          </cell>
        </row>
        <row r="3116">
          <cell r="G3116">
            <v>101503</v>
          </cell>
          <cell r="H3116" t="str">
            <v>ENTRADA DE ENERGIA ELÉTRICA, AÉREA, BIFÁSICA, COM CAIXA DE EMBUTIR, CABO DE 25 MM2 E DISJUNTOR DIN 50A (NÃO INCLUSO O POSTE DE CONCRETO). AF_07/2020_PS</v>
          </cell>
          <cell r="I3116" t="str">
            <v>UN</v>
          </cell>
          <cell r="J3116" t="str">
            <v>ATRIBUÍDO SÃO PAULO</v>
          </cell>
          <cell r="K3116" t="str">
            <v>1.689,61</v>
          </cell>
        </row>
        <row r="3117">
          <cell r="G3117">
            <v>101504</v>
          </cell>
          <cell r="H3117" t="str">
            <v>ENTRADA DE ENERGIA ELÉTRICA, AÉREA, BIFÁSICA, COM CAIXA DE EMBUTIR, CABO DE 35 MM2 E DISJUNTOR DIN 50A (NÃO INCLUSO O POSTE DE CONCRETO). AF_07/2020_PS</v>
          </cell>
          <cell r="I3117" t="str">
            <v>UN</v>
          </cell>
          <cell r="J3117" t="str">
            <v>ATRIBUÍDO SÃO PAULO</v>
          </cell>
          <cell r="K3117" t="str">
            <v>1.873,51</v>
          </cell>
        </row>
        <row r="3118">
          <cell r="G3118">
            <v>101505</v>
          </cell>
          <cell r="H3118" t="str">
            <v>ENTRADA DE ENERGIA ELÉTRICA, AÉREA, TRIFÁSICA, COM CAIXA DE SOBREPOR, CABO DE 10 MM2 E DISJUNTOR DIN 50A (NÃO INCLUSO O POSTE DE CONCRETO). AF_07/2020_PS</v>
          </cell>
          <cell r="I3118" t="str">
            <v>UN</v>
          </cell>
          <cell r="J3118" t="str">
            <v>ATRIBUÍDO SÃO PAULO</v>
          </cell>
          <cell r="K3118" t="str">
            <v>1.621,33</v>
          </cell>
        </row>
        <row r="3119">
          <cell r="G3119">
            <v>101506</v>
          </cell>
          <cell r="H3119" t="str">
            <v>ENTRADA DE ENERGIA ELÉTRICA, AÉREA, TRIFÁSICA, COM CAIXA DE SOBREPOR, CABO DE 16 MM2 E DISJUNTOR DIN 50A (NÃO INCLUSO O POSTE DE CONCRETO). AF_07/2020_PS</v>
          </cell>
          <cell r="I3119" t="str">
            <v>UN</v>
          </cell>
          <cell r="J3119" t="str">
            <v>ATRIBUÍDO SÃO PAULO</v>
          </cell>
          <cell r="K3119" t="str">
            <v>1.802,26</v>
          </cell>
        </row>
        <row r="3120">
          <cell r="G3120">
            <v>101507</v>
          </cell>
          <cell r="H3120" t="str">
            <v>ENTRADA DE ENERGIA ELÉTRICA, AÉREA, TRIFÁSICA, COM CAIXA DE SOBREPOR, CABO DE 25 MM2 E DISJUNTOR DIN 50A (NÃO INCLUSO O POSTE DE CONCRETO). AF_07/2020_PS</v>
          </cell>
          <cell r="I3120" t="str">
            <v>UN</v>
          </cell>
          <cell r="J3120" t="str">
            <v>ATRIBUÍDO SÃO PAULO</v>
          </cell>
          <cell r="K3120" t="str">
            <v>1.855,77</v>
          </cell>
        </row>
        <row r="3121">
          <cell r="G3121">
            <v>101508</v>
          </cell>
          <cell r="H3121" t="str">
            <v>ENTRADA DE ENERGIA ELÉTRICA, AÉREA, TRIFÁSICA, COM CAIXA DE SOBREPOR, CABO DE 35 MM2 E DISJUNTOR DIN 50A (NÃO INCLUSO O POSTE DE CONCRETO). AF_07/2020_PS</v>
          </cell>
          <cell r="I3121" t="str">
            <v>UN</v>
          </cell>
          <cell r="J3121" t="str">
            <v>ATRIBUÍDO SÃO PAULO</v>
          </cell>
          <cell r="K3121" t="str">
            <v>2.092,73</v>
          </cell>
        </row>
        <row r="3122">
          <cell r="G3122">
            <v>101509</v>
          </cell>
          <cell r="H3122" t="str">
            <v>ENTRADA DE ENERGIA ELÉTRICA, AÉREA, TRIFÁSICA, COM CAIXA DE EMBUTIR, CABO DE 10 MM2 E DISJUNTOR DIN 50A (NÃO INCLUSO O POSTE DE CONCRETO). AF_07/2020_PS</v>
          </cell>
          <cell r="I3122" t="str">
            <v>UN</v>
          </cell>
          <cell r="J3122" t="str">
            <v>ATRIBUÍDO SÃO PAULO</v>
          </cell>
          <cell r="K3122" t="str">
            <v>1.694,64</v>
          </cell>
        </row>
        <row r="3123">
          <cell r="G3123">
            <v>101510</v>
          </cell>
          <cell r="H3123" t="str">
            <v>ENTRADA DE ENERGIA ELÉTRICA, AÉREA, TRIFÁSICA, COM CAIXA DE EMBUTIR, CABO DE 16 MM2 E DISJUNTOR DIN 50A (NÃO INCLUSO O POSTE DE CONCRETO). AF_07/2020_PS</v>
          </cell>
          <cell r="I3123" t="str">
            <v>UN</v>
          </cell>
          <cell r="J3123" t="str">
            <v>ATRIBUÍDO SÃO PAULO</v>
          </cell>
          <cell r="K3123" t="str">
            <v>1.875,57</v>
          </cell>
        </row>
        <row r="3124">
          <cell r="G3124">
            <v>101511</v>
          </cell>
          <cell r="H3124" t="str">
            <v>ENTRADA DE ENERGIA ELÉTRICA, AÉREA, TRIFÁSICA, COM CAIXA DE EMBUTIR, CABO DE 25 MM2 E DISJUNTOR DIN 50A (NÃO INCLUSO O POSTE DE CONCRETO). AF_07/2020_PS</v>
          </cell>
          <cell r="I3124" t="str">
            <v>UN</v>
          </cell>
          <cell r="J3124" t="str">
            <v>ATRIBUÍDO SÃO PAULO</v>
          </cell>
          <cell r="K3124" t="str">
            <v>1.929,08</v>
          </cell>
        </row>
        <row r="3125">
          <cell r="G3125">
            <v>101512</v>
          </cell>
          <cell r="H3125" t="str">
            <v>ENTRADA DE ENERGIA ELÉTRICA, AÉREA, TRIFÁSICA, COM CAIXA DE EMBUTIR, CABO DE 35 MM2 E DISJUNTOR DIN 50A (NÃO INCLUSO O POSTE DE CONCRETO). AF_07/2020_PS</v>
          </cell>
          <cell r="I3125" t="str">
            <v>UN</v>
          </cell>
          <cell r="J3125" t="str">
            <v>ATRIBUÍDO SÃO PAULO</v>
          </cell>
          <cell r="K3125" t="str">
            <v>2.166,04</v>
          </cell>
        </row>
        <row r="3126">
          <cell r="G3126">
            <v>101513</v>
          </cell>
          <cell r="H3126" t="str">
            <v>ENTRADA DE ENERGIA ELÉTRICA, SUBTERRÂNEA, MONOFÁSICA, COM CAIXA DE SOBREPOR, CABO DE 10 MM2 E DISJUNTOR DIN 50A (NÃO INCLUSA MURETA DE ALVENARIA). AF_07/2020_PS</v>
          </cell>
          <cell r="I3126" t="str">
            <v>UN</v>
          </cell>
          <cell r="J3126" t="str">
            <v>COEFICIENTE DE REPRESENTATIVIDADE</v>
          </cell>
          <cell r="K3126" t="str">
            <v>710,27</v>
          </cell>
        </row>
        <row r="3127">
          <cell r="G3127">
            <v>101514</v>
          </cell>
          <cell r="H3127" t="str">
            <v>ENTRADA DE ENERGIA ELÉTRICA, SUBTERRÂNEA, MONOFÁSICA, COM CAIXA DE SOBREPOR, CABO DE 16 MM2 E DISJUNTOR DIN 50A (NÃO INCLUSA MURETA DE ALVENARIA). AF_07/2020_PS</v>
          </cell>
          <cell r="I3127" t="str">
            <v>UN</v>
          </cell>
          <cell r="J3127" t="str">
            <v>COEFICIENTE DE REPRESENTATIVIDADE</v>
          </cell>
          <cell r="K3127" t="str">
            <v>817,85</v>
          </cell>
        </row>
        <row r="3128">
          <cell r="G3128">
            <v>101515</v>
          </cell>
          <cell r="H3128" t="str">
            <v>ENTRADA DE ENERGIA ELÉTRICA, SUBTERRÂNEA, MONOFÁSICA, COM CAIXA DE SOBREPOR, CABO DE 25 MM2 E DISJUNTOR DIN 50A (NÃO INCLUSA MURETA DE ALVENARIA). AF_07/2020_PS</v>
          </cell>
          <cell r="I3128" t="str">
            <v>UN</v>
          </cell>
          <cell r="J3128" t="str">
            <v>COEFICIENTE DE REPRESENTATIVIDADE</v>
          </cell>
          <cell r="K3128" t="str">
            <v>849,67</v>
          </cell>
        </row>
        <row r="3129">
          <cell r="G3129">
            <v>101516</v>
          </cell>
          <cell r="H3129" t="str">
            <v>ENTRADA DE ENERGIA ELÉTRICA, SUBTERRÂNEA, MONOFÁSICA, COM CAIXA DE SOBREPOR, CABO DE 35 MM2 E DISJUNTOR DIN 50A (NÃO INCLUSA MURETA DE ALVENARIA). AF_07/2020_PS</v>
          </cell>
          <cell r="I3129" t="str">
            <v>UN</v>
          </cell>
          <cell r="J3129" t="str">
            <v>COEFICIENTE DE REPRESENTATIVIDADE</v>
          </cell>
          <cell r="K3129" t="str">
            <v>975,86</v>
          </cell>
        </row>
        <row r="3130">
          <cell r="G3130">
            <v>101517</v>
          </cell>
          <cell r="H3130" t="str">
            <v>ENTRADA DE ENERGIA ELÉTRICA, SUBTERRÂNEA, MONOFÁSICA, COM CAIXA DE EMBUTIR, CABO DE 10 MM2 E DISJUNTOR DIN 50A (NÃO INCLUSA MURETA DE ALVENARIA). AF_07/2020_PS</v>
          </cell>
          <cell r="I3130" t="str">
            <v>UN</v>
          </cell>
          <cell r="J3130" t="str">
            <v>COEFICIENTE DE REPRESENTATIVIDADE</v>
          </cell>
          <cell r="K3130" t="str">
            <v>696,93</v>
          </cell>
        </row>
        <row r="3131">
          <cell r="G3131">
            <v>101518</v>
          </cell>
          <cell r="H3131" t="str">
            <v>ENTRADA DE ENERGIA ELÉTRICA, SUBTERRÂNEA, MONOFÁSICA, COM CAIXA DE EMBUTIR, CABO DE 16 MM2 E DISJUNTOR DIN 50A (NÃO INCLUSA MURETA DE ALVENARIA). AF_07/2020_PS</v>
          </cell>
          <cell r="I3131" t="str">
            <v>UN</v>
          </cell>
          <cell r="J3131" t="str">
            <v>COEFICIENTE DE REPRESENTATIVIDADE</v>
          </cell>
          <cell r="K3131" t="str">
            <v>804,51</v>
          </cell>
        </row>
        <row r="3132">
          <cell r="G3132">
            <v>101519</v>
          </cell>
          <cell r="H3132" t="str">
            <v>ENTRADA DE ENERGIA ELÉTRICA, SUBTERRÂNEA, MONOFÁSICA, COM CAIXA DE EMBUTIR, CABO DE 25 MM2 E DISJUNTOR DIN 50A (NÃO INCLUSA MURETA DE ALVENARIA). AF_07/2020_PS</v>
          </cell>
          <cell r="I3132" t="str">
            <v>UN</v>
          </cell>
          <cell r="J3132" t="str">
            <v>COEFICIENTE DE REPRESENTATIVIDADE</v>
          </cell>
          <cell r="K3132" t="str">
            <v>836,33</v>
          </cell>
        </row>
        <row r="3133">
          <cell r="G3133">
            <v>101520</v>
          </cell>
          <cell r="H3133" t="str">
            <v>ENTRADA DE ENERGIA ELÉTRICA, SUBTERRÂNEA, MONOFÁSICA, COM CAIXA DE EMBUTIR, CABO DE 35 MM2 E DISJUNTOR DIN 50A (NÃO INCLUSA MURETA DE ALVENARIA). AF_07/2020_PS</v>
          </cell>
          <cell r="I3133" t="str">
            <v>UN</v>
          </cell>
          <cell r="J3133" t="str">
            <v>COEFICIENTE DE REPRESENTATIVIDADE</v>
          </cell>
          <cell r="K3133" t="str">
            <v>962,52</v>
          </cell>
        </row>
        <row r="3134">
          <cell r="G3134">
            <v>101521</v>
          </cell>
          <cell r="H3134" t="str">
            <v>ENTRADA DE ENERGIA ELÉTRICA, SUBTERRÂNEA, BIFÁSICA, COM CAIXA DE SOBREPOR, CABO DE 10 MM2 E DISJUNTOR DIN 50A (NÃO INCLUSA MURETA DE ALVENARIA). AF_07/2020_PS</v>
          </cell>
          <cell r="I3134" t="str">
            <v>UN</v>
          </cell>
          <cell r="J3134" t="str">
            <v>COEFICIENTE DE REPRESENTATIVIDADE</v>
          </cell>
          <cell r="K3134" t="str">
            <v>954,61</v>
          </cell>
        </row>
        <row r="3135">
          <cell r="G3135">
            <v>101522</v>
          </cell>
          <cell r="H3135" t="str">
            <v>ENTRADA DE ENERGIA ELÉTRICA, SUBTERRÂNEA, BIFÁSICA, COM CAIXA DE SOBREPOR, CABO DE 16 MM2 E DISJUNTOR DIN 50A (NÃO INCLUSA MURETA DE ALVENARIA). AF_07/2020_PS</v>
          </cell>
          <cell r="I3135" t="str">
            <v>UN</v>
          </cell>
          <cell r="J3135" t="str">
            <v>COEFICIENTE DE REPRESENTATIVIDADE</v>
          </cell>
          <cell r="K3135" t="str">
            <v>1.115,98</v>
          </cell>
        </row>
        <row r="3136">
          <cell r="G3136">
            <v>101523</v>
          </cell>
          <cell r="H3136" t="str">
            <v>ENTRADA DE ENERGIA ELÉTRICA, SUBTERRÂNEA, BIFÁSICA, COM CAIXA DE SOBREPOR, CABO DE 25 MM2 E DISJUNTOR DIN 50A (NÃO INCLUSA MURETA DE ALVENARIA). AF_07/2020_PS</v>
          </cell>
          <cell r="I3136" t="str">
            <v>UN</v>
          </cell>
          <cell r="J3136" t="str">
            <v>COEFICIENTE DE REPRESENTATIVIDADE</v>
          </cell>
          <cell r="K3136" t="str">
            <v>1.163,70</v>
          </cell>
        </row>
        <row r="3137">
          <cell r="G3137">
            <v>101524</v>
          </cell>
          <cell r="H3137" t="str">
            <v>ENTRADA DE ENERGIA ELÉTRICA, SUBTERRÂNEA, BIFÁSICA, COM CAIXA DE SOBREPOR, CABO DE 35 MM2 E DISJUNTOR DIN 50A (NÃO INCLUSA MURETA DE ALVENARIA). AF_07/2020_PS</v>
          </cell>
          <cell r="I3137" t="str">
            <v>UN</v>
          </cell>
          <cell r="J3137" t="str">
            <v>COEFICIENTE DE REPRESENTATIVIDADE</v>
          </cell>
          <cell r="K3137" t="str">
            <v>1.352,98</v>
          </cell>
        </row>
        <row r="3138">
          <cell r="G3138">
            <v>101525</v>
          </cell>
          <cell r="H3138" t="str">
            <v>ENTRADA DE ENERGIA ELÉTRICA, SUBTERRÂNEA, BIFÁSICA, COM CAIXA DE EMBUTIR, CABO DE 10 MM2 E DISJUNTOR DIN 50A (NÃO INCLUSA MURETA DE ALVENARIA). AF_07/2020_PS</v>
          </cell>
          <cell r="I3138" t="str">
            <v>UN</v>
          </cell>
          <cell r="J3138" t="str">
            <v>COEFICIENTE DE REPRESENTATIVIDADE</v>
          </cell>
          <cell r="K3138" t="str">
            <v>948,85</v>
          </cell>
        </row>
        <row r="3139">
          <cell r="G3139">
            <v>101526</v>
          </cell>
          <cell r="H3139" t="str">
            <v>ENTRADA DE ENERGIA ELÉTRICA, SUBTERRÂNEA, BIFÁSICA, COM CAIXA DE EMBUTIR, CABO DE 16 MM2 E DISJUNTOR DIN 50A (NÃO INCLUSA MURETA DE ALVENARIA). AF_07/2020_PS</v>
          </cell>
          <cell r="I3139" t="str">
            <v>UN</v>
          </cell>
          <cell r="J3139" t="str">
            <v>COEFICIENTE DE REPRESENTATIVIDADE</v>
          </cell>
          <cell r="K3139" t="str">
            <v>1.110,22</v>
          </cell>
        </row>
        <row r="3140">
          <cell r="G3140">
            <v>101527</v>
          </cell>
          <cell r="H3140" t="str">
            <v>ENTRADA DE ENERGIA ELÉTRICA, SUBTERRÂNEA, BIFÁSICA, COM CAIXA DE EMBUTIR, CABO DE 25 MM2 E DISJUNTOR DIN 50A (NÃO INCLUSA MURETA DE ALVENARIA). AF_07/2020_PS</v>
          </cell>
          <cell r="I3140" t="str">
            <v>UN</v>
          </cell>
          <cell r="J3140" t="str">
            <v>COEFICIENTE DE REPRESENTATIVIDADE</v>
          </cell>
          <cell r="K3140" t="str">
            <v>1.157,94</v>
          </cell>
        </row>
        <row r="3141">
          <cell r="G3141">
            <v>101528</v>
          </cell>
          <cell r="H3141" t="str">
            <v>ENTRADA DE ENERGIA ELÉTRICA, SUBTERRÂNEA, BIFÁSICA, COM CAIXA DE EMBUTIR, CABO DE 35 MM2 E DISJUNTOR DIN 50A (NÃO INCLUSA MURETA DE ALVENARIA). AF_07/2020_PS</v>
          </cell>
          <cell r="I3141" t="str">
            <v>UN</v>
          </cell>
          <cell r="J3141" t="str">
            <v>COEFICIENTE DE REPRESENTATIVIDADE</v>
          </cell>
          <cell r="K3141" t="str">
            <v>1.347,22</v>
          </cell>
        </row>
        <row r="3142">
          <cell r="G3142">
            <v>101529</v>
          </cell>
          <cell r="H3142" t="str">
            <v>ENTRADA DE ENERGIA ELÉTRICA, SUBTERRÂNEA, TRIFÁSICA, COM CAIXA DE SOBREPOR, CABO DE 10 MM2 E DISJUNTOR DIN 50A (NÃO INCLUSA MURETA DE ALVENARIA). AF_07/2020_PS</v>
          </cell>
          <cell r="I3142" t="str">
            <v>UN</v>
          </cell>
          <cell r="J3142" t="str">
            <v>COEFICIENTE DE REPRESENTATIVIDADE</v>
          </cell>
          <cell r="K3142" t="str">
            <v>1.071,40</v>
          </cell>
        </row>
        <row r="3143">
          <cell r="G3143">
            <v>101530</v>
          </cell>
          <cell r="H3143" t="str">
            <v>ENTRADA DE ENERGIA ELÉTRICA, SUBTERRÂNEA, TRIFÁSICA, COM CAIXA DE SOBREPOR, CABO DE 16 MM2 E DISJUNTOR DIN 50A (NÃO INCLUSA MURETA DE ALVENARIA). AF_07/2020_PS</v>
          </cell>
          <cell r="I3143" t="str">
            <v>UN</v>
          </cell>
          <cell r="J3143" t="str">
            <v>COEFICIENTE DE REPRESENTATIVIDADE</v>
          </cell>
          <cell r="K3143" t="str">
            <v>1.286,56</v>
          </cell>
        </row>
        <row r="3144">
          <cell r="G3144">
            <v>101531</v>
          </cell>
          <cell r="H3144" t="str">
            <v>ENTRADA DE ENERGIA ELÉTRICA, SUBTERRÂNEA, TRIFÁSICA, COM CAIXA DE SOBREPOR, CABO DE 25 MM2 E DISJUNTOR DIN 50A (NÃO INCLUSA MURETA DE ALVENARIA). AF_07/2020_PS</v>
          </cell>
          <cell r="I3144" t="str">
            <v>UN</v>
          </cell>
          <cell r="J3144" t="str">
            <v>COEFICIENTE DE REPRESENTATIVIDADE</v>
          </cell>
          <cell r="K3144" t="str">
            <v>1.350,19</v>
          </cell>
        </row>
        <row r="3145">
          <cell r="G3145">
            <v>101532</v>
          </cell>
          <cell r="H3145" t="str">
            <v>ENTRADA DE ENERGIA ELÉTRICA, SUBTERRÂNEA, TRIFÁSICA, COM CAIXA DE SOBREPOR, CABO DE 35 MM2 E DISJUNTOR DIN 50A (NÃO INCLUSA MURETA DE ALVENARIA). AF_07/2020_PS</v>
          </cell>
          <cell r="I3145" t="str">
            <v>UN</v>
          </cell>
          <cell r="J3145" t="str">
            <v>COEFICIENTE DE REPRESENTATIVIDADE</v>
          </cell>
          <cell r="K3145" t="str">
            <v>1.602,57</v>
          </cell>
        </row>
        <row r="3146">
          <cell r="G3146">
            <v>101533</v>
          </cell>
          <cell r="H3146" t="str">
            <v>ENTRADA DE ENERGIA ELÉTRICA, SUBTERRÂNEA, TRIFÁSICA, COM CAIXA DE EMBUTIR, CABO DE 10 MM2 E DISJUNTOR DIN 50A (NÃO INCLUSA MURETA DE ALVENARIA). AF_07/2020_PS</v>
          </cell>
          <cell r="I3146" t="str">
            <v>UN</v>
          </cell>
          <cell r="J3146" t="str">
            <v>ATRIBUÍDO SÃO PAULO</v>
          </cell>
          <cell r="K3146" t="str">
            <v>1.144,71</v>
          </cell>
        </row>
        <row r="3147">
          <cell r="G3147">
            <v>101534</v>
          </cell>
          <cell r="H3147" t="str">
            <v>ENTRADA DE ENERGIA ELÉTRICA, SUBTERRÂNEA, TRIFÁSICA, COM CAIXA DE EMBUTIR, CABO DE 16 MM2 E DISJUNTOR DIN 50A (NÃO INCLUSA MURETA DE ALVENARIA). AF_07/2020_PS</v>
          </cell>
          <cell r="I3147" t="str">
            <v>UN</v>
          </cell>
          <cell r="J3147" t="str">
            <v>ATRIBUÍDO SÃO PAULO</v>
          </cell>
          <cell r="K3147" t="str">
            <v>1.359,87</v>
          </cell>
        </row>
        <row r="3148">
          <cell r="G3148">
            <v>101535</v>
          </cell>
          <cell r="H3148" t="str">
            <v>ENTRADA DE ENERGIA ELÉTRICA, SUBTERRÂNEA, TRIFÁSICA, COM CAIXA DE EMBUTIR, CABO DE 25 MM2 E DISJUNTOR DIN 50A (NÃO INCLUSA MURETA DE ALVENARIA). AF_07/2020_PS</v>
          </cell>
          <cell r="I3148" t="str">
            <v>UN</v>
          </cell>
          <cell r="J3148" t="str">
            <v>ATRIBUÍDO SÃO PAULO</v>
          </cell>
          <cell r="K3148" t="str">
            <v>1.423,50</v>
          </cell>
        </row>
        <row r="3149">
          <cell r="G3149">
            <v>101536</v>
          </cell>
          <cell r="H3149" t="str">
            <v>ENTRADA DE ENERGIA ELÉTRICA, SUBTERRÂNEA, TRIFÁSICA, COM CAIXA DE EMBUTIR, CABO DE 35 MM2 E DISJUNTOR DIN 50A (NÃO INCLUSA MURETA DE ALVENARIA). AF_07/2020_PS</v>
          </cell>
          <cell r="I3149" t="str">
            <v>UN</v>
          </cell>
          <cell r="J3149" t="str">
            <v>ATRIBUÍDO SÃO PAULO</v>
          </cell>
          <cell r="K3149" t="str">
            <v>1.675,88</v>
          </cell>
        </row>
        <row r="3150">
          <cell r="G3150">
            <v>101537</v>
          </cell>
          <cell r="H3150" t="str">
            <v>APARELHO SINALIZADOR DE SAÍDA DE GARAGEM, COM CÉLULA FOTOELÉTRICA - FORNECIMENTO E INSTALAÇÃO. AF_07/2020</v>
          </cell>
          <cell r="I3150" t="str">
            <v>UN</v>
          </cell>
          <cell r="J3150" t="str">
            <v>COEFICIENTE DE REPRESENTATIVIDADE</v>
          </cell>
          <cell r="K3150" t="str">
            <v>116,48</v>
          </cell>
        </row>
        <row r="3151">
          <cell r="G3151">
            <v>101538</v>
          </cell>
          <cell r="H3151" t="str">
            <v>ARMAÇÃO SECUNDÁRIA, COM 1 ESTRIBO E 1 ISOLADOR - FORNECIMENTO E INSTALAÇÃO. AF_07/2020</v>
          </cell>
          <cell r="I3151" t="str">
            <v>UN</v>
          </cell>
          <cell r="J3151" t="str">
            <v>ATRIBUÍDO SÃO PAULO</v>
          </cell>
          <cell r="K3151" t="str">
            <v>54,77</v>
          </cell>
        </row>
        <row r="3152">
          <cell r="G3152">
            <v>101539</v>
          </cell>
          <cell r="H3152" t="str">
            <v>ARMAÇÃO SECUNDÁRIA, COM 2 ESTRIBOS E 2 ISOLADORES - FORNECIMENTO E INSTALAÇÃO. AF_07/2020</v>
          </cell>
          <cell r="I3152" t="str">
            <v>UN</v>
          </cell>
          <cell r="J3152" t="str">
            <v>ATRIBUÍDO SÃO PAULO</v>
          </cell>
          <cell r="K3152" t="str">
            <v>88,80</v>
          </cell>
        </row>
        <row r="3153">
          <cell r="G3153">
            <v>101540</v>
          </cell>
          <cell r="H3153" t="str">
            <v>ARMAÇÃO SECUNDÁRIA, COM 3 ESTRIBOS E 3 ISOLADORES - FORNECIMENTO E INSTALAÇÃO. AF_07/2020</v>
          </cell>
          <cell r="I3153" t="str">
            <v>UN</v>
          </cell>
          <cell r="J3153" t="str">
            <v>ATRIBUÍDO SÃO PAULO</v>
          </cell>
          <cell r="K3153" t="str">
            <v>151,66</v>
          </cell>
        </row>
        <row r="3154">
          <cell r="G3154">
            <v>101541</v>
          </cell>
          <cell r="H3154" t="str">
            <v>ARMAÇÃO SECUNDÁRIA, COM 4 ESTRIBOS E 4 ISOLADORES - FORNECIMENTO E INSTALAÇÃO. AF_07/2020</v>
          </cell>
          <cell r="I3154" t="str">
            <v>UN</v>
          </cell>
          <cell r="J3154" t="str">
            <v>ATRIBUÍDO SÃO PAULO</v>
          </cell>
          <cell r="K3154" t="str">
            <v>197,35</v>
          </cell>
        </row>
        <row r="3155">
          <cell r="G3155">
            <v>101542</v>
          </cell>
          <cell r="H3155" t="str">
            <v>ARMAÇÃO SECUNDÁRIA, COM 1 ESTRIBO, SEM ISOLADOR - FORNECIMENTO E INSTALAÇÃO. AF_07/2020</v>
          </cell>
          <cell r="I3155" t="str">
            <v>UN</v>
          </cell>
          <cell r="J3155" t="str">
            <v>ATRIBUÍDO SÃO PAULO</v>
          </cell>
          <cell r="K3155" t="str">
            <v>40,99</v>
          </cell>
        </row>
        <row r="3156">
          <cell r="G3156">
            <v>101543</v>
          </cell>
          <cell r="H3156" t="str">
            <v>ARMAÇÃO SECUNDÁRIA, COM 2 ESTRIBOS, SEM ISOLADOR - FORNECIMENTO E INSTALAÇÃO. AF_07/2020</v>
          </cell>
          <cell r="I3156" t="str">
            <v>UN</v>
          </cell>
          <cell r="J3156" t="str">
            <v>ATRIBUÍDO SÃO PAULO</v>
          </cell>
          <cell r="K3156" t="str">
            <v>71,93</v>
          </cell>
        </row>
        <row r="3157">
          <cell r="G3157">
            <v>101544</v>
          </cell>
          <cell r="H3157" t="str">
            <v>ARMAÇÃO SECUNDÁRIA, COM 3 ESTRIBOS, SEM ISOLADOR - FORNECIMENTO E INSTALAÇÃO. AF_07/2020</v>
          </cell>
          <cell r="I3157" t="str">
            <v>UN</v>
          </cell>
          <cell r="J3157" t="str">
            <v>ATRIBUÍDO SÃO PAULO</v>
          </cell>
          <cell r="K3157" t="str">
            <v>115,90</v>
          </cell>
        </row>
        <row r="3158">
          <cell r="G3158">
            <v>101545</v>
          </cell>
          <cell r="H3158" t="str">
            <v>ARMAÇÃO SECUNDÁRIA, COM 4 ESTRIBOS, SEM ISOLADOR - FORNECIMENTO E INSTALAÇÃO. AF_07/2020</v>
          </cell>
          <cell r="I3158" t="str">
            <v>UN</v>
          </cell>
          <cell r="J3158" t="str">
            <v>ATRIBUÍDO SÃO PAULO</v>
          </cell>
          <cell r="K3158" t="str">
            <v>169,64</v>
          </cell>
        </row>
        <row r="3159">
          <cell r="G3159">
            <v>101546</v>
          </cell>
          <cell r="H3159" t="str">
            <v>ISOLADOR, TIPO PINO, PARA TENSÃO 15 KV - FORNECIMENTO E INSTALAÇÃO. AF_07/2020</v>
          </cell>
          <cell r="I3159" t="str">
            <v>UN</v>
          </cell>
          <cell r="J3159" t="str">
            <v>COEFICIENTE DE REPRESENTATIVIDADE</v>
          </cell>
          <cell r="K3159" t="str">
            <v>22,26</v>
          </cell>
        </row>
        <row r="3160">
          <cell r="G3160">
            <v>101547</v>
          </cell>
          <cell r="H3160" t="str">
            <v>ISOLADOR, TIPO DISCO, PARA TENSÃO 15 KV - FORNECIMENTO E INSTALAÇÃO. AF_07/2020</v>
          </cell>
          <cell r="I3160" t="str">
            <v>UN</v>
          </cell>
          <cell r="J3160" t="str">
            <v>COEFICIENTE DE REPRESENTATIVIDADE</v>
          </cell>
          <cell r="K3160" t="str">
            <v>69,02</v>
          </cell>
        </row>
        <row r="3161">
          <cell r="G3161">
            <v>101548</v>
          </cell>
          <cell r="H3161" t="str">
            <v>ISOLADOR, TIPO ROLDANA, PARA BAIXA TENSÃO - FORNECIMENTO E INSTALAÇÃO. AF_07/2020</v>
          </cell>
          <cell r="I3161" t="str">
            <v>UN</v>
          </cell>
          <cell r="J3161" t="str">
            <v>COEFICIENTE DE REPRESENTATIVIDADE</v>
          </cell>
          <cell r="K3161" t="str">
            <v>5,76</v>
          </cell>
        </row>
        <row r="3162">
          <cell r="G3162">
            <v>101549</v>
          </cell>
          <cell r="H3162" t="str">
            <v>GRAMPO PARALELO METÁLICO, PARA REDES AÉREAS DE DISTRIBUIÇÃO DE ENERGIA ELÉTRICA DE BAIXA TENSÃO - FORNECIMENTO E INSTALAÇÃO. AF_07/2020</v>
          </cell>
          <cell r="I3162" t="str">
            <v>UN</v>
          </cell>
          <cell r="J3162" t="str">
            <v>COEFICIENTE DE REPRESENTATIVIDADE</v>
          </cell>
          <cell r="K3162" t="str">
            <v>17,70</v>
          </cell>
        </row>
        <row r="3163">
          <cell r="G3163">
            <v>101553</v>
          </cell>
          <cell r="H3163" t="str">
            <v>ALÇA PREFORMADA DE DISTRIBUIÇÃO, EM  AÇO GALVANIZADO, AWG 1 - FORNECIMENTO E INSTALAÇÃO. AF_07/2020</v>
          </cell>
          <cell r="I3163" t="str">
            <v>UN</v>
          </cell>
          <cell r="J3163" t="str">
            <v>COEFICIENTE DE REPRESENTATIVIDADE</v>
          </cell>
          <cell r="K3163" t="str">
            <v>19,00</v>
          </cell>
        </row>
        <row r="3164">
          <cell r="G3164">
            <v>101554</v>
          </cell>
          <cell r="H3164" t="str">
            <v>ALÇA PREFORMADA DE DISTRIBUIÇÃO, EM  AÇO GALVANIZADO, AWG 2 - FORNECIMENTO E INSTALAÇÃO. AF_07/2020</v>
          </cell>
          <cell r="I3164" t="str">
            <v>UN</v>
          </cell>
          <cell r="J3164" t="str">
            <v>COEFICIENTE DE REPRESENTATIVIDADE</v>
          </cell>
          <cell r="K3164" t="str">
            <v>13,12</v>
          </cell>
        </row>
        <row r="3165">
          <cell r="G3165">
            <v>101555</v>
          </cell>
          <cell r="H3165" t="str">
            <v>ALÇA PREFORMADA DE DISTRIBUIÇÃO, EM  AÇO GALVANIZADO, AWG 4 - FORNECIMENTO E INSTALAÇÃO. AF_07/2020</v>
          </cell>
          <cell r="I3165" t="str">
            <v>UN</v>
          </cell>
          <cell r="J3165" t="str">
            <v>COEFICIENTE DE REPRESENTATIVIDADE</v>
          </cell>
          <cell r="K3165" t="str">
            <v>7,75</v>
          </cell>
        </row>
        <row r="3166">
          <cell r="G3166">
            <v>101556</v>
          </cell>
          <cell r="H3166" t="str">
            <v>ALÇA PREFORMADA DE DISTRIBUIÇÃO, EM  AÇO GALVANIZADO, AWG 6 - FORNECIMENTO E INSTALAÇÃO. AF_07/2020</v>
          </cell>
          <cell r="I3166" t="str">
            <v>UN</v>
          </cell>
          <cell r="J3166" t="str">
            <v>COEFICIENTE DE REPRESENTATIVIDADE</v>
          </cell>
          <cell r="K3166" t="str">
            <v>6,90</v>
          </cell>
        </row>
        <row r="3167">
          <cell r="G3167">
            <v>101560</v>
          </cell>
          <cell r="H3167" t="str">
            <v>CABO DE COBRE FLEXÍVEL ISOLADO, 10 MM², 0,6/1,0 KV, PARA REDE AÉREA DE DISTRIBUIÇÃO DE ENERGIA ELÉTRICA DE BAIXA TENSÃO - FORNECIMENTO E INSTALAÇÃO. AF_07/2020</v>
          </cell>
          <cell r="I3167" t="str">
            <v>M</v>
          </cell>
          <cell r="J3167" t="str">
            <v>COEFICIENTE DE REPRESENTATIVIDADE</v>
          </cell>
          <cell r="K3167" t="str">
            <v>9,30</v>
          </cell>
        </row>
        <row r="3168">
          <cell r="G3168">
            <v>101561</v>
          </cell>
          <cell r="H3168" t="str">
            <v>CABO DE COBRE FLEXÍVEL ISOLADO, 16 MM², 0,6/1,0 KV, PARA REDE AÉREA DE DISTRIBUIÇÃO DE ENERGIA ELÉTRICA DE BAIXA TENSÃO - FORNECIMENTO E INSTALAÇÃO. AF_07/2020</v>
          </cell>
          <cell r="I3168" t="str">
            <v>M</v>
          </cell>
          <cell r="J3168" t="str">
            <v>COEFICIENTE DE REPRESENTATIVIDADE</v>
          </cell>
          <cell r="K3168" t="str">
            <v>14,77</v>
          </cell>
        </row>
        <row r="3169">
          <cell r="G3169">
            <v>101562</v>
          </cell>
          <cell r="H3169" t="str">
            <v>CABO DE COBRE FLEXÍVEL ISOLADO, 25 MM², 0,6/1,0 KV, PARA REDE AÉREA DE DISTRIBUIÇÃO DE ENERGIA ELÉTRICA DE BAIXA TENSÃO - FORNECIMENTO E INSTALAÇÃO. AF_07/2020</v>
          </cell>
          <cell r="I3169" t="str">
            <v>M</v>
          </cell>
          <cell r="J3169" t="str">
            <v>COEFICIENTE DE REPRESENTATIVIDADE</v>
          </cell>
          <cell r="K3169" t="str">
            <v>22,87</v>
          </cell>
        </row>
        <row r="3170">
          <cell r="G3170">
            <v>101563</v>
          </cell>
          <cell r="H3170" t="str">
            <v>CABO DE COBRE FLEXÍVEL ISOLADO, 35 MM², 0,6/1,0 KV, PARA REDE AÉREA DE DISTRIBUIÇÃO DE ENERGIA ELÉTRICA DE BAIXA TENSÃO - FORNECIMENTO E INSTALAÇÃO. AF_07/2020</v>
          </cell>
          <cell r="I3170" t="str">
            <v>M</v>
          </cell>
          <cell r="J3170" t="str">
            <v>COEFICIENTE DE REPRESENTATIVIDADE</v>
          </cell>
          <cell r="K3170" t="str">
            <v>32,29</v>
          </cell>
        </row>
        <row r="3171">
          <cell r="G3171">
            <v>101564</v>
          </cell>
          <cell r="H3171" t="str">
            <v>CABO DE COBRE FLEXÍVEL ISOLADO, 50 MM², 0,6/1,0 KV, PARA REDE AÉREA DE DISTRIBUIÇÃO DE ENERGIA ELÉTRICA DE BAIXA TENSÃO - FORNECIMENTO E INSTALAÇÃO. AF_07/2020</v>
          </cell>
          <cell r="I3171" t="str">
            <v>M</v>
          </cell>
          <cell r="J3171" t="str">
            <v>COEFICIENTE DE REPRESENTATIVIDADE</v>
          </cell>
          <cell r="K3171" t="str">
            <v>47,72</v>
          </cell>
        </row>
        <row r="3172">
          <cell r="G3172">
            <v>101565</v>
          </cell>
          <cell r="H3172" t="str">
            <v>CABO DE COBRE FLEXÍVEL ISOLADO, 70 MM², 0,6/1,0 KV, PARA REDE AÉREA DE DISTRIBUIÇÃO DE ENERGIA ELÉTRICA DE BAIXA TENSÃO - FORNECIMENTO E INSTALAÇÃO. AF_07/2020</v>
          </cell>
          <cell r="I3172" t="str">
            <v>M</v>
          </cell>
          <cell r="J3172" t="str">
            <v>COEFICIENTE DE REPRESENTATIVIDADE</v>
          </cell>
          <cell r="K3172" t="str">
            <v>66,74</v>
          </cell>
        </row>
        <row r="3173">
          <cell r="G3173">
            <v>101567</v>
          </cell>
          <cell r="H3173" t="str">
            <v>CABO DE COBRE FLEXÍVEL ISOLADO, 95 MM², 0,6/1,0 KV, PARA REDE AÉREA DE DISTRIBUIÇÃO DE ENERGIA ELÉTRICA DE BAIXA TENSÃO - FORNECIMENTO E INSTALAÇÃO. AF_07/2020</v>
          </cell>
          <cell r="I3173" t="str">
            <v>M</v>
          </cell>
          <cell r="J3173" t="str">
            <v>COEFICIENTE DE REPRESENTATIVIDADE</v>
          </cell>
          <cell r="K3173" t="str">
            <v>86,62</v>
          </cell>
        </row>
        <row r="3174">
          <cell r="G3174">
            <v>101568</v>
          </cell>
          <cell r="H3174" t="str">
            <v>CABO DE COBRE FLEXÍVEL ISOLADO, 120 MM², 0,6/1,0 KV, PARA REDE AÉREA DE DISTRIBUIÇÃO DE ENERGIA ELÉTRICA DE BAIXA TENSÃO - FORNECIMENTO E INSTALAÇÃO. AF_07/2020</v>
          </cell>
          <cell r="I3174" t="str">
            <v>M</v>
          </cell>
          <cell r="J3174" t="str">
            <v>COEFICIENTE DE REPRESENTATIVIDADE</v>
          </cell>
          <cell r="K3174" t="str">
            <v>113,27</v>
          </cell>
        </row>
        <row r="3175">
          <cell r="G3175">
            <v>101626</v>
          </cell>
          <cell r="H3175" t="str">
            <v>REATOR PARA LÂMPADA VAPOR DE MERCÚRIO 400 W, USO EXTERNO - FORNECIMENTO E INSTALAÇÃO. AF_08/2020</v>
          </cell>
          <cell r="I3175" t="str">
            <v>UN</v>
          </cell>
          <cell r="J3175" t="str">
            <v>COEFICIENTE DE REPRESENTATIVIDADE</v>
          </cell>
          <cell r="K3175" t="str">
            <v>151,64</v>
          </cell>
        </row>
        <row r="3176">
          <cell r="G3176">
            <v>101627</v>
          </cell>
          <cell r="H3176" t="str">
            <v>REATOR PARA LÂMPADA VAPOR DE SÓDIO 250 W, USO EXTERNO - FORNECIMENTO E INSTALAÇÃO. AF_08/2020</v>
          </cell>
          <cell r="I3176" t="str">
            <v>UN</v>
          </cell>
          <cell r="J3176" t="str">
            <v>COEFICIENTE DE REPRESENTATIVIDADE</v>
          </cell>
          <cell r="K3176" t="str">
            <v>235,93</v>
          </cell>
        </row>
        <row r="3177">
          <cell r="G3177">
            <v>101628</v>
          </cell>
          <cell r="H3177" t="str">
            <v>REATOR PARA LÂMPADA VAPOR DE MERCÚRIO 125 W, USO EXTERNO - FORNECIMENTO E INSTALAÇÃO. AF_08/2020</v>
          </cell>
          <cell r="I3177" t="str">
            <v>UN</v>
          </cell>
          <cell r="J3177" t="str">
            <v>COEFICIENTE DE REPRESENTATIVIDADE</v>
          </cell>
          <cell r="K3177" t="str">
            <v>112,65</v>
          </cell>
        </row>
        <row r="3178">
          <cell r="G3178">
            <v>101629</v>
          </cell>
          <cell r="H3178" t="str">
            <v>REATOR PARA LÂMPADA VAPOR DE MERCÚRIO 250 W, USO EXTERNO - FORNECIMENTO E INSTALAÇÃO. AF_08/2020</v>
          </cell>
          <cell r="I3178" t="str">
            <v>UN</v>
          </cell>
          <cell r="J3178" t="str">
            <v>COEFICIENTE DE REPRESENTATIVIDADE</v>
          </cell>
          <cell r="K3178" t="str">
            <v>132,73</v>
          </cell>
        </row>
        <row r="3179">
          <cell r="G3179">
            <v>101630</v>
          </cell>
          <cell r="H3179" t="str">
            <v>SUBSTITUIÇÃO DE REATOR PARA ILUMINAÇÃO PÚBLICA (NÃO INCLUI FORNECIMENTO). AF_08/2020</v>
          </cell>
          <cell r="I3179" t="str">
            <v>UN</v>
          </cell>
          <cell r="J3179" t="str">
            <v>ATRIBUÍDO SÃO PAULO</v>
          </cell>
          <cell r="K3179" t="str">
            <v>72,76</v>
          </cell>
        </row>
        <row r="3180">
          <cell r="G3180">
            <v>101631</v>
          </cell>
          <cell r="H3180" t="str">
            <v>IGNITOR PARA PARTIDA LÂMPADA VAPOR SÓDIO / VAPOR METÁLICO ATÉ 400 W - FORNECIMENTO E INSTALAÇÃO. AF_08/2020</v>
          </cell>
          <cell r="I3180" t="str">
            <v>UN</v>
          </cell>
          <cell r="J3180" t="str">
            <v>ATRIBUÍDO SÃO PAULO</v>
          </cell>
          <cell r="K3180" t="str">
            <v>37,32</v>
          </cell>
        </row>
        <row r="3181">
          <cell r="G3181">
            <v>101632</v>
          </cell>
          <cell r="H3181" t="str">
            <v>RELÉ FOTOELÉTRICO PARA COMANDO DE ILUMINAÇÃO EXTERNA 1000 W - FORNECIMENTO E INSTALAÇÃO. AF_08/2020</v>
          </cell>
          <cell r="I3181" t="str">
            <v>UN</v>
          </cell>
          <cell r="J3181" t="str">
            <v>COEFICIENTE DE REPRESENTATIVIDADE</v>
          </cell>
          <cell r="K3181" t="str">
            <v>33,74</v>
          </cell>
        </row>
        <row r="3182">
          <cell r="G3182">
            <v>101633</v>
          </cell>
          <cell r="H3182" t="str">
            <v>SUBSTITUIÇÃO DE RELÉ FOTOELÉTRICO PARA COMANDO DE ILUMINAÇÃO EXTERNA 1000 W - FORNECIMENTO E INSTALAÇÃO. AF_08/2020</v>
          </cell>
          <cell r="I3182" t="str">
            <v>UN</v>
          </cell>
          <cell r="J3182" t="str">
            <v>ATRIBUÍDO SÃO PAULO</v>
          </cell>
          <cell r="K3182" t="str">
            <v>95,40</v>
          </cell>
        </row>
        <row r="3183">
          <cell r="G3183">
            <v>101636</v>
          </cell>
          <cell r="H3183" t="str">
            <v>BRAÇO PARA ILUMINAÇÃO PÚBLICA, EM TUBO DE AÇO GALVANIZADO, COMPRIMENTO DE 1,50 M, PARA FIXAÇÃO EM POSTE DE CONCRETO - FORNECIMENTO E INSTALAÇÃO. AF_08/2020</v>
          </cell>
          <cell r="I3183" t="str">
            <v>UN</v>
          </cell>
          <cell r="J3183" t="str">
            <v>ATRIBUÍDO SÃO PAULO</v>
          </cell>
          <cell r="K3183" t="str">
            <v>137,99</v>
          </cell>
        </row>
        <row r="3184">
          <cell r="G3184">
            <v>101637</v>
          </cell>
          <cell r="H3184" t="str">
            <v>BRAÇO PARA ILUMINAÇÃO PÚBLICA, EM TUBO DE AÇO GALVANIZADO, COMPRIMENTO DE 1,50 M, PARA FIXAÇÃO EM POSTE METÁLICO - FORNECIMENTO E INSTALAÇÃO. AF_08/2020</v>
          </cell>
          <cell r="I3184" t="str">
            <v>UN</v>
          </cell>
          <cell r="J3184" t="str">
            <v>ATRIBUÍDO SÃO PAULO</v>
          </cell>
          <cell r="K3184" t="str">
            <v>133,13</v>
          </cell>
        </row>
        <row r="3185">
          <cell r="G3185">
            <v>101640</v>
          </cell>
          <cell r="H3185" t="str">
            <v>LÂMPADA VAPOR METÁLICO 400 W - FORNECIMENTO E INSTALAÇÃO. AF_08/2020</v>
          </cell>
          <cell r="I3185" t="str">
            <v>UN</v>
          </cell>
          <cell r="J3185" t="str">
            <v>COEFICIENTE DE REPRESENTATIVIDADE</v>
          </cell>
          <cell r="K3185" t="str">
            <v>93,73</v>
          </cell>
        </row>
        <row r="3186">
          <cell r="G3186">
            <v>101641</v>
          </cell>
          <cell r="H3186" t="str">
            <v>LÂMPADA VAPOR METÁLICO 150 W - FORNECIMENTO E INSTALAÇÃO. AF_08/2020</v>
          </cell>
          <cell r="I3186" t="str">
            <v>UN</v>
          </cell>
          <cell r="J3186" t="str">
            <v>COEFICIENTE DE REPRESENTATIVIDADE</v>
          </cell>
          <cell r="K3186" t="str">
            <v>48,47</v>
          </cell>
        </row>
        <row r="3187">
          <cell r="G3187">
            <v>101642</v>
          </cell>
          <cell r="H3187" t="str">
            <v>LÂMPADA VAPOR DE MERCÚRIO 125 W - FORNECIMENTO E INSTALAÇÃO. AF_08/2020</v>
          </cell>
          <cell r="I3187" t="str">
            <v>UN</v>
          </cell>
          <cell r="J3187" t="str">
            <v>COEFICIENTE DE REPRESENTATIVIDADE</v>
          </cell>
          <cell r="K3187" t="str">
            <v>24,23</v>
          </cell>
        </row>
        <row r="3188">
          <cell r="G3188">
            <v>101643</v>
          </cell>
          <cell r="H3188" t="str">
            <v>LÂMPADA VAPOR DE MERCÚRIO 250 W - FORNECIMENTO E INSTALAÇÃO. AF_08/2020</v>
          </cell>
          <cell r="I3188" t="str">
            <v>UN</v>
          </cell>
          <cell r="J3188" t="str">
            <v>COEFICIENTE DE REPRESENTATIVIDADE</v>
          </cell>
          <cell r="K3188" t="str">
            <v>42,28</v>
          </cell>
        </row>
        <row r="3189">
          <cell r="G3189">
            <v>101644</v>
          </cell>
          <cell r="H3189" t="str">
            <v>LÂMPADA VAPOR DE MERCÚRIO 400 W - FORNECIMENTO E INSTALAÇÃO. AF_08/2020</v>
          </cell>
          <cell r="I3189" t="str">
            <v>UN</v>
          </cell>
          <cell r="J3189" t="str">
            <v>COEFICIENTE DE REPRESENTATIVIDADE</v>
          </cell>
          <cell r="K3189" t="str">
            <v>57,28</v>
          </cell>
        </row>
        <row r="3190">
          <cell r="G3190">
            <v>101645</v>
          </cell>
          <cell r="H3190" t="str">
            <v>LÂMPADA MISTA 160 W - FORNECIMENTO E INSTALAÇÃO. AF_08/2020</v>
          </cell>
          <cell r="I3190" t="str">
            <v>UN</v>
          </cell>
          <cell r="J3190" t="str">
            <v>COEFICIENTE DE REPRESENTATIVIDADE</v>
          </cell>
          <cell r="K3190" t="str">
            <v>27,03</v>
          </cell>
        </row>
        <row r="3191">
          <cell r="G3191">
            <v>101646</v>
          </cell>
          <cell r="H3191" t="str">
            <v>LÂMPADA MISTA 250 W - FORNECIMENTO E INSTALAÇÃO. AF_08/2020</v>
          </cell>
          <cell r="I3191" t="str">
            <v>UN</v>
          </cell>
          <cell r="J3191" t="str">
            <v>COEFICIENTE DE REPRESENTATIVIDADE</v>
          </cell>
          <cell r="K3191" t="str">
            <v>35,94</v>
          </cell>
        </row>
        <row r="3192">
          <cell r="G3192">
            <v>101647</v>
          </cell>
          <cell r="H3192" t="str">
            <v>LÂMPADA MISTA 500 W - FORNECIMENTO E INSTALAÇÃO. AF_08/2020</v>
          </cell>
          <cell r="I3192" t="str">
            <v>UN</v>
          </cell>
          <cell r="J3192" t="str">
            <v>COEFICIENTE DE REPRESENTATIVIDADE</v>
          </cell>
          <cell r="K3192" t="str">
            <v>66,16</v>
          </cell>
        </row>
        <row r="3193">
          <cell r="G3193">
            <v>101648</v>
          </cell>
          <cell r="H3193" t="str">
            <v>LÂMPADA VAPOR DE SÓDIO 150 W - FORNECIMENTO E INSTALAÇÃO. AF_08/2020</v>
          </cell>
          <cell r="I3193" t="str">
            <v>UN</v>
          </cell>
          <cell r="J3193" t="str">
            <v>COEFICIENTE DE REPRESENTATIVIDADE</v>
          </cell>
          <cell r="K3193" t="str">
            <v>51,13</v>
          </cell>
        </row>
        <row r="3194">
          <cell r="G3194">
            <v>101649</v>
          </cell>
          <cell r="H3194" t="str">
            <v>LÂMPADA VAPOR DE SÓDIO 250 W - FORNECIMENTO E INSTALAÇÃO. AF_08/2020</v>
          </cell>
          <cell r="I3194" t="str">
            <v>UN</v>
          </cell>
          <cell r="J3194" t="str">
            <v>COEFICIENTE DE REPRESENTATIVIDADE</v>
          </cell>
          <cell r="K3194" t="str">
            <v>58,94</v>
          </cell>
        </row>
        <row r="3195">
          <cell r="G3195">
            <v>101650</v>
          </cell>
          <cell r="H3195" t="str">
            <v>LÂMPADA VAPOR DE SÓDIO 400 W - FORNECIMENTO E INSTALAÇÃO. AF_08/2020</v>
          </cell>
          <cell r="I3195" t="str">
            <v>UN</v>
          </cell>
          <cell r="J3195" t="str">
            <v>COEFICIENTE DE REPRESENTATIVIDADE</v>
          </cell>
          <cell r="K3195" t="str">
            <v>68,54</v>
          </cell>
        </row>
        <row r="3196">
          <cell r="G3196">
            <v>101651</v>
          </cell>
          <cell r="H3196" t="str">
            <v>SUBSTITUIÇÃO DE LÂMPADA PARA ILUMINAÇÃO PÚBLICA (NÃO INCLUI FORNECIMENTO). AF_08/2020</v>
          </cell>
          <cell r="I3196" t="str">
            <v>UN</v>
          </cell>
          <cell r="J3196" t="str">
            <v>ATRIBUÍDO SÃO PAULO</v>
          </cell>
          <cell r="K3196" t="str">
            <v>63,43</v>
          </cell>
        </row>
        <row r="3197">
          <cell r="G3197">
            <v>101652</v>
          </cell>
          <cell r="H3197" t="str">
            <v>LUMINÁRIA FECHADA, PARA ILUMINAÇÃO PÚBLICA, PARA LÂMPADA DE VAPOR - FORNECIMENTO E INSTALAÇÃO (EXCLUSIVE LÂMPADA E REATOR). AF_08/2020</v>
          </cell>
          <cell r="I3197" t="str">
            <v>UN</v>
          </cell>
          <cell r="J3197" t="str">
            <v>ATRIBUÍDO SÃO PAULO</v>
          </cell>
          <cell r="K3197" t="str">
            <v>458,09</v>
          </cell>
        </row>
        <row r="3198">
          <cell r="G3198">
            <v>101653</v>
          </cell>
          <cell r="H3198" t="str">
            <v>LUMINÁRIA ABERTA PARA ILUMINAÇÃO PÚBLICA, PARA LÂMPADA VAPOR DE MERCÚRIO ATÉ 400 W E MISTA ATÉ 500 W, COM BRAÇO EM TUBO DE AÇO GALV 1", COMPRIMENTO DE 1,50 M, PARA POSTE DE CONCRETO - FORNECIMENTO E INSTALAÇÃO (EXCLUSIVE LÂMPADA E REATOR). AF_08/2020</v>
          </cell>
          <cell r="I3198" t="str">
            <v>UN</v>
          </cell>
          <cell r="J3198" t="str">
            <v>ATRIBUÍDO SÃO PAULO</v>
          </cell>
          <cell r="K3198" t="str">
            <v>250,26</v>
          </cell>
        </row>
        <row r="3199">
          <cell r="G3199">
            <v>101654</v>
          </cell>
          <cell r="H3199" t="str">
            <v>LUMINÁRIA DE LED PARA ILUMINAÇÃO PÚBLICA, DE 33 W ATÉ 50 W - FORNECIMENTO E INSTALAÇÃO. AF_08/2020</v>
          </cell>
          <cell r="I3199" t="str">
            <v>UN</v>
          </cell>
          <cell r="J3199" t="str">
            <v>ATRIBUÍDO SÃO PAULO</v>
          </cell>
          <cell r="K3199" t="str">
            <v>260,27</v>
          </cell>
        </row>
        <row r="3200">
          <cell r="G3200">
            <v>101655</v>
          </cell>
          <cell r="H3200" t="str">
            <v>LUMINÁRIA DE LED PARA ILUMINAÇÃO PÚBLICA, DE 51 W ATÉ 67 W - FORNECIMENTO E INSTALAÇÃO. AF_08/2020</v>
          </cell>
          <cell r="I3200" t="str">
            <v>UN</v>
          </cell>
          <cell r="J3200" t="str">
            <v>ATRIBUÍDO SÃO PAULO</v>
          </cell>
          <cell r="K3200" t="str">
            <v>420,15</v>
          </cell>
        </row>
        <row r="3201">
          <cell r="G3201">
            <v>101656</v>
          </cell>
          <cell r="H3201" t="str">
            <v>LUMINÁRIA DE LED PARA ILUMINAÇÃO PÚBLICA, DE 68 W ATÉ 97 W - FORNECIMENTO E INSTALAÇÃO. AF_08/2020</v>
          </cell>
          <cell r="I3201" t="str">
            <v>UN</v>
          </cell>
          <cell r="J3201" t="str">
            <v>ATRIBUÍDO SÃO PAULO</v>
          </cell>
          <cell r="K3201" t="str">
            <v>457,48</v>
          </cell>
        </row>
        <row r="3202">
          <cell r="G3202">
            <v>101657</v>
          </cell>
          <cell r="H3202" t="str">
            <v>LUMINÁRIA DE LED PARA ILUMINAÇÃO PÚBLICA, DE 98 W ATÉ 137 W - FORNECIMENTO E INSTALAÇÃO. AF_08/2020</v>
          </cell>
          <cell r="I3202" t="str">
            <v>UN</v>
          </cell>
          <cell r="J3202" t="str">
            <v>ATRIBUÍDO SÃO PAULO</v>
          </cell>
          <cell r="K3202" t="str">
            <v>537,00</v>
          </cell>
        </row>
        <row r="3203">
          <cell r="G3203">
            <v>101658</v>
          </cell>
          <cell r="H3203" t="str">
            <v>LUMINÁRIA DE LED PARA ILUMINAÇÃO PÚBLICA, DE 138 W ATÉ 180 W - FORNECIMENTO E INSTALAÇÃO. AF_08/2020</v>
          </cell>
          <cell r="I3203" t="str">
            <v>UN</v>
          </cell>
          <cell r="J3203" t="str">
            <v>ATRIBUÍDO SÃO PAULO</v>
          </cell>
          <cell r="K3203" t="str">
            <v>700,51</v>
          </cell>
        </row>
        <row r="3204">
          <cell r="G3204">
            <v>101659</v>
          </cell>
          <cell r="H3204" t="str">
            <v>LUMINÁRIA DE LED PARA ILUMINAÇÃO PÚBLICA, DE 181 W ATÉ 239 W - FORNECIMENTO E INSTALAÇÃO. AF_08/2020</v>
          </cell>
          <cell r="I3204" t="str">
            <v>UN</v>
          </cell>
          <cell r="J3204" t="str">
            <v>ATRIBUÍDO SÃO PAULO</v>
          </cell>
          <cell r="K3204" t="str">
            <v>802,21</v>
          </cell>
        </row>
        <row r="3205">
          <cell r="G3205">
            <v>101660</v>
          </cell>
          <cell r="H3205" t="str">
            <v>LUMINÁRIA DE LED PARA ILUMINAÇÃO PÚBLICA, DE 240 W ATÉ 350 W - FORNECIMENTO E INSTALAÇÃO. AF_08/2020</v>
          </cell>
          <cell r="I3205" t="str">
            <v>UN</v>
          </cell>
          <cell r="J3205" t="str">
            <v>ATRIBUÍDO SÃO PAULO</v>
          </cell>
          <cell r="K3205" t="str">
            <v>1.282,28</v>
          </cell>
        </row>
        <row r="3206">
          <cell r="G3206">
            <v>101661</v>
          </cell>
          <cell r="H3206" t="str">
            <v>SUBSTITUIÇÃO DE LUMINÁRIA DE VAPOR DE MERCÚRIO/VAPOR DE SÓDIO POR LUMINÁRIA DE LED PARA ILUMINAÇÃO PÚBLICA (NÃO INCLUI FORNECIMENTO). AF_08/2020</v>
          </cell>
          <cell r="I3206" t="str">
            <v>UN</v>
          </cell>
          <cell r="J3206" t="str">
            <v>ATRIBUÍDO SÃO PAULO</v>
          </cell>
          <cell r="K3206" t="str">
            <v>105,59</v>
          </cell>
        </row>
        <row r="3207">
          <cell r="G3207">
            <v>101662</v>
          </cell>
          <cell r="H3207" t="str">
            <v>LUMINÁRIA FECHADA PARA ILUMINAÇÃO PÚBLICA, COM REATOR DE PARTIDA RÁPIDA, COM LÂMPADA VAPOR DE MERCÚRIO 250 W - FORNECIMENTO E INSTALAÇÃO. AF_08/2020</v>
          </cell>
          <cell r="I3207" t="str">
            <v>UN</v>
          </cell>
          <cell r="J3207" t="str">
            <v>ATRIBUÍDO SÃO PAULO</v>
          </cell>
          <cell r="K3207" t="str">
            <v>633,13</v>
          </cell>
        </row>
        <row r="3208">
          <cell r="G3208">
            <v>101663</v>
          </cell>
          <cell r="H3208" t="str">
            <v>ABRAÇADEIRA DE FIXAÇÃO DE BRAÇOS DE LUMINÁRIAS DE 2" - FORNECIMENTO E INSTALAÇÃO. AF_08/2020</v>
          </cell>
          <cell r="I3208" t="str">
            <v>UN</v>
          </cell>
          <cell r="J3208" t="str">
            <v>ATRIBUÍDO SÃO PAULO</v>
          </cell>
          <cell r="K3208" t="str">
            <v>23,91</v>
          </cell>
        </row>
        <row r="3209">
          <cell r="G3209">
            <v>101664</v>
          </cell>
          <cell r="H3209" t="str">
            <v>ABRAÇADEIRA DE FIXAÇÃO DE BRAÇOS DE LUMINÁRIAS DE 3" - FORNECIMENTO E INSTALAÇÃO. AF_08/2020</v>
          </cell>
          <cell r="I3209" t="str">
            <v>UN</v>
          </cell>
          <cell r="J3209" t="str">
            <v>ATRIBUÍDO SÃO PAULO</v>
          </cell>
          <cell r="K3209" t="str">
            <v>25,12</v>
          </cell>
        </row>
        <row r="3210">
          <cell r="G3210">
            <v>101665</v>
          </cell>
          <cell r="H3210" t="str">
            <v>ABRAÇADEIRA DE FIXAÇÃO DE BRAÇOS DE LUMINÁRIAS DE 4" - FORNECIMENTO E INSTALAÇÃO. AF_08/2020</v>
          </cell>
          <cell r="I3210" t="str">
            <v>UN</v>
          </cell>
          <cell r="J3210" t="str">
            <v>ATRIBUÍDO SÃO PAULO</v>
          </cell>
          <cell r="K3210" t="str">
            <v>30,30</v>
          </cell>
        </row>
        <row r="3211">
          <cell r="G3211">
            <v>101666</v>
          </cell>
          <cell r="H3211" t="str">
            <v>REFLETOR RETANGULAR FECHADO, COM LÂMPADA VAPOR METÁLICO 400 W - FORNECIMENTO E INSTALAÇÃO. AF_08/2020</v>
          </cell>
          <cell r="I3211" t="str">
            <v>UN</v>
          </cell>
          <cell r="J3211" t="str">
            <v>COEFICIENTE DE REPRESENTATIVIDADE</v>
          </cell>
          <cell r="K3211" t="str">
            <v>361,47</v>
          </cell>
        </row>
        <row r="3212">
          <cell r="G3212">
            <v>102085</v>
          </cell>
          <cell r="H3212" t="str">
            <v>LUMINÁRIA ESTANQUE COM PROTEÇÃO CONTRA ÁGUA, POEIRA OU IMPACTOS - FORNECIMENTO E INSTALAÇÃO. AF_08/2020</v>
          </cell>
          <cell r="I3212" t="str">
            <v>UN</v>
          </cell>
          <cell r="J3212" t="str">
            <v>COEFICIENTE DE REPRESENTATIVIDADE</v>
          </cell>
          <cell r="K3212" t="str">
            <v>176,12</v>
          </cell>
        </row>
        <row r="3213">
          <cell r="G3213">
            <v>100578</v>
          </cell>
          <cell r="H3213" t="str">
            <v>ASSENTAMENTO DE POSTE DE CONCRETO COM COMPRIMENTO NOMINAL DE 9 M, CARGA NOMINAL MENOR OU IGUAL A 1000 DAN, ENGASTAMENTO SIMPLES COM 1,5 M DE SOLO (NÃO INCLUI FORNECIMENTO). AF_11/2019</v>
          </cell>
          <cell r="I3213" t="str">
            <v>UN</v>
          </cell>
          <cell r="J3213" t="str">
            <v>ATRIBUÍDO SÃO PAULO</v>
          </cell>
          <cell r="K3213" t="str">
            <v>444,59</v>
          </cell>
        </row>
        <row r="3214">
          <cell r="G3214">
            <v>100579</v>
          </cell>
          <cell r="H3214" t="str">
            <v>ASSENTAMENTO DE POSTE DE CONCRETO COM COMPRIMENTO NOMINAL DE 10 M, CARGA NOMINAL MENOR OU IGUAL A 1000 DAN, ENGASTAMENTO SIMPLES COM 1,6 M DE SOLO (NÃO INCLUI FORNECIMENTO). AF_11/2019</v>
          </cell>
          <cell r="I3214" t="str">
            <v>UN</v>
          </cell>
          <cell r="J3214" t="str">
            <v>ATRIBUÍDO SÃO PAULO</v>
          </cell>
          <cell r="K3214" t="str">
            <v>487,82</v>
          </cell>
        </row>
        <row r="3215">
          <cell r="G3215">
            <v>100580</v>
          </cell>
          <cell r="H3215" t="str">
            <v>ASSENTAMENTO DE POSTE DE CONCRETO COM COMPRIMENTO NOMINAL DE 10 M, CARGA NOMINAL MAIOR QUE 1000 DAN, ENGASTAMENTO SIMPLES COM 1,6 M DE SOLO (NÃO INCLUI FORNECIMENTO). AF_11/2019</v>
          </cell>
          <cell r="I3215" t="str">
            <v>UN</v>
          </cell>
          <cell r="J3215" t="str">
            <v>ATRIBUÍDO SÃO PAULO</v>
          </cell>
          <cell r="K3215" t="str">
            <v>530,06</v>
          </cell>
        </row>
        <row r="3216">
          <cell r="G3216">
            <v>100581</v>
          </cell>
          <cell r="H3216" t="str">
            <v>ASSENTAMENTO DE POSTE DE CONCRETO COM COMPRIMENTO NOMINAL DE 10,5 M, CARGA NOMINAL MENOR OU IGUAL A 1000 DAN, ENGASTAMENTO SIMPLES COM 1,65 M DE SOLO (NÃO INCLUI FORNECIMENTO). AF_11/2019</v>
          </cell>
          <cell r="I3216" t="str">
            <v>UN</v>
          </cell>
          <cell r="J3216" t="str">
            <v>ATRIBUÍDO SÃO PAULO</v>
          </cell>
          <cell r="K3216" t="str">
            <v>509,24</v>
          </cell>
        </row>
        <row r="3217">
          <cell r="G3217">
            <v>100582</v>
          </cell>
          <cell r="H3217" t="str">
            <v>ASSENTAMENTO DE POSTE DE CONCRETO COM COMPRIMENTO NOMINAL DE 10,5 M, CARGA NOMINAL MAIOR QUE 1000 DAN, ENGASTAMENTO SIMPLES COM 1,65 M DE SOLO (NÃO INCLUI FORNECIMENTO). AF_11/2019</v>
          </cell>
          <cell r="I3217" t="str">
            <v>UN</v>
          </cell>
          <cell r="J3217" t="str">
            <v>ATRIBUÍDO SÃO PAULO</v>
          </cell>
          <cell r="K3217" t="str">
            <v>585,28</v>
          </cell>
        </row>
        <row r="3218">
          <cell r="G3218">
            <v>100583</v>
          </cell>
          <cell r="H3218" t="str">
            <v>ASSENTAMENTO DE POSTE DE CONCRETO COM COMPRIMENTO NOMINAL DE 11 M, CARGA NOMINAL MENOR OU IGUAL A 1000 DAN, ENGASTAMENTO SIMPLES COM 1,7 M DE SOLO (NÃO INCLUI FORNECIMENTO). AF_11/2019</v>
          </cell>
          <cell r="I3218" t="str">
            <v>UN</v>
          </cell>
          <cell r="J3218" t="str">
            <v>ATRIBUÍDO SÃO PAULO</v>
          </cell>
          <cell r="K3218" t="str">
            <v>532,06</v>
          </cell>
        </row>
        <row r="3219">
          <cell r="G3219">
            <v>100584</v>
          </cell>
          <cell r="H3219" t="str">
            <v>ASSENTAMENTO DE POSTE DE CONCRETO COM COMPRIMENTO NOMINAL DE 11 M, CARGA NOMINAL MAIOR QUE 1000 DAN, ENGASTAMENTO SIMPLES COM 1,7 M DE SOLO (NÃO INCLUI FORNECIMENTO). AF_11/2019</v>
          </cell>
          <cell r="I3219" t="str">
            <v>UN</v>
          </cell>
          <cell r="J3219" t="str">
            <v>ATRIBUÍDO SÃO PAULO</v>
          </cell>
          <cell r="K3219" t="str">
            <v>577,85</v>
          </cell>
        </row>
        <row r="3220">
          <cell r="G3220">
            <v>100585</v>
          </cell>
          <cell r="H3220" t="str">
            <v>ASSENTAMENTO DE POSTE DE CONCRETO COM COMPRIMENTO NOMINAL DE 12 M, CARGA NOMINAL MENOR OU IGUAL A 1000 DAN, ENGASTAMENTO SIMPLES COM 1,8 M DE SOLO (NÃO INCLUI FORNECIMENTO). AF_11/2019</v>
          </cell>
          <cell r="I3220" t="str">
            <v>UN</v>
          </cell>
          <cell r="J3220" t="str">
            <v>ATRIBUÍDO SÃO PAULO</v>
          </cell>
          <cell r="K3220" t="str">
            <v>576,52</v>
          </cell>
        </row>
        <row r="3221">
          <cell r="G3221">
            <v>100586</v>
          </cell>
          <cell r="H3221" t="str">
            <v>ASSENTAMENTO DE POSTE DE CONCRETO COM COMPRIMENTO NOMINAL DE 12 M, CARGA NOMINAL MAIOR QUE 1000 DAN, ENGASTAMENTO SIMPLES COM 1,8 M DE SOLO (NÃO INCLUI FORNECIMENTO). AF_11/2019</v>
          </cell>
          <cell r="I3221" t="str">
            <v>UN</v>
          </cell>
          <cell r="J3221" t="str">
            <v>ATRIBUÍDO SÃO PAULO</v>
          </cell>
          <cell r="K3221" t="str">
            <v>649,53</v>
          </cell>
        </row>
        <row r="3222">
          <cell r="G3222">
            <v>100587</v>
          </cell>
          <cell r="H3222" t="str">
            <v>ASSENTAMENTO DE POSTE DE CONCRETO COM COMPRIMENTO NOMINAL DE 13 M, CARGA NOMINAL MENOR OU IGUAL A 1000 DAN, ENGASTAMENTO SIMPLES COM 1,9 M DE SOLO (NÃO INCLUI FORNECIMENTO). AF_11/2019</v>
          </cell>
          <cell r="I3222" t="str">
            <v>UN</v>
          </cell>
          <cell r="J3222" t="str">
            <v>ATRIBUÍDO SÃO PAULO</v>
          </cell>
          <cell r="K3222" t="str">
            <v>622,39</v>
          </cell>
        </row>
        <row r="3223">
          <cell r="G3223">
            <v>100588</v>
          </cell>
          <cell r="H3223" t="str">
            <v>ASSENTAMENTO DE POSTE DE CONCRETO COM COMPRIMENTO NOMINAL DE 13 M, CARGA NOMINAL MAIOR QUE 1000 DAN, ENGASTAMENTO SIMPLES COM 1,9 M DE SOLO (NÃO INCLUI FORNECIMENTO). AF_11/2019</v>
          </cell>
          <cell r="I3223" t="str">
            <v>UN</v>
          </cell>
          <cell r="J3223" t="str">
            <v>ATRIBUÍDO SÃO PAULO</v>
          </cell>
          <cell r="K3223" t="str">
            <v>679,16</v>
          </cell>
        </row>
        <row r="3224">
          <cell r="G3224">
            <v>100589</v>
          </cell>
          <cell r="H3224" t="str">
            <v>ASSENTAMENTO DE POSTE DE CONCRETO COM COMPRIMENTO NOMINAL DE 13,5 M, CARGA NOMINAL MENOR OU IGUAL A 1000 DAN, ENGASTAMENTO SIMPLES COM 1,95 M DE SOLO (NÃO INCLUI FORNECIMENTO). AF_11/2019</v>
          </cell>
          <cell r="I3224" t="str">
            <v>UN</v>
          </cell>
          <cell r="J3224" t="str">
            <v>ATRIBUÍDO SÃO PAULO</v>
          </cell>
          <cell r="K3224" t="str">
            <v>684,50</v>
          </cell>
        </row>
        <row r="3225">
          <cell r="G3225">
            <v>100590</v>
          </cell>
          <cell r="H3225" t="str">
            <v>ASSENTAMENTO DE POSTE DE CONCRETO COM COMPRIMENTO NOMINAL DE 13,5 M, CARGA NOMINAL MAIOR QUE 1000 DAN, ENGASTAMENTO SIMPLES COM 1,95 M DE SOLO (NÃO INCLUI FORNECIMENTO). AF_11/2019</v>
          </cell>
          <cell r="I3225" t="str">
            <v>UN</v>
          </cell>
          <cell r="J3225" t="str">
            <v>ATRIBUÍDO SÃO PAULO</v>
          </cell>
          <cell r="K3225" t="str">
            <v>740,45</v>
          </cell>
        </row>
        <row r="3226">
          <cell r="G3226">
            <v>100591</v>
          </cell>
          <cell r="H3226" t="str">
            <v>ASSENTAMENTO DE POSTE DE CONCRETO COM COMPRIMENTO NOMINAL DE 14 M, CARGA NOMINAL MENOR OU IGUAL A 1000 DAN, ENGASTAMENTO SIMPLES COM 2 M DE SOLO (NÃO INCLUI FORNECIMENTO). AF_11/2019</v>
          </cell>
          <cell r="I3226" t="str">
            <v>UN</v>
          </cell>
          <cell r="J3226" t="str">
            <v>ATRIBUÍDO SÃO PAULO</v>
          </cell>
          <cell r="K3226" t="str">
            <v>683,24</v>
          </cell>
        </row>
        <row r="3227">
          <cell r="G3227">
            <v>100592</v>
          </cell>
          <cell r="H3227" t="str">
            <v>ASSENTAMENTO DE POSTE DE CONCRETO COM COMPRIMENTO NOMINAL DE 14 M, CARGA NOMINAL MAIOR QUE 1000 DAN, ENGASTAMENTO SIMPLES COM 2 M DE SOLO (NÃO INCLUI FORNECIMENTO). AF_11/2019</v>
          </cell>
          <cell r="I3227" t="str">
            <v>UN</v>
          </cell>
          <cell r="J3227" t="str">
            <v>ATRIBUÍDO SÃO PAULO</v>
          </cell>
          <cell r="K3227" t="str">
            <v>729,64</v>
          </cell>
        </row>
        <row r="3228">
          <cell r="G3228">
            <v>100593</v>
          </cell>
          <cell r="H3228" t="str">
            <v>ASSENTAMENTO DE POSTE DE CONCRETO COM COMPRIMENTO NOMINAL DE 15 M, CARGA NOMINAL MENOR OU IGUAL A 1000 DAN, ENGASTAMENTO SIMPLES COM 2,1 M DE SOLO (NÃO INCLUI FORNECIMENTO). AF_11/2019</v>
          </cell>
          <cell r="I3228" t="str">
            <v>UN</v>
          </cell>
          <cell r="J3228" t="str">
            <v>ATRIBUÍDO SÃO PAULO</v>
          </cell>
          <cell r="K3228" t="str">
            <v>731,67</v>
          </cell>
        </row>
        <row r="3229">
          <cell r="G3229">
            <v>100594</v>
          </cell>
          <cell r="H3229" t="str">
            <v>ASSENTAMENTO DE POSTE DE CONCRETO COM COMPRIMENTO NOMINAL DE 15 M, CARGA NOMINAL MAIOR QUE 1000 DAN, ENGASTAMENTO SIMPLES COM 2,1 M DE SOLO (NÃO INCLUI FORNECIMENTO). AF_11/2019</v>
          </cell>
          <cell r="I3229" t="str">
            <v>UN</v>
          </cell>
          <cell r="J3229" t="str">
            <v>ATRIBUÍDO SÃO PAULO</v>
          </cell>
          <cell r="K3229" t="str">
            <v>810,46</v>
          </cell>
        </row>
        <row r="3230">
          <cell r="G3230">
            <v>100595</v>
          </cell>
          <cell r="H3230" t="str">
            <v>ASSENTAMENTO DE POSTE DE CONCRETO COM COMPRIMENTO NOMINAL DE 18 M, CARGA NOMINAL MENOR OU IGUAL A 1000 DAN, ENGASTAMENTO SIMPLES COM 2,4 M DE SOLO (NÃO INCLUI FORNECIMENTO). AF_11/2019</v>
          </cell>
          <cell r="I3230" t="str">
            <v>UN</v>
          </cell>
          <cell r="J3230" t="str">
            <v>ATRIBUÍDO SÃO PAULO</v>
          </cell>
          <cell r="K3230" t="str">
            <v>876,90</v>
          </cell>
        </row>
        <row r="3231">
          <cell r="G3231">
            <v>100596</v>
          </cell>
          <cell r="H3231" t="str">
            <v>ASSENTAMENTO DE POSTE DE CONCRETO COM COMPRIMENTO NOMINAL DE 18 M, CARGA NOMINAL MAIOR QUE 1000 DAN, ENGASTAMENTO SIMPLES COM 2,4 M DE SOLO (NÃO INCLUI FORNECIMENTO). AF_11/2019</v>
          </cell>
          <cell r="I3231" t="str">
            <v>UN</v>
          </cell>
          <cell r="J3231" t="str">
            <v>ATRIBUÍDO SÃO PAULO</v>
          </cell>
          <cell r="K3231" t="str">
            <v>983,32</v>
          </cell>
        </row>
        <row r="3232">
          <cell r="G3232">
            <v>100597</v>
          </cell>
          <cell r="H3232" t="str">
            <v>ASSENTAMENTO DE POSTE DE CONCRETO COM COMPRIMENTO NOMINAL DE 20 M, CARGA NOMINAL MENOR OU IGUAL A 1000 DAN, ENGASTAMENTO SIMPLES COM 2,6 M DE SOLO (NÃO INCLUI FORNECIMENTO). AF_11/2019</v>
          </cell>
          <cell r="I3232" t="str">
            <v>UN</v>
          </cell>
          <cell r="J3232" t="str">
            <v>ATRIBUÍDO SÃO PAULO</v>
          </cell>
          <cell r="K3232" t="str">
            <v>1.009,87</v>
          </cell>
        </row>
        <row r="3233">
          <cell r="G3233">
            <v>100598</v>
          </cell>
          <cell r="H3233" t="str">
            <v>ASSENTAMENTO DE POSTE DE CONCRETO COM COMPRIMENTO NOMINAL DE 20 M, CARGA NOMINAL MAIOR QUE 1000, ENGASTAMENTO SIMPLES COM 2,6 M DE SOLO (NÃO INCLUI FORNECIMENTO). AF_11/2019</v>
          </cell>
          <cell r="I3233" t="str">
            <v>UN</v>
          </cell>
          <cell r="J3233" t="str">
            <v>ATRIBUÍDO SÃO PAULO</v>
          </cell>
          <cell r="K3233" t="str">
            <v>1.097,62</v>
          </cell>
        </row>
        <row r="3234">
          <cell r="G3234">
            <v>100599</v>
          </cell>
          <cell r="H3234" t="str">
            <v>ASSENTAMENTO DE POSTE DE CONCRETO COM COMPRIMENTO NOMINAL DE 9 M, CARGA NOMINAL DE 150 DAN, ENGASTAMENTO BASE CONCRETADA COM 1 M DE CONCRETO E 0,5 M DE SOLO (NÃO INCLUI FORNECIMENTO). AF_11/2019</v>
          </cell>
          <cell r="I3234" t="str">
            <v>UN</v>
          </cell>
          <cell r="J3234" t="str">
            <v>ATRIBUÍDO SÃO PAULO</v>
          </cell>
          <cell r="K3234" t="str">
            <v>469,55</v>
          </cell>
        </row>
        <row r="3235">
          <cell r="G3235">
            <v>100600</v>
          </cell>
          <cell r="H3235" t="str">
            <v>ASSENTAMENTO DE POSTE DE CONCRETO COM COMPRIMENTO NOMINAL DE 9 M, CARGA NOMINAL DE 300 DAN, ENGASTAMENTO BASE CONCRETADA COM 1 M DE CONCRETO E 0,5 M DE SOLO (NÃO INCLUI FORNECIMENTO). AF_11/2019</v>
          </cell>
          <cell r="I3235" t="str">
            <v>UN</v>
          </cell>
          <cell r="J3235" t="str">
            <v>ATRIBUÍDO SÃO PAULO</v>
          </cell>
          <cell r="K3235" t="str">
            <v>556,59</v>
          </cell>
        </row>
        <row r="3236">
          <cell r="G3236">
            <v>100601</v>
          </cell>
          <cell r="H3236" t="str">
            <v>ASSENTAMENTO DE POSTE DE CONCRETO COM COMPRIMENTO NOMINAL DE 9 M, CARGA NOMINAL DE 400 DAN, ENGASTAMENTO BASE CONCRETADA COM 1 M DE CONCRETO E 0,5 M DE SOLO (NÃO INCLUI FORNECIMENTO). AF_11/2019</v>
          </cell>
          <cell r="I3236" t="str">
            <v>UN</v>
          </cell>
          <cell r="J3236" t="str">
            <v>ATRIBUÍDO SÃO PAULO</v>
          </cell>
          <cell r="K3236" t="str">
            <v>706,73</v>
          </cell>
        </row>
        <row r="3237">
          <cell r="G3237">
            <v>100602</v>
          </cell>
          <cell r="H3237" t="str">
            <v>ASSENTAMENTO DE POSTE DE CONCRETO COM COMPRIMENTO NOMINAL DE 9 M, CARGA NOMINAL DE 600 DAN, ENGASTAMENTO BASE CONCRETADA COM 1 M DE CONCRETO E 0,5 M DE SOLO (NÃO INCLUI FORNECIMENTO). AF_11/2019</v>
          </cell>
          <cell r="I3237" t="str">
            <v>UN</v>
          </cell>
          <cell r="J3237" t="str">
            <v>ATRIBUÍDO SÃO PAULO</v>
          </cell>
          <cell r="K3237" t="str">
            <v>893,98</v>
          </cell>
        </row>
        <row r="3238">
          <cell r="G3238">
            <v>100603</v>
          </cell>
          <cell r="H3238" t="str">
            <v>ASSENTAMENTO DE POSTE DE CONCRETO COM COMPRIMENTO NOMINAL DE 9 M, CARGA NOMINAL DE 1000 DAN, ENGASTAMENTO BASE CONCRETADA COM 1 M DE CONCRETO E 0,5 M DE SOLO (NÃO INCLUI FORNECIMENTO). AF_11/2019</v>
          </cell>
          <cell r="I3238" t="str">
            <v>UN</v>
          </cell>
          <cell r="J3238" t="str">
            <v>ATRIBUÍDO SÃO PAULO</v>
          </cell>
          <cell r="K3238" t="str">
            <v>1.374,58</v>
          </cell>
        </row>
        <row r="3239">
          <cell r="G3239">
            <v>100604</v>
          </cell>
          <cell r="H3239" t="str">
            <v>ASSENTAMENTO DE POSTE DE CONCRETO COM COMPRIMENTO NOMINAL DE 10 M, CARGA NOMINAL DE 300 DAN, ENGASTAMENTO BASE CONCRETADA COM 1 M DE CONCRETO E 0,6 M DE SOLO (NÃO INCLUI FORNECIMENTO). AF_11/2019</v>
          </cell>
          <cell r="I3239" t="str">
            <v>UN</v>
          </cell>
          <cell r="J3239" t="str">
            <v>ATRIBUÍDO SÃO PAULO</v>
          </cell>
          <cell r="K3239" t="str">
            <v>590,83</v>
          </cell>
        </row>
        <row r="3240">
          <cell r="G3240">
            <v>100605</v>
          </cell>
          <cell r="H3240" t="str">
            <v>ASSENTAMENTO DE POSTE DE CONCRETO COM COMPRIMENTO NOMINAL DE 10 M, CARGA NOMINAL DE 600 DAN, ENGASTAMENTO BASE CONCRETADA COM 1 M DE CONCRETO E 0,6 M DE SOLO (NÃO INCLUI FORNECIMENTO). AF_11/2019</v>
          </cell>
          <cell r="I3240" t="str">
            <v>UN</v>
          </cell>
          <cell r="J3240" t="str">
            <v>ATRIBUÍDO SÃO PAULO</v>
          </cell>
          <cell r="K3240" t="str">
            <v>935,77</v>
          </cell>
        </row>
        <row r="3241">
          <cell r="G3241">
            <v>100606</v>
          </cell>
          <cell r="H3241" t="str">
            <v>ASSENTAMENTO DE POSTE DE CONCRETO COM COMPRIMENTO NOMINAL DE 10 M, CARGA NOMINAL DE 1000 DAN, ENGASTAMENTO BASE CONCRETADA COM 1 M DE CONCRETO E 0,6 M DE SOLO (NÃO INCLUI FORNECIMENTO). AF_11/2019</v>
          </cell>
          <cell r="I3241" t="str">
            <v>UN</v>
          </cell>
          <cell r="J3241" t="str">
            <v>ATRIBUÍDO SÃO PAULO</v>
          </cell>
          <cell r="K3241" t="str">
            <v>1.426,04</v>
          </cell>
        </row>
        <row r="3242">
          <cell r="G3242">
            <v>100607</v>
          </cell>
          <cell r="H3242" t="str">
            <v>ASSENTAMENTO DE POSTE DE CONCRETO COM COMPRIMENTO NOMINAL DE 10,5 M, CARGA NOMINAL DE 300 DAN, ENGASTAMENTO BASE CONCRETADA COM 1 M DE CONCRETO E 0,65 M DE SOLO (NÃO INCLUI FORNECIMENTO). AF_11/2019</v>
          </cell>
          <cell r="I3242" t="str">
            <v>UN</v>
          </cell>
          <cell r="J3242" t="str">
            <v>ATRIBUÍDO SÃO PAULO</v>
          </cell>
          <cell r="K3242" t="str">
            <v>607,06</v>
          </cell>
        </row>
        <row r="3243">
          <cell r="G3243">
            <v>100608</v>
          </cell>
          <cell r="H3243" t="str">
            <v>ASSENTAMENTO DE POSTE DE CONCRETO COM COMPRIMENTO NOMINAL DE 10,5 M, CARGA NOMINAL DE 600 DAN, ENGASTAMENTO BASE CONCRETADA COM 1 M DE CONCRETO E 0,65 M DE SOLO (NÃO INCLUI FORNECIMENTO). AF_11/2019</v>
          </cell>
          <cell r="I3243" t="str">
            <v>UN</v>
          </cell>
          <cell r="J3243" t="str">
            <v>ATRIBUÍDO SÃO PAULO</v>
          </cell>
          <cell r="K3243" t="str">
            <v>956,37</v>
          </cell>
        </row>
        <row r="3244">
          <cell r="G3244">
            <v>100609</v>
          </cell>
          <cell r="H3244" t="str">
            <v>ASSENTAMENTO DE POSTE DE CONCRETO COM COMPRIMENTO NOMINAL DE 10,5 M, CARGA NOMINAL DE 1000 DAN, ENGASTAMENTO BASE CONCRETADA COM 1 M DE CONCRETO E 0,65 M DE SOLO (NÃO INCLUI FORNECIMENTO). AF_11/2019</v>
          </cell>
          <cell r="I3244" t="str">
            <v>UN</v>
          </cell>
          <cell r="J3244" t="str">
            <v>ATRIBUÍDO SÃO PAULO</v>
          </cell>
          <cell r="K3244" t="str">
            <v>1.453,49</v>
          </cell>
        </row>
        <row r="3245">
          <cell r="G3245">
            <v>100610</v>
          </cell>
          <cell r="H3245" t="str">
            <v>ASSENTAMENTO DE POSTE DE CONCRETO COM COMPRIMENTO NOMINAL DE 11 M, CARGA NOMINAL DE 300 DAN, ENGASTAMENTO BASE CONCRETADA COM 1 M DE CONCRETO E 0,7 M DE SOLO (NÃO INCLUI FORNECIMENTO). AF_11/2019</v>
          </cell>
          <cell r="I3245" t="str">
            <v>UN</v>
          </cell>
          <cell r="J3245" t="str">
            <v>ATRIBUÍDO SÃO PAULO</v>
          </cell>
          <cell r="K3245" t="str">
            <v>623,27</v>
          </cell>
        </row>
        <row r="3246">
          <cell r="G3246">
            <v>100611</v>
          </cell>
          <cell r="H3246" t="str">
            <v>ASSENTAMENTO DE POSTE DE CONCRETO COM COMPRIMENTO NOMINAL DE 11 M, CARGA NOMINAL DE 400 DAN, ENGASTAMENTO BASE CONCRETADA COM 1 M DE CONCRETO E 0,7 M DE SOLO (NÃO INCLUI FORNECIMENTO). AF_11/2019</v>
          </cell>
          <cell r="I3246" t="str">
            <v>UN</v>
          </cell>
          <cell r="J3246" t="str">
            <v>ATRIBUÍDO SÃO PAULO</v>
          </cell>
          <cell r="K3246" t="str">
            <v>780,08</v>
          </cell>
        </row>
        <row r="3247">
          <cell r="G3247">
            <v>100612</v>
          </cell>
          <cell r="H3247" t="str">
            <v>ASSENTAMENTO DE POSTE DE CONCRETO COM COMPRIMENTO NOMINAL DE 11 M, CARGA NOMINAL DE 600 DAN, ENGASTAMENTO BASE CONCRETADA COM 1 M DE CONCRETO E 0,7 M DE SOLO (NÃO INCLUI FORNECIMENTO). AF_11/2019</v>
          </cell>
          <cell r="I3247" t="str">
            <v>UN</v>
          </cell>
          <cell r="J3247" t="str">
            <v>ATRIBUÍDO SÃO PAULO</v>
          </cell>
          <cell r="K3247" t="str">
            <v>976,58</v>
          </cell>
        </row>
        <row r="3248">
          <cell r="G3248">
            <v>100613</v>
          </cell>
          <cell r="H3248" t="str">
            <v>ASSENTAMENTO DE POSTE DE CONCRETO COM COMPRIMENTO NOMINAL DE 11 M, CARGA NOMINAL DE 1000 DAN, ENGASTAMENTO BASE CONCRETADA COM 1 M DE CONCRETO E 0,7 M DE SOLO (NÃO INCLUI FORNECIMENTO). AF_11/2019</v>
          </cell>
          <cell r="I3248" t="str">
            <v>UN</v>
          </cell>
          <cell r="J3248" t="str">
            <v>ATRIBUÍDO SÃO PAULO</v>
          </cell>
          <cell r="K3248" t="str">
            <v>1.480,24</v>
          </cell>
        </row>
        <row r="3249">
          <cell r="G3249">
            <v>100614</v>
          </cell>
          <cell r="H3249" t="str">
            <v>ASSENTAMENTO DE POSTE DE CONCRETO COM COMPRIMENTO NOMINAL DE 12 M, CARGA NOMINAL DE 400 DAN, ENGASTAMENTO BASE CONCRETADA COM 1 M DE CONCRETO E 0,8 M DE SOLO (NÃO INCLUI FORNECIMENTO). AF_11/2019</v>
          </cell>
          <cell r="I3249" t="str">
            <v>UN</v>
          </cell>
          <cell r="J3249" t="str">
            <v>ATRIBUÍDO SÃO PAULO</v>
          </cell>
          <cell r="K3249" t="str">
            <v>816,10</v>
          </cell>
        </row>
        <row r="3250">
          <cell r="G3250">
            <v>100615</v>
          </cell>
          <cell r="H3250" t="str">
            <v>ASSENTAMENTO DE POSTE DE CONCRETO COM COMPRIMENTO NOMINAL DE 12 M, CARGA NOMINAL DE 600 DAN, ENGASTAMENTO BASE CONCRETADA COM 1 M DE CONCRETO E 0,8 M DE SOLO (NÃO INCLUI FORNECIMENTO). AF_11/2019</v>
          </cell>
          <cell r="I3250" t="str">
            <v>UN</v>
          </cell>
          <cell r="J3250" t="str">
            <v>ATRIBUÍDO SÃO PAULO</v>
          </cell>
          <cell r="K3250" t="str">
            <v>1.016,63</v>
          </cell>
        </row>
        <row r="3251">
          <cell r="G3251">
            <v>100616</v>
          </cell>
          <cell r="H3251" t="str">
            <v>ASSENTAMENTO DE POSTE DE CONCRETO COM COMPRIMENTO NOMINAL DE 12 M, CARGA NOMINAL DE 1000 DAN, ENGASTAMENTO BASE CONCRETADA COM 1 M DE CONCRETO E 0,8 M DE SOLO (NÃO INCLUI FORNECIMENTO). AF_11/2019</v>
          </cell>
          <cell r="I3251" t="str">
            <v>UN</v>
          </cell>
          <cell r="J3251" t="str">
            <v>ATRIBUÍDO SÃO PAULO</v>
          </cell>
          <cell r="K3251" t="str">
            <v>1.536,35</v>
          </cell>
        </row>
        <row r="3252">
          <cell r="G3252">
            <v>100617</v>
          </cell>
          <cell r="H3252" t="str">
            <v>ASSENTAMENTO DE POSTE DE CONCRETO COM COMPRIMENTO NOMINAL DE 13 M, CARGA NOMINAL DE 600 DAN, ENGASTAMENTO BASE CONCRETADA COM 1 M DE CONCRETO E 0,9 M DE SOLO (NÃO INCLUI FORNECIMENTO). AF_11/2019</v>
          </cell>
          <cell r="I3252" t="str">
            <v>UN</v>
          </cell>
          <cell r="J3252" t="str">
            <v>ATRIBUÍDO SÃO PAULO</v>
          </cell>
          <cell r="K3252" t="str">
            <v>1.056,46</v>
          </cell>
        </row>
        <row r="3253">
          <cell r="G3253">
            <v>100618</v>
          </cell>
          <cell r="H3253" t="str">
            <v>ASSENTAMENTO DE POSTE DE CONCRETO COM COMPRIMENTO NOMINAL DE 13 M, CARGA NOMINAL DE 1000 DAN, ENGASTAMENTO BASE CONCRETADA COM 1 M DE CONCRETO E 0,9 M DE SOLO - SOMENTE INSTALAÇÃO, SEM FORNECIMENTO. AF_11/2019</v>
          </cell>
          <cell r="I3253" t="str">
            <v>UN</v>
          </cell>
          <cell r="J3253" t="str">
            <v>ATRIBUÍDO SÃO PAULO</v>
          </cell>
          <cell r="K3253" t="str">
            <v>1.598,62</v>
          </cell>
        </row>
        <row r="3254">
          <cell r="G3254">
            <v>100619</v>
          </cell>
          <cell r="H3254" t="str">
            <v>POSTE DECORATIVO PARA JARDIM EM AÇO TUBULAR, H = *2,5* M, SEM LUMINÁRIA - FORNECIMENTO E INSTALAÇÃO. AF_11/2019</v>
          </cell>
          <cell r="I3254" t="str">
            <v>UN</v>
          </cell>
          <cell r="J3254" t="str">
            <v>ATRIBUÍDO SÃO PAULO</v>
          </cell>
          <cell r="K3254" t="str">
            <v>567,20</v>
          </cell>
        </row>
        <row r="3255">
          <cell r="G3255">
            <v>100620</v>
          </cell>
          <cell r="H3255" t="str">
            <v>POSTE DE AÇO CONICO CONTÍNUO CURVO SIMPLES, FLANGEADO, H=9M, INCLUSIVE LUMINÁRIA, SEM LÂMPADA - FORNECIMENTO E INSTALACAO. AF_11/2019</v>
          </cell>
          <cell r="I3255" t="str">
            <v>UN</v>
          </cell>
          <cell r="J3255" t="str">
            <v>ATRIBUÍDO SÃO PAULO</v>
          </cell>
          <cell r="K3255" t="str">
            <v>3.547,29</v>
          </cell>
        </row>
        <row r="3256">
          <cell r="G3256">
            <v>100621</v>
          </cell>
          <cell r="H3256" t="str">
            <v>POSTE DE AÇO CONICO CONTÍNUO CURVO DUPLO, FLANGEADO, H=9M, INCLUSIVE LUMINÁRIAS, SEM LÂMPADAS - FORNECIMENTO E INSTALACAO. AF_11/2019</v>
          </cell>
          <cell r="I3256" t="str">
            <v>UN</v>
          </cell>
          <cell r="J3256" t="str">
            <v>ATRIBUÍDO SÃO PAULO</v>
          </cell>
          <cell r="K3256" t="str">
            <v>3.997,66</v>
          </cell>
        </row>
        <row r="3257">
          <cell r="G3257">
            <v>100622</v>
          </cell>
          <cell r="H3257" t="str">
            <v>POSTE DE AÇO CONICO CONTÍNUO CURVO SIMPLES, ENGASTADO, H=9M, INCLUSIVE LUMINÁRIA, SEM LÂMPADA - FORNECIMENTO E INSTALACAO. AF_11/2019</v>
          </cell>
          <cell r="I3257" t="str">
            <v>UN</v>
          </cell>
          <cell r="J3257" t="str">
            <v>ATRIBUÍDO SÃO PAULO</v>
          </cell>
          <cell r="K3257" t="str">
            <v>2.463,09</v>
          </cell>
        </row>
        <row r="3258">
          <cell r="G3258">
            <v>100623</v>
          </cell>
          <cell r="H3258" t="str">
            <v>POSTE DE AÇO CONICO CONTÍNUO CURVO DUPLO, ENGASTADO, H=9M, INCLUSIVE LUMINÁRIAS, SEM LÂMPADAS - FORNECIMENTO E INSTALACAO. AF_11/2019</v>
          </cell>
          <cell r="I3258" t="str">
            <v>UN</v>
          </cell>
          <cell r="J3258" t="str">
            <v>ATRIBUÍDO SÃO PAULO</v>
          </cell>
          <cell r="K3258" t="str">
            <v>2.636,13</v>
          </cell>
        </row>
        <row r="3259">
          <cell r="G3259">
            <v>97600</v>
          </cell>
          <cell r="H3259" t="str">
            <v>REFLETOR EM ALUMÍNIO, DE SUPORTE E ALÇA, COM 1 LÂMPADA VAPOR DE MERCÚRIO DE 125 W, COM REATOR ALTO FATOR DE POTÊNCIA - FORNECIMENTO E INSTALAÇÃO. AF_02/2020</v>
          </cell>
          <cell r="I3259" t="str">
            <v>UN</v>
          </cell>
          <cell r="J3259" t="str">
            <v>COEFICIENTE DE REPRESENTATIVIDADE</v>
          </cell>
          <cell r="K3259" t="str">
            <v>296,96</v>
          </cell>
        </row>
        <row r="3260">
          <cell r="G3260">
            <v>97601</v>
          </cell>
          <cell r="H3260" t="str">
            <v>REFLETOR EM ALUMÍNIO, DE SUPORTE E ALÇA, COM LÂMPADA VAPOR DE MERCÚRIO DE 250 W, COM REATOR ALTO FATOR DE POTÊNCIA - FORNECIMENTO E INSTALAÇÃO. AF_02/2020</v>
          </cell>
          <cell r="I3260" t="str">
            <v>UN</v>
          </cell>
          <cell r="J3260" t="str">
            <v>COEFICIENTE DE REPRESENTATIVIDADE</v>
          </cell>
          <cell r="K3260" t="str">
            <v>315,01</v>
          </cell>
        </row>
        <row r="3261">
          <cell r="G3261">
            <v>97605</v>
          </cell>
          <cell r="H3261" t="str">
            <v>LUMINÁRIA ARANDELA TIPO MEIA LUA, DE SOBREPOR, COM 1 LÂMPADA LED DE 6 W, SEM REATOR - FORNECIMENTO E INSTALAÇÃO. AF_02/2020</v>
          </cell>
          <cell r="I3261" t="str">
            <v>UN</v>
          </cell>
          <cell r="J3261" t="str">
            <v>COEFICIENTE DE REPRESENTATIVIDADE</v>
          </cell>
          <cell r="K3261" t="str">
            <v>82,21</v>
          </cell>
        </row>
        <row r="3262">
          <cell r="G3262">
            <v>97606</v>
          </cell>
          <cell r="H3262" t="str">
            <v>LUMINÁRIA ARANDELA TIPO MEIA LUA, DE SOBREPOR, COM 1 LÂMPADA FLUORESCENTE DE 15 W, SEM REATOR - FORNECIMENTO E INSTALAÇÃO. AF_02/2020</v>
          </cell>
          <cell r="I3262" t="str">
            <v>UN</v>
          </cell>
          <cell r="J3262" t="str">
            <v>COEFICIENTE DE REPRESENTATIVIDADE</v>
          </cell>
          <cell r="K3262" t="str">
            <v>90,16</v>
          </cell>
        </row>
        <row r="3263">
          <cell r="G3263">
            <v>97607</v>
          </cell>
          <cell r="H3263" t="str">
            <v>LUMINÁRIA ARANDELA TIPO TARTARUGA, DE SOBREPOR, COM 1 LÂMPADA LED DE 6 W, SEM REATOR - FORNECIMENTO E INSTALAÇÃO. AF_02/2020</v>
          </cell>
          <cell r="I3263" t="str">
            <v>UN</v>
          </cell>
          <cell r="J3263" t="str">
            <v>COEFICIENTE DE REPRESENTATIVIDADE</v>
          </cell>
          <cell r="K3263" t="str">
            <v>99,16</v>
          </cell>
        </row>
        <row r="3264">
          <cell r="G3264">
            <v>97608</v>
          </cell>
          <cell r="H3264" t="str">
            <v>LUMINÁRIA ARANDELA TIPO TARTARUGA, COM GRADE, DE SOBREPOR, COM 1 LÂMPADA FLUORESCENTE DE 15 W, SEM REATOR - FORNECIMENTO E INSTALAÇÃO. AF_02/2020</v>
          </cell>
          <cell r="I3264" t="str">
            <v>UN</v>
          </cell>
          <cell r="J3264" t="str">
            <v>COEFICIENTE DE REPRESENTATIVIDADE</v>
          </cell>
          <cell r="K3264" t="str">
            <v>107,11</v>
          </cell>
        </row>
        <row r="3265">
          <cell r="G3265">
            <v>102102</v>
          </cell>
          <cell r="H3265" t="str">
            <v>TRANSFORMADOR DE DISTRIBUIÇÃO, 30 KVA, TRIFÁSICO, 60 HZ, CLASSE 15 KV, IMERSO EM ÓLEO MINERAL, INSTALAÇÃO EM POSTE (NÃO INCLUSO SUPORTE) - FORNECIMENTO E INSTALAÇÃO. AF_12/2020</v>
          </cell>
          <cell r="I3265" t="str">
            <v>UN</v>
          </cell>
          <cell r="J3265" t="str">
            <v>ATRIBUÍDO SÃO PAULO</v>
          </cell>
          <cell r="K3265" t="str">
            <v>10.147,84</v>
          </cell>
        </row>
        <row r="3266">
          <cell r="G3266">
            <v>102103</v>
          </cell>
          <cell r="H3266" t="str">
            <v>TRANSFORMADOR DE DISTRIBUIÇÃO, 45 KVA, TRIFÁSICO, 60 HZ, CLASSE 15 KV, IMERSO EM ÓLEO MINERAL, INSTALAÇÃO EM POSTE (NÃO INCLUSO SUPORTE) - FORNECIMENTO E INSTALAÇÃO. AF_12/2020</v>
          </cell>
          <cell r="I3266" t="str">
            <v>UN</v>
          </cell>
          <cell r="J3266" t="str">
            <v>ATRIBUÍDO SÃO PAULO</v>
          </cell>
          <cell r="K3266" t="str">
            <v>11.298,34</v>
          </cell>
        </row>
        <row r="3267">
          <cell r="G3267">
            <v>102104</v>
          </cell>
          <cell r="H3267" t="str">
            <v>TRANSFORMADOR DE DISTRIBUIÇÃO, 75 KVA, TRIFÁSICO, 60 HZ, CLASSE 15 KV, IMERSO EM ÓLEO MINERAL, INSTALAÇÃO EM POSTE (NÃO INCLUSO SUPORTE) - FORNECIMENTO E INSTALAÇÃO. AF_12/2020</v>
          </cell>
          <cell r="I3267" t="str">
            <v>UN</v>
          </cell>
          <cell r="J3267" t="str">
            <v>ATRIBUÍDO SÃO PAULO</v>
          </cell>
          <cell r="K3267" t="str">
            <v>14.507,10</v>
          </cell>
        </row>
        <row r="3268">
          <cell r="G3268">
            <v>102105</v>
          </cell>
          <cell r="H3268" t="str">
            <v>TRANSFORMADOR DE DISTRIBUIÇÃO, 112,5 KVA, TRIFÁSICO, 60 HZ, CLASSE 15 KV, IMERSO EM ÓLEO MINERAL, INSTALAÇÃO EM POSTE (NÃO INCLUSO SUPORTE) - FORNECIMENTO E INSTALAÇÃO. AF_12/2020</v>
          </cell>
          <cell r="I3268" t="str">
            <v>UN</v>
          </cell>
          <cell r="J3268" t="str">
            <v>ATRIBUÍDO SÃO PAULO</v>
          </cell>
          <cell r="K3268" t="str">
            <v>17.841,16</v>
          </cell>
        </row>
        <row r="3269">
          <cell r="G3269">
            <v>102106</v>
          </cell>
          <cell r="H3269" t="str">
            <v>TRANSFORMADOR DE DISTRIBUIÇÃO, 150 KVA, TRIFÁSICO, 60 HZ, CLASSE 15 KV, IMERSO EM ÓLEO MINERAL, INSTALAÇÃO EM POSTE (NÃO INCLUSO SUPORTE) - FORNECIMENTO E INSTALAÇÃO. AF_12/2020</v>
          </cell>
          <cell r="I3269" t="str">
            <v>UN</v>
          </cell>
          <cell r="J3269" t="str">
            <v>ATRIBUÍDO SÃO PAULO</v>
          </cell>
          <cell r="K3269" t="str">
            <v>22.392,90</v>
          </cell>
        </row>
        <row r="3270">
          <cell r="G3270">
            <v>102107</v>
          </cell>
          <cell r="H3270" t="str">
            <v>TRANSFORMADOR DE DISTRIBUIÇÃO, 225 KVA, TRIFÁSICO, 60 HZ, CLASSE 15 KV, IMERSO EM ÓLEO MINERAL, INSTALAÇÃO EM POSTE (NÃO INCLUSO SUPORTE) - FORNECIMENTO E INSTALAÇÃO. AF_12/2020</v>
          </cell>
          <cell r="I3270" t="str">
            <v>UN</v>
          </cell>
          <cell r="J3270" t="str">
            <v>ATRIBUÍDO SÃO PAULO</v>
          </cell>
          <cell r="K3270" t="str">
            <v>31.266,32</v>
          </cell>
        </row>
        <row r="3271">
          <cell r="G3271">
            <v>102108</v>
          </cell>
          <cell r="H3271" t="str">
            <v>TRANSFORMADOR DE DISTRIBUIÇÃO, 300 KVA, TRIFÁSICO, 60 HZ, CLASSE 15 KV, IMERSO EM ÓLEO MINERAL, INSTALAÇÃO EM POSTE (NÃO INCLUSO SUPORTE) - FORNECIMENTO E INSTALAÇÃO. AF_12/2020</v>
          </cell>
          <cell r="I3271" t="str">
            <v>UN</v>
          </cell>
          <cell r="J3271" t="str">
            <v>ATRIBUÍDO SÃO PAULO</v>
          </cell>
          <cell r="K3271" t="str">
            <v>36.417,81</v>
          </cell>
        </row>
        <row r="3272">
          <cell r="G3272">
            <v>102109</v>
          </cell>
          <cell r="H3272" t="str">
            <v>SUPORTE PARA TRANSFORMADOR EM POSTE DE CONCRETO CIRCULAR - FORNECIMENTO E INSTALAÇÃO. AF_12/2020</v>
          </cell>
          <cell r="I3272" t="str">
            <v>UN</v>
          </cell>
          <cell r="J3272" t="str">
            <v>COEFICIENTE DE REPRESENTATIVIDADE</v>
          </cell>
          <cell r="K3272" t="str">
            <v>69,10</v>
          </cell>
        </row>
        <row r="3273">
          <cell r="G3273">
            <v>102110</v>
          </cell>
          <cell r="H3273" t="str">
            <v>SUPORTE PARA TRANSFORMADOR EM POSTE DE CONCRETO DUPLO T - FORNECIMENTO E INSTALAÇÃO. AF_12/2020</v>
          </cell>
          <cell r="I3273" t="str">
            <v>UN</v>
          </cell>
          <cell r="J3273" t="str">
            <v>COEFICIENTE DE REPRESENTATIVIDADE</v>
          </cell>
          <cell r="K3273" t="str">
            <v>237,85</v>
          </cell>
        </row>
        <row r="3274">
          <cell r="G3274">
            <v>103654</v>
          </cell>
          <cell r="H3274" t="str">
            <v>TRANSFORMADOR DE DISTRIBUIÇÃO, 500KVA, TRIFÁSICO, 60 HZ, CLASSE 15 KV, IMERSO EM ÓLEO MINERAL, INSTALAÇÃO EM SOLO (NÃO INCLUSO ABRIGO) - FORNECIMENTO E INSTALAÇÃO. AF_02/2022</v>
          </cell>
          <cell r="I3274" t="str">
            <v>UN</v>
          </cell>
          <cell r="J3274" t="str">
            <v>ATRIBUÍDO SÃO PAULO</v>
          </cell>
          <cell r="K3274" t="str">
            <v>59.031,98</v>
          </cell>
        </row>
        <row r="3275">
          <cell r="G3275">
            <v>103655</v>
          </cell>
          <cell r="H3275" t="str">
            <v>TRANSFORMADOR DE DISTRIBUIÇÃO, 750 KVA, TRIFÁSICO, 60 HZ, CLASSE 15 KV, IMERSO EM ÓLEO MINERAL, INSTALAÇÃO EM SOLO (NÃO INCLUSO ABRIGO) - FORNECIMENTO E INSTALAÇÃO. AF_02/2022</v>
          </cell>
          <cell r="I3275" t="str">
            <v>UN</v>
          </cell>
          <cell r="J3275" t="str">
            <v>ATRIBUÍDO SÃO PAULO</v>
          </cell>
          <cell r="K3275" t="str">
            <v>80.876,44</v>
          </cell>
        </row>
        <row r="3276">
          <cell r="G3276">
            <v>103656</v>
          </cell>
          <cell r="H3276" t="str">
            <v>TRANSFORMADOR DE DISTRIBUIÇÃO, 1000 KVA, TRIFÁSICO, 60 HZ, CLASSE 15 KV, IMERSO EM ÓLEO MINERAL, INSTALAÇÃO EM SOLO (NÃO INCLUSO ABRIGO) - FORNECIMENTO E INSTALAÇÃO. AF_02/2022</v>
          </cell>
          <cell r="I3276" t="str">
            <v>UN</v>
          </cell>
          <cell r="J3276" t="str">
            <v>ATRIBUÍDO SÃO PAULO</v>
          </cell>
          <cell r="K3276" t="str">
            <v>113.091,98</v>
          </cell>
        </row>
        <row r="3277">
          <cell r="G3277">
            <v>104473</v>
          </cell>
          <cell r="H3277" t="str">
            <v>COMPOSIÇÃO PARAMÉTRICA DE PONTO ELÉTRICO DE ILUMINAÇÃO, COM INTERRUPTOR SIMPLES, EM EDIFÍCIO RESIDENCIAL COM ELETRODUTO EMBUTIDO EM RASGOS NAS PAREDES, INCLUSO TOMADA, ELETRODUTO, CABO, RASGO E CHUMBAMENTO (SEM LUMINÁRIA E LÂMPADA). AF_11/2022</v>
          </cell>
          <cell r="I3277" t="str">
            <v>UN</v>
          </cell>
          <cell r="J3277" t="str">
            <v>COEFICIENTE DE REPRESENTATIVIDADE</v>
          </cell>
          <cell r="K3277" t="str">
            <v>137,09</v>
          </cell>
        </row>
        <row r="3278">
          <cell r="G3278">
            <v>104474</v>
          </cell>
          <cell r="H3278" t="str">
            <v>COMPOSIÇÃO PARAMÉTRICA DE PONTO ELÉTRICO DE ILUMINAÇÃO, COM INTERRUPTOR PARALELO, EM EDIFÍCIO RESIDENCIAL COM ELETRODUTO EMBUTIDO EM RASGOS NAS PAREDES, INCLUSO CAIXA ELÉTRICA, MÓDULO DE TOMADA, ELETRODUTO, CABO, RASGO, QUEBRA E CHUMBAMENTO (SEM LUMINÁRIA E LÂMPADA). AF_11/2022</v>
          </cell>
          <cell r="I3278" t="str">
            <v>UN</v>
          </cell>
          <cell r="J3278" t="str">
            <v>COEFICIENTE DE REPRESENTATIVIDADE</v>
          </cell>
          <cell r="K3278" t="str">
            <v>296,04</v>
          </cell>
        </row>
        <row r="3279">
          <cell r="G3279">
            <v>104475</v>
          </cell>
          <cell r="H3279" t="str">
            <v>COMPOSIÇÃO PARAMÉTRICA DE PONTO ELÉTRICO DE TOMADA DE USO GERAL 2P+T (10A/250V) EM EDIFÍCIO RESIDENCIAL COM ELETRODUTO EMBUTIDO EM RASGOS NAS PAREDES, INCLUSO TOMADA, ELETRODUTO, CABO, RASGO, QUEBRA E CHUMBAMENTO. AF_11/2022</v>
          </cell>
          <cell r="I3279" t="str">
            <v>UN</v>
          </cell>
          <cell r="J3279" t="str">
            <v>COEFICIENTE DE REPRESENTATIVIDADE</v>
          </cell>
          <cell r="K3279" t="str">
            <v>119,13</v>
          </cell>
        </row>
        <row r="3280">
          <cell r="G3280">
            <v>104476</v>
          </cell>
          <cell r="H3280" t="str">
            <v>COMPOSIÇÃO PARAMÉTRICA DE PONTO ELÉTRICO DE TOMADA DE USO ESPECÍFICO 2P+T (20A/250V) EM EDIFÍCIO RESIDENCIAL COM ELETRODUTO EMBUTIDO EM RASGOS NAS PAREDES, INCLUSO TOMADA, ELETRODUTO, CABO, RASGO, QUEBRA E CHUMBAMENTO (EXCETO CHUVEIRO). AF_11/2022</v>
          </cell>
          <cell r="I3280" t="str">
            <v>UN</v>
          </cell>
          <cell r="J3280" t="str">
            <v>COEFICIENTE DE REPRESENTATIVIDADE</v>
          </cell>
          <cell r="K3280" t="str">
            <v>151,46</v>
          </cell>
        </row>
        <row r="3281">
          <cell r="G3281">
            <v>104477</v>
          </cell>
          <cell r="H3281" t="str">
            <v>COMPOSIÇÃO PARAMÉTRICA DE PONTO ELÉTRICO DE ILUMINAÇÃO, COM INTERRUPTOR SIMPLES, EM EDIFÍCIO RESIDENCIAL COM ELETRODUTO EMBUTIDO SEM NECESSIDADE DE RASGOS, INCLUSO TOMADA, ELETRODUTO, CABO E QUEBRA (SEM LUMINÁRIA E LÂMPADA). AF_11/2022</v>
          </cell>
          <cell r="I3281" t="str">
            <v>UN</v>
          </cell>
          <cell r="J3281" t="str">
            <v>COEFICIENTE DE REPRESENTATIVIDADE</v>
          </cell>
          <cell r="K3281" t="str">
            <v>114,84</v>
          </cell>
        </row>
        <row r="3282">
          <cell r="G3282">
            <v>104478</v>
          </cell>
          <cell r="H3282" t="str">
            <v>COMPOSIÇÃO PARAMÉTRICA DE PONTO ELÉTRICO DE ILUMINAÇÃO, COM INTERRUPTOR PARALELO, EM EDIFÍCIO RESIDENCIAL COM ELETRODUTO EMBUTIDO SEM NECESSIDADE DE RASGOS, INCLUSO TOMADA, ELETRODUTO, CABO E QUEBRA (SEM LUMINÁRIA E LÂMPADA). AF_11/2022</v>
          </cell>
          <cell r="I3282" t="str">
            <v>UN</v>
          </cell>
          <cell r="J3282" t="str">
            <v>COEFICIENTE DE REPRESENTATIVIDADE</v>
          </cell>
          <cell r="K3282" t="str">
            <v>256,64</v>
          </cell>
        </row>
        <row r="3283">
          <cell r="G3283">
            <v>104479</v>
          </cell>
          <cell r="H3283" t="str">
            <v>COMPOSIÇÃO PARAMÉTRICA DE PONTO ELÉTRICO DE TOMADA DE USO GERAL 2P+T (10A/250V) EM EDIFÍCIO RESIDENCIAL COM ELETRODUTO EMBUTIDO SEM NECESSIDADE DE RASGOS, INCLUSO TOMADA, ELETRODUTO, CABO E QUEBRA. AF_11/2022</v>
          </cell>
          <cell r="I3283" t="str">
            <v>UN</v>
          </cell>
          <cell r="J3283" t="str">
            <v>COEFICIENTE DE REPRESENTATIVIDADE</v>
          </cell>
          <cell r="K3283" t="str">
            <v>103,29</v>
          </cell>
        </row>
        <row r="3284">
          <cell r="G3284">
            <v>104480</v>
          </cell>
          <cell r="H3284" t="str">
            <v>COMPOSIÇÃO PARAMÉTRICA DE PONTO ELÉTRICO DE TOMADA DE USO ESPECÍFICO 2P+T (20A/250V) EM EDIFÍCIO RESIDENCIAL COM ELETRODUTO EMBUTIDO SEM NECESSIDADE DE RASGOS, INCLUSO TOMADA, ELETRODUTO, CABO E QUEBRA (EXCETO CHUVEIRO). AF_11/2022</v>
          </cell>
          <cell r="I3284" t="str">
            <v>UN</v>
          </cell>
          <cell r="J3284" t="str">
            <v>COEFICIENTE DE REPRESENTATIVIDADE</v>
          </cell>
          <cell r="K3284" t="str">
            <v>116,80</v>
          </cell>
        </row>
        <row r="3285">
          <cell r="G3285">
            <v>104481</v>
          </cell>
          <cell r="H3285" t="str">
            <v>COMPOSIÇÃO PARAMÉTRICA DE PONTO ELÉTRICO DE TOMADA PARA CHUVEIRO (20A/250V) EM EDIFÍCIO RESIDENCIAL COM ELETRODUTO EMBUTIDO EM RASGOS NAS PAREDES, INCLUSO TOMADA, ELETRODUTO, CABO, RASGO, QUEBRA E CHUMBAMENTO. AF_11/2022</v>
          </cell>
          <cell r="I3285" t="str">
            <v>UN</v>
          </cell>
          <cell r="J3285" t="str">
            <v>COEFICIENTE DE REPRESENTATIVIDADE</v>
          </cell>
          <cell r="K3285" t="str">
            <v>281,16</v>
          </cell>
        </row>
        <row r="3286">
          <cell r="G3286">
            <v>96971</v>
          </cell>
          <cell r="H3286" t="str">
            <v>CORDOALHA DE COBRE NU 16 MM², NÃO ENTERRADA, COM ISOLADOR - FORNECIMENTO E INSTALAÇÃO. AF_12/2017</v>
          </cell>
          <cell r="I3286" t="str">
            <v>M</v>
          </cell>
          <cell r="J3286" t="str">
            <v>ATRIBUÍDO SÃO PAULO</v>
          </cell>
          <cell r="K3286" t="str">
            <v>31,55</v>
          </cell>
        </row>
        <row r="3287">
          <cell r="G3287">
            <v>96972</v>
          </cell>
          <cell r="H3287" t="str">
            <v>CORDOALHA DE COBRE NU 25 MM², NÃO ENTERRADA, COM ISOLADOR - FORNECIMENTO E INSTALAÇÃO. AF_12/2017</v>
          </cell>
          <cell r="I3287" t="str">
            <v>M</v>
          </cell>
          <cell r="J3287" t="str">
            <v>ATRIBUÍDO SÃO PAULO</v>
          </cell>
          <cell r="K3287" t="str">
            <v>42,57</v>
          </cell>
        </row>
        <row r="3288">
          <cell r="G3288">
            <v>96973</v>
          </cell>
          <cell r="H3288" t="str">
            <v>CORDOALHA DE COBRE NU 35 MM², NÃO ENTERRADA, COM ISOLADOR - FORNECIMENTO E INSTALAÇÃO. AF_12/2017</v>
          </cell>
          <cell r="I3288" t="str">
            <v>M</v>
          </cell>
          <cell r="J3288" t="str">
            <v>ATRIBUÍDO SÃO PAULO</v>
          </cell>
          <cell r="K3288" t="str">
            <v>56,87</v>
          </cell>
        </row>
        <row r="3289">
          <cell r="G3289">
            <v>96974</v>
          </cell>
          <cell r="H3289" t="str">
            <v>CORDOALHA DE COBRE NU 50 MM², NÃO ENTERRADA, COM ISOLADOR - FORNECIMENTO E INSTALAÇÃO. AF_12/2017</v>
          </cell>
          <cell r="I3289" t="str">
            <v>M</v>
          </cell>
          <cell r="J3289" t="str">
            <v>ATRIBUÍDO SÃO PAULO</v>
          </cell>
          <cell r="K3289" t="str">
            <v>74,98</v>
          </cell>
        </row>
        <row r="3290">
          <cell r="G3290">
            <v>96975</v>
          </cell>
          <cell r="H3290" t="str">
            <v>CORDOALHA DE COBRE NU 70 MM², NÃO ENTERRADA, COM ISOLADOR - FORNECIMENTO E INSTALAÇÃO. AF_12/2017</v>
          </cell>
          <cell r="I3290" t="str">
            <v>M</v>
          </cell>
          <cell r="J3290" t="str">
            <v>ATRIBUÍDO SÃO PAULO</v>
          </cell>
          <cell r="K3290" t="str">
            <v>94,11</v>
          </cell>
        </row>
        <row r="3291">
          <cell r="G3291">
            <v>96976</v>
          </cell>
          <cell r="H3291" t="str">
            <v>CORDOALHA DE COBRE NU 95 MM², NÃO ENTERRADA, COM ISOLADOR - FORNECIMENTO E INSTALAÇÃO. AF_12/2017</v>
          </cell>
          <cell r="I3291" t="str">
            <v>M</v>
          </cell>
          <cell r="J3291" t="str">
            <v>ATRIBUÍDO SÃO PAULO</v>
          </cell>
          <cell r="K3291" t="str">
            <v>126,02</v>
          </cell>
        </row>
        <row r="3292">
          <cell r="G3292">
            <v>96977</v>
          </cell>
          <cell r="H3292" t="str">
            <v>CORDOALHA DE COBRE NU 50 MM², ENTERRADA, SEM ISOLADOR - FORNECIMENTO E INSTALAÇÃO. AF_12/2017</v>
          </cell>
          <cell r="I3292" t="str">
            <v>M</v>
          </cell>
          <cell r="J3292" t="str">
            <v>COEFICIENTE DE REPRESENTATIVIDADE</v>
          </cell>
          <cell r="K3292" t="str">
            <v>54,40</v>
          </cell>
        </row>
        <row r="3293">
          <cell r="G3293">
            <v>96978</v>
          </cell>
          <cell r="H3293" t="str">
            <v>CORDOALHA DE COBRE NU 70 MM², ENTERRADA, SEM ISOLADOR - FORNECIMENTO E INSTALAÇÃO. AF_12/2017</v>
          </cell>
          <cell r="I3293" t="str">
            <v>M</v>
          </cell>
          <cell r="J3293" t="str">
            <v>COEFICIENTE DE REPRESENTATIVIDADE</v>
          </cell>
          <cell r="K3293" t="str">
            <v>71,71</v>
          </cell>
        </row>
        <row r="3294">
          <cell r="G3294">
            <v>96979</v>
          </cell>
          <cell r="H3294" t="str">
            <v>CORDOALHA DE COBRE NU 95 MM², ENTERRADA, SEM ISOLADOR - FORNECIMENTO E INSTALAÇÃO. AF_12/2017</v>
          </cell>
          <cell r="I3294" t="str">
            <v>M</v>
          </cell>
          <cell r="J3294" t="str">
            <v>COEFICIENTE DE REPRESENTATIVIDADE</v>
          </cell>
          <cell r="K3294" t="str">
            <v>102,68</v>
          </cell>
        </row>
        <row r="3295">
          <cell r="G3295">
            <v>96984</v>
          </cell>
          <cell r="H3295" t="str">
            <v>ELETRODUTO PVC 40MM (1 ¼ ) PARA SPDA - FORNECIMENTO E INSTALAÇÃO. AF_12/2017</v>
          </cell>
          <cell r="I3295" t="str">
            <v>UN</v>
          </cell>
          <cell r="J3295" t="str">
            <v>COEFICIENTE DE REPRESENTATIVIDADE</v>
          </cell>
          <cell r="K3295" t="str">
            <v>52,38</v>
          </cell>
        </row>
        <row r="3296">
          <cell r="G3296">
            <v>96985</v>
          </cell>
          <cell r="H3296" t="str">
            <v>HASTE DE ATERRAMENTO 5/8  PARA SPDA - FORNECIMENTO E INSTALAÇÃO. AF_12/2017</v>
          </cell>
          <cell r="I3296" t="str">
            <v>UN</v>
          </cell>
          <cell r="J3296" t="str">
            <v>COEFICIENTE DE REPRESENTATIVIDADE</v>
          </cell>
          <cell r="K3296" t="str">
            <v>74,41</v>
          </cell>
        </row>
        <row r="3297">
          <cell r="G3297">
            <v>96986</v>
          </cell>
          <cell r="H3297" t="str">
            <v>HASTE DE ATERRAMENTO 3/4  PARA SPDA - FORNECIMENTO E INSTALAÇÃO. AF_12/2017</v>
          </cell>
          <cell r="I3297" t="str">
            <v>UN</v>
          </cell>
          <cell r="J3297" t="str">
            <v>COEFICIENTE DE REPRESENTATIVIDADE</v>
          </cell>
          <cell r="K3297" t="str">
            <v>111,01</v>
          </cell>
        </row>
        <row r="3298">
          <cell r="G3298">
            <v>96987</v>
          </cell>
          <cell r="H3298" t="str">
            <v>BASE METÁLICA PARA MASTRO 1 ½  PARA SPDA - FORNECIMENTO E INSTALAÇÃO. AF_12/2017</v>
          </cell>
          <cell r="I3298" t="str">
            <v>UN</v>
          </cell>
          <cell r="J3298" t="str">
            <v>COEFICIENTE DE REPRESENTATIVIDADE</v>
          </cell>
          <cell r="K3298" t="str">
            <v>97,68</v>
          </cell>
        </row>
        <row r="3299">
          <cell r="G3299">
            <v>96988</v>
          </cell>
          <cell r="H3299" t="str">
            <v>MASTRO 1 ½  PARA SPDA - FORNECIMENTO E INSTALAÇÃO. AF_12/2017</v>
          </cell>
          <cell r="I3299" t="str">
            <v>UN</v>
          </cell>
          <cell r="J3299" t="str">
            <v>COEFICIENTE DE REPRESENTATIVIDADE</v>
          </cell>
          <cell r="K3299" t="str">
            <v>152,89</v>
          </cell>
        </row>
        <row r="3300">
          <cell r="G3300">
            <v>96989</v>
          </cell>
          <cell r="H3300" t="str">
            <v>CAPTOR TIPO FRANKLIN PARA SPDA - FORNECIMENTO E INSTALAÇÃO. AF_12/2017</v>
          </cell>
          <cell r="I3300" t="str">
            <v>UN</v>
          </cell>
          <cell r="J3300" t="str">
            <v>COEFICIENTE DE REPRESENTATIVIDADE</v>
          </cell>
          <cell r="K3300" t="str">
            <v>127,96</v>
          </cell>
        </row>
        <row r="3301">
          <cell r="G3301">
            <v>98463</v>
          </cell>
          <cell r="H3301" t="str">
            <v>SUPORTE ISOLADOR PARA CORDOALHA DE COBRE - FORNECIMENTO E INSTALAÇÃO. AF_12/2017</v>
          </cell>
          <cell r="I3301" t="str">
            <v>UN</v>
          </cell>
          <cell r="J3301" t="str">
            <v>ATRIBUÍDO SÃO PAULO</v>
          </cell>
          <cell r="K3301" t="str">
            <v>21,17</v>
          </cell>
        </row>
        <row r="3302">
          <cell r="G3302">
            <v>103490</v>
          </cell>
          <cell r="H3302" t="str">
            <v>PLACA DE CONCRETO PRÉ-MOLDADO COMO PROTEÇÃO MECÂNICA ADICIONAL NO REATERRO PARA REDE ENTERRADA DE DISTRIBUIÇÃO DE ENERGIA ELÉTRICA - FORNECIMENTO E INSTALAÇÃO. AF_12/2021</v>
          </cell>
          <cell r="I3302" t="str">
            <v>M3</v>
          </cell>
          <cell r="J3302" t="str">
            <v>ATRIBUÍDO SÃO PAULO</v>
          </cell>
          <cell r="K3302" t="str">
            <v>2.770,03</v>
          </cell>
        </row>
        <row r="3303">
          <cell r="G3303">
            <v>103491</v>
          </cell>
          <cell r="H3303" t="str">
            <v>CONCRETAGEM COMO PROTEÇÃO MECÂNICA ADICIONAL NO REATERRO PARA REDE ENTERRADA DE DISTRIBUIÇÃO DE ENERGIA ELÉTRICA - FORNECIMENTO E INSTALAÇÃO. AF_12/2021</v>
          </cell>
          <cell r="I3303" t="str">
            <v>M3</v>
          </cell>
          <cell r="J3303" t="str">
            <v>COEFICIENTE DE REPRESENTATIVIDADE</v>
          </cell>
          <cell r="K3303" t="str">
            <v>731,15</v>
          </cell>
        </row>
        <row r="3304">
          <cell r="G3304">
            <v>96765</v>
          </cell>
          <cell r="H3304" t="str">
            <v>ABRIGO PARA HIDRANTE, 90X60X17CM, COM REGISTRO GLOBO ANGULAR 45 GRAUS 2 1/2", ADAPTADOR STORZ 2 1/2", MANGUEIRA DE INCÊNDIO 20M, REDUÇÃO 2 1/2" X 1 1/2" E ESGUICHO EM LATÃO 1 1/2" - FORNECIMENTO E INSTALAÇÃO. AF_10/2020</v>
          </cell>
          <cell r="I3304" t="str">
            <v>UN</v>
          </cell>
          <cell r="J3304" t="str">
            <v>ATRIBUÍDO SÃO PAULO</v>
          </cell>
          <cell r="K3304" t="str">
            <v>1.653,23</v>
          </cell>
        </row>
        <row r="3305">
          <cell r="G3305">
            <v>101905</v>
          </cell>
          <cell r="H3305" t="str">
            <v>EXTINTOR DE INCÊNDIO PORTÁTIL COM CARGA DE ÁGUA PRESSURIZADA DE 10 L, CLASSE A - FORNECIMENTO E INSTALAÇÃO. AF_10/2020_PE</v>
          </cell>
          <cell r="I3305" t="str">
            <v>UN</v>
          </cell>
          <cell r="J3305" t="str">
            <v>ATRIBUÍDO SÃO PAULO</v>
          </cell>
          <cell r="K3305" t="str">
            <v>212,43</v>
          </cell>
        </row>
        <row r="3306">
          <cell r="G3306">
            <v>101906</v>
          </cell>
          <cell r="H3306" t="str">
            <v>EXTINTOR DE INCÊNDIO PORTÁTIL COM CARGA DE CO2 DE 4 KG, CLASSE BC - FORNECIMENTO E INSTALAÇÃO. AF_10/2020_PE</v>
          </cell>
          <cell r="I3306" t="str">
            <v>UN</v>
          </cell>
          <cell r="J3306" t="str">
            <v>ATRIBUÍDO SÃO PAULO</v>
          </cell>
          <cell r="K3306" t="str">
            <v>629,16</v>
          </cell>
        </row>
        <row r="3307">
          <cell r="G3307">
            <v>101907</v>
          </cell>
          <cell r="H3307" t="str">
            <v>EXTINTOR DE INCÊNDIO PORTÁTIL COM CARGA DE CO2 DE 6 KG, CLASSE BC - FORNECIMENTO E INSTALAÇÃO. AF_10/2020_PE</v>
          </cell>
          <cell r="I3307" t="str">
            <v>UN</v>
          </cell>
          <cell r="J3307" t="str">
            <v>ATRIBUÍDO SÃO PAULO</v>
          </cell>
          <cell r="K3307" t="str">
            <v>679,93</v>
          </cell>
        </row>
        <row r="3308">
          <cell r="G3308">
            <v>101908</v>
          </cell>
          <cell r="H3308" t="str">
            <v>EXTINTOR DE INCÊNDIO PORTÁTIL COM CARGA DE PQS DE 4 KG, CLASSE BC - FORNECIMENTO E INSTALAÇÃO. AF_10/2020_PE</v>
          </cell>
          <cell r="I3308" t="str">
            <v>UN</v>
          </cell>
          <cell r="J3308" t="str">
            <v>ATRIBUÍDO SÃO PAULO</v>
          </cell>
          <cell r="K3308" t="str">
            <v>206,08</v>
          </cell>
        </row>
        <row r="3309">
          <cell r="G3309">
            <v>101909</v>
          </cell>
          <cell r="H3309" t="str">
            <v>EXTINTOR DE INCÊNDIO PORTÁTIL COM CARGA DE PQS DE 6 KG, CLASSE BC - FORNECIMENTO E INSTALAÇÃO. AF_10/2020_PE</v>
          </cell>
          <cell r="I3309" t="str">
            <v>UN</v>
          </cell>
          <cell r="J3309" t="str">
            <v>ATRIBUÍDO SÃO PAULO</v>
          </cell>
          <cell r="K3309" t="str">
            <v>239,93</v>
          </cell>
        </row>
        <row r="3310">
          <cell r="G3310">
            <v>101910</v>
          </cell>
          <cell r="H3310" t="str">
            <v>EXTINTOR DE INCÊNDIO PORTÁTIL COM CARGA DE PQS DE 8 KG, CLASSE BC - FORNECIMENTO E INSTALAÇÃO. AF_10/2020_PE</v>
          </cell>
          <cell r="I3310" t="str">
            <v>UN</v>
          </cell>
          <cell r="J3310" t="str">
            <v>ATRIBUÍDO SÃO PAULO</v>
          </cell>
          <cell r="K3310" t="str">
            <v>282,23</v>
          </cell>
        </row>
        <row r="3311">
          <cell r="G3311">
            <v>101911</v>
          </cell>
          <cell r="H3311" t="str">
            <v>EXTINTOR DE INCÊNDIO PORTÁTIL COM CARGA DE PQS DE 12 KG, CLASSE BC - FORNECIMENTO E INSTALAÇÃO. AF_10/2020_PE</v>
          </cell>
          <cell r="I3311" t="str">
            <v>UN</v>
          </cell>
          <cell r="J3311" t="str">
            <v>ATRIBUÍDO SÃO PAULO</v>
          </cell>
          <cell r="K3311" t="str">
            <v>324,54</v>
          </cell>
        </row>
        <row r="3312">
          <cell r="G3312">
            <v>101912</v>
          </cell>
          <cell r="H3312" t="str">
            <v>ABRIGO PARA HIDRANTE, 75X45X17CM, COM REGISTRO GLOBO ANGULAR 45 GRAUS 2 1/2", ADAPTADOR STORZ 2 1/2", MANGUEIRA DE INCÊNDIO 15M 2 1/2" E ESGUICHO EM LATÃO 2 1/2" - FORNECIMENTO E INSTALAÇÃO. AF_10/2020</v>
          </cell>
          <cell r="I3312" t="str">
            <v>UN</v>
          </cell>
          <cell r="J3312" t="str">
            <v>ATRIBUÍDO SÃO PAULO</v>
          </cell>
          <cell r="K3312" t="str">
            <v>2.049,71</v>
          </cell>
        </row>
        <row r="3313">
          <cell r="G3313">
            <v>101913</v>
          </cell>
          <cell r="H3313" t="str">
            <v>CAIXA DE INCÊNDIO 45X75X17CM - FORNECIMENTO E INSTALAÇÃO. AF_10/2020</v>
          </cell>
          <cell r="I3313" t="str">
            <v>UN</v>
          </cell>
          <cell r="J3313" t="str">
            <v>ATRIBUÍDO SÃO PAULO</v>
          </cell>
          <cell r="K3313" t="str">
            <v>360,75</v>
          </cell>
        </row>
        <row r="3314">
          <cell r="G3314">
            <v>101914</v>
          </cell>
          <cell r="H3314" t="str">
            <v>CAIXA DE INCÊNDIO 60X90X17CM - FORNECIMENTO E INSTALAÇÃO. AF_10/2020</v>
          </cell>
          <cell r="I3314" t="str">
            <v>UN</v>
          </cell>
          <cell r="J3314" t="str">
            <v>ATRIBUÍDO SÃO PAULO</v>
          </cell>
          <cell r="K3314" t="str">
            <v>459,52</v>
          </cell>
        </row>
        <row r="3315">
          <cell r="G3315">
            <v>101915</v>
          </cell>
          <cell r="H3315" t="str">
            <v>CONJUNTO DE MANGUEIRA PARA COMBATE A INCÊNDIO EM FIBRA DE POLIESTER PURA, COM 1.1/2", REVESTIDA INTERNAMENTE, COMPRIMENTO DE 15M - FORNECIMENTO E INSTALAÇÃO. AF_10/2020</v>
          </cell>
          <cell r="I3315" t="str">
            <v>UN</v>
          </cell>
          <cell r="J3315" t="str">
            <v>COEFICIENTE DE REPRESENTATIVIDADE</v>
          </cell>
          <cell r="K3315" t="str">
            <v>305,74</v>
          </cell>
        </row>
        <row r="3316">
          <cell r="G3316">
            <v>101916</v>
          </cell>
          <cell r="H3316" t="str">
            <v>HIDRANTE SUBTERRÂNEO PREDIAL (COM CURVA LONGA E CAIXA), DN 75 MM - FORNECIMENTO E INSTALAÇÃO. AF_10/2020</v>
          </cell>
          <cell r="I3316" t="str">
            <v>UN</v>
          </cell>
          <cell r="J3316" t="str">
            <v>ATRIBUÍDO SÃO PAULO</v>
          </cell>
          <cell r="K3316" t="str">
            <v>3.547,41</v>
          </cell>
        </row>
        <row r="3317">
          <cell r="G3317">
            <v>101917</v>
          </cell>
          <cell r="H3317" t="str">
            <v>MANÔMETRO 0 A 200 PSI (0 A 14 KGF/CM2), D = 50MM - FORNECIMENTO E INSTALAÇÃO. AF_10/2020</v>
          </cell>
          <cell r="I3317" t="str">
            <v>UN</v>
          </cell>
          <cell r="J3317" t="str">
            <v>ATRIBUÍDO SÃO PAULO</v>
          </cell>
          <cell r="K3317" t="str">
            <v>148,84</v>
          </cell>
        </row>
        <row r="3318">
          <cell r="G3318">
            <v>98261</v>
          </cell>
          <cell r="H3318" t="str">
            <v>CABO TELEFÔNICO CCI-50 1 PAR, INSTALADO EM ENTRADA DE EDIFICAÇÃO - FORNECIMENTO E INSTALAÇÃO. AF_11/2019</v>
          </cell>
          <cell r="I3318" t="str">
            <v>M</v>
          </cell>
          <cell r="J3318" t="str">
            <v>COEFICIENTE DE REPRESENTATIVIDADE</v>
          </cell>
          <cell r="K3318" t="str">
            <v>3,31</v>
          </cell>
        </row>
        <row r="3319">
          <cell r="G3319">
            <v>98262</v>
          </cell>
          <cell r="H3319" t="str">
            <v>CABO TELEFÔNICO CCI-50 2 PARES, SEM BLINDAGEM, INSTALADO EM ENTRADA DE EDIFICAÇÃO - FORNECIMENTO E INSTALAÇÃO. AF_11/2019</v>
          </cell>
          <cell r="I3319" t="str">
            <v>M</v>
          </cell>
          <cell r="J3319" t="str">
            <v>COEFICIENTE DE REPRESENTATIVIDADE</v>
          </cell>
          <cell r="K3319" t="str">
            <v>4,07</v>
          </cell>
        </row>
        <row r="3320">
          <cell r="G3320">
            <v>98263</v>
          </cell>
          <cell r="H3320" t="str">
            <v>CABO TELEFÔNICO CCI-50 3 PARES, SEM BLINDAGEM, INSTALADO EM ENTRADA DE EDIFICAÇÃO - FORNECIMENTO E INSTALAÇÃO. AF_11/2019</v>
          </cell>
          <cell r="I3320" t="str">
            <v>M</v>
          </cell>
          <cell r="J3320" t="str">
            <v>COEFICIENTE DE REPRESENTATIVIDADE</v>
          </cell>
          <cell r="K3320" t="str">
            <v>4,26</v>
          </cell>
        </row>
        <row r="3321">
          <cell r="G3321">
            <v>98264</v>
          </cell>
          <cell r="H3321" t="str">
            <v>CABO TELEFÔNICO CCI-50 4 PARES, SEM BLINDAGEM, INSTALADO EM ENTRADA DE EDIFICAÇÃO - FORNECIMENTO E INSTALAÇÃO. AF_11/2019</v>
          </cell>
          <cell r="I3321" t="str">
            <v>M</v>
          </cell>
          <cell r="J3321" t="str">
            <v>COEFICIENTE DE REPRESENTATIVIDADE</v>
          </cell>
          <cell r="K3321" t="str">
            <v>5,09</v>
          </cell>
        </row>
        <row r="3322">
          <cell r="G3322">
            <v>98265</v>
          </cell>
          <cell r="H3322" t="str">
            <v>CABO TELEFÔNICO CCI-50 5 PARES, SEM BLINDAGEM, INSTALADO EM ENTRADA DE EDIFICAÇÃO - FORNECIMENTO E INSTALAÇÃO. AF_11/2019</v>
          </cell>
          <cell r="I3322" t="str">
            <v>M</v>
          </cell>
          <cell r="J3322" t="str">
            <v>COEFICIENTE DE REPRESENTATIVIDADE</v>
          </cell>
          <cell r="K3322" t="str">
            <v>5,64</v>
          </cell>
        </row>
        <row r="3323">
          <cell r="G3323">
            <v>98266</v>
          </cell>
          <cell r="H3323" t="str">
            <v>CABO TELEFÔNICO CCI-50 6 PARES, SEM BLINDAGEM, INSTALADO EM ENTRADA DE EDIFICAÇÃO - FORNECIMENTO E INSTALAÇÃO. AF_11/2019</v>
          </cell>
          <cell r="I3323" t="str">
            <v>M</v>
          </cell>
          <cell r="J3323" t="str">
            <v>COEFICIENTE DE REPRESENTATIVIDADE</v>
          </cell>
          <cell r="K3323" t="str">
            <v>6,41</v>
          </cell>
        </row>
        <row r="3324">
          <cell r="G3324">
            <v>98267</v>
          </cell>
          <cell r="H3324" t="str">
            <v>CABO TELEFÔNICO CI-50 10 PARES INSTALADO EM ENTRADA DE EDIFICAÇÃO - FORNECIMENTO E INSTALAÇÃO. AF_11/2019</v>
          </cell>
          <cell r="I3324" t="str">
            <v>M</v>
          </cell>
          <cell r="J3324" t="str">
            <v>COEFICIENTE DE REPRESENTATIVIDADE</v>
          </cell>
          <cell r="K3324" t="str">
            <v>10,10</v>
          </cell>
        </row>
        <row r="3325">
          <cell r="G3325">
            <v>98268</v>
          </cell>
          <cell r="H3325" t="str">
            <v>CABO TELEFÔNICO CI-50 20 PARES INSTALADO EM ENTRADA DE EDIFICAÇÃO - FORNECIMENTO E INSTALAÇÃO. AF_11/2019</v>
          </cell>
          <cell r="I3325" t="str">
            <v>M</v>
          </cell>
          <cell r="J3325" t="str">
            <v>COEFICIENTE DE REPRESENTATIVIDADE</v>
          </cell>
          <cell r="K3325" t="str">
            <v>16,22</v>
          </cell>
        </row>
        <row r="3326">
          <cell r="G3326">
            <v>98269</v>
          </cell>
          <cell r="H3326" t="str">
            <v>CABO TELEFÔNICO CI-50 30 PARES INSTALADO EM ENTRADA DE EDIFICAÇÃO - FORNECIMENTO E INSTALAÇÃO. AF_11/2019</v>
          </cell>
          <cell r="I3326" t="str">
            <v>M</v>
          </cell>
          <cell r="J3326" t="str">
            <v>COEFICIENTE DE REPRESENTATIVIDADE</v>
          </cell>
          <cell r="K3326" t="str">
            <v>22,12</v>
          </cell>
        </row>
        <row r="3327">
          <cell r="G3327">
            <v>98270</v>
          </cell>
          <cell r="H3327" t="str">
            <v>CABO TELEFÔNICO CI-50 50 PARES INSTALADO EM ENTRADA DE EDIFICAÇÃO - FORNECIMENTO E INSTALAÇÃO. AF_11/2019</v>
          </cell>
          <cell r="I3327" t="str">
            <v>M</v>
          </cell>
          <cell r="J3327" t="str">
            <v>COEFICIENTE DE REPRESENTATIVIDADE</v>
          </cell>
          <cell r="K3327" t="str">
            <v>33,29</v>
          </cell>
        </row>
        <row r="3328">
          <cell r="G3328">
            <v>98271</v>
          </cell>
          <cell r="H3328" t="str">
            <v>CABO TELEFÔNICO CI-50 75 PARES INSTALADO EM ENTRADA DE EDIFICAÇÃO - FORNECIMENTO E INSTALAÇÃO. AF_11/2019</v>
          </cell>
          <cell r="I3328" t="str">
            <v>M</v>
          </cell>
          <cell r="J3328" t="str">
            <v>COEFICIENTE DE REPRESENTATIVIDADE</v>
          </cell>
          <cell r="K3328" t="str">
            <v>46,76</v>
          </cell>
        </row>
        <row r="3329">
          <cell r="G3329">
            <v>98272</v>
          </cell>
          <cell r="H3329" t="str">
            <v>CABO TELEFÔNICO CI-50 200 PARES INSTALADO EM ENTRADA DE EDIFICAÇÃO - FORNECIMENTO E INSTALAÇÃO. AF_11/2019</v>
          </cell>
          <cell r="I3329" t="str">
            <v>M</v>
          </cell>
          <cell r="J3329" t="str">
            <v>COEFICIENTE DE REPRESENTATIVIDADE</v>
          </cell>
          <cell r="K3329" t="str">
            <v>107,12</v>
          </cell>
        </row>
        <row r="3330">
          <cell r="G3330">
            <v>98273</v>
          </cell>
          <cell r="H3330" t="str">
            <v>CABO TELEFÔNICO CCI-50 4 PARES, SEM BLINDAGEM, INSTALADO EM PRUMADA - FORNECIMENTO E INSTALAÇÃO. AF_11/2019</v>
          </cell>
          <cell r="I3330" t="str">
            <v>M</v>
          </cell>
          <cell r="J3330" t="str">
            <v>COEFICIENTE DE REPRESENTATIVIDADE</v>
          </cell>
          <cell r="K3330" t="str">
            <v>2,53</v>
          </cell>
        </row>
        <row r="3331">
          <cell r="G3331">
            <v>98274</v>
          </cell>
          <cell r="H3331" t="str">
            <v>CABO TELEFÔNICO CCI-50 5 PARES, SEM BLINDAGEM, INSTALADO EM PRUMADA - FORNECIMENTO E INSTALAÇÃO. AF_11/2019</v>
          </cell>
          <cell r="I3331" t="str">
            <v>M</v>
          </cell>
          <cell r="J3331" t="str">
            <v>COEFICIENTE DE REPRESENTATIVIDADE</v>
          </cell>
          <cell r="K3331" t="str">
            <v>3,08</v>
          </cell>
        </row>
        <row r="3332">
          <cell r="G3332">
            <v>98275</v>
          </cell>
          <cell r="H3332" t="str">
            <v>CABO TELEFÔNICO CCI-50 6 PARES, SEM BLINDAGEM, INSTALADO EM PRUMADA - FORNECIMENTO E INSTALAÇÃO. AF_11/2019</v>
          </cell>
          <cell r="I3332" t="str">
            <v>M</v>
          </cell>
          <cell r="J3332" t="str">
            <v>COEFICIENTE DE REPRESENTATIVIDADE</v>
          </cell>
          <cell r="K3332" t="str">
            <v>3,84</v>
          </cell>
        </row>
        <row r="3333">
          <cell r="G3333">
            <v>98276</v>
          </cell>
          <cell r="H3333" t="str">
            <v>CABO TELEFÔNICO CI-50 10 PARES INSTALADO EM PRUMADA - FORNECIMENTO E INSTALAÇÃO. AF_11/2019</v>
          </cell>
          <cell r="I3333" t="str">
            <v>M</v>
          </cell>
          <cell r="J3333" t="str">
            <v>COEFICIENTE DE REPRESENTATIVIDADE</v>
          </cell>
          <cell r="K3333" t="str">
            <v>7,54</v>
          </cell>
        </row>
        <row r="3334">
          <cell r="G3334">
            <v>98277</v>
          </cell>
          <cell r="H3334" t="str">
            <v>CABO TELEFÔNICO CI-50 20 PARES INSTALADO EM PRUMADA - FORNECIMENTO E INSTALAÇÃO. AF_11/2019</v>
          </cell>
          <cell r="I3334" t="str">
            <v>M</v>
          </cell>
          <cell r="J3334" t="str">
            <v>COEFICIENTE DE REPRESENTATIVIDADE</v>
          </cell>
          <cell r="K3334" t="str">
            <v>13,66</v>
          </cell>
        </row>
        <row r="3335">
          <cell r="G3335">
            <v>98278</v>
          </cell>
          <cell r="H3335" t="str">
            <v>CABO TELEFÔNICO CI-50 30 PARES INSTALADO EM PRUMADA - FORNECIMENTO E INSTALAÇÃO. AF_11/2019</v>
          </cell>
          <cell r="I3335" t="str">
            <v>M</v>
          </cell>
          <cell r="J3335" t="str">
            <v>COEFICIENTE DE REPRESENTATIVIDADE</v>
          </cell>
          <cell r="K3335" t="str">
            <v>19,55</v>
          </cell>
        </row>
        <row r="3336">
          <cell r="G3336">
            <v>98279</v>
          </cell>
          <cell r="H3336" t="str">
            <v>CABO TELEFÔNICO CI-50 50 PARES INSTALADO EM PRUMADA - FORNECIMENTO E INSTALAÇÃO. AF_11/2019</v>
          </cell>
          <cell r="I3336" t="str">
            <v>M</v>
          </cell>
          <cell r="J3336" t="str">
            <v>COEFICIENTE DE REPRESENTATIVIDADE</v>
          </cell>
          <cell r="K3336" t="str">
            <v>30,72</v>
          </cell>
        </row>
        <row r="3337">
          <cell r="G3337">
            <v>98280</v>
          </cell>
          <cell r="H3337" t="str">
            <v>CABO TELEFÔNICO CCI-50 1 PAR, SEM BLINDAGEM, INSTALADO EM DISTRIBUIÇÃO DE EDIFICAÇÃO RESIDENCIAL - FORNECIMENTO E INSTALAÇÃO. AF_11/2019</v>
          </cell>
          <cell r="I3337" t="str">
            <v>M</v>
          </cell>
          <cell r="J3337" t="str">
            <v>COEFICIENTE DE REPRESENTATIVIDADE</v>
          </cell>
          <cell r="K3337" t="str">
            <v>6,61</v>
          </cell>
        </row>
        <row r="3338">
          <cell r="G3338">
            <v>98281</v>
          </cell>
          <cell r="H3338" t="str">
            <v>CABO TELEFÔNICO CCI-50 2 PARES, SEM BLINDAGEM, INSTALADO EM DISTRIBUIÇÃO DE EDIFICAÇÃO RESIDENCIAL - FORNECIMENTO E INSTALAÇÃO. AF_11/2019</v>
          </cell>
          <cell r="I3338" t="str">
            <v>M</v>
          </cell>
          <cell r="J3338" t="str">
            <v>COEFICIENTE DE REPRESENTATIVIDADE</v>
          </cell>
          <cell r="K3338" t="str">
            <v>7,37</v>
          </cell>
        </row>
        <row r="3339">
          <cell r="G3339">
            <v>98282</v>
          </cell>
          <cell r="H3339" t="str">
            <v>CABO TELEFÔNICO CCI-50 3 PARES, SEM BLINDAGEM, INSTALADO EM DISTRIBUIÇÃO DE EDIFICAÇÃO RESIDENCIAL - FORNECIMENTO E INSTALAÇÃO. AF_11/2019</v>
          </cell>
          <cell r="I3339" t="str">
            <v>M</v>
          </cell>
          <cell r="J3339" t="str">
            <v>COEFICIENTE DE REPRESENTATIVIDADE</v>
          </cell>
          <cell r="K3339" t="str">
            <v>7,56</v>
          </cell>
        </row>
        <row r="3340">
          <cell r="G3340">
            <v>98283</v>
          </cell>
          <cell r="H3340" t="str">
            <v>CABO TELEFÔNICO CCI-50 4 PARES, SEM BLINDAGEM, INSTALADO EM DISTRIBUIÇÃO DE EDIFICAÇÃO RESIDENCIAL - FORNECIMENTO E INSTALAÇÃO. AF_11/2019</v>
          </cell>
          <cell r="I3340" t="str">
            <v>M</v>
          </cell>
          <cell r="J3340" t="str">
            <v>COEFICIENTE DE REPRESENTATIVIDADE</v>
          </cell>
          <cell r="K3340" t="str">
            <v>8,39</v>
          </cell>
        </row>
        <row r="3341">
          <cell r="G3341">
            <v>98284</v>
          </cell>
          <cell r="H3341" t="str">
            <v>CABO TELEFÔNICO CCI-50 5 PARES, SEM BLINDAGEM, INSTALADO EM DISTRIBUIÇÃO DE EDIFICAÇÃO RESIDENCIAL - FORNECIMENTO E INSTALAÇÃO. AF_11/2019</v>
          </cell>
          <cell r="I3341" t="str">
            <v>M</v>
          </cell>
          <cell r="J3341" t="str">
            <v>COEFICIENTE DE REPRESENTATIVIDADE</v>
          </cell>
          <cell r="K3341" t="str">
            <v>8,94</v>
          </cell>
        </row>
        <row r="3342">
          <cell r="G3342">
            <v>98285</v>
          </cell>
          <cell r="H3342" t="str">
            <v>CABO TELEFÔNICO CCI-50 6 PARES, SEM BLINDAGEM, INSTALADO EM DISTRIBUIÇÃO DE EDIFICAÇÃO RESIDENCIAL - FORNECIMENTO E INSTALAÇÃO. AF_11/2019</v>
          </cell>
          <cell r="I3342" t="str">
            <v>M</v>
          </cell>
          <cell r="J3342" t="str">
            <v>COEFICIENTE DE REPRESENTATIVIDADE</v>
          </cell>
          <cell r="K3342" t="str">
            <v>9,71</v>
          </cell>
        </row>
        <row r="3343">
          <cell r="G3343">
            <v>98286</v>
          </cell>
          <cell r="H3343" t="str">
            <v>CABO TELEFÔNICO CI-50 10 PARES INSTALADO EM DISTRIBUIÇÃO DE EDIFICAÇÃO RESIDENCIAL - FORNECIMENTO E INSTALAÇÃO. AF_11/2019</v>
          </cell>
          <cell r="I3343" t="str">
            <v>M</v>
          </cell>
          <cell r="J3343" t="str">
            <v>COEFICIENTE DE REPRESENTATIVIDADE</v>
          </cell>
          <cell r="K3343" t="str">
            <v>13,40</v>
          </cell>
        </row>
        <row r="3344">
          <cell r="G3344">
            <v>98287</v>
          </cell>
          <cell r="H3344" t="str">
            <v>CABO TELEFÔNICO CCI-50 1 PAR, SEM BLINDAGEM, INSTALADO EM DISTRIBUIÇÃO DE EDIFICAÇÃO INSTITUCIONAL - FORNECIMENTO E INSTALAÇÃO. AF_11/2019</v>
          </cell>
          <cell r="I3344" t="str">
            <v>M</v>
          </cell>
          <cell r="J3344" t="str">
            <v>COEFICIENTE DE REPRESENTATIVIDADE</v>
          </cell>
          <cell r="K3344" t="str">
            <v>1,33</v>
          </cell>
        </row>
        <row r="3345">
          <cell r="G3345">
            <v>98288</v>
          </cell>
          <cell r="H3345" t="str">
            <v>CABO TELEFÔNICO CCI-50 2 PARES, SEM BLINDAGEM, INSTALADO EM DISTRIBUIÇÃO DE EDIFICAÇÃO INSTITUCIONAL - FORNECIMENTO E INSTALAÇÃO. AF_11/2019</v>
          </cell>
          <cell r="I3345" t="str">
            <v>M</v>
          </cell>
          <cell r="J3345" t="str">
            <v>COEFICIENTE DE REPRESENTATIVIDADE</v>
          </cell>
          <cell r="K3345" t="str">
            <v>2,09</v>
          </cell>
        </row>
        <row r="3346">
          <cell r="G3346">
            <v>98289</v>
          </cell>
          <cell r="H3346" t="str">
            <v>CABO TELEFÔNICO CCI-50 3 PARES, SEM BLINDAGEM, INSTALADO EM DISTRIBUIÇÃO DE EDIFICAÇÃO INSTITUCIONAL - FORNECIMENTO E INSTALAÇÃO. AF_11/2019</v>
          </cell>
          <cell r="I3346" t="str">
            <v>M</v>
          </cell>
          <cell r="J3346" t="str">
            <v>COEFICIENTE DE REPRESENTATIVIDADE</v>
          </cell>
          <cell r="K3346" t="str">
            <v>2,28</v>
          </cell>
        </row>
        <row r="3347">
          <cell r="G3347">
            <v>98290</v>
          </cell>
          <cell r="H3347" t="str">
            <v>CABO TELEFÔNICO CCI-50 4 PARES, SEM BLINDAGEM, INSTALADO EM DISTRIBUIÇÃO DE EDIFICAÇÃO INSTITUCIONAL - FORNECIMENTO E INSTALAÇÃO. AF_11/2019</v>
          </cell>
          <cell r="I3347" t="str">
            <v>M</v>
          </cell>
          <cell r="J3347" t="str">
            <v>COEFICIENTE DE REPRESENTATIVIDADE</v>
          </cell>
          <cell r="K3347" t="str">
            <v>3,11</v>
          </cell>
        </row>
        <row r="3348">
          <cell r="G3348">
            <v>98291</v>
          </cell>
          <cell r="H3348" t="str">
            <v>CABO TELEFÔNICO CCI-50 5 PARES, SEM BLINDAGEM, INSTALADO EM DISTRIBUIÇÃO DE EDIFICAÇÃO INSTITUCIONAL - FORNECIMENTO E INSTALAÇÃO. AF_11/2019</v>
          </cell>
          <cell r="I3348" t="str">
            <v>M</v>
          </cell>
          <cell r="J3348" t="str">
            <v>COEFICIENTE DE REPRESENTATIVIDADE</v>
          </cell>
          <cell r="K3348" t="str">
            <v>3,66</v>
          </cell>
        </row>
        <row r="3349">
          <cell r="G3349">
            <v>98292</v>
          </cell>
          <cell r="H3349" t="str">
            <v>CABO TELEFÔNICO CCI-50 6 PARES, SEM BLINDAGEM, INSTALADO EM DISTRIBUIÇÃO DE EDIFICAÇÃO INSTITUCIONAL - FORNECIMENTO E INSTALAÇÃO. AF_11/2019</v>
          </cell>
          <cell r="I3349" t="str">
            <v>M</v>
          </cell>
          <cell r="J3349" t="str">
            <v>COEFICIENTE DE REPRESENTATIVIDADE</v>
          </cell>
          <cell r="K3349" t="str">
            <v>4,43</v>
          </cell>
        </row>
        <row r="3350">
          <cell r="G3350">
            <v>98293</v>
          </cell>
          <cell r="H3350" t="str">
            <v>CABO TELEFÔNICO CI-50 10 PARES INSTALADO EM DISTRIBUIÇÃO DE EDIFICAÇÃO INSTITUCIONAL - FORNECIMENTO E INSTALAÇÃO. AF_11/2019</v>
          </cell>
          <cell r="I3350" t="str">
            <v>M</v>
          </cell>
          <cell r="J3350" t="str">
            <v>COEFICIENTE DE REPRESENTATIVIDADE</v>
          </cell>
          <cell r="K3350" t="str">
            <v>8,12</v>
          </cell>
        </row>
        <row r="3351">
          <cell r="G3351">
            <v>98400</v>
          </cell>
          <cell r="H3351" t="str">
            <v>CABO TELEFÔNICO CTP-APL-50 10 PARES INSTALADO EM ENTRADA DE EDIFICAÇÃO - FORNECIMENTO E INSTALAÇÃO. AF_11/2019</v>
          </cell>
          <cell r="I3351" t="str">
            <v>M</v>
          </cell>
          <cell r="J3351" t="str">
            <v>COEFICIENTE DE REPRESENTATIVIDADE</v>
          </cell>
          <cell r="K3351" t="str">
            <v>12,39</v>
          </cell>
        </row>
        <row r="3352">
          <cell r="G3352">
            <v>98401</v>
          </cell>
          <cell r="H3352" t="str">
            <v>CABO TELEFÔNICO CTP-APL-50 20 PARES INSTALADO EM ENTRADA DE EDIFICAÇÃO - FORNECIMENTO E INSTALAÇÃO. AF_11/2019</v>
          </cell>
          <cell r="I3352" t="str">
            <v>M</v>
          </cell>
          <cell r="J3352" t="str">
            <v>COEFICIENTE DE REPRESENTATIVIDADE</v>
          </cell>
          <cell r="K3352" t="str">
            <v>19,38</v>
          </cell>
        </row>
        <row r="3353">
          <cell r="G3353">
            <v>98402</v>
          </cell>
          <cell r="H3353" t="str">
            <v>CABO TELEFÔNICO CTP-APL-50 30 PARES INSTALADO EM ENTRADA DE EDIFICAÇÃO - FORNECIMENTO E INSTALAÇÃO. AF_11/2019</v>
          </cell>
          <cell r="I3353" t="str">
            <v>M</v>
          </cell>
          <cell r="J3353" t="str">
            <v>COEFICIENTE DE REPRESENTATIVIDADE</v>
          </cell>
          <cell r="K3353" t="str">
            <v>22,61</v>
          </cell>
        </row>
        <row r="3354">
          <cell r="G3354">
            <v>100556</v>
          </cell>
          <cell r="H3354" t="str">
            <v>CAIXA DE PASSAGEM PARA TELEFONE 15X15X10CM (SOBREPOR), FORNECIMENTO E INSTALACAO. AF_11/2019</v>
          </cell>
          <cell r="I3354" t="str">
            <v>UN</v>
          </cell>
          <cell r="J3354" t="str">
            <v>ATRIBUÍDO SÃO PAULO</v>
          </cell>
          <cell r="K3354" t="str">
            <v>36,06</v>
          </cell>
        </row>
        <row r="3355">
          <cell r="G3355">
            <v>100557</v>
          </cell>
          <cell r="H3355" t="str">
            <v>CAIXA DE PASSAGEM PARA TELEFONE 80X80X15CM (SOBREPOR) FORNECIMENTO E INSTALACAO. AF_11/2019</v>
          </cell>
          <cell r="I3355" t="str">
            <v>UN</v>
          </cell>
          <cell r="J3355" t="str">
            <v>ATRIBUÍDO SÃO PAULO</v>
          </cell>
          <cell r="K3355" t="str">
            <v>442,71</v>
          </cell>
        </row>
        <row r="3356">
          <cell r="G3356">
            <v>100560</v>
          </cell>
          <cell r="H3356" t="str">
            <v>QUADRO DE DISTRIBUIÇÃO PARA TELEFONE N.2, 20X20X12CM EM CHAPA METALICA, DE EMBUTIR, SEM ACESSORIOS, PADRÃO TELEBRAS, FORNECIMENTO E INSTALAÇÃO. AF_11/2019</v>
          </cell>
          <cell r="I3356" t="str">
            <v>UN</v>
          </cell>
          <cell r="J3356" t="str">
            <v>ATRIBUÍDO SÃO PAULO</v>
          </cell>
          <cell r="K3356" t="str">
            <v>98,39</v>
          </cell>
        </row>
        <row r="3357">
          <cell r="G3357">
            <v>100561</v>
          </cell>
          <cell r="H3357" t="str">
            <v>QUADRO DE DISTRIBUICAO PARA TELEFONE N.3, 40X40X12CM EM CHAPA METALICA, DE EMBUTIR, SEM ACESSORIOS, PADRAO TELEBRAS, FORNECIMENTO E INSTALAÇÃO. AF_11/2019</v>
          </cell>
          <cell r="I3357" t="str">
            <v>UN</v>
          </cell>
          <cell r="J3357" t="str">
            <v>ATRIBUÍDO SÃO PAULO</v>
          </cell>
          <cell r="K3357" t="str">
            <v>179,12</v>
          </cell>
        </row>
        <row r="3358">
          <cell r="G3358">
            <v>100562</v>
          </cell>
          <cell r="H3358" t="str">
            <v>QUADRO DE DISTRIBUICAO PARA TELEFONE N.4, 60X60X12CM EM CHAPA METALICA, DE EMBUTIR, SEM ACESSORIOS, PADRAO TELEBRAS, FORNECIMENTO E INSTALAÇÃO. AF_11/2019</v>
          </cell>
          <cell r="I3358" t="str">
            <v>UN</v>
          </cell>
          <cell r="J3358" t="str">
            <v>ATRIBUÍDO SÃO PAULO</v>
          </cell>
          <cell r="K3358" t="str">
            <v>277,18</v>
          </cell>
        </row>
        <row r="3359">
          <cell r="G3359">
            <v>100563</v>
          </cell>
          <cell r="H3359" t="str">
            <v>QUADRO DE DISTRIBUIÇÃO PARA TELEFONE N.5, 80X80X12CM EM CHAPA METALICA, SEM ACESSORIOS, PADRAO TELEBRAS, FORNECIMENTO E INSTALAÇÃO. AF_11/2019</v>
          </cell>
          <cell r="I3359" t="str">
            <v>UN</v>
          </cell>
          <cell r="J3359" t="str">
            <v>ATRIBUÍDO SÃO PAULO</v>
          </cell>
          <cell r="K3359" t="str">
            <v>399,62</v>
          </cell>
        </row>
        <row r="3360">
          <cell r="G3360">
            <v>101795</v>
          </cell>
          <cell r="H3360" t="str">
            <v>CAIXA ENTERRADA PARA INSTALAÇÕES TELEFÔNICAS TIPO R1, EM ALVENARIA COM BLOCOS DE CONCRETO, DIMENSÕES INTERNAS: 0,35X0,60X0,60 M, EXCLUINDO TAMPÃO. AF_12/2020</v>
          </cell>
          <cell r="I3360" t="str">
            <v>UN</v>
          </cell>
          <cell r="J3360" t="str">
            <v>ATRIBUÍDO SÃO PAULO</v>
          </cell>
          <cell r="K3360" t="str">
            <v>539,63</v>
          </cell>
        </row>
        <row r="3361">
          <cell r="G3361">
            <v>101798</v>
          </cell>
          <cell r="H3361" t="str">
            <v>TAMPA PARA CAIXA TIPO R1, EM FERRO FUNDIDO, DIMENSÕES INTERNAS: 0,40 X 0,60 M - FORNECIMENTO E INSTALAÇÃO. AF_12/2020</v>
          </cell>
          <cell r="I3361" t="str">
            <v>UN</v>
          </cell>
          <cell r="J3361" t="str">
            <v>ATRIBUÍDO SÃO PAULO</v>
          </cell>
          <cell r="K3361" t="str">
            <v>361,24</v>
          </cell>
        </row>
        <row r="3362">
          <cell r="G3362">
            <v>101799</v>
          </cell>
          <cell r="H3362" t="str">
            <v>TAMPA PARA CAIXA TIPO R2 E R3, EM FERRO FUNDIDO, DIMENSÕES INTERNAS: 0,55 X 1,10 M - FORNECIMENTO E INSTALAÇÃO. AF_12/2020</v>
          </cell>
          <cell r="I3362" t="str">
            <v>UN</v>
          </cell>
          <cell r="J3362" t="str">
            <v>ATRIBUÍDO SÃO PAULO</v>
          </cell>
          <cell r="K3362" t="str">
            <v>880,62</v>
          </cell>
        </row>
        <row r="3363">
          <cell r="G3363">
            <v>98397</v>
          </cell>
          <cell r="H3363" t="str">
            <v>PINTURA ANTICORROSIVA DE DUTO METÁLICO. AF_04/2018</v>
          </cell>
          <cell r="I3363" t="str">
            <v>M2</v>
          </cell>
          <cell r="J3363" t="str">
            <v>COEFICIENTE DE REPRESENTATIVIDADE</v>
          </cell>
          <cell r="K3363" t="str">
            <v>11,27</v>
          </cell>
        </row>
        <row r="3364">
          <cell r="G3364">
            <v>103244</v>
          </cell>
          <cell r="H3364" t="str">
            <v>AR CONDICIONADO SPLIT INVERTER, HI-WALL (PAREDE), 9000 BTU/H, CICLO FRIO - FORNECIMENTO E INSTALAÇÃO. AF_11/2021_PE</v>
          </cell>
          <cell r="I3364" t="str">
            <v>UN</v>
          </cell>
          <cell r="J3364" t="str">
            <v>ATRIBUÍDO SÃO PAULO</v>
          </cell>
          <cell r="K3364" t="str">
            <v>2.464,02</v>
          </cell>
        </row>
        <row r="3365">
          <cell r="G3365">
            <v>103245</v>
          </cell>
          <cell r="H3365" t="str">
            <v>AR CONDICIONADO SPLIT ON/OFF, HI-WALL (PAREDE), 9000 BTUS/H, CICLO FRIO - FORNECIMENTO E INSTALAÇÃO. AF_11/2021_PE</v>
          </cell>
          <cell r="I3365" t="str">
            <v>UN</v>
          </cell>
          <cell r="J3365" t="str">
            <v>ATRIBUÍDO SÃO PAULO</v>
          </cell>
          <cell r="K3365" t="str">
            <v>1.937,99</v>
          </cell>
        </row>
        <row r="3366">
          <cell r="G3366">
            <v>103246</v>
          </cell>
          <cell r="H3366" t="str">
            <v>AR CONDICIONADO SPLIT ON/OFF, HI-WALL (PAREDE), 9000 BTUS/H, CICLO QUENTE/FRIO - FORNECIMENTO E INSTALAÇÃO. AF_11/2021_PE</v>
          </cell>
          <cell r="I3366" t="str">
            <v>UN</v>
          </cell>
          <cell r="J3366" t="str">
            <v>ATRIBUÍDO SÃO PAULO</v>
          </cell>
          <cell r="K3366" t="str">
            <v>2.115,89</v>
          </cell>
        </row>
        <row r="3367">
          <cell r="G3367">
            <v>103247</v>
          </cell>
          <cell r="H3367" t="str">
            <v>AR CONDICIONADO SPLIT INVERTER, HI-WALL (PAREDE), 12000 BTU/H, CICLO FRIO - FORNECIMENTO E INSTALAÇÃO. AF_11/2021_PE</v>
          </cell>
          <cell r="I3367" t="str">
            <v>UN</v>
          </cell>
          <cell r="J3367" t="str">
            <v>ATRIBUÍDO SÃO PAULO</v>
          </cell>
          <cell r="K3367" t="str">
            <v>2.737,61</v>
          </cell>
        </row>
        <row r="3368">
          <cell r="G3368">
            <v>103248</v>
          </cell>
          <cell r="H3368" t="str">
            <v>AR CONDICIONADO SPLIT ON/OFF, HI-WALL (PAREDE), 12000 BTUS/H, CICLO FRIO - FORNECIMENTO E INSTALAÇÃO. AF_11/2021_PE</v>
          </cell>
          <cell r="I3368" t="str">
            <v>UN</v>
          </cell>
          <cell r="J3368" t="str">
            <v>ATRIBUÍDO SÃO PAULO</v>
          </cell>
          <cell r="K3368" t="str">
            <v>2.232,37</v>
          </cell>
        </row>
        <row r="3369">
          <cell r="G3369">
            <v>103249</v>
          </cell>
          <cell r="H3369" t="str">
            <v>AR CONDICIONADO SPLIT ON/OFF, HI-WALL (PAREDE), 12000 BTUS/H, CICLO QUENTE/FRIO - FORNECIMENTO E INSTALAÇÃO. AF_11/2021_PE</v>
          </cell>
          <cell r="I3369" t="str">
            <v>UN</v>
          </cell>
          <cell r="J3369" t="str">
            <v>ATRIBUÍDO SÃO PAULO</v>
          </cell>
          <cell r="K3369" t="str">
            <v>2.400,25</v>
          </cell>
        </row>
        <row r="3370">
          <cell r="G3370">
            <v>103250</v>
          </cell>
          <cell r="H3370" t="str">
            <v>AR CONDICIONADO SPLIT INVERTER, HI-WALL (PAREDE), 18000 BTU/H, CICLO FRIO - FORNECIMENTO E INSTALAÇÃO. AF_11/2021_PE</v>
          </cell>
          <cell r="I3370" t="str">
            <v>UN</v>
          </cell>
          <cell r="J3370" t="str">
            <v>ATRIBUÍDO SÃO PAULO</v>
          </cell>
          <cell r="K3370" t="str">
            <v>3.985,57</v>
          </cell>
        </row>
        <row r="3371">
          <cell r="G3371">
            <v>103251</v>
          </cell>
          <cell r="H3371" t="str">
            <v>AR CONDICIONADO SPLIT ON/OFF, HI-WALL (PAREDE), 18000 BTUS/H, CICLO FRIO - FORNECIMENTO E INSTALAÇÃO. AF_11/2021_PE</v>
          </cell>
          <cell r="I3371" t="str">
            <v>UN</v>
          </cell>
          <cell r="J3371" t="str">
            <v>ATRIBUÍDO SÃO PAULO</v>
          </cell>
          <cell r="K3371" t="str">
            <v>3.141,72</v>
          </cell>
        </row>
        <row r="3372">
          <cell r="G3372">
            <v>103252</v>
          </cell>
          <cell r="H3372" t="str">
            <v>AR CONDICIONADO SPLIT ON/OFF, HI-WALL (PAREDE), 18000 BTUS/H, CICLO QUENTE/FRIO - FORNECIMENTO E INSTALAÇÃO. AF_11/2021_PE</v>
          </cell>
          <cell r="I3372" t="str">
            <v>UN</v>
          </cell>
          <cell r="J3372" t="str">
            <v>ATRIBUÍDO SÃO PAULO</v>
          </cell>
          <cell r="K3372" t="str">
            <v>3.482,03</v>
          </cell>
        </row>
        <row r="3373">
          <cell r="G3373">
            <v>103253</v>
          </cell>
          <cell r="H3373" t="str">
            <v>AR CONDICIONADO SPLIT INVERTER, HI-WALL (PAREDE), 24000 BTU/H, CICLO FRIO - FORNECIMENTO E INSTALAÇÃO. AF_11/2021_PE</v>
          </cell>
          <cell r="I3373" t="str">
            <v>UN</v>
          </cell>
          <cell r="J3373" t="str">
            <v>ATRIBUÍDO SÃO PAULO</v>
          </cell>
          <cell r="K3373" t="str">
            <v>5.441,81</v>
          </cell>
        </row>
        <row r="3374">
          <cell r="G3374">
            <v>103254</v>
          </cell>
          <cell r="H3374" t="str">
            <v>AR CONDICIONADO SPLIT ON/OFF, HI-WALL (PAREDE), 24000 BTUS/H, CICLO FRIO - FORNECIMENTO E INSTALAÇÃO. AF_11/2021_PE</v>
          </cell>
          <cell r="I3374" t="str">
            <v>UN</v>
          </cell>
          <cell r="J3374" t="str">
            <v>ATRIBUÍDO SÃO PAULO</v>
          </cell>
          <cell r="K3374" t="str">
            <v>4.062,22</v>
          </cell>
        </row>
        <row r="3375">
          <cell r="G3375">
            <v>103255</v>
          </cell>
          <cell r="H3375" t="str">
            <v>AR CONDICIONADO SPLIT ON/OFF, HI-WALL (PAREDE), 24000 BTUS/H, CICLO QUENTE/FRIO - FORNECIMENTO E INSTALAÇÃO. AF_11/2021_PE</v>
          </cell>
          <cell r="I3375" t="str">
            <v>UN</v>
          </cell>
          <cell r="J3375" t="str">
            <v>ATRIBUÍDO SÃO PAULO</v>
          </cell>
          <cell r="K3375" t="str">
            <v>4.548,97</v>
          </cell>
        </row>
        <row r="3376">
          <cell r="G3376">
            <v>103256</v>
          </cell>
          <cell r="H3376" t="str">
            <v>AR CONDICIONADO SPLIT INVERTER, PISO TETO, 18000 BTU/H, CICLO FRIO - FORNECIMENTO E INSTALAÇÃO. AF_11/2021_PE</v>
          </cell>
          <cell r="I3376" t="str">
            <v>UN</v>
          </cell>
          <cell r="J3376" t="str">
            <v>ATRIBUÍDO SÃO PAULO</v>
          </cell>
          <cell r="K3376" t="str">
            <v>10.113,05</v>
          </cell>
        </row>
        <row r="3377">
          <cell r="G3377">
            <v>103257</v>
          </cell>
          <cell r="H3377" t="str">
            <v>AR CONDICIONADO SPLIT ON/OFF, PISO TETO, 18.000 BTU/H, CICLO FRIO - FORNECIMENTO E INSTALAÇÃO. AF_11/2021_PE</v>
          </cell>
          <cell r="I3377" t="str">
            <v>UN</v>
          </cell>
          <cell r="J3377" t="str">
            <v>ATRIBUÍDO SÃO PAULO</v>
          </cell>
          <cell r="K3377" t="str">
            <v>5.758,25</v>
          </cell>
        </row>
        <row r="3378">
          <cell r="G3378">
            <v>103258</v>
          </cell>
          <cell r="H3378" t="str">
            <v>AR CONDICIONADO SPLIT INVERTER, PISO TETO, 24000 BTU/H, CICLO FRIO - FORNECIMENTO E INSTALAÇÃO. AF_11/2021_PE</v>
          </cell>
          <cell r="I3378" t="str">
            <v>UN</v>
          </cell>
          <cell r="J3378" t="str">
            <v>ATRIBUÍDO SÃO PAULO</v>
          </cell>
          <cell r="K3378" t="str">
            <v>11.310,32</v>
          </cell>
        </row>
        <row r="3379">
          <cell r="G3379">
            <v>103259</v>
          </cell>
          <cell r="H3379" t="str">
            <v>AR CONDICIONADO SPLIT ON/OFF, PISO TETO, 24.000 BTU/H, CICLO FRIO - FORNECIMENTO E INSTALAÇÃO. AF_11/2021_PE</v>
          </cell>
          <cell r="I3379" t="str">
            <v>UN</v>
          </cell>
          <cell r="J3379" t="str">
            <v>ATRIBUÍDO SÃO PAULO</v>
          </cell>
          <cell r="K3379" t="str">
            <v>6.072,27</v>
          </cell>
        </row>
        <row r="3380">
          <cell r="G3380">
            <v>103260</v>
          </cell>
          <cell r="H3380" t="str">
            <v>AR CONDICIONADO SPLIT INVERTER, PISO TETO, 24000 BTU/H, QUENTE/FRIO - FORNECIMENTO E INSTALAÇÃO. AF_11/2021_PE</v>
          </cell>
          <cell r="I3380" t="str">
            <v>UN</v>
          </cell>
          <cell r="J3380" t="str">
            <v>ATRIBUÍDO SÃO PAULO</v>
          </cell>
          <cell r="K3380" t="str">
            <v>6.238,96</v>
          </cell>
        </row>
        <row r="3381">
          <cell r="G3381">
            <v>103261</v>
          </cell>
          <cell r="H3381" t="str">
            <v>AR CONDICIONADO SPLIT INVERTER, PISO TETO, 36000 BTU/H, CICLO FRIO - FORNECIMENTO E INSTALAÇÃO. AF_11/2021_PE</v>
          </cell>
          <cell r="I3381" t="str">
            <v>UN</v>
          </cell>
          <cell r="J3381" t="str">
            <v>ATRIBUÍDO SÃO PAULO</v>
          </cell>
          <cell r="K3381" t="str">
            <v>12.760,29</v>
          </cell>
        </row>
        <row r="3382">
          <cell r="G3382">
            <v>103262</v>
          </cell>
          <cell r="H3382" t="str">
            <v>AR CONDICIONADO SPLIT ON/OFF, PISO TETO, 36.000 BTU/H, CICLO FRIO - FORNECIMENTO E INSTALAÇÃO. AF_11/2021_PE</v>
          </cell>
          <cell r="I3382" t="str">
            <v>UN</v>
          </cell>
          <cell r="J3382" t="str">
            <v>ATRIBUÍDO SÃO PAULO</v>
          </cell>
          <cell r="K3382" t="str">
            <v>7.987,72</v>
          </cell>
        </row>
        <row r="3383">
          <cell r="G3383">
            <v>103263</v>
          </cell>
          <cell r="H3383" t="str">
            <v>AR CONDICIONADO SPLIT INVERTER, PISO TETO, 48000 BTU/H, CICLO FRIO - FORNECIMENTO E INSTALAÇÃO. AF_11/2021_PE</v>
          </cell>
          <cell r="I3383" t="str">
            <v>UN</v>
          </cell>
          <cell r="J3383" t="str">
            <v>ATRIBUÍDO SÃO PAULO</v>
          </cell>
          <cell r="K3383" t="str">
            <v>17.667,77</v>
          </cell>
        </row>
        <row r="3384">
          <cell r="G3384">
            <v>103264</v>
          </cell>
          <cell r="H3384" t="str">
            <v>AR CONDICIONADO SPLIT ON/OFF, PISO TETO, 48.000 BTU/H, CICLO FRIO - FORNECIMENTO E INSTALAÇÃO. AF_11/2021_PE</v>
          </cell>
          <cell r="I3384" t="str">
            <v>UN</v>
          </cell>
          <cell r="J3384" t="str">
            <v>ATRIBUÍDO SÃO PAULO</v>
          </cell>
          <cell r="K3384" t="str">
            <v>9.853,70</v>
          </cell>
        </row>
        <row r="3385">
          <cell r="G3385">
            <v>103265</v>
          </cell>
          <cell r="H3385" t="str">
            <v>AR CONDICIONADO SPLIT INVERTER, PISO TETO, APRESENTANDO ENTRE 54000 E 58000 BTU/H, CICLO FRIO - FORNECIMENTO E INSTALAÇÃO. AF_11/2021_PE</v>
          </cell>
          <cell r="I3385" t="str">
            <v>UN</v>
          </cell>
          <cell r="J3385" t="str">
            <v>ATRIBUÍDO SÃO PAULO</v>
          </cell>
          <cell r="K3385" t="str">
            <v>21.325,39</v>
          </cell>
        </row>
        <row r="3386">
          <cell r="G3386">
            <v>103266</v>
          </cell>
          <cell r="H3386" t="str">
            <v>AR CONDICIONADO SPLIT ON/OFF, PISO TETO, 60.000 BTU/H, CICLO FRIO - FORNECIMENTO E INSTALAÇÃO. AF_11/2021_PE</v>
          </cell>
          <cell r="I3386" t="str">
            <v>UN</v>
          </cell>
          <cell r="J3386" t="str">
            <v>ATRIBUÍDO SÃO PAULO</v>
          </cell>
          <cell r="K3386" t="str">
            <v>11.019,28</v>
          </cell>
        </row>
        <row r="3387">
          <cell r="G3387">
            <v>103267</v>
          </cell>
          <cell r="H3387" t="str">
            <v>AR CONDICIONADO SPLIT ON/OFF, CASSETE (TETO), FRIO 4 VIAS 18000 BTU/H - FORNECIMENTO E INSTALAÇÃO. AF_11/2021_PE</v>
          </cell>
          <cell r="I3387" t="str">
            <v>UN</v>
          </cell>
          <cell r="J3387" t="str">
            <v>ATRIBUÍDO SÃO PAULO</v>
          </cell>
          <cell r="K3387" t="str">
            <v>6.298,82</v>
          </cell>
        </row>
        <row r="3388">
          <cell r="G3388">
            <v>103268</v>
          </cell>
          <cell r="H3388" t="str">
            <v>AR CONDICIONADO SPLIT ON/OFF, CASSETE (TETO), 18000 BTU/H, CICLO QUENTE/FRIO - FORNECIMENTO E INSTALAÇÃO. AF_11/2021_PE</v>
          </cell>
          <cell r="I3388" t="str">
            <v>UN</v>
          </cell>
          <cell r="J3388" t="str">
            <v>ATRIBUÍDO SÃO PAULO</v>
          </cell>
          <cell r="K3388" t="str">
            <v>7.486,07</v>
          </cell>
        </row>
        <row r="3389">
          <cell r="G3389">
            <v>103269</v>
          </cell>
          <cell r="H3389" t="str">
            <v>AR CONDICIONADO SPLIT ON/OFF, CASSETE (TETO), FRIO 4 VIAS 24000 BTU/H - FORNECIMENTO E INSTALAÇÃO. AF_11/2021_PE</v>
          </cell>
          <cell r="I3389" t="str">
            <v>UN</v>
          </cell>
          <cell r="J3389" t="str">
            <v>ATRIBUÍDO SÃO PAULO</v>
          </cell>
          <cell r="K3389" t="str">
            <v>7.750,99</v>
          </cell>
        </row>
        <row r="3390">
          <cell r="G3390">
            <v>103270</v>
          </cell>
          <cell r="H3390" t="str">
            <v>AR CONDICIONADO SPLIT ON/OFF, CASSETE (TETO), 24000 BTU/H, CICLO QUENTE/FRIO - FORNECIMENTO E INSTALAÇÃO. AF_11/2021_PE</v>
          </cell>
          <cell r="I3390" t="str">
            <v>UN</v>
          </cell>
          <cell r="J3390" t="str">
            <v>ATRIBUÍDO SÃO PAULO</v>
          </cell>
          <cell r="K3390" t="str">
            <v>8.047,58</v>
          </cell>
        </row>
        <row r="3391">
          <cell r="G3391">
            <v>103271</v>
          </cell>
          <cell r="H3391" t="str">
            <v>AR CONDICIONADO SPLIT ON/OFF, CASSETE (TETO), FRIO 4 VIAS 36000 BTU/H - FORNECIMENTO E INSTALAÇÃO. AF_11/2021_PE</v>
          </cell>
          <cell r="I3391" t="str">
            <v>UN</v>
          </cell>
          <cell r="J3391" t="str">
            <v>ATRIBUÍDO SÃO PAULO</v>
          </cell>
          <cell r="K3391" t="str">
            <v>11.414,72</v>
          </cell>
        </row>
        <row r="3392">
          <cell r="G3392">
            <v>103272</v>
          </cell>
          <cell r="H3392" t="str">
            <v>AR CONDICIONADO SPLIT ON/OFF, CASSETE (TETO), 36000 BTU/H, CICLO QUENTE/FRIO - FORNECIMENTO E INSTALAÇÃO. AF_11/2021_PE</v>
          </cell>
          <cell r="I3392" t="str">
            <v>UN</v>
          </cell>
          <cell r="J3392" t="str">
            <v>ATRIBUÍDO SÃO PAULO</v>
          </cell>
          <cell r="K3392" t="str">
            <v>11.791,89</v>
          </cell>
        </row>
        <row r="3393">
          <cell r="G3393">
            <v>103273</v>
          </cell>
          <cell r="H3393" t="str">
            <v>AR CONDICIONADO SPLIT ON/OFF, CASSETE (TETO), FRIO 4 VIAS 48000 BTU/H - FORNECIMENTO E INSTALAÇÃO. AF_11/2021_PE</v>
          </cell>
          <cell r="I3393" t="str">
            <v>UN</v>
          </cell>
          <cell r="J3393" t="str">
            <v>ATRIBUÍDO SÃO PAULO</v>
          </cell>
          <cell r="K3393" t="str">
            <v>12.059,19</v>
          </cell>
        </row>
        <row r="3394">
          <cell r="G3394">
            <v>103274</v>
          </cell>
          <cell r="H3394" t="str">
            <v>AR CONDICIONADO SPLIT ON/OFF, CASSETE (TETO), 48000 BTU/H, CICLO QUENTE/FRIO - FORNECIMENTO E INSTALAÇÃO. AF_11/2021_PE</v>
          </cell>
          <cell r="I3394" t="str">
            <v>UN</v>
          </cell>
          <cell r="J3394" t="str">
            <v>ATRIBUÍDO SÃO PAULO</v>
          </cell>
          <cell r="K3394" t="str">
            <v>13.833,07</v>
          </cell>
        </row>
        <row r="3395">
          <cell r="G3395">
            <v>103275</v>
          </cell>
          <cell r="H3395" t="str">
            <v>AR CONDICIONADO SPLIT ON/OFF, CASSETE (TETO), FRIO 4 VIAS 60000 BTU/H - FORNECIMENTO E INSTALAÇÃO. AF_11/2021_PE</v>
          </cell>
          <cell r="I3395" t="str">
            <v>UN</v>
          </cell>
          <cell r="J3395" t="str">
            <v>ATRIBUÍDO SÃO PAULO</v>
          </cell>
          <cell r="K3395" t="str">
            <v>13.760,65</v>
          </cell>
        </row>
        <row r="3396">
          <cell r="G3396">
            <v>103276</v>
          </cell>
          <cell r="H3396" t="str">
            <v>AR CONDICIONADO SPLIT ON/OFF, CASSETE (TETO), 60000 BTU/H, CICLO QUENTE/FRIO - FORNECIMENTO E INSTALAÇÃO. AF_11/2021_PE</v>
          </cell>
          <cell r="I3396" t="str">
            <v>UN</v>
          </cell>
          <cell r="J3396" t="str">
            <v>ATRIBUÍDO SÃO PAULO</v>
          </cell>
          <cell r="K3396" t="str">
            <v>14.446,73</v>
          </cell>
        </row>
        <row r="3397">
          <cell r="G3397">
            <v>103277</v>
          </cell>
          <cell r="H3397" t="str">
            <v>AR CONDICIONADO SPLITÃO 10 TR - FORNECIMENTO E INSTALAÇÃO. AF_11/2021_PE</v>
          </cell>
          <cell r="I3397" t="str">
            <v>UN</v>
          </cell>
          <cell r="J3397" t="str">
            <v>ATRIBUÍDO SÃO PAULO</v>
          </cell>
          <cell r="K3397" t="str">
            <v>26.718,04</v>
          </cell>
        </row>
        <row r="3398">
          <cell r="G3398">
            <v>103278</v>
          </cell>
          <cell r="H3398" t="str">
            <v>AR CONDICIONADO SPLITÃO 15 TR - FORNECIMENTO E INSTALAÇÃO. AF_11/2021_PE</v>
          </cell>
          <cell r="I3398" t="str">
            <v>UN</v>
          </cell>
          <cell r="J3398" t="str">
            <v>ATRIBUÍDO SÃO PAULO</v>
          </cell>
          <cell r="K3398" t="str">
            <v>34.252,80</v>
          </cell>
        </row>
        <row r="3399">
          <cell r="G3399">
            <v>103288</v>
          </cell>
          <cell r="H3399" t="str">
            <v>RASGO E CHUMBAMENTO EM ALVENARIA PARA TUBOS DE SPLIT PAREDE DE 9000 A 24000 BTUS/H. AF_11/2021</v>
          </cell>
          <cell r="I3399" t="str">
            <v>UN</v>
          </cell>
          <cell r="J3399" t="str">
            <v>COEFICIENTE DE REPRESENTATIVIDADE</v>
          </cell>
          <cell r="K3399" t="str">
            <v>15,43</v>
          </cell>
        </row>
        <row r="3400">
          <cell r="G3400">
            <v>103289</v>
          </cell>
          <cell r="H3400" t="str">
            <v>TUBO EM COBRE FLEXÍVEL, DN 1/4", COM ISOLAMENTO, INSTALADO EM FORRO, PARA RAMAL DE ALIMENTAÇÃO DE AR CONDICIONADO, INCLUSO FIXADOR. AF_11/2021</v>
          </cell>
          <cell r="I3400" t="str">
            <v>M</v>
          </cell>
          <cell r="J3400" t="str">
            <v>ATRIBUÍDO SÃO PAULO</v>
          </cell>
          <cell r="K3400" t="str">
            <v>29,54</v>
          </cell>
        </row>
        <row r="3401">
          <cell r="G3401">
            <v>103290</v>
          </cell>
          <cell r="H3401" t="str">
            <v>TUBO EM COBRE FLEXÍVEL, DN 3/8", COM ISOLAMENTO, INSTALADO EM FORRO, PARA RAMAL DE ALIMENTAÇÃO DE AR CONDICIONADO, INCLUSO FIXADOR. AF_11/2021</v>
          </cell>
          <cell r="I3401" t="str">
            <v>M</v>
          </cell>
          <cell r="J3401" t="str">
            <v>ATRIBUÍDO SÃO PAULO</v>
          </cell>
          <cell r="K3401" t="str">
            <v>47,22</v>
          </cell>
        </row>
        <row r="3402">
          <cell r="G3402">
            <v>103291</v>
          </cell>
          <cell r="H3402" t="str">
            <v>TUBO EM COBRE FLEXÍVEL, DN 1/2", COM ISOLAMENTO, INSTALADO EM FORRO, PARA RAMAL DE ALIMENTAÇÃO DE AR CONDICIONADO, INCLUSO FIXADOR. AF_11/2021</v>
          </cell>
          <cell r="I3402" t="str">
            <v>M</v>
          </cell>
          <cell r="J3402" t="str">
            <v>ATRIBUÍDO SÃO PAULO</v>
          </cell>
          <cell r="K3402" t="str">
            <v>59,27</v>
          </cell>
        </row>
        <row r="3403">
          <cell r="G3403">
            <v>103292</v>
          </cell>
          <cell r="H3403" t="str">
            <v>TUBO EM COBRE FLEXÍVEL, DN 5/8", COM ISOLAMENTO, INSTALADO EM FORRO, PARA RAMAL DE ALIMENTAÇÃO DE AR CONDICIONADO, INCLUSO FIXADOR. AF_11/2021</v>
          </cell>
          <cell r="I3403" t="str">
            <v>M</v>
          </cell>
          <cell r="J3403" t="str">
            <v>ATRIBUÍDO SÃO PAULO</v>
          </cell>
          <cell r="K3403" t="str">
            <v>71,81</v>
          </cell>
        </row>
        <row r="3404">
          <cell r="G3404">
            <v>101936</v>
          </cell>
          <cell r="H3404" t="str">
            <v>INSTALAÇÃO DE TUBOS E CONEXÕES, EM AÇO/FERRO GALVANIZADO, PARA O CENTRO DE MEDIÇÃO DE GÁS DE EDIFÍCIO RESIDENCIAL, COM 4 PAVIMENTOS, 16 UNIDADES HABITACIONAIS, DN 32 (1 1/4) - FORNECIMENTO E INSTALAÇÃO. AF_10/2020</v>
          </cell>
          <cell r="I3404" t="str">
            <v>UN</v>
          </cell>
          <cell r="J3404" t="str">
            <v>ATRIBUÍDO SÃO PAULO</v>
          </cell>
          <cell r="K3404" t="str">
            <v>7.468,36</v>
          </cell>
        </row>
        <row r="3405">
          <cell r="G3405">
            <v>101937</v>
          </cell>
          <cell r="H3405" t="str">
            <v>INSTALAÇÃO DE TUBOS E CONEXÕES, EM AÇO/FERRO GALVANIZADO, PARA O CENTRO DE MEDIÇÃO DE GÁS DE EDIFÍCIO RESIDENCIAL, COM 4 PAVIMENTOS, 16 UNIDADES HABITACIONAIS, DN 50 (2) - FORNECIMENTO E INSTALAÇÃO. AF_10/2020</v>
          </cell>
          <cell r="I3405" t="str">
            <v>UN</v>
          </cell>
          <cell r="J3405" t="str">
            <v>ATRIBUÍDO SÃO PAULO</v>
          </cell>
          <cell r="K3405" t="str">
            <v>13.320,54</v>
          </cell>
        </row>
        <row r="3406">
          <cell r="G3406">
            <v>98294</v>
          </cell>
          <cell r="H3406" t="str">
            <v>CABO ELETRÔNICO CATEGORIA 5E, INSTALADO EM EDIFICAÇÃO RESIDENCIAL - FORNECIMENTO E INSTALAÇÃO. AF_11/2019</v>
          </cell>
          <cell r="I3406" t="str">
            <v>M</v>
          </cell>
          <cell r="J3406" t="str">
            <v>COEFICIENTE DE REPRESENTATIVIDADE</v>
          </cell>
          <cell r="K3406" t="str">
            <v>6,20</v>
          </cell>
        </row>
        <row r="3407">
          <cell r="G3407">
            <v>98295</v>
          </cell>
          <cell r="H3407" t="str">
            <v>CABO ELETRÔNICO CATEGORIA 5E, INSTALADO EM EDIFICAÇÃO INSTITUCIONAL - FORNECIMENTO E INSTALAÇÃO. AF_11/2019</v>
          </cell>
          <cell r="I3407" t="str">
            <v>M</v>
          </cell>
          <cell r="J3407" t="str">
            <v>COEFICIENTE DE REPRESENTATIVIDADE</v>
          </cell>
          <cell r="K3407" t="str">
            <v>5,60</v>
          </cell>
        </row>
        <row r="3408">
          <cell r="G3408">
            <v>98296</v>
          </cell>
          <cell r="H3408" t="str">
            <v>CABO ELETRÔNICO CATEGORIA 6, INSTALADO EM EDIFICAÇÃO RESIDENCIAL - FORNECIMENTO E INSTALAÇÃO. AF_11/2019</v>
          </cell>
          <cell r="I3408" t="str">
            <v>M</v>
          </cell>
          <cell r="J3408" t="str">
            <v>COEFICIENTE DE REPRESENTATIVIDADE</v>
          </cell>
          <cell r="K3408" t="str">
            <v>9,02</v>
          </cell>
        </row>
        <row r="3409">
          <cell r="G3409">
            <v>98297</v>
          </cell>
          <cell r="H3409" t="str">
            <v>CABO ELETRÔNICO CATEGORIA 6, INSTALADO EM EDIFICAÇÃO INSTITUCIONAL - FORNECIMENTO E INSTALAÇÃO. AF_11/2019</v>
          </cell>
          <cell r="I3409" t="str">
            <v>M</v>
          </cell>
          <cell r="J3409" t="str">
            <v>COEFICIENTE DE REPRESENTATIVIDADE</v>
          </cell>
          <cell r="K3409" t="str">
            <v>8,08</v>
          </cell>
        </row>
        <row r="3410">
          <cell r="G3410">
            <v>98298</v>
          </cell>
          <cell r="H3410" t="str">
            <v>CABO ELETRÔNICO CATEGORIA 6A, INSTALADO EM EDIFICAÇÃO RESIDENCIAL - FORNECIMENTO E INSTALAÇÃO. AF_11/2019</v>
          </cell>
          <cell r="I3410" t="str">
            <v>M</v>
          </cell>
          <cell r="J3410" t="str">
            <v>COEFICIENTE DE REPRESENTATIVIDADE</v>
          </cell>
          <cell r="K3410" t="str">
            <v>22,20</v>
          </cell>
        </row>
        <row r="3411">
          <cell r="G3411">
            <v>98299</v>
          </cell>
          <cell r="H3411" t="str">
            <v>CABO ELETRÔNICO CATEGORIA 6A, INSTALADO EM EDIFICAÇÃO INSTITUCIONAL - FORNECIMENTO E INSTALAÇÃO. AF_11/2019</v>
          </cell>
          <cell r="I3411" t="str">
            <v>M</v>
          </cell>
          <cell r="J3411" t="str">
            <v>COEFICIENTE DE REPRESENTATIVIDADE</v>
          </cell>
          <cell r="K3411" t="str">
            <v>21,02</v>
          </cell>
        </row>
        <row r="3412">
          <cell r="G3412">
            <v>98300</v>
          </cell>
          <cell r="H3412" t="str">
            <v>CABO COAXIAL RG6 95% - FORNECIMENTO E INSTALAÇÃO. AF_11/2019</v>
          </cell>
          <cell r="I3412" t="str">
            <v>M</v>
          </cell>
          <cell r="J3412" t="str">
            <v>COEFICIENTE DE REPRESENTATIVIDADE</v>
          </cell>
          <cell r="K3412" t="str">
            <v>5,07</v>
          </cell>
        </row>
        <row r="3413">
          <cell r="G3413">
            <v>98301</v>
          </cell>
          <cell r="H3413" t="str">
            <v>PATCH PANEL 24 PORTAS, CATEGORIA 5E - FORNECIMENTO E INSTALAÇÃO. AF_11/2019</v>
          </cell>
          <cell r="I3413" t="str">
            <v>UN</v>
          </cell>
          <cell r="J3413" t="str">
            <v>COEFICIENTE DE REPRESENTATIVIDADE</v>
          </cell>
          <cell r="K3413" t="str">
            <v>588,87</v>
          </cell>
        </row>
        <row r="3414">
          <cell r="G3414">
            <v>98302</v>
          </cell>
          <cell r="H3414" t="str">
            <v>PATCH PANEL 24 PORTAS, CATEGORIA 6 - FORNECIMENTO E INSTALAÇÃO. AF_11/2019</v>
          </cell>
          <cell r="I3414" t="str">
            <v>UN</v>
          </cell>
          <cell r="J3414" t="str">
            <v>COEFICIENTE DE REPRESENTATIVIDADE</v>
          </cell>
          <cell r="K3414" t="str">
            <v>1.133,99</v>
          </cell>
        </row>
        <row r="3415">
          <cell r="G3415">
            <v>98304</v>
          </cell>
          <cell r="H3415" t="str">
            <v>PATCH PANEL 48 PORTAS, CATEGORIA 6 - FORNECIMENTO E INSTALAÇÃO. AF_11/2019</v>
          </cell>
          <cell r="I3415" t="str">
            <v>UN</v>
          </cell>
          <cell r="J3415" t="str">
            <v>COEFICIENTE DE REPRESENTATIVIDADE</v>
          </cell>
          <cell r="K3415" t="str">
            <v>3.590,96</v>
          </cell>
        </row>
        <row r="3416">
          <cell r="G3416">
            <v>98305</v>
          </cell>
          <cell r="H3416" t="str">
            <v>RACK FECHADO PARA SERVIDOR - FORNECIMENTO E INSTALAÇÃO. AF_11/2019</v>
          </cell>
          <cell r="I3416" t="str">
            <v>UN</v>
          </cell>
          <cell r="J3416" t="str">
            <v>COEFICIENTE DE REPRESENTATIVIDADE</v>
          </cell>
          <cell r="K3416" t="str">
            <v>2.687,24</v>
          </cell>
        </row>
        <row r="3417">
          <cell r="G3417">
            <v>98306</v>
          </cell>
          <cell r="H3417" t="str">
            <v>BLOCO DE ENGATE RÁPIDO PARA BASTIDOR TIPO M10 - FORNECIMENTO E INSTALAÇÃO. AF_11/2019</v>
          </cell>
          <cell r="I3417" t="str">
            <v>UN</v>
          </cell>
          <cell r="J3417" t="str">
            <v>COEFICIENTE DE REPRESENTATIVIDADE</v>
          </cell>
          <cell r="K3417" t="str">
            <v>57,79</v>
          </cell>
        </row>
        <row r="3418">
          <cell r="G3418">
            <v>98307</v>
          </cell>
          <cell r="H3418" t="str">
            <v>TOMADA DE REDE RJ45 - FORNECIMENTO E INSTALAÇÃO. AF_11/2019</v>
          </cell>
          <cell r="I3418" t="str">
            <v>UN</v>
          </cell>
          <cell r="J3418" t="str">
            <v>COEFICIENTE DE REPRESENTATIVIDADE</v>
          </cell>
          <cell r="K3418" t="str">
            <v>39,73</v>
          </cell>
        </row>
        <row r="3419">
          <cell r="G3419">
            <v>98308</v>
          </cell>
          <cell r="H3419" t="str">
            <v>TOMADA PARA TELEFONE RJ11 - FORNECIMENTO E INSTALAÇÃO. AF_11/2019</v>
          </cell>
          <cell r="I3419" t="str">
            <v>UN</v>
          </cell>
          <cell r="J3419" t="str">
            <v>COEFICIENTE DE REPRESENTATIVIDADE</v>
          </cell>
          <cell r="K3419" t="str">
            <v>26,31</v>
          </cell>
        </row>
        <row r="3420">
          <cell r="G3420">
            <v>98593</v>
          </cell>
          <cell r="H3420" t="str">
            <v>PATCH PANEL 48 PORTAS, CATEGORIA 5E - FORNECIMENTO E INSTALAÇÃO. AF_11/2019</v>
          </cell>
          <cell r="I3420" t="str">
            <v>UN</v>
          </cell>
          <cell r="J3420" t="str">
            <v>COEFICIENTE DE REPRESENTATIVIDADE</v>
          </cell>
          <cell r="K3420" t="str">
            <v>2.479,44</v>
          </cell>
        </row>
        <row r="3421">
          <cell r="G3421">
            <v>100553</v>
          </cell>
          <cell r="H3421" t="str">
            <v>CABO COAXIAL RG11 95% - FORNECIMENTO E INSTALAÇÃO. AF_11/2019</v>
          </cell>
          <cell r="I3421" t="str">
            <v>M</v>
          </cell>
          <cell r="J3421" t="str">
            <v>COEFICIENTE DE REPRESENTATIVIDADE</v>
          </cell>
          <cell r="K3421" t="str">
            <v>23,53</v>
          </cell>
        </row>
        <row r="3422">
          <cell r="G3422">
            <v>100554</v>
          </cell>
          <cell r="H3422" t="str">
            <v>CABO COAXIAL RG59 95% - FORNECIMENTO E INSTALAÇÃO. AF_11/2019</v>
          </cell>
          <cell r="I3422" t="str">
            <v>M</v>
          </cell>
          <cell r="J3422" t="str">
            <v>COEFICIENTE DE REPRESENTATIVIDADE</v>
          </cell>
          <cell r="K3422" t="str">
            <v>4,83</v>
          </cell>
        </row>
        <row r="3423">
          <cell r="G3423">
            <v>100555</v>
          </cell>
          <cell r="H3423" t="str">
            <v>RACK ABERTO EM COLUNA 44U PARA SERVIDOR - FORNECIMENTO E INSTALAÇÃO. AF_11/2019</v>
          </cell>
          <cell r="I3423" t="str">
            <v>UN</v>
          </cell>
          <cell r="J3423" t="str">
            <v>COEFICIENTE DE REPRESENTATIVIDADE</v>
          </cell>
          <cell r="K3423" t="str">
            <v>1.342,83</v>
          </cell>
        </row>
        <row r="3424">
          <cell r="G3424">
            <v>89355</v>
          </cell>
          <cell r="H3424" t="str">
            <v>TUBO, PVC, SOLDÁVEL, DN 20MM, INSTALADO EM RAMAL OU SUB-RAMAL DE ÁGUA - FORNECIMENTO E INSTALAÇÃO. AF_06/2022</v>
          </cell>
          <cell r="I3424" t="str">
            <v>M</v>
          </cell>
          <cell r="J3424" t="str">
            <v>COEFICIENTE DE REPRESENTATIVIDADE</v>
          </cell>
          <cell r="K3424" t="str">
            <v>18,48</v>
          </cell>
        </row>
        <row r="3425">
          <cell r="G3425">
            <v>89356</v>
          </cell>
          <cell r="H3425" t="str">
            <v>TUBO, PVC, SOLDÁVEL, DN 25MM, INSTALADO EM RAMAL OU SUB-RAMAL DE ÁGUA - FORNECIMENTO E INSTALAÇÃO. AF_06/2022</v>
          </cell>
          <cell r="I3425" t="str">
            <v>M</v>
          </cell>
          <cell r="J3425" t="str">
            <v>COEFICIENTE DE REPRESENTATIVIDADE</v>
          </cell>
          <cell r="K3425" t="str">
            <v>21,26</v>
          </cell>
        </row>
        <row r="3426">
          <cell r="G3426">
            <v>89357</v>
          </cell>
          <cell r="H3426" t="str">
            <v>TUBO, PVC, SOLDÁVEL, DN 32MM, INSTALADO EM RAMAL OU SUB-RAMAL DE ÁGUA - FORNECIMENTO E INSTALAÇÃO. AF_06/2022</v>
          </cell>
          <cell r="I3426" t="str">
            <v>M</v>
          </cell>
          <cell r="J3426" t="str">
            <v>COEFICIENTE DE REPRESENTATIVIDADE</v>
          </cell>
          <cell r="K3426" t="str">
            <v>30,81</v>
          </cell>
        </row>
        <row r="3427">
          <cell r="G3427">
            <v>89401</v>
          </cell>
          <cell r="H3427" t="str">
            <v>TUBO, PVC, SOLDÁVEL, DN 20MM, INSTALADO EM RAMAL DE DISTRIBUIÇÃO DE ÁGUA - FORNECIMENTO E INSTALAÇÃO. AF_06/2022</v>
          </cell>
          <cell r="I3427" t="str">
            <v>M</v>
          </cell>
          <cell r="J3427" t="str">
            <v>COEFICIENTE DE REPRESENTATIVIDADE</v>
          </cell>
          <cell r="K3427" t="str">
            <v>10,63</v>
          </cell>
        </row>
        <row r="3428">
          <cell r="G3428">
            <v>89402</v>
          </cell>
          <cell r="H3428" t="str">
            <v>TUBO, PVC, SOLDÁVEL, DN 25MM, INSTALADO EM RAMAL DE DISTRIBUIÇÃO DE ÁGUA - FORNECIMENTO E INSTALAÇÃO. AF_06/2022</v>
          </cell>
          <cell r="I3428" t="str">
            <v>M</v>
          </cell>
          <cell r="J3428" t="str">
            <v>COEFICIENTE DE REPRESENTATIVIDADE</v>
          </cell>
          <cell r="K3428" t="str">
            <v>12,15</v>
          </cell>
        </row>
        <row r="3429">
          <cell r="G3429">
            <v>89403</v>
          </cell>
          <cell r="H3429" t="str">
            <v>TUBO, PVC, SOLDÁVEL, DN 32MM, INSTALADO EM RAMAL DE DISTRIBUIÇÃO DE ÁGUA - FORNECIMENTO E INSTALAÇÃO. AF_06/2022</v>
          </cell>
          <cell r="I3429" t="str">
            <v>M</v>
          </cell>
          <cell r="J3429" t="str">
            <v>COEFICIENTE DE REPRESENTATIVIDADE</v>
          </cell>
          <cell r="K3429" t="str">
            <v>19,98</v>
          </cell>
        </row>
        <row r="3430">
          <cell r="G3430">
            <v>89446</v>
          </cell>
          <cell r="H3430" t="str">
            <v>TUBO, PVC, SOLDÁVEL, DN 25MM, INSTALADO EM PRUMADA DE ÁGUA - FORNECIMENTO E INSTALAÇÃO. AF_06/2022</v>
          </cell>
          <cell r="I3430" t="str">
            <v>M</v>
          </cell>
          <cell r="J3430" t="str">
            <v>COEFICIENTE DE REPRESENTATIVIDADE</v>
          </cell>
          <cell r="K3430" t="str">
            <v>6,44</v>
          </cell>
        </row>
        <row r="3431">
          <cell r="G3431">
            <v>89447</v>
          </cell>
          <cell r="H3431" t="str">
            <v>TUBO, PVC, SOLDÁVEL, DN 32MM, INSTALADO EM PRUMADA DE ÁGUA - FORNECIMENTO E INSTALAÇÃO. AF_06/2022</v>
          </cell>
          <cell r="I3431" t="str">
            <v>M</v>
          </cell>
          <cell r="J3431" t="str">
            <v>COEFICIENTE DE REPRESENTATIVIDADE</v>
          </cell>
          <cell r="K3431" t="str">
            <v>13,18</v>
          </cell>
        </row>
        <row r="3432">
          <cell r="G3432">
            <v>89448</v>
          </cell>
          <cell r="H3432" t="str">
            <v>TUBO, PVC, SOLDÁVEL, DN 40MM, INSTALADO EM PRUMADA DE ÁGUA - FORNECIMENTO E INSTALAÇÃO. AF_06/2022</v>
          </cell>
          <cell r="I3432" t="str">
            <v>M</v>
          </cell>
          <cell r="J3432" t="str">
            <v>COEFICIENTE DE REPRESENTATIVIDADE</v>
          </cell>
          <cell r="K3432" t="str">
            <v>20,35</v>
          </cell>
        </row>
        <row r="3433">
          <cell r="G3433">
            <v>89449</v>
          </cell>
          <cell r="H3433" t="str">
            <v>TUBO, PVC, SOLDÁVEL, DN 50MM, INSTALADO EM PRUMADA DE ÁGUA - FORNECIMENTO E INSTALAÇÃO. AF_06/2022</v>
          </cell>
          <cell r="I3433" t="str">
            <v>M</v>
          </cell>
          <cell r="J3433" t="str">
            <v>COEFICIENTE DE REPRESENTATIVIDADE</v>
          </cell>
          <cell r="K3433" t="str">
            <v>22,44</v>
          </cell>
        </row>
        <row r="3434">
          <cell r="G3434">
            <v>89450</v>
          </cell>
          <cell r="H3434" t="str">
            <v>TUBO, PVC, SOLDÁVEL, DN 60MM, INSTALADO EM PRUMADA DE ÁGUA - FORNECIMENTO E INSTALAÇÃO. AF_06/2022</v>
          </cell>
          <cell r="I3434" t="str">
            <v>M</v>
          </cell>
          <cell r="J3434" t="str">
            <v>COEFICIENTE DE REPRESENTATIVIDADE</v>
          </cell>
          <cell r="K3434" t="str">
            <v>36,27</v>
          </cell>
        </row>
        <row r="3435">
          <cell r="G3435">
            <v>89451</v>
          </cell>
          <cell r="H3435" t="str">
            <v>TUBO, PVC, SOLDÁVEL, DN 75MM, INSTALADO EM PRUMADA DE ÁGUA - FORNECIMENTO E INSTALAÇÃO. AF_06/2022</v>
          </cell>
          <cell r="I3435" t="str">
            <v>M</v>
          </cell>
          <cell r="J3435" t="str">
            <v>COEFICIENTE DE REPRESENTATIVIDADE</v>
          </cell>
          <cell r="K3435" t="str">
            <v>59,43</v>
          </cell>
        </row>
        <row r="3436">
          <cell r="G3436">
            <v>89452</v>
          </cell>
          <cell r="H3436" t="str">
            <v>TUBO, PVC, SOLDÁVEL, DN 85MM, INSTALADO EM PRUMADA DE ÁGUA - FORNECIMENTO E INSTALAÇÃO. AF_06/2022</v>
          </cell>
          <cell r="I3436" t="str">
            <v>M</v>
          </cell>
          <cell r="J3436" t="str">
            <v>COEFICIENTE DE REPRESENTATIVIDADE</v>
          </cell>
          <cell r="K3436" t="str">
            <v>82,13</v>
          </cell>
        </row>
        <row r="3437">
          <cell r="G3437">
            <v>89508</v>
          </cell>
          <cell r="H3437" t="str">
            <v>TUBO PVC, SÉRIE R, ÁGUA PLUVIAL, DN 40 MM, FORNECIDO E INSTALADO EM RAMAL DE ENCAMINHAMENTO. AF_06/2022</v>
          </cell>
          <cell r="I3437" t="str">
            <v>M</v>
          </cell>
          <cell r="J3437" t="str">
            <v>COEFICIENTE DE REPRESENTATIVIDADE</v>
          </cell>
          <cell r="K3437" t="str">
            <v>16,14</v>
          </cell>
        </row>
        <row r="3438">
          <cell r="G3438">
            <v>89509</v>
          </cell>
          <cell r="H3438" t="str">
            <v>TUBO PVC, SÉRIE R, ÁGUA PLUVIAL, DN 50 MM, FORNECIDO E INSTALADO EM RAMAL DE ENCAMINHAMENTO. AF_06/2022</v>
          </cell>
          <cell r="I3438" t="str">
            <v>M</v>
          </cell>
          <cell r="J3438" t="str">
            <v>COEFICIENTE DE REPRESENTATIVIDADE</v>
          </cell>
          <cell r="K3438" t="str">
            <v>21,95</v>
          </cell>
        </row>
        <row r="3439">
          <cell r="G3439">
            <v>89511</v>
          </cell>
          <cell r="H3439" t="str">
            <v>TUBO PVC, SÉRIE R, ÁGUA PLUVIAL, DN 75 MM, FORNECIDO E INSTALADO EM RAMAL DE ENCAMINHAMENTO. AF_06/2022</v>
          </cell>
          <cell r="I3439" t="str">
            <v>M</v>
          </cell>
          <cell r="J3439" t="str">
            <v>COEFICIENTE DE REPRESENTATIVIDADE</v>
          </cell>
          <cell r="K3439" t="str">
            <v>37,80</v>
          </cell>
        </row>
        <row r="3440">
          <cell r="G3440">
            <v>89512</v>
          </cell>
          <cell r="H3440" t="str">
            <v>TUBO PVC, SÉRIE R, ÁGUA PLUVIAL, DN 100 MM, FORNECIDO E INSTALADO EM RAMAL DE ENCAMINHAMENTO. AF_06/2022</v>
          </cell>
          <cell r="I3440" t="str">
            <v>M</v>
          </cell>
          <cell r="J3440" t="str">
            <v>COEFICIENTE DE REPRESENTATIVIDADE</v>
          </cell>
          <cell r="K3440" t="str">
            <v>47,57</v>
          </cell>
        </row>
        <row r="3441">
          <cell r="G3441">
            <v>89576</v>
          </cell>
          <cell r="H3441" t="str">
            <v>TUBO PVC, SÉRIE R, ÁGUA PLUVIAL, DN 75 MM, FORNECIDO E INSTALADO EM CONDUTORES VERTICAIS DE ÁGUAS PLUVIAIS. AF_06/2022</v>
          </cell>
          <cell r="I3441" t="str">
            <v>M</v>
          </cell>
          <cell r="J3441" t="str">
            <v>COEFICIENTE DE REPRESENTATIVIDADE</v>
          </cell>
          <cell r="K3441" t="str">
            <v>27,84</v>
          </cell>
        </row>
        <row r="3442">
          <cell r="G3442">
            <v>89578</v>
          </cell>
          <cell r="H3442" t="str">
            <v>TUBO PVC, SÉRIE R, ÁGUA PLUVIAL, DN 100 MM, FORNECIDO E INSTALADO EM CONDUTORES VERTICAIS DE ÁGUAS PLUVIAIS. AF_06/2022</v>
          </cell>
          <cell r="I3442" t="str">
            <v>M</v>
          </cell>
          <cell r="J3442" t="str">
            <v>COEFICIENTE DE REPRESENTATIVIDADE</v>
          </cell>
          <cell r="K3442" t="str">
            <v>34,33</v>
          </cell>
        </row>
        <row r="3443">
          <cell r="G3443">
            <v>89580</v>
          </cell>
          <cell r="H3443" t="str">
            <v>TUBO PVC, SÉRIE R, ÁGUA PLUVIAL, DN 150 MM, FORNECIDO E INSTALADO EM CONDUTORES VERTICAIS DE ÁGUAS PLUVIAIS. AF_06/2022</v>
          </cell>
          <cell r="I3443" t="str">
            <v>M</v>
          </cell>
          <cell r="J3443" t="str">
            <v>COEFICIENTE DE REPRESENTATIVIDADE</v>
          </cell>
          <cell r="K3443" t="str">
            <v>71,33</v>
          </cell>
        </row>
        <row r="3444">
          <cell r="G3444">
            <v>89633</v>
          </cell>
          <cell r="H3444" t="str">
            <v>TUBO, CPVC, SOLDÁVEL, DN 15MM, INSTALADO EM RAMAL OU SUB-RAMAL DE ÁGUA - FORNECIMENTO E INSTALAÇÃO. AF_06/2022</v>
          </cell>
          <cell r="I3444" t="str">
            <v>M</v>
          </cell>
          <cell r="J3444" t="str">
            <v>COEFICIENTE DE REPRESENTATIVIDADE</v>
          </cell>
          <cell r="K3444" t="str">
            <v>22,73</v>
          </cell>
        </row>
        <row r="3445">
          <cell r="G3445">
            <v>89634</v>
          </cell>
          <cell r="H3445" t="str">
            <v>TUBO, CPVC, SOLDÁVEL, DN 22MM, INSTALADO EM RAMAL OU SUB-RAMAL DE ÁGUA - FORNECIMENTO E INSTALAÇÃO. AF_06/2022</v>
          </cell>
          <cell r="I3445" t="str">
            <v>M</v>
          </cell>
          <cell r="J3445" t="str">
            <v>COEFICIENTE DE REPRESENTATIVIDADE</v>
          </cell>
          <cell r="K3445" t="str">
            <v>32,59</v>
          </cell>
        </row>
        <row r="3446">
          <cell r="G3446">
            <v>89635</v>
          </cell>
          <cell r="H3446" t="str">
            <v>TUBO, CPVC, SOLDÁVEL, DN 28MM, INSTALADO EM RAMAL OU SUB-RAMAL DE ÁGUA - FORNECIMENTO E INSTALAÇÃO. AF_06/2022</v>
          </cell>
          <cell r="I3446" t="str">
            <v>M</v>
          </cell>
          <cell r="J3446" t="str">
            <v>COEFICIENTE DE REPRESENTATIVIDADE</v>
          </cell>
          <cell r="K3446" t="str">
            <v>48,45</v>
          </cell>
        </row>
        <row r="3447">
          <cell r="G3447">
            <v>89636</v>
          </cell>
          <cell r="H3447" t="str">
            <v>TUBO, CPVC, SOLDÁVEL, DN 35MM, INSTALADO EM RAMAL OU SUB-RAMAL DE ÁGUA   FORNECIMENTO E INSTALAÇÃO. AF_06/2022</v>
          </cell>
          <cell r="I3447" t="str">
            <v>M</v>
          </cell>
          <cell r="J3447" t="str">
            <v>COEFICIENTE DE REPRESENTATIVIDADE</v>
          </cell>
          <cell r="K3447" t="str">
            <v>61,15</v>
          </cell>
        </row>
        <row r="3448">
          <cell r="G3448">
            <v>89711</v>
          </cell>
          <cell r="H3448" t="str">
            <v>TUBO PVC, SERIE NORMAL, ESGOTO PREDIAL, DN 40 MM, FORNECIDO E INSTALADO EM RAMAL DE DESCARGA OU RAMAL DE ESGOTO SANITÁRIO. AF_08/2022</v>
          </cell>
          <cell r="I3448" t="str">
            <v>M</v>
          </cell>
          <cell r="J3448" t="str">
            <v>COEFICIENTE DE REPRESENTATIVIDADE</v>
          </cell>
          <cell r="K3448" t="str">
            <v>19,30</v>
          </cell>
        </row>
        <row r="3449">
          <cell r="G3449">
            <v>89712</v>
          </cell>
          <cell r="H3449" t="str">
            <v>TUBO PVC, SERIE NORMAL, ESGOTO PREDIAL, DN 50 MM, FORNECIDO E INSTALADO EM RAMAL DE DESCARGA OU RAMAL DE ESGOTO SANITÁRIO. AF_08/2022</v>
          </cell>
          <cell r="I3449" t="str">
            <v>M</v>
          </cell>
          <cell r="J3449" t="str">
            <v>COEFICIENTE DE REPRESENTATIVIDADE</v>
          </cell>
          <cell r="K3449" t="str">
            <v>25,12</v>
          </cell>
        </row>
        <row r="3450">
          <cell r="G3450">
            <v>89713</v>
          </cell>
          <cell r="H3450" t="str">
            <v>TUBO PVC, SERIE NORMAL, ESGOTO PREDIAL, DN 75 MM, FORNECIDO E INSTALADO EM RAMAL DE DESCARGA OU RAMAL DE ESGOTO SANITÁRIO. AF_08/2022</v>
          </cell>
          <cell r="I3450" t="str">
            <v>M</v>
          </cell>
          <cell r="J3450" t="str">
            <v>COEFICIENTE DE REPRESENTATIVIDADE</v>
          </cell>
          <cell r="K3450" t="str">
            <v>31,51</v>
          </cell>
        </row>
        <row r="3451">
          <cell r="G3451">
            <v>89714</v>
          </cell>
          <cell r="H3451" t="str">
            <v>TUBO PVC, SERIE NORMAL, ESGOTO PREDIAL, DN 100 MM, FORNECIDO E INSTALADO EM RAMAL DE DESCARGA OU RAMAL DE ESGOTO SANITÁRIO. AF_08/2022</v>
          </cell>
          <cell r="I3451" t="str">
            <v>M</v>
          </cell>
          <cell r="J3451" t="str">
            <v>COEFICIENTE DE REPRESENTATIVIDADE</v>
          </cell>
          <cell r="K3451" t="str">
            <v>34,96</v>
          </cell>
        </row>
        <row r="3452">
          <cell r="G3452">
            <v>89716</v>
          </cell>
          <cell r="H3452" t="str">
            <v>TUBO, CPVC, SOLDÁVEL, DN 22MM, INSTALADO EM RAMAL DE DISTRIBUIÇÃO DE ÁGUA - FORNECIMENTO E INSTALAÇÃO. AF_06/2022</v>
          </cell>
          <cell r="I3452" t="str">
            <v>M</v>
          </cell>
          <cell r="J3452" t="str">
            <v>COEFICIENTE DE REPRESENTATIVIDADE</v>
          </cell>
          <cell r="K3452" t="str">
            <v>24,33</v>
          </cell>
        </row>
        <row r="3453">
          <cell r="G3453">
            <v>89717</v>
          </cell>
          <cell r="H3453" t="str">
            <v>TUBO, CPVC, SOLDÁVEL, DN 28MM, INSTALADO EM RAMAL DE DISTRIBUIÇÃO DE ÁGUA - FORNECIMENTO E INSTALAÇÃO. AF_06/2022</v>
          </cell>
          <cell r="I3453" t="str">
            <v>M</v>
          </cell>
          <cell r="J3453" t="str">
            <v>COEFICIENTE DE REPRESENTATIVIDADE</v>
          </cell>
          <cell r="K3453" t="str">
            <v>38,72</v>
          </cell>
        </row>
        <row r="3454">
          <cell r="G3454">
            <v>89770</v>
          </cell>
          <cell r="H3454" t="str">
            <v>TUBO, CPVC, SOLDÁVEL, DN 35MM, INSTALADO EM PRUMADA DE ÁGUA   FORNECIMENTO E INSTALAÇÃO. AF_06/2022</v>
          </cell>
          <cell r="I3454" t="str">
            <v>M</v>
          </cell>
          <cell r="J3454" t="str">
            <v>COEFICIENTE DE REPRESENTATIVIDADE</v>
          </cell>
          <cell r="K3454" t="str">
            <v>42,47</v>
          </cell>
        </row>
        <row r="3455">
          <cell r="G3455">
            <v>89771</v>
          </cell>
          <cell r="H3455" t="str">
            <v>TUBO, CPVC, SOLDÁVEL, DN 42MM, INSTALADO EM PRUMADA DE ÁGUA   FORNECIMENTO E INSTALAÇÃO. AF_06/2022</v>
          </cell>
          <cell r="I3455" t="str">
            <v>M</v>
          </cell>
          <cell r="J3455" t="str">
            <v>COEFICIENTE DE REPRESENTATIVIDADE</v>
          </cell>
          <cell r="K3455" t="str">
            <v>56,71</v>
          </cell>
        </row>
        <row r="3456">
          <cell r="G3456">
            <v>89773</v>
          </cell>
          <cell r="H3456" t="str">
            <v>TUBO, CPVC, SOLDÁVEL, DN 73MM, INSTALADO EM PRUMADA DE ÁGUA   FORNECIMENTO E INSTALAÇÃO. AF_06/2022</v>
          </cell>
          <cell r="I3456" t="str">
            <v>M</v>
          </cell>
          <cell r="J3456" t="str">
            <v>COEFICIENTE DE REPRESENTATIVIDADE</v>
          </cell>
          <cell r="K3456" t="str">
            <v>133,36</v>
          </cell>
        </row>
        <row r="3457">
          <cell r="G3457">
            <v>89775</v>
          </cell>
          <cell r="H3457" t="str">
            <v>TUBO, CPVC, SOLDÁVEL, DN 89MM, INSTALADO EM PRUMADA DE ÁGUA   FORNECIMENTO E INSTALAÇÃO. AF_06/2022</v>
          </cell>
          <cell r="I3457" t="str">
            <v>M</v>
          </cell>
          <cell r="J3457" t="str">
            <v>COEFICIENTE DE REPRESENTATIVIDADE</v>
          </cell>
          <cell r="K3457" t="str">
            <v>208,60</v>
          </cell>
        </row>
        <row r="3458">
          <cell r="G3458">
            <v>89798</v>
          </cell>
          <cell r="H3458" t="str">
            <v>TUBO PVC, SERIE NORMAL, ESGOTO PREDIAL, DN 50 MM, FORNECIDO E INSTALADO EM PRUMADA DE ESGOTO SANITÁRIO OU VENTILAÇÃO. AF_08/2022</v>
          </cell>
          <cell r="I3458" t="str">
            <v>M</v>
          </cell>
          <cell r="J3458" t="str">
            <v>COEFICIENTE DE REPRESENTATIVIDADE</v>
          </cell>
          <cell r="K3458" t="str">
            <v>13,89</v>
          </cell>
        </row>
        <row r="3459">
          <cell r="G3459">
            <v>89799</v>
          </cell>
          <cell r="H3459" t="str">
            <v>TUBO PVC, SERIE NORMAL, ESGOTO PREDIAL, DN 75 MM, FORNECIDO E INSTALADO EM PRUMADA DE ESGOTO SANITÁRIO OU VENTILAÇÃO. AF_08/2022</v>
          </cell>
          <cell r="I3459" t="str">
            <v>M</v>
          </cell>
          <cell r="J3459" t="str">
            <v>COEFICIENTE DE REPRESENTATIVIDADE</v>
          </cell>
          <cell r="K3459" t="str">
            <v>22,18</v>
          </cell>
        </row>
        <row r="3460">
          <cell r="G3460">
            <v>89800</v>
          </cell>
          <cell r="H3460" t="str">
            <v>TUBO PVC, SERIE NORMAL, ESGOTO PREDIAL, DN 100 MM, FORNECIDO E INSTALADO EM PRUMADA DE ESGOTO SANITÁRIO OU VENTILAÇÃO. AF_08/2022</v>
          </cell>
          <cell r="I3460" t="str">
            <v>M</v>
          </cell>
          <cell r="J3460" t="str">
            <v>COEFICIENTE DE REPRESENTATIVIDADE</v>
          </cell>
          <cell r="K3460" t="str">
            <v>27,58</v>
          </cell>
        </row>
        <row r="3461">
          <cell r="G3461">
            <v>89848</v>
          </cell>
          <cell r="H3461" t="str">
            <v>TUBO PVC, SERIE NORMAL, ESGOTO PREDIAL, DN 100 MM, FORNECIDO E INSTALADO EM SUBCOLETOR AÉREO DE ESGOTO SANITÁRIO. AF_08/2022</v>
          </cell>
          <cell r="I3461" t="str">
            <v>M</v>
          </cell>
          <cell r="J3461" t="str">
            <v>COEFICIENTE DE REPRESENTATIVIDADE</v>
          </cell>
          <cell r="K3461" t="str">
            <v>26,62</v>
          </cell>
        </row>
        <row r="3462">
          <cell r="G3462">
            <v>89849</v>
          </cell>
          <cell r="H3462" t="str">
            <v>TUBO PVC, SERIE NORMAL, ESGOTO PREDIAL, DN 150 MM, FORNECIDO E INSTALADO EM SUBCOLETOR AÉREO DE ESGOTO SANITÁRIO. AF_08/2022</v>
          </cell>
          <cell r="I3462" t="str">
            <v>M</v>
          </cell>
          <cell r="J3462" t="str">
            <v>COEFICIENTE DE REPRESENTATIVIDADE</v>
          </cell>
          <cell r="K3462" t="str">
            <v>56,78</v>
          </cell>
        </row>
        <row r="3463">
          <cell r="G3463">
            <v>89865</v>
          </cell>
          <cell r="H3463" t="str">
            <v>TUBO, PVC, SOLDÁVEL, DN 25MM, INSTALADO EM DRENO DE AR-CONDICIONADO - FORNECIMENTO E INSTALAÇÃO. AF_08/2022</v>
          </cell>
          <cell r="I3463" t="str">
            <v>M</v>
          </cell>
          <cell r="J3463" t="str">
            <v>COEFICIENTE DE REPRESENTATIVIDADE</v>
          </cell>
          <cell r="K3463" t="str">
            <v>16,07</v>
          </cell>
        </row>
        <row r="3464">
          <cell r="G3464">
            <v>91784</v>
          </cell>
          <cell r="H3464" t="str">
            <v>(COMPOSIÇÃO REPRESENTATIVA) DO SERVIÇO DE INSTALAÇÃO DE TUBOS DE PVC, SOLDÁVEL, ÁGUA FRIA, DN 20 MM (INSTALADO EM RAMAL, SUB-RAMAL OU RAMAL DE DISTRIBUIÇÃO), INCLUSIVE CONEXÕES, CORTES E FIXAÇÕES, PARA PRÉDIOS. AF_10/2015</v>
          </cell>
          <cell r="I3464" t="str">
            <v>M</v>
          </cell>
          <cell r="J3464" t="str">
            <v>COEFICIENTE DE REPRESENTATIVIDADE</v>
          </cell>
          <cell r="K3464" t="str">
            <v>42,73</v>
          </cell>
        </row>
        <row r="3465">
          <cell r="G3465">
            <v>91785</v>
          </cell>
          <cell r="H3465" t="str">
            <v>(COMPOSIÇÃO REPRESENTATIVA) DO SERVIÇO DE INSTALAÇÃO DE TUBOS DE PVC, SOLDÁVEL, ÁGUA FRIA, DN 25 MM (INSTALADO EM RAMAL, SUB-RAMAL, RAMAL DE DISTRIBUIÇÃO OU PRUMADA), INCLUSIVE CONEXÕES, CORTES E FIXAÇÕES, PARA PRÉDIOS. AF_10/2015</v>
          </cell>
          <cell r="I3465" t="str">
            <v>M</v>
          </cell>
          <cell r="J3465" t="str">
            <v>ATRIBUÍDO SÃO PAULO</v>
          </cell>
          <cell r="K3465" t="str">
            <v>41,67</v>
          </cell>
        </row>
        <row r="3466">
          <cell r="G3466">
            <v>91786</v>
          </cell>
          <cell r="H3466" t="str">
            <v>(COMPOSIÇÃO REPRESENTATIVA) DO SERVIÇO DE INSTALAÇÃO TUBOS DE PVC, SOLDÁVEL, ÁGUA FRIA, DN 32 MM (INSTALADO EM RAMAL, SUB-RAMAL, RAMAL DE DISTRIBUIÇÃO OU PRUMADA), INCLUSIVE CONEXÕES, CORTES E FIXAÇÕES, PARA PRÉDIOS. AF_10/2015</v>
          </cell>
          <cell r="I3466" t="str">
            <v>M</v>
          </cell>
          <cell r="J3466" t="str">
            <v>ATRIBUÍDO SÃO PAULO</v>
          </cell>
          <cell r="K3466" t="str">
            <v>32,50</v>
          </cell>
        </row>
        <row r="3467">
          <cell r="G3467">
            <v>91787</v>
          </cell>
          <cell r="H3467" t="str">
            <v>(COMPOSIÇÃO REPRESENTATIVA) DO SERVIÇO DE INSTALAÇÃO DE TUBOS DE PVC, SOLDÁVEL, ÁGUA FRIA, DN 40 MM (INSTALADO EM PRUMADA), INCLUSIVE CONEXÕES, CORTES E FIXAÇÕES, PARA PRÉDIOS. AF_10/2015</v>
          </cell>
          <cell r="I3467" t="str">
            <v>M</v>
          </cell>
          <cell r="J3467" t="str">
            <v>ATRIBUÍDO SÃO PAULO</v>
          </cell>
          <cell r="K3467" t="str">
            <v>39,43</v>
          </cell>
        </row>
        <row r="3468">
          <cell r="G3468">
            <v>91788</v>
          </cell>
          <cell r="H3468" t="str">
            <v>(COMPOSIÇÃO REPRESENTATIVA) DO SERVIÇO DE INSTALAÇÃO DE TUBOS DE PVC, SOLDÁVEL, ÁGUA FRIA, DN 50 MM (INSTALADO EM PRUMADA), INCLUSIVE CONEXÕES, CORTES E FIXAÇÕES, PARA PRÉDIOS. AF_10/2015</v>
          </cell>
          <cell r="I3468" t="str">
            <v>M</v>
          </cell>
          <cell r="J3468" t="str">
            <v>ATRIBUÍDO SÃO PAULO</v>
          </cell>
          <cell r="K3468" t="str">
            <v>47,20</v>
          </cell>
        </row>
        <row r="3469">
          <cell r="G3469">
            <v>91789</v>
          </cell>
          <cell r="H3469" t="str">
            <v>(COMPOSIÇÃO REPRESENTATIVA) DO SERVIÇO DE INSTALAÇÃO DE TUBOS DE PVC, SÉRIE R, ÁGUA PLUVIAL, DN 75 MM (INSTALADO EM RAMAL DE ENCAMINHAMENTO, OU CONDUTORES VERTICAIS), INCLUSIVE CONEXÕES, CORTE E FIXAÇÕES, PARA PRÉDIOS. AF_10/2015</v>
          </cell>
          <cell r="I3469" t="str">
            <v>M</v>
          </cell>
          <cell r="J3469" t="str">
            <v>COEFICIENTE DE REPRESENTATIVIDADE</v>
          </cell>
          <cell r="K3469" t="str">
            <v>50,72</v>
          </cell>
        </row>
        <row r="3470">
          <cell r="G3470">
            <v>91790</v>
          </cell>
          <cell r="H3470" t="str">
            <v>(COMPOSIÇÃO REPRESENTATIVA) DO SERVIÇO DE INSTALAÇÃO DE TUBOS DE PVC, SÉRIE R, ÁGUA PLUVIAL, DN 100 MM (INSTALADO EM RAMAL DE ENCAMINHAMENTO, OU CONDUTORES VERTICAIS), INCLUSIVE CONEXÕES, CORTES E FIXAÇÕES, PARA PRÉDIOS. AF_10/2015</v>
          </cell>
          <cell r="I3470" t="str">
            <v>M</v>
          </cell>
          <cell r="J3470" t="str">
            <v>ATRIBUÍDO SÃO PAULO</v>
          </cell>
          <cell r="K3470" t="str">
            <v>57,80</v>
          </cell>
        </row>
        <row r="3471">
          <cell r="G3471">
            <v>91791</v>
          </cell>
          <cell r="H3471" t="str">
            <v>(COMPOSIÇÃO REPRESENTATIVA) DO SERVIÇO DE INSTALAÇÃO DE TUBOS DE PVC, SÉRIE R, ÁGUA PLUVIAL, DN 150 MM (INSTALADO EM CONDUTORES VERTICAIS), INCLUSIVE CONEXÕES, CORTES E FIXAÇÕES, PARA PRÉDIOS. AF_10/2015</v>
          </cell>
          <cell r="I3471" t="str">
            <v>M</v>
          </cell>
          <cell r="J3471" t="str">
            <v>ATRIBUÍDO SÃO PAULO</v>
          </cell>
          <cell r="K3471" t="str">
            <v>77,60</v>
          </cell>
        </row>
        <row r="3472">
          <cell r="G3472">
            <v>91792</v>
          </cell>
          <cell r="H3472" t="str">
            <v>(COMPOSIÇÃO REPRESENTATIVA) DO SERVIÇO DE INSTALAÇÃO DE TUBO DE PVC, SÉRIE NORMAL, ESGOTO PREDIAL, DN 40 MM (INSTALADO EM RAMAL DE DESCARGA OU RAMAL DE ESGOTO SANITÁRIO), INCLUSIVE CONEXÕES, CORTES E FIXAÇÕES, PARA PRÉDIOS. AF_10/2015</v>
          </cell>
          <cell r="I3472" t="str">
            <v>M</v>
          </cell>
          <cell r="J3472" t="str">
            <v>ATRIBUÍDO SÃO PAULO</v>
          </cell>
          <cell r="K3472" t="str">
            <v>57,04</v>
          </cell>
        </row>
        <row r="3473">
          <cell r="G3473">
            <v>91793</v>
          </cell>
          <cell r="H3473" t="str">
            <v>(COMPOSIÇÃO REPRESENTATIVA) DO SERVIÇO DE INSTALAÇÃO DE TUBO DE PVC, SÉRIE NORMAL, ESGOTO PREDIAL, DN 50 MM (INSTALADO EM RAMAL DE DESCARGA OU RAMAL DE ESGOTO SANITÁRIO), INCLUSIVE CONEXÕES, CORTES E FIXAÇÕES PARA, PRÉDIOS. AF_10/2015</v>
          </cell>
          <cell r="I3473" t="str">
            <v>M</v>
          </cell>
          <cell r="J3473" t="str">
            <v>ATRIBUÍDO SÃO PAULO</v>
          </cell>
          <cell r="K3473" t="str">
            <v>89,31</v>
          </cell>
        </row>
        <row r="3474">
          <cell r="G3474">
            <v>91794</v>
          </cell>
          <cell r="H3474" t="str">
            <v>(COMPOSIÇÃO REPRESENTATIVA) DO SERVIÇO DE INST. TUBO PVC, SÉRIE N, ESGOTO PREDIAL, DN 75 MM, (INST. EM RAMAL DE DESCARGA, RAMAL DE ESG. SANITÁRIO, PRUMADA DE ESG. SANITÁRIO OU VENTILAÇÃO), INCL. CONEXÕES, CORTES E FIXAÇÕES, P/ PRÉDIOS. AF_10/2015</v>
          </cell>
          <cell r="I3474" t="str">
            <v>M</v>
          </cell>
          <cell r="J3474" t="str">
            <v>ATRIBUÍDO SÃO PAULO</v>
          </cell>
          <cell r="K3474" t="str">
            <v>43,24</v>
          </cell>
        </row>
        <row r="3475">
          <cell r="G3475">
            <v>91795</v>
          </cell>
          <cell r="H3475" t="str">
            <v>(COMPOSIÇÃO REPRESENTATIVA) DO SERVIÇO DE INST. TUBO PVC, SÉRIE N, ESGOTO PREDIAL, 100 MM (INST. RAMAL DESCARGA, RAMAL DE ESG. SANIT., PRUMADA ESG. SANIT., VENTILAÇÃO OU SUB-COLETOR AÉREO), INCL. CONEXÕES E CORTES, FIXAÇÕES, P/ PRÉDIOS. AF_10/2015</v>
          </cell>
          <cell r="I3475" t="str">
            <v>M</v>
          </cell>
          <cell r="J3475" t="str">
            <v>ATRIBUÍDO SÃO PAULO</v>
          </cell>
          <cell r="K3475" t="str">
            <v>67,15</v>
          </cell>
        </row>
        <row r="3476">
          <cell r="G3476">
            <v>91796</v>
          </cell>
          <cell r="H3476" t="str">
            <v>(COMPOSIÇÃO REPRESENTATIVA) DO SERVIÇO DE INSTALAÇÃO DE TUBO DE PVC, SÉRIE NORMAL, ESGOTO PREDIAL, DN 150 MM (INSTALADO EM SUB-COLETOR AÉREO), INCLUSIVE CONEXÕES, CORTES E FIXAÇÕES, PARA PRÉDIOS. AF_10/2015</v>
          </cell>
          <cell r="I3476" t="str">
            <v>M</v>
          </cell>
          <cell r="J3476" t="str">
            <v>COEFICIENTE DE REPRESENTATIVIDADE</v>
          </cell>
          <cell r="K3476" t="str">
            <v>71,10</v>
          </cell>
        </row>
        <row r="3477">
          <cell r="G3477">
            <v>92275</v>
          </cell>
          <cell r="H3477" t="str">
            <v>TUBO EM COBRE RÍGIDO, DN 22 MM, CLASSE E, SEM ISOLAMENTO, INSTALADO EM PRUMADA DE HIDRÁULICA PREDIAL - FORNECIMENTO E INSTALAÇÃO. AF_04/2022</v>
          </cell>
          <cell r="I3477" t="str">
            <v>M</v>
          </cell>
          <cell r="J3477" t="str">
            <v>ATRIBUÍDO SÃO PAULO</v>
          </cell>
          <cell r="K3477" t="str">
            <v>54,77</v>
          </cell>
        </row>
        <row r="3478">
          <cell r="G3478">
            <v>92276</v>
          </cell>
          <cell r="H3478" t="str">
            <v>TUBO EM COBRE RÍGIDO, DN 28 MM, CLASSE E, SEM ISOLAMENTO, INSTALADO EM PRUMADA DE HIDRÁULICA PREDIAL - FORNECIMENTO E INSTALAÇÃO. AF_04/2022</v>
          </cell>
          <cell r="I3478" t="str">
            <v>M</v>
          </cell>
          <cell r="J3478" t="str">
            <v>ATRIBUÍDO SÃO PAULO</v>
          </cell>
          <cell r="K3478" t="str">
            <v>69,56</v>
          </cell>
        </row>
        <row r="3479">
          <cell r="G3479">
            <v>92277</v>
          </cell>
          <cell r="H3479" t="str">
            <v>TUBO EM COBRE RÍGIDO, DN 35 MM, CLASSE E, SEM ISOLAMENTO, INSTALADO EM PRUMADA DE HIDRÁULICA PREDIAL - FORNECIMENTO E INSTALAÇÃO. AF_04/2022</v>
          </cell>
          <cell r="I3479" t="str">
            <v>M</v>
          </cell>
          <cell r="J3479" t="str">
            <v>ATRIBUÍDO SÃO PAULO</v>
          </cell>
          <cell r="K3479" t="str">
            <v>100,57</v>
          </cell>
        </row>
        <row r="3480">
          <cell r="G3480">
            <v>92278</v>
          </cell>
          <cell r="H3480" t="str">
            <v>TUBO EM COBRE RÍGIDO, DN 42 MM, CLASSE E, SEM ISOLAMENTO, INSTALADO EM PRUMADA DE HIDRÁULICA PREDIAL - FORNECIMENTO E INSTALAÇÃO. AF_04/2022</v>
          </cell>
          <cell r="I3480" t="str">
            <v>M</v>
          </cell>
          <cell r="J3480" t="str">
            <v>ATRIBUÍDO SÃO PAULO</v>
          </cell>
          <cell r="K3480" t="str">
            <v>135,40</v>
          </cell>
        </row>
        <row r="3481">
          <cell r="G3481">
            <v>92279</v>
          </cell>
          <cell r="H3481" t="str">
            <v>TUBO EM COBRE RÍGIDO, DN 54 MM, CLASSE E, SEM ISOLAMENTO, INSTALADO EM PRUMADA DE HIDRÁULICA PREDIAL - FORNECIMENTO E INSTALAÇÃO. AF_04/2022</v>
          </cell>
          <cell r="I3481" t="str">
            <v>M</v>
          </cell>
          <cell r="J3481" t="str">
            <v>ATRIBUÍDO SÃO PAULO</v>
          </cell>
          <cell r="K3481" t="str">
            <v>195,80</v>
          </cell>
        </row>
        <row r="3482">
          <cell r="G3482">
            <v>92280</v>
          </cell>
          <cell r="H3482" t="str">
            <v>TUBO EM COBRE RÍGIDO, DN 66 MM, CLASSE E, SEM ISOLAMENTO, INSTALADO EM PRUMADA DE HIDRÁULICA PREDIAL - FORNECIMENTO E INSTALAÇÃO. AF_04/2022</v>
          </cell>
          <cell r="I3482" t="str">
            <v>M</v>
          </cell>
          <cell r="J3482" t="str">
            <v>ATRIBUÍDO SÃO PAULO</v>
          </cell>
          <cell r="K3482" t="str">
            <v>275,04</v>
          </cell>
        </row>
        <row r="3483">
          <cell r="G3483">
            <v>92281</v>
          </cell>
          <cell r="H3483" t="str">
            <v>TUBO EM COBRE RÍGIDO, DN 22 MM, CLASSE E, COM ISOLAMENTO, INSTALADO EM PRUMADA DE HIDRÁULICA PREDIAL - FORNECIMENTO E INSTALAÇÃO. AF_04/2022</v>
          </cell>
          <cell r="I3483" t="str">
            <v>M</v>
          </cell>
          <cell r="J3483" t="str">
            <v>ATRIBUÍDO SÃO PAULO</v>
          </cell>
          <cell r="K3483" t="str">
            <v>118,61</v>
          </cell>
        </row>
        <row r="3484">
          <cell r="G3484">
            <v>92282</v>
          </cell>
          <cell r="H3484" t="str">
            <v>TUBO EM COBRE RÍGIDO, DN 28 MM, CLASSE E, COM ISOLAMENTO, INSTALADO EM PRUMADA DE HIDRÁULICA PREDIAL - FORNECIMENTO E INSTALAÇÃO. AF_04/2022</v>
          </cell>
          <cell r="I3484" t="str">
            <v>M</v>
          </cell>
          <cell r="J3484" t="str">
            <v>ATRIBUÍDO SÃO PAULO</v>
          </cell>
          <cell r="K3484" t="str">
            <v>136,00</v>
          </cell>
        </row>
        <row r="3485">
          <cell r="G3485">
            <v>92283</v>
          </cell>
          <cell r="H3485" t="str">
            <v>TUBO EM COBRE RÍGIDO, DN 35 MM, CLASSE E, COM ISOLAMENTO, INSTALADO EM PRUMADA DE HIDRÁULICA PREDIAL - FORNECIMENTO E INSTALAÇÃO. AF_04/2022</v>
          </cell>
          <cell r="I3485" t="str">
            <v>M</v>
          </cell>
          <cell r="J3485" t="str">
            <v>ATRIBUÍDO SÃO PAULO</v>
          </cell>
          <cell r="K3485" t="str">
            <v>184,54</v>
          </cell>
        </row>
        <row r="3486">
          <cell r="G3486">
            <v>92284</v>
          </cell>
          <cell r="H3486" t="str">
            <v>TUBO EM COBRE RÍGIDO, DN 42 MM, CLASSE E, COM ISOLAMENTO, INSTALADO EM PRUMADA DE HIDRÁULICA PREDIAL - FORNECIMENTO E INSTALAÇÃO. AF_04/2022</v>
          </cell>
          <cell r="I3486" t="str">
            <v>M</v>
          </cell>
          <cell r="J3486" t="str">
            <v>ATRIBUÍDO SÃO PAULO</v>
          </cell>
          <cell r="K3486" t="str">
            <v>231,10</v>
          </cell>
        </row>
        <row r="3487">
          <cell r="G3487">
            <v>92285</v>
          </cell>
          <cell r="H3487" t="str">
            <v>TUBO EM COBRE RÍGIDO, DN 54 MM, CLASSE E, COM ISOLAMENTO, INSTALADO EM PRUMADA DE HIDRÁULICA PREDIAL - FORNECIMENTO E INSTALAÇÃO. AF_04/2022</v>
          </cell>
          <cell r="I3487" t="str">
            <v>M</v>
          </cell>
          <cell r="J3487" t="str">
            <v>ATRIBUÍDO SÃO PAULO</v>
          </cell>
          <cell r="K3487" t="str">
            <v>310,19</v>
          </cell>
        </row>
        <row r="3488">
          <cell r="G3488">
            <v>92286</v>
          </cell>
          <cell r="H3488" t="str">
            <v>TUBO EM COBRE RÍGIDO, DN 66 MM, CLASSE E, COM ISOLAMENTO, INSTALADO EM PRUMADA DE HIDRÁULICA PREDIAL - FORNECIMENTO E INSTALAÇÃO. AF_04/2022</v>
          </cell>
          <cell r="I3488" t="str">
            <v>M</v>
          </cell>
          <cell r="J3488" t="str">
            <v>ATRIBUÍDO SÃO PAULO</v>
          </cell>
          <cell r="K3488" t="str">
            <v>391,03</v>
          </cell>
        </row>
        <row r="3489">
          <cell r="G3489">
            <v>92305</v>
          </cell>
          <cell r="H3489" t="str">
            <v>TUBO EM COBRE RÍGIDO, DN 15 MM, CLASSE E, SEM ISOLAMENTO, INSTALADO EM RAMAL DE DISTRIBUIÇÃO DE HIDRÁULICA PREDIAL - FORNECIMENTO E INSTALAÇÃO. AF_04/2022</v>
          </cell>
          <cell r="I3489" t="str">
            <v>M</v>
          </cell>
          <cell r="J3489" t="str">
            <v>ATRIBUÍDO SÃO PAULO</v>
          </cell>
          <cell r="K3489" t="str">
            <v>36,31</v>
          </cell>
        </row>
        <row r="3490">
          <cell r="G3490">
            <v>92306</v>
          </cell>
          <cell r="H3490" t="str">
            <v>TUBO EM COBRE RÍGIDO, DN 22 MM, CLASSE E, SEM ISOLAMENTO, INSTALADO EM RAMAL DE DISTRIBUIÇÃO DE HIDRÁULICA PREDIAL - FORNECIMENTO E INSTALAÇÃO. AF_04/2022</v>
          </cell>
          <cell r="I3490" t="str">
            <v>M</v>
          </cell>
          <cell r="J3490" t="str">
            <v>ATRIBUÍDO SÃO PAULO</v>
          </cell>
          <cell r="K3490" t="str">
            <v>59,35</v>
          </cell>
        </row>
        <row r="3491">
          <cell r="G3491">
            <v>92307</v>
          </cell>
          <cell r="H3491" t="str">
            <v>TUBO EM COBRE RÍGIDO, DN 28 MM, CLASSE E, SEM ISOLAMENTO, INSTALADO EM RAMAL DE DISTRIBUIÇÃO DE HIDRÁULICA PREDIAL - FORNECIMENTO E INSTALAÇÃO. AF_04/2022</v>
          </cell>
          <cell r="I3491" t="str">
            <v>M</v>
          </cell>
          <cell r="J3491" t="str">
            <v>ATRIBUÍDO SÃO PAULO</v>
          </cell>
          <cell r="K3491" t="str">
            <v>74,35</v>
          </cell>
        </row>
        <row r="3492">
          <cell r="G3492">
            <v>92308</v>
          </cell>
          <cell r="H3492" t="str">
            <v>TUBO EM COBRE RÍGIDO, DN 15 MM, CLASSE E, COM ISOLAMENTO, INSTALADO EM RAMAL DE DISTRIBUIÇÃO DE HIDRÁULICA PREDIAL - FORNECIMENTO E INSTALAÇÃO. AF_04/2022</v>
          </cell>
          <cell r="I3492" t="str">
            <v>M</v>
          </cell>
          <cell r="J3492" t="str">
            <v>ATRIBUÍDO SÃO PAULO</v>
          </cell>
          <cell r="K3492" t="str">
            <v>52,20</v>
          </cell>
        </row>
        <row r="3493">
          <cell r="G3493">
            <v>92309</v>
          </cell>
          <cell r="H3493" t="str">
            <v>TUBO EM COBRE RÍGIDO, DN 22 MM, CLASSE E, COM ISOLAMENTO, INSTALADO EM RAMAL DE DISTRIBUIÇÃO DE HIDRÁULICA PREDIAL - FORNECIMENTO E INSTALAÇÃO. AF_04/2022</v>
          </cell>
          <cell r="I3493" t="str">
            <v>M</v>
          </cell>
          <cell r="J3493" t="str">
            <v>ATRIBUÍDO SÃO PAULO</v>
          </cell>
          <cell r="K3493" t="str">
            <v>125,48</v>
          </cell>
        </row>
        <row r="3494">
          <cell r="G3494">
            <v>92310</v>
          </cell>
          <cell r="H3494" t="str">
            <v>TUBO EM COBRE RÍGIDO, DN 28 MM, CLASSE E, COM ISOLAMENTO, INSTALADO EM RAMAL DE DISTRIBUIÇÃO DE HIDRÁULICA PREDIAL - FORNECIMENTO E INSTALAÇÃO. AF_04/2022</v>
          </cell>
          <cell r="I3494" t="str">
            <v>M</v>
          </cell>
          <cell r="J3494" t="str">
            <v>ATRIBUÍDO SÃO PAULO</v>
          </cell>
          <cell r="K3494" t="str">
            <v>143,09</v>
          </cell>
        </row>
        <row r="3495">
          <cell r="G3495">
            <v>92320</v>
          </cell>
          <cell r="H3495" t="str">
            <v>TUBO EM COBRE RÍGIDO, DN 15 MM, CLASSE E, SEM ISOLAMENTO, INSTALADO EM RAMAL E SUB-RAMAL DE HIDRÁULICA PREDIAL - FORNECIMENTO E INSTALAÇÃO. AF_04/2022</v>
          </cell>
          <cell r="I3495" t="str">
            <v>M</v>
          </cell>
          <cell r="J3495" t="str">
            <v>ATRIBUÍDO SÃO PAULO</v>
          </cell>
          <cell r="K3495" t="str">
            <v>45,73</v>
          </cell>
        </row>
        <row r="3496">
          <cell r="G3496">
            <v>92321</v>
          </cell>
          <cell r="H3496" t="str">
            <v>TUBO EM COBRE RÍGIDO, DN 22 MM, CLASSE E, SEM ISOLAMENTO, INSTALADO EM RAMAL E SUB-RAMAL DE HIDRÁULICA PREDIAL - FORNECIMENTO E INSTALAÇÃO. AF_04/2022</v>
          </cell>
          <cell r="I3496" t="str">
            <v>M</v>
          </cell>
          <cell r="J3496" t="str">
            <v>ATRIBUÍDO SÃO PAULO</v>
          </cell>
          <cell r="K3496" t="str">
            <v>75,57</v>
          </cell>
        </row>
        <row r="3497">
          <cell r="G3497">
            <v>92322</v>
          </cell>
          <cell r="H3497" t="str">
            <v>TUBO EM COBRE RÍGIDO, DN 28 MM, CLASSE E, SEM ISOLAMENTO, INSTALADO EM RAMAL E SUB-RAMAL DE HIDRÁULICA PREDIAL - FORNECIMENTO E INSTALAÇÃO. AF_04/2022</v>
          </cell>
          <cell r="I3497" t="str">
            <v>M</v>
          </cell>
          <cell r="J3497" t="str">
            <v>ATRIBUÍDO SÃO PAULO</v>
          </cell>
          <cell r="K3497" t="str">
            <v>96,40</v>
          </cell>
        </row>
        <row r="3498">
          <cell r="G3498">
            <v>92323</v>
          </cell>
          <cell r="H3498" t="str">
            <v>TUBO EM COBRE RÍGIDO, DN 15 MM, CLASSE E, COM ISOLAMENTO, INSTALADO EM RAMAL E SUB-RAMAL DE HIDRÁULICA PREDIAL - FORNECIMENTO E INSTALAÇÃO. AF_04/2022</v>
          </cell>
          <cell r="I3498" t="str">
            <v>M</v>
          </cell>
          <cell r="J3498" t="str">
            <v>ATRIBUÍDO SÃO PAULO</v>
          </cell>
          <cell r="K3498" t="str">
            <v>59,35</v>
          </cell>
        </row>
        <row r="3499">
          <cell r="G3499">
            <v>92324</v>
          </cell>
          <cell r="H3499" t="str">
            <v>TUBO EM COBRE RÍGIDO, DN 22 MM, CLASSE E, COM ISOLAMENTO, INSTALADO EM RAMAL E SUB-RAMAL DE HIDRÁULICA PREDIAL - FORNECIMENTO E INSTALAÇÃO. AF_04/2022</v>
          </cell>
          <cell r="I3499" t="str">
            <v>M</v>
          </cell>
          <cell r="J3499" t="str">
            <v>ATRIBUÍDO SÃO PAULO</v>
          </cell>
          <cell r="K3499" t="str">
            <v>139,44</v>
          </cell>
        </row>
        <row r="3500">
          <cell r="G3500">
            <v>92325</v>
          </cell>
          <cell r="H3500" t="str">
            <v>TUBO EM COBRE RÍGIDO, DN 28 MM, CLASSE E, COM ISOLAMENTO, INSTALADO EM RAMAL E SUB-RAMAL DE HIDRÁULICA PREDIAL - FORNECIMENTO E INSTALAÇÃO. AF_04/2022</v>
          </cell>
          <cell r="I3500" t="str">
            <v>M</v>
          </cell>
          <cell r="J3500" t="str">
            <v>ATRIBUÍDO SÃO PAULO</v>
          </cell>
          <cell r="K3500" t="str">
            <v>162,87</v>
          </cell>
        </row>
        <row r="3501">
          <cell r="G3501">
            <v>92335</v>
          </cell>
          <cell r="H3501" t="str">
            <v>TUBO DE AÇO GALVANIZADO COM COSTURA, CLASSE MÉDIA, CONEXÃO RANHURADA, DN 50 (2"), INSTALADO EM PRUMADAS - FORNECIMENTO E INSTALAÇÃO. AF_10/2020</v>
          </cell>
          <cell r="I3501" t="str">
            <v>M</v>
          </cell>
          <cell r="J3501" t="str">
            <v>ATRIBUÍDO SÃO PAULO</v>
          </cell>
          <cell r="K3501" t="str">
            <v>94,98</v>
          </cell>
        </row>
        <row r="3502">
          <cell r="G3502">
            <v>92336</v>
          </cell>
          <cell r="H3502" t="str">
            <v>TUBO DE AÇO GALVANIZADO COM COSTURA, CLASSE MÉDIA, CONEXÃO RANHURADA, DN 65 (2 1/2"), INSTALADO EM PRUMADAS - FORNECIMENTO E INSTALAÇÃO. AF_10/2020</v>
          </cell>
          <cell r="I3502" t="str">
            <v>M</v>
          </cell>
          <cell r="J3502" t="str">
            <v>ATRIBUÍDO SÃO PAULO</v>
          </cell>
          <cell r="K3502" t="str">
            <v>116,93</v>
          </cell>
        </row>
        <row r="3503">
          <cell r="G3503">
            <v>92337</v>
          </cell>
          <cell r="H3503" t="str">
            <v>TUBO DE AÇO GALVANIZADO COM COSTURA, CLASSE MÉDIA, CONEXÃO RANHURADA, DN 80 (3"), INSTALADO EM PRUMADAS - FORNECIMENTO E INSTALAÇÃO. AF_10/2020</v>
          </cell>
          <cell r="I3503" t="str">
            <v>M</v>
          </cell>
          <cell r="J3503" t="str">
            <v>ATRIBUÍDO SÃO PAULO</v>
          </cell>
          <cell r="K3503" t="str">
            <v>154,67</v>
          </cell>
        </row>
        <row r="3504">
          <cell r="G3504">
            <v>92338</v>
          </cell>
          <cell r="H3504" t="str">
            <v>TUBO DE AÇO PRETO SEM COSTURA, CONEXÃO SOLDADA, DN 50 (2"), INSTALADO EM PRUMADAS - FORNECIMENTO E INSTALAÇÃO. AF_10/2020</v>
          </cell>
          <cell r="I3504" t="str">
            <v>M</v>
          </cell>
          <cell r="J3504" t="str">
            <v>ATRIBUÍDO SÃO PAULO</v>
          </cell>
          <cell r="K3504" t="str">
            <v>158,81</v>
          </cell>
        </row>
        <row r="3505">
          <cell r="G3505">
            <v>92339</v>
          </cell>
          <cell r="H3505" t="str">
            <v>TUBO DE AÇO PRETO SEM COSTURA, CONEXÃO SOLDADA, DN 65 (2 1/2"), INSTALADO EM PRUMADAS - FORNECIMENTO E INSTALAÇÃO. AF_10/2020</v>
          </cell>
          <cell r="I3505" t="str">
            <v>M</v>
          </cell>
          <cell r="J3505" t="str">
            <v>ATRIBUÍDO SÃO PAULO</v>
          </cell>
          <cell r="K3505" t="str">
            <v>244,64</v>
          </cell>
        </row>
        <row r="3506">
          <cell r="G3506">
            <v>92341</v>
          </cell>
          <cell r="H3506" t="str">
            <v>TUBO DE AÇO GALVANIZADO COM COSTURA, CLASSE MÉDIA, DN 50 (2"), CONEXÃO ROSQUEADA, INSTALADO EM PRUMADAS - FORNECIMENTO E INSTALAÇÃO. AF_10/2020</v>
          </cell>
          <cell r="I3506" t="str">
            <v>M</v>
          </cell>
          <cell r="J3506" t="str">
            <v>ATRIBUÍDO SÃO PAULO</v>
          </cell>
          <cell r="K3506" t="str">
            <v>103,63</v>
          </cell>
        </row>
        <row r="3507">
          <cell r="G3507">
            <v>92342</v>
          </cell>
          <cell r="H3507" t="str">
            <v>TUBO DE AÇO GALVANIZADO COM COSTURA, CLASSE MÉDIA, DN 65 (2 1/2"), CONEXÃO ROSQUEADA, INSTALADO EM PRUMADAS - FORNECIMENTO E INSTALAÇÃO. AF_10/2020</v>
          </cell>
          <cell r="I3507" t="str">
            <v>M</v>
          </cell>
          <cell r="J3507" t="str">
            <v>ATRIBUÍDO SÃO PAULO</v>
          </cell>
          <cell r="K3507" t="str">
            <v>125,63</v>
          </cell>
        </row>
        <row r="3508">
          <cell r="G3508">
            <v>92343</v>
          </cell>
          <cell r="H3508" t="str">
            <v>TUBO DE AÇO GALVANIZADO COM COSTURA, CLASSE MÉDIA, DN 80 (3"), CONEXÃO ROSQUEADA, INSTALADO EM PRUMADAS - FORNECIMENTO E INSTALAÇÃO. AF_10/2020</v>
          </cell>
          <cell r="I3508" t="str">
            <v>M</v>
          </cell>
          <cell r="J3508" t="str">
            <v>ATRIBUÍDO SÃO PAULO</v>
          </cell>
          <cell r="K3508" t="str">
            <v>163,44</v>
          </cell>
        </row>
        <row r="3509">
          <cell r="G3509">
            <v>92359</v>
          </cell>
          <cell r="H3509" t="str">
            <v>TUBO DE AÇO PRETO SEM COSTURA, CONEXÃO SOLDADA, DN 25 (1"), INSTALADO EM REDE DE ALIMENTAÇÃO PARA HIDRANTE - FORNECIMENTO E INSTALAÇÃO. AF_10/2020</v>
          </cell>
          <cell r="I3509" t="str">
            <v>M</v>
          </cell>
          <cell r="J3509" t="str">
            <v>ATRIBUÍDO SÃO PAULO</v>
          </cell>
          <cell r="K3509" t="str">
            <v>78,06</v>
          </cell>
        </row>
        <row r="3510">
          <cell r="G3510">
            <v>92360</v>
          </cell>
          <cell r="H3510" t="str">
            <v>TUBO DE AÇO PRETO SEM COSTURA, CONEXÃO SOLDADA, DN 32 (1 1/4"), INSTALADO EM REDE DE ALIMENTAÇÃO PARA HIDRANTE - FORNECIMENTO E INSTALAÇÃO. AF_10/2020</v>
          </cell>
          <cell r="I3510" t="str">
            <v>M</v>
          </cell>
          <cell r="J3510" t="str">
            <v>ATRIBUÍDO SÃO PAULO</v>
          </cell>
          <cell r="K3510" t="str">
            <v>104,42</v>
          </cell>
        </row>
        <row r="3511">
          <cell r="G3511">
            <v>92361</v>
          </cell>
          <cell r="H3511" t="str">
            <v>TUBO DE AÇO PRETO SEM COSTURA, CONEXÃO SOLDADA, DN 50 (2"), INSTALADO EM REDE DE ALIMENTAÇÃO PARA HIDRANTE - FORNECIMENTO E INSTALAÇÃO. AF_10/2020</v>
          </cell>
          <cell r="I3511" t="str">
            <v>M</v>
          </cell>
          <cell r="J3511" t="str">
            <v>ATRIBUÍDO SÃO PAULO</v>
          </cell>
          <cell r="K3511" t="str">
            <v>140,60</v>
          </cell>
        </row>
        <row r="3512">
          <cell r="G3512">
            <v>92362</v>
          </cell>
          <cell r="H3512" t="str">
            <v>TUBO DE AÇO PRETO SEM COSTURA, CONEXÃO SOLDADA, DN 65 (2 1/2"), INSTALADO EM REDE DE ALIMENTAÇÃO PARA HIDRANTE - FORNECIMENTO E INSTALAÇÃO. AF_10/2020</v>
          </cell>
          <cell r="I3512" t="str">
            <v>M</v>
          </cell>
          <cell r="J3512" t="str">
            <v>ATRIBUÍDO SÃO PAULO</v>
          </cell>
          <cell r="K3512" t="str">
            <v>225,69</v>
          </cell>
        </row>
        <row r="3513">
          <cell r="G3513">
            <v>92364</v>
          </cell>
          <cell r="H3513" t="str">
            <v>TUBO DE AÇO GALVANIZADO COM COSTURA, CLASSE MÉDIA, DN 32 (1 1/4"), CONEXÃO ROSQUEADA, INSTALADO EM REDE DE ALIMENTAÇÃO PARA HIDRANTE - FORNECIMENTO E INSTALAÇÃO. AF_10/2020</v>
          </cell>
          <cell r="I3513" t="str">
            <v>M</v>
          </cell>
          <cell r="J3513" t="str">
            <v>ATRIBUÍDO SÃO PAULO</v>
          </cell>
          <cell r="K3513" t="str">
            <v>57,49</v>
          </cell>
        </row>
        <row r="3514">
          <cell r="G3514">
            <v>92365</v>
          </cell>
          <cell r="H3514" t="str">
            <v>TUBO DE AÇO GALVANIZADO COM COSTURA, CLASSE MÉDIA, DN 40 (1 1/2"), CONEXÃO ROSQUEADA, INSTALADO EM REDE DE ALIMENTAÇÃO PARA HIDRANTE - FORNECIMENTO E INSTALAÇÃO. AF_10/2020</v>
          </cell>
          <cell r="I3514" t="str">
            <v>M</v>
          </cell>
          <cell r="J3514" t="str">
            <v>ATRIBUÍDO SÃO PAULO</v>
          </cell>
          <cell r="K3514" t="str">
            <v>66,26</v>
          </cell>
        </row>
        <row r="3515">
          <cell r="G3515">
            <v>92366</v>
          </cell>
          <cell r="H3515" t="str">
            <v>TUBO DE AÇO GALVANIZADO COM COSTURA, CLASSE MÉDIA, DN 50 (2"), CONEXÃO ROSQUEADA, INSTALADO EM REDE DE ALIMENTAÇÃO PARA HIDRANTE - FORNECIMENTO E INSTALAÇÃO. AF_10/2020</v>
          </cell>
          <cell r="I3515" t="str">
            <v>M</v>
          </cell>
          <cell r="J3515" t="str">
            <v>ATRIBUÍDO SÃO PAULO</v>
          </cell>
          <cell r="K3515" t="str">
            <v>92,94</v>
          </cell>
        </row>
        <row r="3516">
          <cell r="G3516">
            <v>92367</v>
          </cell>
          <cell r="H3516" t="str">
            <v>TUBO DE AÇO GALVANIZADO COM COSTURA, CLASSE MÉDIA, DN 65 (2 1/2"), CONEXÃO ROSQUEADA, INSTALADO EM REDE DE ALIMENTAÇÃO PARA HIDRANTE - FORNECIMENTO E INSTALAÇÃO. AF_10/2020</v>
          </cell>
          <cell r="I3516" t="str">
            <v>M</v>
          </cell>
          <cell r="J3516" t="str">
            <v>ATRIBUÍDO SÃO PAULO</v>
          </cell>
          <cell r="K3516" t="str">
            <v>114,44</v>
          </cell>
        </row>
        <row r="3517">
          <cell r="G3517">
            <v>92368</v>
          </cell>
          <cell r="H3517" t="str">
            <v>TUBO DE AÇO GALVANIZADO COM COSTURA, CLASSE MÉDIA, DN 80 (3"), CONEXÃO ROSQUEADA, INSTALADO EM REDE DE ALIMENTAÇÃO PARA HIDRANTE - FORNECIMENTO E INSTALAÇÃO. AF_10/2020</v>
          </cell>
          <cell r="I3517" t="str">
            <v>M</v>
          </cell>
          <cell r="J3517" t="str">
            <v>ATRIBUÍDO SÃO PAULO</v>
          </cell>
          <cell r="K3517" t="str">
            <v>151,82</v>
          </cell>
        </row>
        <row r="3518">
          <cell r="G3518">
            <v>92645</v>
          </cell>
          <cell r="H3518" t="str">
            <v>TUBO DE AÇO PRETO SEM COSTURA, CONEXÃO SOLDADA, DN 25 (1"), INSTALADO EM REDE DE ALIMENTAÇÃO PARA SPRINKLER - FORNECIMENTO E INSTALAÇÃO. AF_10/2020</v>
          </cell>
          <cell r="I3518" t="str">
            <v>M</v>
          </cell>
          <cell r="J3518" t="str">
            <v>ATRIBUÍDO SÃO PAULO</v>
          </cell>
          <cell r="K3518" t="str">
            <v>81,35</v>
          </cell>
        </row>
        <row r="3519">
          <cell r="G3519">
            <v>92646</v>
          </cell>
          <cell r="H3519" t="str">
            <v>TUBO DE AÇO PRETO SEM COSTURA, CONEXÃO SOLDADA, DN 32 (1 1/4"), INSTALADO EM REDE DE ALIMENTAÇÃO PARA SPRINKLER - FORNECIMENTO E INSTALAÇÃO. AF_10/2020</v>
          </cell>
          <cell r="I3519" t="str">
            <v>M</v>
          </cell>
          <cell r="J3519" t="str">
            <v>ATRIBUÍDO SÃO PAULO</v>
          </cell>
          <cell r="K3519" t="str">
            <v>107,69</v>
          </cell>
        </row>
        <row r="3520">
          <cell r="G3520">
            <v>92648</v>
          </cell>
          <cell r="H3520" t="str">
            <v>TUBO DE AÇO PRETO SEM COSTURA, CONEXÃO SOLDADA, DN 40 (1 1/2"), INSTALADO EM REDE DE ALIMENTAÇÃO PARA SPRINKLER - FORNECIMENTO E INSTALAÇÃO. AF_10/2020</v>
          </cell>
          <cell r="I3520" t="str">
            <v>M</v>
          </cell>
          <cell r="J3520" t="str">
            <v>ATRIBUÍDO SÃO PAULO</v>
          </cell>
          <cell r="K3520" t="str">
            <v>117,74</v>
          </cell>
        </row>
        <row r="3521">
          <cell r="G3521">
            <v>92649</v>
          </cell>
          <cell r="H3521" t="str">
            <v>TUBO DE AÇO PRETO SEM COSTURA, CONEXÃO SOLDADA, DN 50 (2"), INSTALADO EM REDE DE ALIMENTAÇÃO PARA SPRINKLER - FORNECIMENTO E INSTALAÇÃO. AF_10/2020</v>
          </cell>
          <cell r="I3521" t="str">
            <v>M</v>
          </cell>
          <cell r="J3521" t="str">
            <v>ATRIBUÍDO SÃO PAULO</v>
          </cell>
          <cell r="K3521" t="str">
            <v>143,87</v>
          </cell>
        </row>
        <row r="3522">
          <cell r="G3522">
            <v>92650</v>
          </cell>
          <cell r="H3522" t="str">
            <v>TUBO DE AÇO PRETO SEM COSTURA, CONEXÃO SOLDADA, DN 65 (2 1/2"), INSTALADO EM REDE DE ALIMENTAÇÃO PARA SPRINKLER - FORNECIMENTO E INSTALAÇÃO. AF_10/2020</v>
          </cell>
          <cell r="I3522" t="str">
            <v>M</v>
          </cell>
          <cell r="J3522" t="str">
            <v>ATRIBUÍDO SÃO PAULO</v>
          </cell>
          <cell r="K3522" t="str">
            <v>228,98</v>
          </cell>
        </row>
        <row r="3523">
          <cell r="G3523">
            <v>92652</v>
          </cell>
          <cell r="H3523" t="str">
            <v>TUBO DE AÇO GALVANIZADO COM COSTURA, CLASSE MÉDIA, CONEXÃO ROSQUEADA, DN 32 (1 1/4"), INSTALADO EM REDE DE ALIMENTAÇÃO PARA SPRINKLER - FORNECIMENTO E INSTALAÇÃO. AF_10/2020</v>
          </cell>
          <cell r="I3523" t="str">
            <v>M</v>
          </cell>
          <cell r="J3523" t="str">
            <v>ATRIBUÍDO SÃO PAULO</v>
          </cell>
          <cell r="K3523" t="str">
            <v>61,43</v>
          </cell>
        </row>
        <row r="3524">
          <cell r="G3524">
            <v>92653</v>
          </cell>
          <cell r="H3524" t="str">
            <v>TUBO DE AÇO GALVANIZADO COM COSTURA, CLASSE MÉDIA, CONEXÃO ROSQUEADA, DN 40 (1 1/2"), INSTALADO EM REDE DE ALIMENTAÇÃO PARA SPRINKLER - FORNECIMENTO E INSTALAÇÃO. AF_10/2020</v>
          </cell>
          <cell r="I3524" t="str">
            <v>M</v>
          </cell>
          <cell r="J3524" t="str">
            <v>ATRIBUÍDO SÃO PAULO</v>
          </cell>
          <cell r="K3524" t="str">
            <v>70,25</v>
          </cell>
        </row>
        <row r="3525">
          <cell r="G3525">
            <v>92654</v>
          </cell>
          <cell r="H3525" t="str">
            <v>TUBO DE AÇO GALVANIZADO COM COSTURA, CLASSE MÉDIA, CONEXÃO ROSQUEADA, DN 50 (2"), INSTALADO EM REDE DE ALIMENTAÇÃO PARA SPRINKLER - FORNECIMENTO E INSTALAÇÃO. AF_10/2020</v>
          </cell>
          <cell r="I3525" t="str">
            <v>M</v>
          </cell>
          <cell r="J3525" t="str">
            <v>ATRIBUÍDO SÃO PAULO</v>
          </cell>
          <cell r="K3525" t="str">
            <v>96,92</v>
          </cell>
        </row>
        <row r="3526">
          <cell r="G3526">
            <v>92655</v>
          </cell>
          <cell r="H3526" t="str">
            <v>TUBO DE AÇO GALVANIZADO COM COSTURA, CLASSE MÉDIA, CONEXÃO ROSQUEADA, DN 65 (2 1/2"), INSTALADO EM REDE DE ALIMENTAÇÃO PARA SPRINKLER - FORNECIMENTO E INSTALAÇÃO. AF_10/2020</v>
          </cell>
          <cell r="I3526" t="str">
            <v>M</v>
          </cell>
          <cell r="J3526" t="str">
            <v>ATRIBUÍDO SÃO PAULO</v>
          </cell>
          <cell r="K3526" t="str">
            <v>118,51</v>
          </cell>
        </row>
        <row r="3527">
          <cell r="G3527">
            <v>92656</v>
          </cell>
          <cell r="H3527" t="str">
            <v>TUBO DE AÇO GALVANIZADO COM COSTURA, CLASSE MÉDIA, CONEXÃO ROSQUEADA, DN 80 (3"), INSTALADO EM REDE DE ALIMENTAÇÃO PARA SPRINKLER - FORNECIMENTO E INSTALAÇÃO. AF_10/2020</v>
          </cell>
          <cell r="I3527" t="str">
            <v>M</v>
          </cell>
          <cell r="J3527" t="str">
            <v>ATRIBUÍDO SÃO PAULO</v>
          </cell>
          <cell r="K3527" t="str">
            <v>155,88</v>
          </cell>
        </row>
        <row r="3528">
          <cell r="G3528">
            <v>92687</v>
          </cell>
          <cell r="H3528" t="str">
            <v>TUBO DE AÇO GALVANIZADO COM COSTURA, CLASSE MÉDIA, CONEXÃO ROSQUEADA, DN 15 (1/2"), INSTALADO EM RAMAIS E SUB-RAMAIS DE GÁS - FORNECIMENTO E INSTALAÇÃO. AF_10/2020</v>
          </cell>
          <cell r="I3528" t="str">
            <v>M</v>
          </cell>
          <cell r="J3528" t="str">
            <v>ATRIBUÍDO SÃO PAULO</v>
          </cell>
          <cell r="K3528" t="str">
            <v>28,25</v>
          </cell>
        </row>
        <row r="3529">
          <cell r="G3529">
            <v>92688</v>
          </cell>
          <cell r="H3529" t="str">
            <v>TUBO DE AÇO GALVANIZADO COM COSTURA, CLASSE MÉDIA, CONEXÃO ROSQUEADA, DN 20 (3/4"), INSTALADO EM RAMAIS E SUB-RAMAIS DE GÁS - FORNECIMENTO E INSTALAÇÃO. AF_10/2020</v>
          </cell>
          <cell r="I3529" t="str">
            <v>M</v>
          </cell>
          <cell r="J3529" t="str">
            <v>ATRIBUÍDO SÃO PAULO</v>
          </cell>
          <cell r="K3529" t="str">
            <v>38,91</v>
          </cell>
        </row>
        <row r="3530">
          <cell r="G3530">
            <v>92689</v>
          </cell>
          <cell r="H3530" t="str">
            <v>TUBO DE AÇO PRETO SEM COSTURA, CLASSE MÉDIA, CONEXÃO SOLDADA, DN 15 (1/2"), INSTALADO EM RAMAIS E SUB-RAMAIS DE GÁS - FORNECIMENTO E INSTALAÇÃO. AF_10/2020</v>
          </cell>
          <cell r="I3530" t="str">
            <v>M</v>
          </cell>
          <cell r="J3530" t="str">
            <v>ATRIBUÍDO SÃO PAULO</v>
          </cell>
          <cell r="K3530" t="str">
            <v>56,17</v>
          </cell>
        </row>
        <row r="3531">
          <cell r="G3531">
            <v>92690</v>
          </cell>
          <cell r="H3531" t="str">
            <v>TUBO DE AÇO PRETO SEM COSTURA, CLASSE MÉDIA, CONEXÃO SOLDADA, DN 20 (3/4"), INSTALADO EM RAMAIS E SUB-RAMAIS DE GÁS - FORNECIMENTO E INSTALAÇÃO. AF_10/2020</v>
          </cell>
          <cell r="I3531" t="str">
            <v>M</v>
          </cell>
          <cell r="J3531" t="str">
            <v>ATRIBUÍDO SÃO PAULO</v>
          </cell>
          <cell r="K3531" t="str">
            <v>79,29</v>
          </cell>
        </row>
        <row r="3532">
          <cell r="G3532">
            <v>92691</v>
          </cell>
          <cell r="H3532" t="str">
            <v>TUBO DE AÇO PRETO SEM COSTURA, CLASSE MÉDIA, CONEXÃO SOLDADA, DN 25 (1"), INSTALADO EM RAMAIS  E SUB-RAMAIS DE GÁS - FORNECIMENTO E INSTALAÇÃO. AF_10/2020</v>
          </cell>
          <cell r="I3532" t="str">
            <v>M</v>
          </cell>
          <cell r="J3532" t="str">
            <v>ATRIBUÍDO SÃO PAULO</v>
          </cell>
          <cell r="K3532" t="str">
            <v>99,82</v>
          </cell>
        </row>
        <row r="3533">
          <cell r="G3533">
            <v>94462</v>
          </cell>
          <cell r="H3533" t="str">
            <v>TUBO DE AÇO GALVANIZADO COM COSTURA, CLASSE MÉDIA, DN 50 (2), CONEXÃO ROSQUEADA, INSTALADO EM RESERVAÇÃO DE ÁGUA DE EDIFICAÇÃO QUE POSSUA RESERVATÓRIO DE FIBRA/FIBROCIMENTO  FORNECIMENTO E INSTALAÇÃO. AF_06/2016</v>
          </cell>
          <cell r="I3533" t="str">
            <v>M</v>
          </cell>
          <cell r="J3533" t="str">
            <v>ATRIBUÍDO SÃO PAULO</v>
          </cell>
          <cell r="K3533" t="str">
            <v>101,21</v>
          </cell>
        </row>
        <row r="3534">
          <cell r="G3534">
            <v>94463</v>
          </cell>
          <cell r="H3534" t="str">
            <v>TUBO DE AÇO GALVANIZADO COM COSTURA, CLASSE MÉDIA, DN 65 (2 1/2), CONEXÃO ROSQUEADA, INSTALADO EM RESERVAÇÃO DE ÁGUA DE EDIFICAÇÃO QUE POSSUA RESERVATÓRIO DE FIBRA/FIBROCIMENTO  FORNECIMENTO E INSTALAÇÃO. AF_06/2016</v>
          </cell>
          <cell r="I3534" t="str">
            <v>M</v>
          </cell>
          <cell r="J3534" t="str">
            <v>ATRIBUÍDO SÃO PAULO</v>
          </cell>
          <cell r="K3534" t="str">
            <v>119,92</v>
          </cell>
        </row>
        <row r="3535">
          <cell r="G3535">
            <v>94464</v>
          </cell>
          <cell r="H3535" t="str">
            <v>TUBO DE AÇO GALVANIZADO COM COSTURA, CLASSE MÉDIA, DN 80 (3), CONEXÃO ROSQUEADA, INSTALADO EM RESERVAÇÃO DE ÁGUA DE EDIFICAÇÃO QUE POSSUA RESERVATÓRIO DE FIBRA/FIBROCIMENTO  FORNECIMENTO E INSTALAÇÃO. AF_06/2016</v>
          </cell>
          <cell r="I3535" t="str">
            <v>M</v>
          </cell>
          <cell r="J3535" t="str">
            <v>ATRIBUÍDO SÃO PAULO</v>
          </cell>
          <cell r="K3535" t="str">
            <v>170,06</v>
          </cell>
        </row>
        <row r="3536">
          <cell r="G3536">
            <v>94602</v>
          </cell>
          <cell r="H3536" t="str">
            <v>TUBO EM COBRE RÍGIDO, DN 54 MM, CLASSE E, SEM ISOLAMENTO, INSTALADO EM RESERVAÇÃO DE ÁGUA DE EDIFICAÇÃO QUE POSSUA RESERVATÓRIO DE FIBRA/FIBROCIMENTO  FORNECIMENTO E INSTALAÇÃO. AF_06/2016</v>
          </cell>
          <cell r="I3536" t="str">
            <v>M</v>
          </cell>
          <cell r="J3536" t="str">
            <v>ATRIBUÍDO SÃO PAULO</v>
          </cell>
          <cell r="K3536" t="str">
            <v>205,79</v>
          </cell>
        </row>
        <row r="3537">
          <cell r="G3537">
            <v>94603</v>
          </cell>
          <cell r="H3537" t="str">
            <v>TUBO EM COBRE RÍGIDO, DN 66 MM, CLASSE E, SEM ISOLAMENTO, INSTALADO EM RESERVAÇÃO DE ÁGUA DE EDIFICAÇÃO QUE POSSUA RESERVATÓRIO DE FIBRA/FIBROCIMENTO  FORNECIMENTO E INSTALAÇÃO. AF_06/2016</v>
          </cell>
          <cell r="I3537" t="str">
            <v>M</v>
          </cell>
          <cell r="J3537" t="str">
            <v>ATRIBUÍDO SÃO PAULO</v>
          </cell>
          <cell r="K3537" t="str">
            <v>278,59</v>
          </cell>
        </row>
        <row r="3538">
          <cell r="G3538">
            <v>94604</v>
          </cell>
          <cell r="H3538" t="str">
            <v>TUBO EM COBRE RÍGIDO, DN 79 MM, CLASSE E, SEM ISOLAMENTO, INSTALADO EM RESERVAÇÃO DE ÁGUA DE EDIFICAÇÃO QUE POSSUA RESERVATÓRIO DE FIBRA/FIBROCIMENTO  FORNECIMENTO E INSTALAÇÃO. AF_06/2016</v>
          </cell>
          <cell r="I3538" t="str">
            <v>M</v>
          </cell>
          <cell r="J3538" t="str">
            <v>ATRIBUÍDO SÃO PAULO</v>
          </cell>
          <cell r="K3538" t="str">
            <v>382,32</v>
          </cell>
        </row>
        <row r="3539">
          <cell r="G3539">
            <v>94605</v>
          </cell>
          <cell r="H3539" t="str">
            <v>TUBO EM COBRE RÍGIDO, DN 104 MM, CLASSE E, SEM ISOLAMENTO, INSTALADO EM RESERVAÇÃO DE ÁGUA DE EDIFICAÇÃO QUE POSSUA RESERVATÓRIO DE FIBRA/FIBROCIMENTO  FORNECIMENTO E INSTALAÇÃO. AF_06/2016</v>
          </cell>
          <cell r="I3539" t="str">
            <v>M</v>
          </cell>
          <cell r="J3539" t="str">
            <v>ATRIBUÍDO SÃO PAULO</v>
          </cell>
          <cell r="K3539" t="str">
            <v>549,43</v>
          </cell>
        </row>
        <row r="3540">
          <cell r="G3540">
            <v>94648</v>
          </cell>
          <cell r="H3540" t="str">
            <v>TUBO, PVC, SOLDÁVEL, DN  25 MM, INSTALADO EM RESERVAÇÃO DE ÁGUA DE EDIFICAÇÃO QUE POSSUA RESERVATÓRIO DE FIBRA/FIBROCIMENTO   FORNECIMENTO E INSTALAÇÃO. AF_06/2016</v>
          </cell>
          <cell r="I3540" t="str">
            <v>M</v>
          </cell>
          <cell r="J3540" t="str">
            <v>COEFICIENTE DE REPRESENTATIVIDADE</v>
          </cell>
          <cell r="K3540" t="str">
            <v>11,02</v>
          </cell>
        </row>
        <row r="3541">
          <cell r="G3541">
            <v>94649</v>
          </cell>
          <cell r="H3541" t="str">
            <v>TUBO, PVC, SOLDÁVEL, DN 32 MM, INSTALADO EM RESERVAÇÃO DE ÁGUA DE EDIFICAÇÃO QUE POSSUA RESERVATÓRIO DE FIBRA/FIBROCIMENTO   FORNECIMENTO E INSTALAÇÃO. AF_06/2016</v>
          </cell>
          <cell r="I3541" t="str">
            <v>M</v>
          </cell>
          <cell r="J3541" t="str">
            <v>COEFICIENTE DE REPRESENTATIVIDADE</v>
          </cell>
          <cell r="K3541" t="str">
            <v>17,54</v>
          </cell>
        </row>
        <row r="3542">
          <cell r="G3542">
            <v>94650</v>
          </cell>
          <cell r="H3542" t="str">
            <v>TUBO, PVC, SOLDÁVEL, DN 40 MM, INSTALADO EM RESERVAÇÃO DE ÁGUA DE EDIFICAÇÃO QUE POSSUA RESERVATÓRIO DE FIBRA/FIBROCIMENTO   FORNECIMENTO E INSTALAÇÃO. AF_06/2016</v>
          </cell>
          <cell r="I3542" t="str">
            <v>M</v>
          </cell>
          <cell r="J3542" t="str">
            <v>COEFICIENTE DE REPRESENTATIVIDADE</v>
          </cell>
          <cell r="K3542" t="str">
            <v>26,48</v>
          </cell>
        </row>
        <row r="3543">
          <cell r="G3543">
            <v>94651</v>
          </cell>
          <cell r="H3543" t="str">
            <v>TUBO, PVC, SOLDÁVEL, DN 50 MM, INSTALADO EM RESERVAÇÃO DE ÁGUA DE EDIFICAÇÃO QUE POSSUA RESERVATÓRIO DE FIBRA/FIBROCIMENTO   FORNECIMENTO E INSTALAÇÃO. AF_06/2016</v>
          </cell>
          <cell r="I3543" t="str">
            <v>M</v>
          </cell>
          <cell r="J3543" t="str">
            <v>COEFICIENTE DE REPRESENTATIVIDADE</v>
          </cell>
          <cell r="K3543" t="str">
            <v>28,30</v>
          </cell>
        </row>
        <row r="3544">
          <cell r="G3544">
            <v>94652</v>
          </cell>
          <cell r="H3544" t="str">
            <v>TUBO, PVC, SOLDÁVEL, DN 60 MM, INSTALADO EM RESERVAÇÃO DE ÁGUA DE EDIFICAÇÃO QUE POSSUA RESERVATÓRIO DE FIBRA/FIBROCIMENTO   FORNECIMENTO E INSTALAÇÃO. AF_06/2016</v>
          </cell>
          <cell r="I3544" t="str">
            <v>M</v>
          </cell>
          <cell r="J3544" t="str">
            <v>COEFICIENTE DE REPRESENTATIVIDADE</v>
          </cell>
          <cell r="K3544" t="str">
            <v>45,22</v>
          </cell>
        </row>
        <row r="3545">
          <cell r="G3545">
            <v>94653</v>
          </cell>
          <cell r="H3545" t="str">
            <v>TUBO, PVC, SOLDÁVEL, DN 75 MM, INSTALADO EM RESERVAÇÃO DE ÁGUA DE EDIFICAÇÃO QUE POSSUA RESERVATÓRIO DE FIBRA/FIBROCIMENTO   FORNECIMENTO E INSTALAÇÃO. AF_06/2016</v>
          </cell>
          <cell r="I3545" t="str">
            <v>M</v>
          </cell>
          <cell r="J3545" t="str">
            <v>COEFICIENTE DE REPRESENTATIVIDADE</v>
          </cell>
          <cell r="K3545" t="str">
            <v>66,72</v>
          </cell>
        </row>
        <row r="3546">
          <cell r="G3546">
            <v>94654</v>
          </cell>
          <cell r="H3546" t="str">
            <v>TUBO, PVC, SOLDÁVEL, DN 85 MM, INSTALADO EM RESERVAÇÃO DE ÁGUA DE EDIFICAÇÃO QUE POSSUA RESERVATÓRIO DE FIBRA/FIBROCIMENTO   FORNECIMENTO E INSTALAÇÃO. AF_06/2016</v>
          </cell>
          <cell r="I3546" t="str">
            <v>M</v>
          </cell>
          <cell r="J3546" t="str">
            <v>COEFICIENTE DE REPRESENTATIVIDADE</v>
          </cell>
          <cell r="K3546" t="str">
            <v>93,62</v>
          </cell>
        </row>
        <row r="3547">
          <cell r="G3547">
            <v>94655</v>
          </cell>
          <cell r="H3547" t="str">
            <v>TUBO, PVC, SOLDÁVEL, DN 110 MM, INSTALADO EM RESERVAÇÃO DE ÁGUA DE EDIFICAÇÃO QUE POSSUA RESERVATÓRIO DE FIBRA/FIBROCIMENTO   FORNECIMENTO E INSTALAÇÃO. AF_06/2016</v>
          </cell>
          <cell r="I3547" t="str">
            <v>M</v>
          </cell>
          <cell r="J3547" t="str">
            <v>COEFICIENTE DE REPRESENTATIVIDADE</v>
          </cell>
          <cell r="K3547" t="str">
            <v>134,13</v>
          </cell>
        </row>
        <row r="3548">
          <cell r="G3548">
            <v>94716</v>
          </cell>
          <cell r="H3548" t="str">
            <v>TUBO, CPVC, SOLDÁVEL, DN 22 MM, INSTALADO EM RESERVAÇÃO DE ÁGUA DE EDIFICAÇÃO QUE POSSUA RESERVATÓRIO DE FIBRA/FIBROCIMENTO  FORNECIMENTO E INSTALAÇÃO. AF_06/2016</v>
          </cell>
          <cell r="I3548" t="str">
            <v>M</v>
          </cell>
          <cell r="J3548" t="str">
            <v>COEFICIENTE DE REPRESENTATIVIDADE</v>
          </cell>
          <cell r="K3548" t="str">
            <v>23,07</v>
          </cell>
        </row>
        <row r="3549">
          <cell r="G3549">
            <v>94717</v>
          </cell>
          <cell r="H3549" t="str">
            <v>TUBO, CPVC, SOLDÁVEL, DN 28 MM, INSTALADO EM RESERVAÇÃO DE ÁGUA DE EDIFICAÇÃO QUE POSSUA RESERVATÓRIO DE FIBRA/FIBROCIMENTO  FORNECIMENTO E INSTALAÇÃO. AF_06/2016</v>
          </cell>
          <cell r="I3549" t="str">
            <v>M</v>
          </cell>
          <cell r="J3549" t="str">
            <v>COEFICIENTE DE REPRESENTATIVIDADE</v>
          </cell>
          <cell r="K3549" t="str">
            <v>36,10</v>
          </cell>
        </row>
        <row r="3550">
          <cell r="G3550">
            <v>94718</v>
          </cell>
          <cell r="H3550" t="str">
            <v>TUBO, CPVC, SOLDÁVEL, DN 35 MM, INSTALADO EM RESERVAÇÃO DE ÁGUA DE EDIFICAÇÃO QUE POSSUA RESERVATÓRIO DE FIBRA/FIBROCIMENTO  FORNECIMENTO E INSTALAÇÃO. AF_06/2016</v>
          </cell>
          <cell r="I3550" t="str">
            <v>M</v>
          </cell>
          <cell r="J3550" t="str">
            <v>COEFICIENTE DE REPRESENTATIVIDADE</v>
          </cell>
          <cell r="K3550" t="str">
            <v>46,70</v>
          </cell>
        </row>
        <row r="3551">
          <cell r="G3551">
            <v>94719</v>
          </cell>
          <cell r="H3551" t="str">
            <v>TUBO, CPVC, SOLDÁVEL, DN 42 MM, INSTALADO EM RESERVAÇÃO DE ÁGUA DE EDIFICAÇÃO QUE POSSUA RESERVATÓRIO DE FIBRA/FIBROCIMENTO  FORNECIMENTO E INSTALAÇÃO. AF_06/2016</v>
          </cell>
          <cell r="I3551" t="str">
            <v>M</v>
          </cell>
          <cell r="J3551" t="str">
            <v>COEFICIENTE DE REPRESENTATIVIDADE</v>
          </cell>
          <cell r="K3551" t="str">
            <v>60,26</v>
          </cell>
        </row>
        <row r="3552">
          <cell r="G3552">
            <v>94720</v>
          </cell>
          <cell r="H3552" t="str">
            <v>TUBO, CPVC, SOLDÁVEL, DN 54 MM, INSTALADO EM RESERVAÇÃO DE ÁGUA DE EDIFICAÇÃO QUE POSSUA RESERVATÓRIO DE FIBRA/FIBROCIMENTO  FORNECIMENTO E INSTALAÇÃO. AF_06/2016</v>
          </cell>
          <cell r="I3552" t="str">
            <v>M</v>
          </cell>
          <cell r="J3552" t="str">
            <v>COEFICIENTE DE REPRESENTATIVIDADE</v>
          </cell>
          <cell r="K3552" t="str">
            <v>87,58</v>
          </cell>
        </row>
        <row r="3553">
          <cell r="G3553">
            <v>94721</v>
          </cell>
          <cell r="H3553" t="str">
            <v>TUBO, CPVC, SOLDÁVEL, DN 73 MM, INSTALADO EM RESERVAÇÃO DE ÁGUA DE EDIFICAÇÃO QUE POSSUA RESERVATÓRIO DE FIBRA/FIBROCIMENTO  FORNECIMENTO E INSTALAÇÃO. AF_06/2016</v>
          </cell>
          <cell r="I3553" t="str">
            <v>M</v>
          </cell>
          <cell r="J3553" t="str">
            <v>COEFICIENTE DE REPRESENTATIVIDADE</v>
          </cell>
          <cell r="K3553" t="str">
            <v>134,51</v>
          </cell>
        </row>
        <row r="3554">
          <cell r="G3554">
            <v>94722</v>
          </cell>
          <cell r="H3554" t="str">
            <v>TUBO, CPVC, SOLDÁVEL, DN 89 MM, INSTALADO EM RESERVAÇÃO DE ÁGUA DE EDIFICAÇÃO QUE POSSUA RESERVATÓRIO DE FIBRA/FIBROCIMENTO  FORNECIMENTO E INSTALAÇÃO. AF_06/2016</v>
          </cell>
          <cell r="I3554" t="str">
            <v>M</v>
          </cell>
          <cell r="J3554" t="str">
            <v>COEFICIENTE DE REPRESENTATIVIDADE</v>
          </cell>
          <cell r="K3554" t="str">
            <v>231,93</v>
          </cell>
        </row>
        <row r="3555">
          <cell r="G3555">
            <v>94723</v>
          </cell>
          <cell r="H3555" t="str">
            <v>TUBO, CPVC, SOLDÁVEL, DN 114 MM, INSTALADO EM RESERVAÇÃO DE ÁGUA DE EDIFICAÇÃO QUE POSSUA RESERVATÓRIO DE FIBRA/FIBROCIMENTO  FORNECIMENTO E INSTALAÇÃO. AF_06/2016</v>
          </cell>
          <cell r="I3555" t="str">
            <v>M</v>
          </cell>
          <cell r="J3555" t="str">
            <v>COEFICIENTE DE REPRESENTATIVIDADE</v>
          </cell>
          <cell r="K3555" t="str">
            <v>420,29</v>
          </cell>
        </row>
        <row r="3556">
          <cell r="G3556">
            <v>95697</v>
          </cell>
          <cell r="H3556" t="str">
            <v>TUBO DE AÇO PRETO SEM COSTURA, CONEXÃO SOLDADA, DN 40 (1 1/2"), INSTALADO EM REDE DE ALIMENTAÇÃO PARA HIDRANTE - FORNECIMENTO E INSTALAÇÃO. AF_10/2020</v>
          </cell>
          <cell r="I3556" t="str">
            <v>M</v>
          </cell>
          <cell r="J3556" t="str">
            <v>ATRIBUÍDO SÃO PAULO</v>
          </cell>
          <cell r="K3556" t="str">
            <v>114,48</v>
          </cell>
        </row>
        <row r="3557">
          <cell r="G3557">
            <v>96635</v>
          </cell>
          <cell r="H3557" t="str">
            <v>TUBO, PPR, DN 25, CLASSE PN 20,  INSTALADO EM RAMAL OU SUB-RAMAL DE ÁGUA   FORNECIMENTO E INSTALAÇÃO. AF_08/2022</v>
          </cell>
          <cell r="I3557" t="str">
            <v>M</v>
          </cell>
          <cell r="J3557" t="str">
            <v>ATRIBUÍDO SÃO PAULO</v>
          </cell>
          <cell r="K3557" t="str">
            <v>35,08</v>
          </cell>
        </row>
        <row r="3558">
          <cell r="G3558">
            <v>96636</v>
          </cell>
          <cell r="H3558" t="str">
            <v>TUBO, PPR, DN 25, CLASSE PN 25 INSTALADO EM RAMAL OU SUB-RAMAL DE ÁGUA   FORNECIMENTO E INSTALAÇÃO. AF_08/2022</v>
          </cell>
          <cell r="I3558" t="str">
            <v>M</v>
          </cell>
          <cell r="J3558" t="str">
            <v>ATRIBUÍDO SÃO PAULO</v>
          </cell>
          <cell r="K3558" t="str">
            <v>37,30</v>
          </cell>
        </row>
        <row r="3559">
          <cell r="G3559">
            <v>96644</v>
          </cell>
          <cell r="H3559" t="str">
            <v>TUBO, PPR, DN 25, CLASSE PN 20,  INSTALADO EM RAMAL DE DISTRIBUIÇÃO DE ÁGUA   FORNECIMENTO E INSTALAÇÃO. AF_08/2022</v>
          </cell>
          <cell r="I3559" t="str">
            <v>M</v>
          </cell>
          <cell r="J3559" t="str">
            <v>ATRIBUÍDO SÃO PAULO</v>
          </cell>
          <cell r="K3559" t="str">
            <v>19,95</v>
          </cell>
        </row>
        <row r="3560">
          <cell r="G3560">
            <v>96645</v>
          </cell>
          <cell r="H3560" t="str">
            <v>TUBO, PPR, DN 32, CLASSE PN 12,  INSTALADO EM RAMAL DE DISTRIBUIÇÃO DE ÁGUA   FORNECIMENTO E INSTALAÇÃO. AF_08/2022</v>
          </cell>
          <cell r="I3560" t="str">
            <v>M</v>
          </cell>
          <cell r="J3560" t="str">
            <v>ATRIBUÍDO SÃO PAULO</v>
          </cell>
          <cell r="K3560" t="str">
            <v>17,58</v>
          </cell>
        </row>
        <row r="3561">
          <cell r="G3561">
            <v>96646</v>
          </cell>
          <cell r="H3561" t="str">
            <v>TUBO, PPR, DN 40, CLASSE PN 12,  INSTALADO EM RAMAL DE DISTRIBUIÇÃO DE ÁGUA   FORNECIMENTO E INSTALAÇÃO. AF_08/2022</v>
          </cell>
          <cell r="I3561" t="str">
            <v>M</v>
          </cell>
          <cell r="J3561" t="str">
            <v>ATRIBUÍDO SÃO PAULO</v>
          </cell>
          <cell r="K3561" t="str">
            <v>21,66</v>
          </cell>
        </row>
        <row r="3562">
          <cell r="G3562">
            <v>96647</v>
          </cell>
          <cell r="H3562" t="str">
            <v>TUBO, PPR, DN 25, CLASSE PN 25,  INSTALADO EM RAMAL DE DISTRIBUIÇÃO DE ÁGUA   FORNECIMENTO E INSTALAÇÃO. AF_08/2022</v>
          </cell>
          <cell r="I3562" t="str">
            <v>M</v>
          </cell>
          <cell r="J3562" t="str">
            <v>ATRIBUÍDO SÃO PAULO</v>
          </cell>
          <cell r="K3562" t="str">
            <v>21,72</v>
          </cell>
        </row>
        <row r="3563">
          <cell r="G3563">
            <v>96648</v>
          </cell>
          <cell r="H3563" t="str">
            <v>TUBO, PPR, DN 32, CLASSE PN 25,  INSTALADO EM RAMAL DE DISTRIBUIÇÃO DE ÁGUA   FORNECIMENTO E INSTALAÇÃO. AF_08/2022</v>
          </cell>
          <cell r="I3563" t="str">
            <v>M</v>
          </cell>
          <cell r="J3563" t="str">
            <v>ATRIBUÍDO SÃO PAULO</v>
          </cell>
          <cell r="K3563" t="str">
            <v>27,01</v>
          </cell>
        </row>
        <row r="3564">
          <cell r="G3564">
            <v>96649</v>
          </cell>
          <cell r="H3564" t="str">
            <v>TUBO, PPR, DN 40, CLASSE PN 25,  INSTALADO EM RAMAL DE DISTRIBUIÇÃO DE ÁGUA   FORNECIMENTO E INSTALAÇÃO. AF_08/2022</v>
          </cell>
          <cell r="I3564" t="str">
            <v>M</v>
          </cell>
          <cell r="J3564" t="str">
            <v>ATRIBUÍDO SÃO PAULO</v>
          </cell>
          <cell r="K3564" t="str">
            <v>36,03</v>
          </cell>
        </row>
        <row r="3565">
          <cell r="G3565">
            <v>96668</v>
          </cell>
          <cell r="H3565" t="str">
            <v>TUBO, PPR, DN 25, CLASSE PN 20,  INSTALADO EM PRUMADA DE ÁGUA   FORNECIMENTO E INSTALAÇÃO. AF_08/2022</v>
          </cell>
          <cell r="I3565" t="str">
            <v>M</v>
          </cell>
          <cell r="J3565" t="str">
            <v>ATRIBUÍDO SÃO PAULO</v>
          </cell>
          <cell r="K3565" t="str">
            <v>15,92</v>
          </cell>
        </row>
        <row r="3566">
          <cell r="G3566">
            <v>96669</v>
          </cell>
          <cell r="H3566" t="str">
            <v>TUBO, PPR, DN 32, CLASSE PN 12,  INSTALADO EM PRUMADA DE ÁGUA   FORNECIMENTO E INSTALAÇÃO. AF_08/2022</v>
          </cell>
          <cell r="I3566" t="str">
            <v>M</v>
          </cell>
          <cell r="J3566" t="str">
            <v>ATRIBUÍDO SÃO PAULO</v>
          </cell>
          <cell r="K3566" t="str">
            <v>15,43</v>
          </cell>
        </row>
        <row r="3567">
          <cell r="G3567">
            <v>96670</v>
          </cell>
          <cell r="H3567" t="str">
            <v>TUBO, PPR, DN 40, CLASSE PN 12,  INSTALADO EM PRUMADA DE ÁGUA   FORNECIMENTO E INSTALAÇÃO. AF_08/2022</v>
          </cell>
          <cell r="I3567" t="str">
            <v>M</v>
          </cell>
          <cell r="J3567" t="str">
            <v>ATRIBUÍDO SÃO PAULO</v>
          </cell>
          <cell r="K3567" t="str">
            <v>20,12</v>
          </cell>
        </row>
        <row r="3568">
          <cell r="G3568">
            <v>96671</v>
          </cell>
          <cell r="H3568" t="str">
            <v>TUBO, PPR, DN 50, CLASSE PN 12,  INSTALADO EM PRUMADA DE ÁGUA   FORNECIMENTO E INSTALAÇÃO. AF_08/2022</v>
          </cell>
          <cell r="I3568" t="str">
            <v>M</v>
          </cell>
          <cell r="J3568" t="str">
            <v>ATRIBUÍDO SÃO PAULO</v>
          </cell>
          <cell r="K3568" t="str">
            <v>30,70</v>
          </cell>
        </row>
        <row r="3569">
          <cell r="G3569">
            <v>96672</v>
          </cell>
          <cell r="H3569" t="str">
            <v>TUBO, PPR, DN 63, CLASSE PN 12,  INSTALADO EM PRUMADA DE ÁGUA   FORNECIMENTO E INSTALAÇÃO. AF_08/2022</v>
          </cell>
          <cell r="I3569" t="str">
            <v>M</v>
          </cell>
          <cell r="J3569" t="str">
            <v>ATRIBUÍDO SÃO PAULO</v>
          </cell>
          <cell r="K3569" t="str">
            <v>47,08</v>
          </cell>
        </row>
        <row r="3570">
          <cell r="G3570">
            <v>96673</v>
          </cell>
          <cell r="H3570" t="str">
            <v>TUBO, PPR, DN 75, CLASSE PN 12,  INSTALADO EM PRUMADA DE ÁGUA   FORNECIMENTO E INSTALAÇÃO. AF_08/2022</v>
          </cell>
          <cell r="I3570" t="str">
            <v>M</v>
          </cell>
          <cell r="J3570" t="str">
            <v>ATRIBUÍDO SÃO PAULO</v>
          </cell>
          <cell r="K3570" t="str">
            <v>59,46</v>
          </cell>
        </row>
        <row r="3571">
          <cell r="G3571">
            <v>96674</v>
          </cell>
          <cell r="H3571" t="str">
            <v>TUBO, PPR, DN 90, CLASSE PN 12,  INSTALADO EM PRUMADA DE ÁGUA   FORNECIMENTO E INSTALAÇÃO. AF_08/2022</v>
          </cell>
          <cell r="I3571" t="str">
            <v>M</v>
          </cell>
          <cell r="J3571" t="str">
            <v>ATRIBUÍDO SÃO PAULO</v>
          </cell>
          <cell r="K3571" t="str">
            <v>96,75</v>
          </cell>
        </row>
        <row r="3572">
          <cell r="G3572">
            <v>96675</v>
          </cell>
          <cell r="H3572" t="str">
            <v>TUBO, PPR, DN 110, CLASSE PN 12,  INSTALADO EM PRUMADA DE ÁGUA   FORNECIMENTO E INSTALAÇÃO. AF_08/2022</v>
          </cell>
          <cell r="I3572" t="str">
            <v>M</v>
          </cell>
          <cell r="J3572" t="str">
            <v>ATRIBUÍDO SÃO PAULO</v>
          </cell>
          <cell r="K3572" t="str">
            <v>141,10</v>
          </cell>
        </row>
        <row r="3573">
          <cell r="G3573">
            <v>96676</v>
          </cell>
          <cell r="H3573" t="str">
            <v>TUBO, PPR, DN 25, CLASSE PN 25,  INSTALADO EM PRUMADA DE ÁGUA   FORNECIMENTO E INSTALAÇÃO. AF_08/2022</v>
          </cell>
          <cell r="I3573" t="str">
            <v>M</v>
          </cell>
          <cell r="J3573" t="str">
            <v>ATRIBUÍDO SÃO PAULO</v>
          </cell>
          <cell r="K3573" t="str">
            <v>19,89</v>
          </cell>
        </row>
        <row r="3574">
          <cell r="G3574">
            <v>96677</v>
          </cell>
          <cell r="H3574" t="str">
            <v>TUBO, PPR, DN 32, CLASSE PN 25,  INSTALADO EM PRUMADA DE ÁGUA   FORNECIMENTO E INSTALAÇÃO. AF_08/2022</v>
          </cell>
          <cell r="I3574" t="str">
            <v>M</v>
          </cell>
          <cell r="J3574" t="str">
            <v>ATRIBUÍDO SÃO PAULO</v>
          </cell>
          <cell r="K3574" t="str">
            <v>25,98</v>
          </cell>
        </row>
        <row r="3575">
          <cell r="G3575">
            <v>96678</v>
          </cell>
          <cell r="H3575" t="str">
            <v>TUBO, PPR, DN 40, CLASSE PN 25,  INSTALADO EM PRUMADA DE ÁGUA   FORNECIMENTO E INSTALAÇÃO. AF_08/2022</v>
          </cell>
          <cell r="I3575" t="str">
            <v>M</v>
          </cell>
          <cell r="J3575" t="str">
            <v>ATRIBUÍDO SÃO PAULO</v>
          </cell>
          <cell r="K3575" t="str">
            <v>35,92</v>
          </cell>
        </row>
        <row r="3576">
          <cell r="G3576">
            <v>96679</v>
          </cell>
          <cell r="H3576" t="str">
            <v>TUBO, PPR, DN 50, CLASSE PN 25,  INSTALADO EM PRUMADA DE ÁGUA   FORNECIMENTO E INSTALAÇÃO. AF_08/2022</v>
          </cell>
          <cell r="I3576" t="str">
            <v>M</v>
          </cell>
          <cell r="J3576" t="str">
            <v>ATRIBUÍDO SÃO PAULO</v>
          </cell>
          <cell r="K3576" t="str">
            <v>53,85</v>
          </cell>
        </row>
        <row r="3577">
          <cell r="G3577">
            <v>96680</v>
          </cell>
          <cell r="H3577" t="str">
            <v>TUBO, PPR, DN 63, CLASSE PN 25,  INSTALADO EM PRUMADA DE ÁGUA   FORNECIMENTO E INSTALAÇÃO. AF_08/2022</v>
          </cell>
          <cell r="I3577" t="str">
            <v>M</v>
          </cell>
          <cell r="J3577" t="str">
            <v>ATRIBUÍDO SÃO PAULO</v>
          </cell>
          <cell r="K3577" t="str">
            <v>89,64</v>
          </cell>
        </row>
        <row r="3578">
          <cell r="G3578">
            <v>96681</v>
          </cell>
          <cell r="H3578" t="str">
            <v>TUBO, PPR, DN 75, CLASSE PN 25,  INSTALADO EM PRUMADA DE ÁGUA   FORNECIMENTO E INSTALAÇÃO. AF_08/2022</v>
          </cell>
          <cell r="I3578" t="str">
            <v>M</v>
          </cell>
          <cell r="J3578" t="str">
            <v>ATRIBUÍDO SÃO PAULO</v>
          </cell>
          <cell r="K3578" t="str">
            <v>120,92</v>
          </cell>
        </row>
        <row r="3579">
          <cell r="G3579">
            <v>96682</v>
          </cell>
          <cell r="H3579" t="str">
            <v>TUBO, PPR, DN 90, CLASSE PN 25,  INSTALADO EM PRUMADA DE ÁGUA   FORNECIMENTO E INSTALAÇÃO. AF_08/2022</v>
          </cell>
          <cell r="I3579" t="str">
            <v>M</v>
          </cell>
          <cell r="J3579" t="str">
            <v>ATRIBUÍDO SÃO PAULO</v>
          </cell>
          <cell r="K3579" t="str">
            <v>200,44</v>
          </cell>
        </row>
        <row r="3580">
          <cell r="G3580">
            <v>96683</v>
          </cell>
          <cell r="H3580" t="str">
            <v>TUBO, PPR, DN 110, CLASSE PN 25,  INSTALADO EM PRUMADA DE ÁGUA   FORNECIMENTO E INSTALAÇÃO. AF_08/2022</v>
          </cell>
          <cell r="I3580" t="str">
            <v>M</v>
          </cell>
          <cell r="J3580" t="str">
            <v>ATRIBUÍDO SÃO PAULO</v>
          </cell>
          <cell r="K3580" t="str">
            <v>275,51</v>
          </cell>
        </row>
        <row r="3581">
          <cell r="G3581">
            <v>96718</v>
          </cell>
          <cell r="H3581" t="str">
            <v>TUBO, PPR, DN 20, CLASSE PN 20,  INSTALADO EM RESERVAÇÃO DE ÁGUA DE EDIFICAÇÃO QUE POSSUA RESERVATÓRIO DE FIBRA/FIBROCIMENTO  FORNECIMENTO E INSTALAÇÃO. AF_06/2016</v>
          </cell>
          <cell r="I3581" t="str">
            <v>M</v>
          </cell>
          <cell r="J3581" t="str">
            <v>ATRIBUÍDO SÃO PAULO</v>
          </cell>
          <cell r="K3581" t="str">
            <v>9,46</v>
          </cell>
        </row>
        <row r="3582">
          <cell r="G3582">
            <v>96719</v>
          </cell>
          <cell r="H3582" t="str">
            <v>TUBO, PPR, DN 25, CLASSE PN 20,  INSTALADO EM RESERVAÇÃO DE ÁGUA DE EDIFICAÇÃO QUE POSSUA RESERVATÓRIO DE FIBRA/FIBROCIMENTO  FORNECIMENTO E INSTALAÇÃO. AF_06/2016</v>
          </cell>
          <cell r="I3582" t="str">
            <v>M</v>
          </cell>
          <cell r="J3582" t="str">
            <v>ATRIBUÍDO SÃO PAULO</v>
          </cell>
          <cell r="K3582" t="str">
            <v>17,76</v>
          </cell>
        </row>
        <row r="3583">
          <cell r="G3583">
            <v>96720</v>
          </cell>
          <cell r="H3583" t="str">
            <v>TUBO, PPR, DN 32, CLASSE PN 12,  INSTALADO EM RESERVAÇÃO DE ÁGUA DE EDIFICAÇÃO QUE POSSUA RESERVATÓRIO DE FIBRA/FIBROCIMENTO  FORNECIMENTO E INSTALAÇÃO. AF_06/2016</v>
          </cell>
          <cell r="I3583" t="str">
            <v>M</v>
          </cell>
          <cell r="J3583" t="str">
            <v>ATRIBUÍDO SÃO PAULO</v>
          </cell>
          <cell r="K3583" t="str">
            <v>16,33</v>
          </cell>
        </row>
        <row r="3584">
          <cell r="G3584">
            <v>96721</v>
          </cell>
          <cell r="H3584" t="str">
            <v>TUBO, PPR, DN 40, CLASSE PN 12,  INSTALADO EM RESERVAÇÃO DE ÁGUA DE EDIFICAÇÃO QUE POSSUA RESERVATÓRIO DE FIBRA/FIBROCIMENTO  FORNECIMENTO E INSTALAÇÃO. AF_06/2016</v>
          </cell>
          <cell r="I3584" t="str">
            <v>M</v>
          </cell>
          <cell r="J3584" t="str">
            <v>ATRIBUÍDO SÃO PAULO</v>
          </cell>
          <cell r="K3584" t="str">
            <v>19,87</v>
          </cell>
        </row>
        <row r="3585">
          <cell r="G3585">
            <v>96722</v>
          </cell>
          <cell r="H3585" t="str">
            <v>TUBO, PPR, DN 50, CLASSE PN 12,  INSTALADO EM RESERVAÇÃO DE ÁGUA DE EDIFICAÇÃO QUE POSSUA RESERVATÓRIO DE FIBRA/FIBROCIMENTO  FORNECIMENTO E INSTALAÇÃO. AF_06/2016</v>
          </cell>
          <cell r="I3585" t="str">
            <v>M</v>
          </cell>
          <cell r="J3585" t="str">
            <v>ATRIBUÍDO SÃO PAULO</v>
          </cell>
          <cell r="K3585" t="str">
            <v>31,82</v>
          </cell>
        </row>
        <row r="3586">
          <cell r="G3586">
            <v>96723</v>
          </cell>
          <cell r="H3586" t="str">
            <v>TUBO, PPR, DN 63, CLASSE PN 12,  INSTALADO EM RESERVAÇÃO DE ÁGUA DE EDIFICAÇÃO QUE POSSUA RESERVATÓRIO DE FIBRA/FIBROCIMENTO  FORNECIMENTO E INSTALAÇÃO. AF_06/2016</v>
          </cell>
          <cell r="I3586" t="str">
            <v>M</v>
          </cell>
          <cell r="J3586" t="str">
            <v>ATRIBUÍDO SÃO PAULO</v>
          </cell>
          <cell r="K3586" t="str">
            <v>45,79</v>
          </cell>
        </row>
        <row r="3587">
          <cell r="G3587">
            <v>96724</v>
          </cell>
          <cell r="H3587" t="str">
            <v>TUBO, PPR, DN 75, CLASSE PN 12,  INSTALADO EM RESERVAÇÃO DE ÁGUA DE EDIFICAÇÃO QUE POSSUA RESERVATÓRIO DE FIBRA/FIBROCIMENTO  FORNECIMENTO E INSTALAÇÃO. AF_06/2016</v>
          </cell>
          <cell r="I3587" t="str">
            <v>M</v>
          </cell>
          <cell r="J3587" t="str">
            <v>ATRIBUÍDO SÃO PAULO</v>
          </cell>
          <cell r="K3587" t="str">
            <v>61,12</v>
          </cell>
        </row>
        <row r="3588">
          <cell r="G3588">
            <v>96725</v>
          </cell>
          <cell r="H3588" t="str">
            <v>TUBO, PPR, DN 90, CLASSE PN 12,  INSTALADO EM RESERVAÇÃO DE ÁGUA DE EDIFICAÇÃO QUE POSSUA RESERVATÓRIO DE FIBRA/FIBROCIMENTO  FORNECIMENTO E INSTALAÇÃO. AF_06/2016</v>
          </cell>
          <cell r="I3588" t="str">
            <v>M</v>
          </cell>
          <cell r="J3588" t="str">
            <v>ATRIBUÍDO SÃO PAULO</v>
          </cell>
          <cell r="K3588" t="str">
            <v>93,86</v>
          </cell>
        </row>
        <row r="3589">
          <cell r="G3589">
            <v>96726</v>
          </cell>
          <cell r="H3589" t="str">
            <v>TUBO, PPR, DN 110, CLASSE PN 12,  INSTALADO EM RESERVAÇÃO DE ÁGUA DE EDIFICAÇÃO QUE POSSUA RESERVATÓRIO DE FIBRA/FIBROCIMENTO  FORNECIMENTO E INSTALAÇÃO. AF_06/2016</v>
          </cell>
          <cell r="I3589" t="str">
            <v>M</v>
          </cell>
          <cell r="J3589" t="str">
            <v>ATRIBUÍDO SÃO PAULO</v>
          </cell>
          <cell r="K3589" t="str">
            <v>133,13</v>
          </cell>
        </row>
        <row r="3590">
          <cell r="G3590">
            <v>96727</v>
          </cell>
          <cell r="H3590" t="str">
            <v>TUBO, PPR, DN 20, CLASSE PN 25,  INSTALADO EM RESERVAÇÃO DE ÁGUA DE EDIFICAÇÃO QUE POSSUA RESERVATÓRIO DE FIBRA/FIBROCIMENTO  FORNECIMENTO E INSTALAÇÃO. AF_06/2016</v>
          </cell>
          <cell r="I3590" t="str">
            <v>M</v>
          </cell>
          <cell r="J3590" t="str">
            <v>ATRIBUÍDO SÃO PAULO</v>
          </cell>
          <cell r="K3590" t="str">
            <v>15,91</v>
          </cell>
        </row>
        <row r="3591">
          <cell r="G3591">
            <v>96728</v>
          </cell>
          <cell r="H3591" t="str">
            <v>TUBO, PPR, DN 25, CLASSE PN 25,  INSTALADO EM RESERVAÇÃO DE ÁGUA DE EDIFICAÇÃO QUE POSSUA RESERVATÓRIO DE FIBRA/FIBROCIMENTO  FORNECIMENTO E INSTALAÇÃO. AF_06/2016</v>
          </cell>
          <cell r="I3591" t="str">
            <v>M</v>
          </cell>
          <cell r="J3591" t="str">
            <v>ATRIBUÍDO SÃO PAULO</v>
          </cell>
          <cell r="K3591" t="str">
            <v>19,78</v>
          </cell>
        </row>
        <row r="3592">
          <cell r="G3592">
            <v>96729</v>
          </cell>
          <cell r="H3592" t="str">
            <v>TUBO, PPR, DN 32, CLASSE PN 25,  INSTALADO EM RESERVAÇÃO DE ÁGUA DE EDIFICAÇÃO QUE POSSUA RESERVATÓRIO DE FIBRA/FIBROCIMENTO  FORNECIMENTO E INSTALAÇÃO. AF_06/2016</v>
          </cell>
          <cell r="I3592" t="str">
            <v>M</v>
          </cell>
          <cell r="J3592" t="str">
            <v>ATRIBUÍDO SÃO PAULO</v>
          </cell>
          <cell r="K3592" t="str">
            <v>25,94</v>
          </cell>
        </row>
        <row r="3593">
          <cell r="G3593">
            <v>96730</v>
          </cell>
          <cell r="H3593" t="str">
            <v>TUBO, PPR, DN 40, CLASSE PN 25,  INSTALADO EM RESERVAÇÃO DE ÁGUA DE EDIFICAÇÃO QUE POSSUA RESERVATÓRIO DE FIBRA/FIBROCIMENTO  FORNECIMENTO E INSTALAÇÃO. AF_06/2016</v>
          </cell>
          <cell r="I3593" t="str">
            <v>M</v>
          </cell>
          <cell r="J3593" t="str">
            <v>ATRIBUÍDO SÃO PAULO</v>
          </cell>
          <cell r="K3593" t="str">
            <v>34,14</v>
          </cell>
        </row>
        <row r="3594">
          <cell r="G3594">
            <v>96731</v>
          </cell>
          <cell r="H3594" t="str">
            <v>TUBO, PPR, DN 50, CLASSE PN 25,  INSTALADO EM RESERVAÇÃO DE ÁGUA DE EDIFICAÇÃO QUE POSSUA RESERVATÓRIO DE FIBRA/FIBROCIMENTO  FORNECIMENTO E INSTALAÇÃO. AF_06/2016</v>
          </cell>
          <cell r="I3594" t="str">
            <v>M</v>
          </cell>
          <cell r="J3594" t="str">
            <v>ATRIBUÍDO SÃO PAULO</v>
          </cell>
          <cell r="K3594" t="str">
            <v>53,16</v>
          </cell>
        </row>
        <row r="3595">
          <cell r="G3595">
            <v>96732</v>
          </cell>
          <cell r="H3595" t="str">
            <v>TUBO, PPR, DN 63, CLASSE PN 25,  INSTALADO EM RESERVAÇÃO DE ÁGUA DE EDIFICAÇÃO QUE POSSUA RESERVATÓRIO DE FIBRA/FIBROCIMENTO  FORNECIMENTO E INSTALAÇÃO. AF_06/2016</v>
          </cell>
          <cell r="I3595" t="str">
            <v>M</v>
          </cell>
          <cell r="J3595" t="str">
            <v>ATRIBUÍDO SÃO PAULO</v>
          </cell>
          <cell r="K3595" t="str">
            <v>84,94</v>
          </cell>
        </row>
        <row r="3596">
          <cell r="G3596">
            <v>96733</v>
          </cell>
          <cell r="H3596" t="str">
            <v>TUBO, PPR, DN 75, CLASSE PN 25,  INSTALADO EM RESERVAÇÃO DE ÁGUA DE EDIFICAÇÃO QUE POSSUA RESERVATÓRIO DE FIBRA/FIBROCIMENTO  FORNECIMENTO E INSTALAÇÃO. AF_06/2016</v>
          </cell>
          <cell r="I3596" t="str">
            <v>M</v>
          </cell>
          <cell r="J3596" t="str">
            <v>ATRIBUÍDO SÃO PAULO</v>
          </cell>
          <cell r="K3596" t="str">
            <v>117,62</v>
          </cell>
        </row>
        <row r="3597">
          <cell r="G3597">
            <v>96734</v>
          </cell>
          <cell r="H3597" t="str">
            <v>TUBO, PPR, DN 90, CLASSE PN 25,  INSTALADO EM RESERVAÇÃO DE ÁGUA DE EDIFICAÇÃO QUE POSSUA RESERVATÓRIO DE FIBRA/FIBROCIMENTO  FORNECIMENTO E INSTALAÇÃO. AF_06/2016</v>
          </cell>
          <cell r="I3597" t="str">
            <v>M</v>
          </cell>
          <cell r="J3597" t="str">
            <v>ATRIBUÍDO SÃO PAULO</v>
          </cell>
          <cell r="K3597" t="str">
            <v>188,75</v>
          </cell>
        </row>
        <row r="3598">
          <cell r="G3598">
            <v>96735</v>
          </cell>
          <cell r="H3598" t="str">
            <v>TUBO, PPR, DN 110, CLASSE PN 25,  INSTALADO EM RESERVAÇÃO DE ÁGUA DE EDIFICAÇÃO QUE POSSUA RESERVATÓRIO DE FIBRA/FIBROCIMENTO  FORNECIMENTO E INSTALAÇÃO. AF_06/2016</v>
          </cell>
          <cell r="I3598" t="str">
            <v>M</v>
          </cell>
          <cell r="J3598" t="str">
            <v>ATRIBUÍDO SÃO PAULO</v>
          </cell>
          <cell r="K3598" t="str">
            <v>248,87</v>
          </cell>
        </row>
        <row r="3599">
          <cell r="G3599">
            <v>96798</v>
          </cell>
          <cell r="H3599" t="str">
            <v>TUBO, PEX, MONOCAMADA, DN 16, INSTALADO EM RAMAL/SUB-RAMAL OU DISTRIBUIÇÃO DE ÁGUA - FORNECIMENTO E INSTALAÇÃO. AF_02/2023</v>
          </cell>
          <cell r="I3599" t="str">
            <v>M</v>
          </cell>
          <cell r="J3599" t="str">
            <v>ATRIBUÍDO SÃO PAULO</v>
          </cell>
          <cell r="K3599" t="str">
            <v>8,19</v>
          </cell>
        </row>
        <row r="3600">
          <cell r="G3600">
            <v>96799</v>
          </cell>
          <cell r="H3600" t="str">
            <v>TUBO, PEX, MONOCAMADA, DN 20, INSTALADO EM RAMAL/SUB-RAMAL OU DISTRIBUIÇÃO DE ÁGUA - FORNECIMENTO E INSTALAÇÃO. AF_02/2023</v>
          </cell>
          <cell r="I3600" t="str">
            <v>M</v>
          </cell>
          <cell r="J3600" t="str">
            <v>ATRIBUÍDO SÃO PAULO</v>
          </cell>
          <cell r="K3600" t="str">
            <v>10,50</v>
          </cell>
        </row>
        <row r="3601">
          <cell r="G3601">
            <v>96800</v>
          </cell>
          <cell r="H3601" t="str">
            <v>TUBO, PEX, MONOCAMADA, DN 25, INSTALADO EM RAMAL/SUB-RAMAL OU DISTRIBUIÇÃO DE ÁGUA - FORNECIMENTO E INSTALAÇÃO. AF_02/2023</v>
          </cell>
          <cell r="I3601" t="str">
            <v>M</v>
          </cell>
          <cell r="J3601" t="str">
            <v>ATRIBUÍDO SÃO PAULO</v>
          </cell>
          <cell r="K3601" t="str">
            <v>14,43</v>
          </cell>
        </row>
        <row r="3602">
          <cell r="G3602">
            <v>96801</v>
          </cell>
          <cell r="H3602" t="str">
            <v>TUBO, PEX, MONOCAMADA, DN 32, INSTALADO EM RAMAL/SUB-RAMAL OU DISTRIBUIÇÃO DE ÁGUA - FORNECIMENTO E INSTALAÇÃO. AF_02/2023</v>
          </cell>
          <cell r="I3602" t="str">
            <v>M</v>
          </cell>
          <cell r="J3602" t="str">
            <v>ATRIBUÍDO SÃO PAULO</v>
          </cell>
          <cell r="K3602" t="str">
            <v>22,30</v>
          </cell>
        </row>
        <row r="3603">
          <cell r="G3603">
            <v>97327</v>
          </cell>
          <cell r="H3603" t="str">
            <v>TUBO EM COBRE FLEXÍVEL, DN 1/4, COM ISOLAMENTO, INSTALADO EM RAMAL DE ALIMENTAÇÃO DE AR CONDICIONADO COM CONDENSADORA INDIVIDUAL   FORNECIMENTO E INSTALAÇÃO. AF_12/2015</v>
          </cell>
          <cell r="I3603" t="str">
            <v>M</v>
          </cell>
          <cell r="J3603" t="str">
            <v>ATRIBUÍDO SÃO PAULO</v>
          </cell>
          <cell r="K3603" t="str">
            <v>26,13</v>
          </cell>
        </row>
        <row r="3604">
          <cell r="G3604">
            <v>97328</v>
          </cell>
          <cell r="H3604" t="str">
            <v>TUBO EM COBRE FLEXÍVEL, DN 3/8", COM ISOLAMENTO, INSTALADO EM RAMAL DE ALIMENTAÇÃO DE AR CONDICIONADO COM CONDENSADORA INDIVIDUAL  FORNECIMENTO E INSTALAÇÃO. AF_12/2015</v>
          </cell>
          <cell r="I3604" t="str">
            <v>M</v>
          </cell>
          <cell r="J3604" t="str">
            <v>ATRIBUÍDO SÃO PAULO</v>
          </cell>
          <cell r="K3604" t="str">
            <v>43,76</v>
          </cell>
        </row>
        <row r="3605">
          <cell r="G3605">
            <v>97329</v>
          </cell>
          <cell r="H3605" t="str">
            <v>TUBO EM COBRE FLEXÍVEL, DN 1/2", COM ISOLAMENTO, INSTALADO EM RAMAL DE ALIMENTAÇÃO DE AR CONDICIONADO COM CONDENSADORA INDIVIDUAL  FORNECIMENTO E INSTALAÇÃO. AF_12/2015</v>
          </cell>
          <cell r="I3605" t="str">
            <v>M</v>
          </cell>
          <cell r="J3605" t="str">
            <v>ATRIBUÍDO SÃO PAULO</v>
          </cell>
          <cell r="K3605" t="str">
            <v>55,74</v>
          </cell>
        </row>
        <row r="3606">
          <cell r="G3606">
            <v>97330</v>
          </cell>
          <cell r="H3606" t="str">
            <v>TUBO EM COBRE FLEXÍVEL, DN 5/8", COM ISOLAMENTO, INSTALADO EM RAMAL DE ALIMENTAÇÃO DE AR CONDICIONADO COM CONDENSADORA INDIVIDUAL  FORNECIMENTO E INSTALAÇÃO. AF_12/2015</v>
          </cell>
          <cell r="I3606" t="str">
            <v>M</v>
          </cell>
          <cell r="J3606" t="str">
            <v>ATRIBUÍDO SÃO PAULO</v>
          </cell>
          <cell r="K3606" t="str">
            <v>68,23</v>
          </cell>
        </row>
        <row r="3607">
          <cell r="G3607">
            <v>97331</v>
          </cell>
          <cell r="H3607" t="str">
            <v>TUBO EM COBRE FLEXÍVEL, DN 1/4", COM ISOLAMENTO, INSTALADO EM RAMAL DE ALIMENTAÇÃO DE AR CONDICIONADO COM CONDENSADORA CENTRAL  FORNECIMENTO E INSTALAÇÃO. AF_12/2015</v>
          </cell>
          <cell r="I3607" t="str">
            <v>M</v>
          </cell>
          <cell r="J3607" t="str">
            <v>ATRIBUÍDO SÃO PAULO</v>
          </cell>
          <cell r="K3607" t="str">
            <v>26,41</v>
          </cell>
        </row>
        <row r="3608">
          <cell r="G3608">
            <v>97332</v>
          </cell>
          <cell r="H3608" t="str">
            <v>TUBO EM COBRE FLEXÍVEL, DN 3/8", COM ISOLAMENTO, INSTALADO EM RAMAL DE ALIMENTAÇÃO DE AR CONDICIONADO COM CONDENSADORA CENTRAL  FORNECIMENTO E INSTALAÇÃO. AF_12/2015</v>
          </cell>
          <cell r="I3608" t="str">
            <v>M</v>
          </cell>
          <cell r="J3608" t="str">
            <v>ATRIBUÍDO SÃO PAULO</v>
          </cell>
          <cell r="K3608" t="str">
            <v>44,09</v>
          </cell>
        </row>
        <row r="3609">
          <cell r="G3609">
            <v>97333</v>
          </cell>
          <cell r="H3609" t="str">
            <v>TUBO EM COBRE FLEXÍVEL, DN 1/2", COM ISOLAMENTO, INSTALADO EM RAMAL DE ALIMENTAÇÃO DE AR CONDICIONADO COM CONDENSADORA CENTRAL  FORNECIMENTO E INSTALAÇÃO. AF_12/2015</v>
          </cell>
          <cell r="I3609" t="str">
            <v>M</v>
          </cell>
          <cell r="J3609" t="str">
            <v>ATRIBUÍDO SÃO PAULO</v>
          </cell>
          <cell r="K3609" t="str">
            <v>56,14</v>
          </cell>
        </row>
        <row r="3610">
          <cell r="G3610">
            <v>97334</v>
          </cell>
          <cell r="H3610" t="str">
            <v>TUBO EM COBRE FLEXÍVEL, DN 5/8, COM ISOLAMENTO, INSTALADO EM RAMAL DE ALIMENTAÇÃO DE AR CONDICIONADO COM CONDENSADORA CENTRAL   FORNECIMENTO E INSTALAÇÃO. AF_12/2015</v>
          </cell>
          <cell r="I3610" t="str">
            <v>M</v>
          </cell>
          <cell r="J3610" t="str">
            <v>ATRIBUÍDO SÃO PAULO</v>
          </cell>
          <cell r="K3610" t="str">
            <v>68,68</v>
          </cell>
        </row>
        <row r="3611">
          <cell r="G3611">
            <v>97335</v>
          </cell>
          <cell r="H3611" t="str">
            <v>TUBO EM COBRE RÍGIDO, DN 22 MM, CLASSE A, SEM ISOLAMENTO, INSTALADO EM PRUMADA DE GÁS COMBUSTÍVEL - FORNECIMENTO E INSTALAÇÃO. AF_04/2022</v>
          </cell>
          <cell r="I3611" t="str">
            <v>M</v>
          </cell>
          <cell r="J3611" t="str">
            <v>ATRIBUÍDO SÃO PAULO</v>
          </cell>
          <cell r="K3611" t="str">
            <v>78,95</v>
          </cell>
        </row>
        <row r="3612">
          <cell r="G3612">
            <v>97336</v>
          </cell>
          <cell r="H3612" t="str">
            <v>TUBO EM COBRE RÍGIDO, DN 28 MM, CLASSE A, SEM ISOLAMENTO, INSTALADO EM PRUMADA DE GÁS COMBUSTÍVEL - FORNECIMENTO E INSTALAÇÃO. AF_04/2022</v>
          </cell>
          <cell r="I3612" t="str">
            <v>M</v>
          </cell>
          <cell r="J3612" t="str">
            <v>ATRIBUÍDO SÃO PAULO</v>
          </cell>
          <cell r="K3612" t="str">
            <v>100,48</v>
          </cell>
        </row>
        <row r="3613">
          <cell r="G3613">
            <v>97337</v>
          </cell>
          <cell r="H3613" t="str">
            <v>TUBO EM COBRE RÍGIDO, DN 35 MM, CLASSE A, SEM ISOLAMENTO, INSTALADO EM PRUMADA DE GÁS COMBUSTÍVEL - FORNECIMENTO E INSTALAÇÃO. AF_04/2022</v>
          </cell>
          <cell r="I3613" t="str">
            <v>M</v>
          </cell>
          <cell r="J3613" t="str">
            <v>ATRIBUÍDO SÃO PAULO</v>
          </cell>
          <cell r="K3613" t="str">
            <v>151,18</v>
          </cell>
        </row>
        <row r="3614">
          <cell r="G3614">
            <v>97338</v>
          </cell>
          <cell r="H3614" t="str">
            <v>TUBO EM COBRE RÍGIDO, DN 42 MM, CLASSE A, SEM ISOLAMENTO, INSTALADO EM PRUMADA DE GÁS COMBUSTÍVEL - FORNECIMENTO E INSTALAÇÃO. AF_04/2022</v>
          </cell>
          <cell r="I3614" t="str">
            <v>M</v>
          </cell>
          <cell r="J3614" t="str">
            <v>ATRIBUÍDO SÃO PAULO</v>
          </cell>
          <cell r="K3614" t="str">
            <v>181,91</v>
          </cell>
        </row>
        <row r="3615">
          <cell r="G3615">
            <v>97339</v>
          </cell>
          <cell r="H3615" t="str">
            <v>TUBO EM COBRE RÍGIDO, DN 54 MM, CLASSE A, SEM ISOLAMENTO, INSTALADO EM PRUMADA DE GÁS COMBUSTÍVEL - FORNECIMENTO E INSTALAÇÃO. AF_04/2022</v>
          </cell>
          <cell r="I3615" t="str">
            <v>M</v>
          </cell>
          <cell r="J3615" t="str">
            <v>ATRIBUÍDO SÃO PAULO</v>
          </cell>
          <cell r="K3615" t="str">
            <v>195,80</v>
          </cell>
        </row>
        <row r="3616">
          <cell r="G3616">
            <v>97340</v>
          </cell>
          <cell r="H3616" t="str">
            <v>TUBO EM COBRE RÍGIDO, DN 66 MM, CLASSE A, SEM ISOLAMENTO, INSTALADO EM PRUMADA DE GÁS COMBUSTÍVEL - FORNECIMENTO E INSTALAÇÃO. AF_04/2022</v>
          </cell>
          <cell r="I3616" t="str">
            <v>M</v>
          </cell>
          <cell r="J3616" t="str">
            <v>ATRIBUÍDO SÃO PAULO</v>
          </cell>
          <cell r="K3616" t="str">
            <v>196,84</v>
          </cell>
        </row>
        <row r="3617">
          <cell r="G3617">
            <v>97347</v>
          </cell>
          <cell r="H3617" t="str">
            <v>TUBO EM COBRE RÍGIDO, DN 22 MM, CLASSE I, SEM ISOLAMENTO, INSTALADO EM PRUMADA  FORNECIMENTO E INSTALAÇÃO. AF_12/2015</v>
          </cell>
          <cell r="I3617" t="str">
            <v>M</v>
          </cell>
          <cell r="J3617" t="str">
            <v>ATRIBUÍDO SÃO PAULO</v>
          </cell>
          <cell r="K3617" t="str">
            <v>95,15</v>
          </cell>
        </row>
        <row r="3618">
          <cell r="G3618">
            <v>97348</v>
          </cell>
          <cell r="H3618" t="str">
            <v>TUBO EM COBRE RÍGIDO, DN 28 MM, CLASSE I, SEM ISOLAMENTO, INSTALADO EM PRUMADA  FORNECIMENTO E INSTALAÇÃO. AF_12/2015</v>
          </cell>
          <cell r="I3618" t="str">
            <v>M</v>
          </cell>
          <cell r="J3618" t="str">
            <v>ATRIBUÍDO SÃO PAULO</v>
          </cell>
          <cell r="K3618" t="str">
            <v>131,46</v>
          </cell>
        </row>
        <row r="3619">
          <cell r="G3619">
            <v>97349</v>
          </cell>
          <cell r="H3619" t="str">
            <v>TUBO EM COBRE RÍGIDO, DN 35 MM, CLASSE I, SEM ISOLAMENTO, INSTALADO EM PRUMADA  FORNECIMENTO E INSTALAÇÃO. AF_12/2015</v>
          </cell>
          <cell r="I3619" t="str">
            <v>M</v>
          </cell>
          <cell r="J3619" t="str">
            <v>ATRIBUÍDO SÃO PAULO</v>
          </cell>
          <cell r="K3619" t="str">
            <v>189,57</v>
          </cell>
        </row>
        <row r="3620">
          <cell r="G3620">
            <v>97350</v>
          </cell>
          <cell r="H3620" t="str">
            <v>TUBO EM COBRE RÍGIDO, DN 42 MM, CLASSE I, SEM ISOLAMENTO, INSTALADO EM PRUMADA  FORNECIMENTO E INSTALAÇÃO. AF_12/2015</v>
          </cell>
          <cell r="I3620" t="str">
            <v>M</v>
          </cell>
          <cell r="J3620" t="str">
            <v>ATRIBUÍDO SÃO PAULO</v>
          </cell>
          <cell r="K3620" t="str">
            <v>230,17</v>
          </cell>
        </row>
        <row r="3621">
          <cell r="G3621">
            <v>97351</v>
          </cell>
          <cell r="H3621" t="str">
            <v>TUBO EM COBRE RÍGIDO, DN 54 MM, CLASSE I, SEM ISOLAMENTO, INSTALADO EM PRUMADA  FORNECIMENTO E INSTALAÇÃO. AF_12/2015</v>
          </cell>
          <cell r="I3621" t="str">
            <v>M</v>
          </cell>
          <cell r="J3621" t="str">
            <v>ATRIBUÍDO SÃO PAULO</v>
          </cell>
          <cell r="K3621" t="str">
            <v>318,29</v>
          </cell>
        </row>
        <row r="3622">
          <cell r="G3622">
            <v>97352</v>
          </cell>
          <cell r="H3622" t="str">
            <v>TUBO EM COBRE RÍGIDO, DN 66 MM, CLASSE I, SEM ISOLAMENTO, INSTALADO EM PRUMADA  FORNECIMENTO E INSTALAÇÃO. AF_12/2015</v>
          </cell>
          <cell r="I3622" t="str">
            <v>M</v>
          </cell>
          <cell r="J3622" t="str">
            <v>ATRIBUÍDO SÃO PAULO</v>
          </cell>
          <cell r="K3622" t="str">
            <v>412,53</v>
          </cell>
        </row>
        <row r="3623">
          <cell r="G3623">
            <v>97353</v>
          </cell>
          <cell r="H3623" t="str">
            <v>TUBO EM COBRE RÍGIDO, DN 15 MM, CLASSE I, SEM ISOLAMENTO, INSTALADO EM RAMAL DE DISTRIBUIÇÃO  FORNECIMENTO E INSTALAÇÃO. AF_12/2015</v>
          </cell>
          <cell r="I3623" t="str">
            <v>M</v>
          </cell>
          <cell r="J3623" t="str">
            <v>ATRIBUÍDO SÃO PAULO</v>
          </cell>
          <cell r="K3623" t="str">
            <v>62,29</v>
          </cell>
        </row>
        <row r="3624">
          <cell r="G3624">
            <v>97354</v>
          </cell>
          <cell r="H3624" t="str">
            <v>TUBO EM COBRE RÍGIDO, DN 22 MM, CLASSE I, SEM ISOLAMENTO, INSTALADO EM RAMAL DE DISTRIBUIÇÃO FORNECIMENTO E INSTALAÇÃO. AF_12/2015</v>
          </cell>
          <cell r="I3624" t="str">
            <v>M</v>
          </cell>
          <cell r="J3624" t="str">
            <v>ATRIBUÍDO SÃO PAULO</v>
          </cell>
          <cell r="K3624" t="str">
            <v>99,09</v>
          </cell>
        </row>
        <row r="3625">
          <cell r="G3625">
            <v>97355</v>
          </cell>
          <cell r="H3625" t="str">
            <v>TUBO EM COBRE RÍGIDO, DN 28 MM, CLASSE I, SEM ISOLAMENTO, INSTALADO EM RAMAL DE DISTRIBUIÇÃO FORNECIMENTO E INSTALAÇÃO. AF_12/2015</v>
          </cell>
          <cell r="I3625" t="str">
            <v>M</v>
          </cell>
          <cell r="J3625" t="str">
            <v>ATRIBUÍDO SÃO PAULO</v>
          </cell>
          <cell r="K3625" t="str">
            <v>135,70</v>
          </cell>
        </row>
        <row r="3626">
          <cell r="G3626">
            <v>97356</v>
          </cell>
          <cell r="H3626" t="str">
            <v>TUBO EM COBRE RÍGIDO, DN 15 MM, CLASSE I, SEM ISOLAMENTO, INSTALADO EM RAMAL E SUB-RAMAL  FORNECIMENTO E INSTALAÇÃO. AF_12/2015</v>
          </cell>
          <cell r="I3626" t="str">
            <v>M</v>
          </cell>
          <cell r="J3626" t="str">
            <v>ATRIBUÍDO SÃO PAULO</v>
          </cell>
          <cell r="K3626" t="str">
            <v>70,95</v>
          </cell>
        </row>
        <row r="3627">
          <cell r="G3627">
            <v>97357</v>
          </cell>
          <cell r="H3627" t="str">
            <v>TUBO EM COBRE RÍGIDO, DN 22 MM, CLASSE I, SEM ISOLAMENTO, INSTALADO EM RAMAL E SUB-RAMAL  FORNECIMENTO E INSTALAÇÃO. AF_12/2015</v>
          </cell>
          <cell r="I3627" t="str">
            <v>M</v>
          </cell>
          <cell r="J3627" t="str">
            <v>ATRIBUÍDO SÃO PAULO</v>
          </cell>
          <cell r="K3627" t="str">
            <v>113,97</v>
          </cell>
        </row>
        <row r="3628">
          <cell r="G3628">
            <v>97358</v>
          </cell>
          <cell r="H3628" t="str">
            <v>TUBO EM COBRE RÍGIDO, DN 28 MM, CLASSE I, SEM ISOLAMENTO, INSTALADO EM RAMAL E SUB-RAMAL  FORNECIMENTO E INSTALAÇÃO. AF_12/2015</v>
          </cell>
          <cell r="I3628" t="str">
            <v>M</v>
          </cell>
          <cell r="J3628" t="str">
            <v>ATRIBUÍDO SÃO PAULO</v>
          </cell>
          <cell r="K3628" t="str">
            <v>155,97</v>
          </cell>
        </row>
        <row r="3629">
          <cell r="G3629">
            <v>97498</v>
          </cell>
          <cell r="H3629" t="str">
            <v>TUBO DE AÇO GALVANIZADO COM COSTURA, CLASSE MÉDIA, DN 25 (1"), CONEXÃO ROSQUEADA, INSTALADO EM REDE DE ALIMENTAÇÃO PARA HIDRANTE - FORNECIMENTO E INSTALAÇÃO. AF_10/2020</v>
          </cell>
          <cell r="I3629" t="str">
            <v>M</v>
          </cell>
          <cell r="J3629" t="str">
            <v>ATRIBUÍDO SÃO PAULO</v>
          </cell>
          <cell r="K3629" t="str">
            <v>46,47</v>
          </cell>
        </row>
        <row r="3630">
          <cell r="G3630">
            <v>97535</v>
          </cell>
          <cell r="H3630" t="str">
            <v>TUBO DE AÇO GALVANIZADO COM COSTURA, CLASSE MÉDIA, CONEXÃO ROSQUEADA, DN 25 (1"), INSTALADO EM REDE DE ALIMENTAÇÃO PARA SPRINKLER - FORNECIMENTO E INSTALAÇÃO. AF_10/2020</v>
          </cell>
          <cell r="I3630" t="str">
            <v>M</v>
          </cell>
          <cell r="J3630" t="str">
            <v>ATRIBUÍDO SÃO PAULO</v>
          </cell>
          <cell r="K3630" t="str">
            <v>50,41</v>
          </cell>
        </row>
        <row r="3631">
          <cell r="G3631">
            <v>97536</v>
          </cell>
          <cell r="H3631" t="str">
            <v>TUBO DE AÇO GALVANIZADO COM COSTURA, CLASSE MÉDIA, CONEXÃO ROSQUEADA, DN 25 (1"), INSTALADO EM RAMAIS  E SUB-RAMAIS DE GÁS - FORNECIMENTO E INSTALAÇÃO. AF_10/2020</v>
          </cell>
          <cell r="I3631" t="str">
            <v>M</v>
          </cell>
          <cell r="J3631" t="str">
            <v>ATRIBUÍDO SÃO PAULO</v>
          </cell>
          <cell r="K3631" t="str">
            <v>59,47</v>
          </cell>
        </row>
        <row r="3632">
          <cell r="G3632">
            <v>100788</v>
          </cell>
          <cell r="H3632" t="str">
            <v>KIT CAVALETE PARA GÁS - SEM MEDIDOR OU REGULADOR - ENTRADA INDIVIDUAL PRINCIPAL, EM AÇO GALVANIZADO DN 15 E 25 MM (1/2" E 1") - FORNECIMENTO E INSTALAÇÃO. AF_01/2020</v>
          </cell>
          <cell r="I3632" t="str">
            <v>UN</v>
          </cell>
          <cell r="J3632" t="str">
            <v>ATRIBUÍDO SÃO PAULO</v>
          </cell>
          <cell r="K3632" t="str">
            <v>669,74</v>
          </cell>
        </row>
        <row r="3633">
          <cell r="G3633">
            <v>100791</v>
          </cell>
          <cell r="H3633" t="str">
            <v>TUBO, PEX, MULTICAMADA, DN 16, INSTALADO EM IMPLANTAÇÃO DE INSTALAÇÕES DE GÁS - FORNECIMENTO E INSTALAÇÃO. AF_01/2020</v>
          </cell>
          <cell r="I3633" t="str">
            <v>M</v>
          </cell>
          <cell r="J3633" t="str">
            <v>ATRIBUÍDO SÃO PAULO</v>
          </cell>
          <cell r="K3633" t="str">
            <v>17,40</v>
          </cell>
        </row>
        <row r="3634">
          <cell r="G3634">
            <v>100792</v>
          </cell>
          <cell r="H3634" t="str">
            <v>TUBO, PEX, MULTICAMADA, DN 20, INSTALADO EM IMPLANTAÇÃO DE INSTALAÇÕES DE GÁS - FORNECIMENTO E INSTALAÇÃO. AF_01/2020</v>
          </cell>
          <cell r="I3634" t="str">
            <v>M</v>
          </cell>
          <cell r="J3634" t="str">
            <v>ATRIBUÍDO SÃO PAULO</v>
          </cell>
          <cell r="K3634" t="str">
            <v>25,55</v>
          </cell>
        </row>
        <row r="3635">
          <cell r="G3635">
            <v>100793</v>
          </cell>
          <cell r="H3635" t="str">
            <v>TUBO, PEX, MULTICAMADA, DN 26, INSTALADO EM IMPLANTAÇÃO DE INSTALAÇÕES DE GÁS - FORNECIMENTO E INSTALAÇÃO. AF_01/2020</v>
          </cell>
          <cell r="I3635" t="str">
            <v>M</v>
          </cell>
          <cell r="J3635" t="str">
            <v>ATRIBUÍDO SÃO PAULO</v>
          </cell>
          <cell r="K3635" t="str">
            <v>33,93</v>
          </cell>
        </row>
        <row r="3636">
          <cell r="G3636">
            <v>100794</v>
          </cell>
          <cell r="H3636" t="str">
            <v>TUBO, PEX, MULTICAMADA, DN 32, INSTALADO EM IMPLANTAÇÃO DE INSTALAÇÕES DE GÁS - FORNECIMENTO E INSTALAÇÃO. AF_01/2020</v>
          </cell>
          <cell r="I3636" t="str">
            <v>M</v>
          </cell>
          <cell r="J3636" t="str">
            <v>ATRIBUÍDO SÃO PAULO</v>
          </cell>
          <cell r="K3636" t="str">
            <v>45,79</v>
          </cell>
        </row>
        <row r="3637">
          <cell r="G3637">
            <v>100799</v>
          </cell>
          <cell r="H3637" t="str">
            <v>TUBO, PEX, MULTICAMADA, COM TUBO LUVA, DN 16, INSTALADO EM IMPLANTAÇÃO DE INSTALAÇÕES DE GÁS - FORNECIMENTO E INSTALAÇÃO. AF_01/2020</v>
          </cell>
          <cell r="I3637" t="str">
            <v>M</v>
          </cell>
          <cell r="J3637" t="str">
            <v>ATRIBUÍDO SÃO PAULO</v>
          </cell>
          <cell r="K3637" t="str">
            <v>17,81</v>
          </cell>
        </row>
        <row r="3638">
          <cell r="G3638">
            <v>100800</v>
          </cell>
          <cell r="H3638" t="str">
            <v>TUBO, PEX, MULTICAMADA, COM TUBO LUVA, DN 20, INSTALADO EM IMPLANTAÇÃO DE INSTALAÇÕES DE GÁS - FORNECIMENTO E INSTALAÇÃO. AF_01/2020</v>
          </cell>
          <cell r="I3638" t="str">
            <v>M</v>
          </cell>
          <cell r="J3638" t="str">
            <v>ATRIBUÍDO SÃO PAULO</v>
          </cell>
          <cell r="K3638" t="str">
            <v>25,96</v>
          </cell>
        </row>
        <row r="3639">
          <cell r="G3639">
            <v>100801</v>
          </cell>
          <cell r="H3639" t="str">
            <v>TUBO, PEX, MULTICAMADA, COM TUBO LUVA, DN 26, INSTALADO EM IMPLANTAÇÃO DE INSTALAÇÕES DE GÁS - FORNECIMENTO E INSTALAÇÃO. AF_01/2020</v>
          </cell>
          <cell r="I3639" t="str">
            <v>M</v>
          </cell>
          <cell r="J3639" t="str">
            <v>ATRIBUÍDO SÃO PAULO</v>
          </cell>
          <cell r="K3639" t="str">
            <v>34,34</v>
          </cell>
        </row>
        <row r="3640">
          <cell r="G3640">
            <v>100802</v>
          </cell>
          <cell r="H3640" t="str">
            <v>TUBO, PEX, MULTICAMADA, COM TUBO LUVA, DN 32, INSTALADO EM IMPLANTAÇÃO DE INSTALAÇÕES DE GÁS - FORNECIMENTO E INSTALAÇÃO. AF_01/2020</v>
          </cell>
          <cell r="I3640" t="str">
            <v>M</v>
          </cell>
          <cell r="J3640" t="str">
            <v>ATRIBUÍDO SÃO PAULO</v>
          </cell>
          <cell r="K3640" t="str">
            <v>46,20</v>
          </cell>
        </row>
        <row r="3641">
          <cell r="G3641">
            <v>100803</v>
          </cell>
          <cell r="H3641" t="str">
            <v>TUBO, PEX, MULTICAMADA, DN 16, INSTALADO EM RAMAL INTERNO DE INSTALAÇÕES DE GÁS - FORNECIMENTO E INSTALAÇÃO. AF_01/2020</v>
          </cell>
          <cell r="I3641" t="str">
            <v>M</v>
          </cell>
          <cell r="J3641" t="str">
            <v>ATRIBUÍDO SÃO PAULO</v>
          </cell>
          <cell r="K3641" t="str">
            <v>16,55</v>
          </cell>
        </row>
        <row r="3642">
          <cell r="G3642">
            <v>100804</v>
          </cell>
          <cell r="H3642" t="str">
            <v>TUBO, PEX, MULTICAMADA, DN 20, INSTALADO EM RAMAL INTERNO DE INSTALAÇÕES DE GÁS - FORNECIMENTO E INSTALAÇÃO. AF_01/2020</v>
          </cell>
          <cell r="I3642" t="str">
            <v>M</v>
          </cell>
          <cell r="J3642" t="str">
            <v>ATRIBUÍDO SÃO PAULO</v>
          </cell>
          <cell r="K3642" t="str">
            <v>24,55</v>
          </cell>
        </row>
        <row r="3643">
          <cell r="G3643">
            <v>100805</v>
          </cell>
          <cell r="H3643" t="str">
            <v>TUBO, PEX, MULTICAMADA, DN 26, INSTALADO EM RAMAL INTERNO DE INSTALAÇÕES DE GÁS - FORNECIMENTO E INSTALAÇÃO. AF_01/2020</v>
          </cell>
          <cell r="I3643" t="str">
            <v>M</v>
          </cell>
          <cell r="J3643" t="str">
            <v>ATRIBUÍDO SÃO PAULO</v>
          </cell>
          <cell r="K3643" t="str">
            <v>32,73</v>
          </cell>
        </row>
        <row r="3644">
          <cell r="G3644">
            <v>100806</v>
          </cell>
          <cell r="H3644" t="str">
            <v>TUBO, PEX, MULTICAMADA, DN 32, INSTALADO EM RAMAL INTERNO DE INSTALAÇÕES DE GÁS - FORNECIMENTO E INSTALAÇÃO. AF_01/2020</v>
          </cell>
          <cell r="I3644" t="str">
            <v>M</v>
          </cell>
          <cell r="J3644" t="str">
            <v>ATRIBUÍDO SÃO PAULO</v>
          </cell>
          <cell r="K3644" t="str">
            <v>44,30</v>
          </cell>
        </row>
        <row r="3645">
          <cell r="G3645">
            <v>100807</v>
          </cell>
          <cell r="H3645" t="str">
            <v>TUBO, PEX, MULTICAMADA, COM TUBO LUVA, DN 16, INSTALADO EM RAMAL INTERNO DE INSTALAÇÕES DE GÁS - FORNECIMENTO E INSTALAÇÃO. AF_01/2020</v>
          </cell>
          <cell r="I3645" t="str">
            <v>M</v>
          </cell>
          <cell r="J3645" t="str">
            <v>ATRIBUÍDO SÃO PAULO</v>
          </cell>
          <cell r="K3645" t="str">
            <v>22,65</v>
          </cell>
        </row>
        <row r="3646">
          <cell r="G3646">
            <v>100808</v>
          </cell>
          <cell r="H3646" t="str">
            <v>TUBO, PEX, MULTICAMADA, COM TUBO LUVA, DN 20, INSTALADO EM RAMAL INTERNO DE INSTALAÇÕES DE GÁS - FORNECIMENTO E INSTALAÇÃO. AF_01/2020</v>
          </cell>
          <cell r="I3646" t="str">
            <v>M</v>
          </cell>
          <cell r="J3646" t="str">
            <v>ATRIBUÍDO SÃO PAULO</v>
          </cell>
          <cell r="K3646" t="str">
            <v>31,69</v>
          </cell>
        </row>
        <row r="3647">
          <cell r="G3647">
            <v>100809</v>
          </cell>
          <cell r="H3647" t="str">
            <v>TUBO, PEX, MULTICAMADA, COM TUBO LUVA, DN 26, INSTALADO EM RAMAL INTERNO DE INSTALAÇÕES DE GÁS - FORNECIMENTO E INSTALAÇÃO. AF_01/2020</v>
          </cell>
          <cell r="I3647" t="str">
            <v>M</v>
          </cell>
          <cell r="J3647" t="str">
            <v>ATRIBUÍDO SÃO PAULO</v>
          </cell>
          <cell r="K3647" t="str">
            <v>41,20</v>
          </cell>
        </row>
        <row r="3648">
          <cell r="G3648">
            <v>100810</v>
          </cell>
          <cell r="H3648" t="str">
            <v>TUBO, PEX, MULTICAMADA, COM TUBO LUVA, DN 32, INSTALADO EM RAMAL INTERNO DE INSTALAÇÕES DE GÁS - FORNECIMENTO E INSTALAÇÃO. AF_01/2020</v>
          </cell>
          <cell r="I3648" t="str">
            <v>M</v>
          </cell>
          <cell r="J3648" t="str">
            <v>ATRIBUÍDO SÃO PAULO</v>
          </cell>
          <cell r="K3648" t="str">
            <v>54,63</v>
          </cell>
        </row>
        <row r="3649">
          <cell r="G3649">
            <v>101918</v>
          </cell>
          <cell r="H3649" t="str">
            <v>TUBO DE AÇO GALVANIZADO COM COSTURA, CLASSE MÉDIA, DN 100 (4"), CONEXÃO ROSQUEADA, INSTALADO EM PRUMADAS - FORNECIMENTO E INSTALAÇÃO. AF_10/2020</v>
          </cell>
          <cell r="I3649" t="str">
            <v>M</v>
          </cell>
          <cell r="J3649" t="str">
            <v>ATRIBUÍDO SÃO PAULO</v>
          </cell>
          <cell r="K3649" t="str">
            <v>218,92</v>
          </cell>
        </row>
        <row r="3650">
          <cell r="G3650">
            <v>101919</v>
          </cell>
          <cell r="H3650" t="str">
            <v>UNIÃO, EM FERRO GALVANIZADO, 4", CONEXÃO ROSQUEADA, INSTALADO EM PRUMADAS - FORNECIMENTO E INSTALAÇÃO. AF_10/2020</v>
          </cell>
          <cell r="I3650" t="str">
            <v>UN</v>
          </cell>
          <cell r="J3650" t="str">
            <v>ATRIBUÍDO SÃO PAULO</v>
          </cell>
          <cell r="K3650" t="str">
            <v>413,46</v>
          </cell>
        </row>
        <row r="3651">
          <cell r="G3651">
            <v>101920</v>
          </cell>
          <cell r="H3651" t="str">
            <v>LUVA, EM FERRO GALVANIZADO, 4", CONEXÃO ROSQUEADA, INSTALADO EM PRUMADAS - FORNECIMENTO E INSTALAÇÃO. AF_10/2020</v>
          </cell>
          <cell r="I3651" t="str">
            <v>UN</v>
          </cell>
          <cell r="J3651" t="str">
            <v>ATRIBUÍDO SÃO PAULO</v>
          </cell>
          <cell r="K3651" t="str">
            <v>192,46</v>
          </cell>
        </row>
        <row r="3652">
          <cell r="G3652">
            <v>101921</v>
          </cell>
          <cell r="H3652" t="str">
            <v>LUVA DE REDUÇÃO, EM FERRO GALVANIZADO, 4" X 2 1/2", CONEXÃO ROSQUEADA, INSTALADO EM PRUMADAS - FORNECIMENTO E INSTALAÇÃO. AF_10/2020</v>
          </cell>
          <cell r="I3652" t="str">
            <v>UN</v>
          </cell>
          <cell r="J3652" t="str">
            <v>ATRIBUÍDO SÃO PAULO</v>
          </cell>
          <cell r="K3652" t="str">
            <v>220,92</v>
          </cell>
        </row>
        <row r="3653">
          <cell r="G3653">
            <v>101922</v>
          </cell>
          <cell r="H3653" t="str">
            <v>LUVA DE REDUÇÃO, EM FERRO GALVANIZADO, 4" X 2", CONEXÃO ROSQUEADA, INSTALADO EM PRUMADAS - FORNECIMENTO E INSTALAÇÃO. AF_10/2020</v>
          </cell>
          <cell r="I3653" t="str">
            <v>UN</v>
          </cell>
          <cell r="J3653" t="str">
            <v>ATRIBUÍDO SÃO PAULO</v>
          </cell>
          <cell r="K3653" t="str">
            <v>220,92</v>
          </cell>
        </row>
        <row r="3654">
          <cell r="G3654">
            <v>101923</v>
          </cell>
          <cell r="H3654" t="str">
            <v>LUVA DE REDUÇÃO, EM FERRO GALVANIZADO, 4" X 3", CONEXÃO ROSQUEADA, INSTALADO EM PRUMADAS - FORNECIMENTO E INSTALAÇÃO. AF_10/2020</v>
          </cell>
          <cell r="I3654" t="str">
            <v>UN</v>
          </cell>
          <cell r="J3654" t="str">
            <v>ATRIBUÍDO SÃO PAULO</v>
          </cell>
          <cell r="K3654" t="str">
            <v>220,92</v>
          </cell>
        </row>
        <row r="3655">
          <cell r="G3655">
            <v>101924</v>
          </cell>
          <cell r="H3655" t="str">
            <v>NIPLE, EM FERRO GALVANIZADO, 4", CONEXÃO ROSQUEADA, INSTALADO EM PRUMADAS - FORNECIMENTO E INSTALAÇÃO. AF_10/2020</v>
          </cell>
          <cell r="I3655" t="str">
            <v>UN</v>
          </cell>
          <cell r="J3655" t="str">
            <v>ATRIBUÍDO SÃO PAULO</v>
          </cell>
          <cell r="K3655" t="str">
            <v>180,55</v>
          </cell>
        </row>
        <row r="3656">
          <cell r="G3656">
            <v>101925</v>
          </cell>
          <cell r="H3656" t="str">
            <v>JOELHO 90°, EM FERRO GALVANIZADO, 4", CONEXÃO ROSQUEADA, INSTALADO EM PRUMADAS - FORNECIMENTO E INSTALAÇÃO. AF_10/2020</v>
          </cell>
          <cell r="I3656" t="str">
            <v>UN</v>
          </cell>
          <cell r="J3656" t="str">
            <v>ATRIBUÍDO SÃO PAULO</v>
          </cell>
          <cell r="K3656" t="str">
            <v>303,61</v>
          </cell>
        </row>
        <row r="3657">
          <cell r="G3657">
            <v>101926</v>
          </cell>
          <cell r="H3657" t="str">
            <v>TÊ, EM FERRO GALVANIZADO, 4", CONEXÃO ROSQUEADA, INSTALADO EM PRUMADAS - FORNECIMENTO E INSTALAÇÃO. AF_10/2020</v>
          </cell>
          <cell r="I3657" t="str">
            <v>UN</v>
          </cell>
          <cell r="J3657" t="str">
            <v>ATRIBUÍDO SÃO PAULO</v>
          </cell>
          <cell r="K3657" t="str">
            <v>390,80</v>
          </cell>
        </row>
        <row r="3658">
          <cell r="G3658">
            <v>101927</v>
          </cell>
          <cell r="H3658" t="str">
            <v>TUBO DE AÇO GALVANIZADO COM COSTURA, CLASSE MÉDIA, DN 100 (4"), CONEXÃO ROSQUEADA, INSTALADO EM REDE DE ALIMENTAÇÃO PARA HIDRANTE - FORNECIMENTO E INSTALAÇÃO. AF_10/2020</v>
          </cell>
          <cell r="I3658" t="str">
            <v>M</v>
          </cell>
          <cell r="J3658" t="str">
            <v>ATRIBUÍDO SÃO PAULO</v>
          </cell>
          <cell r="K3658" t="str">
            <v>206,63</v>
          </cell>
        </row>
        <row r="3659">
          <cell r="G3659">
            <v>101928</v>
          </cell>
          <cell r="H3659" t="str">
            <v>UNIÃO, EM FERRO GALVANIZADO, 4", CONEXÃO ROSQUEADA, INSTALADO EM REDE DE ALIMENTAÇÃO PARA HIDRANTE - FORNECIMENTO E INSTALAÇÃO. AF_10/2020</v>
          </cell>
          <cell r="I3659" t="str">
            <v>UN</v>
          </cell>
          <cell r="J3659" t="str">
            <v>ATRIBUÍDO SÃO PAULO</v>
          </cell>
          <cell r="K3659" t="str">
            <v>418,18</v>
          </cell>
        </row>
        <row r="3660">
          <cell r="G3660">
            <v>101929</v>
          </cell>
          <cell r="H3660" t="str">
            <v>LUVA, EM FERRO GALVANIZADO, 4", CONEXÃO ROSQUEADA, INSTALADO EM REDE DE ALIMENTAÇÃO PARA HIDRANTE - FORNECIMENTO E INSTALAÇÃO. AF_10/2020</v>
          </cell>
          <cell r="I3660" t="str">
            <v>UN</v>
          </cell>
          <cell r="J3660" t="str">
            <v>ATRIBUÍDO SÃO PAULO</v>
          </cell>
          <cell r="K3660" t="str">
            <v>197,18</v>
          </cell>
        </row>
        <row r="3661">
          <cell r="G3661">
            <v>101930</v>
          </cell>
          <cell r="H3661" t="str">
            <v>LUVA DE REDUÇÃO, EM FERRO GALVANIZADO, 4" X 2 1/2", CONEXÃO ROSQUEADA, INSTALADO EM REDE DE ALIMENTAÇÃO PARA HIDRANTE - FORNECIMENTO E INSTALAÇÃO. AF_10/2020</v>
          </cell>
          <cell r="I3661" t="str">
            <v>UN</v>
          </cell>
          <cell r="J3661" t="str">
            <v>ATRIBUÍDO SÃO PAULO</v>
          </cell>
          <cell r="K3661" t="str">
            <v>225,64</v>
          </cell>
        </row>
        <row r="3662">
          <cell r="G3662">
            <v>101931</v>
          </cell>
          <cell r="H3662" t="str">
            <v>LUVA DE REDUÇÃO, EM FERRO GALVANIZADO, 4" X 2", CONEXÃO ROSQUEADA, INSTALADO EM REDE DE ALIMENTAÇÃO PARA HIDRANTE - FORNECIMENTO E INSTALAÇÃO. AF_10/2020</v>
          </cell>
          <cell r="I3662" t="str">
            <v>UN</v>
          </cell>
          <cell r="J3662" t="str">
            <v>ATRIBUÍDO SÃO PAULO</v>
          </cell>
          <cell r="K3662" t="str">
            <v>225,64</v>
          </cell>
        </row>
        <row r="3663">
          <cell r="G3663">
            <v>101932</v>
          </cell>
          <cell r="H3663" t="str">
            <v>LUVA DE REDUÇÃO, EM FERRO GALVANIZADO, 4" X 3", CONEXÃO ROSQUEADA, INSTALADO EM REDE DE ALIMENTAÇÃO PARA HIDRANTE - FORNECIMENTO E INSTALAÇÃO. AF_10/2020</v>
          </cell>
          <cell r="I3663" t="str">
            <v>UN</v>
          </cell>
          <cell r="J3663" t="str">
            <v>ATRIBUÍDO SÃO PAULO</v>
          </cell>
          <cell r="K3663" t="str">
            <v>225,64</v>
          </cell>
        </row>
        <row r="3664">
          <cell r="G3664">
            <v>101933</v>
          </cell>
          <cell r="H3664" t="str">
            <v>NIPLE, EM FERRO GALVANIZADO, 4", CONEXÃO ROSQUEADA, INSTALADO EM REDE DE ALIMENTAÇÃO PARA HIDRANTE - FORNECIMENTO E INSTALAÇÃO. AF_10/2020</v>
          </cell>
          <cell r="I3664" t="str">
            <v>UN</v>
          </cell>
          <cell r="J3664" t="str">
            <v>ATRIBUÍDO SÃO PAULO</v>
          </cell>
          <cell r="K3664" t="str">
            <v>185,27</v>
          </cell>
        </row>
        <row r="3665">
          <cell r="G3665">
            <v>101934</v>
          </cell>
          <cell r="H3665" t="str">
            <v>JOELHO 90°, EM FERRO GALVANIZADO, 4", CONEXÃO ROSQUEADA, INSTALADO EM REDE DE ALIMENTAÇÃO PARA HIDRANTE - FORNECIMENTO E INSTALAÇÃO. AF_10/2020</v>
          </cell>
          <cell r="I3665" t="str">
            <v>UN</v>
          </cell>
          <cell r="J3665" t="str">
            <v>ATRIBUÍDO SÃO PAULO</v>
          </cell>
          <cell r="K3665" t="str">
            <v>310,67</v>
          </cell>
        </row>
        <row r="3666">
          <cell r="G3666">
            <v>101935</v>
          </cell>
          <cell r="H3666" t="str">
            <v>TÊ, EM FERRO GALVANIZADO, 4", CONEXÃO ROSQUEADA, INSTALADO EM REDE DE ALIMENTAÇÃO PARA HIDRANTE - FORNECIMENTO E INSTALAÇÃO. AF_10/2020</v>
          </cell>
          <cell r="I3666" t="str">
            <v>UN</v>
          </cell>
          <cell r="J3666" t="str">
            <v>ATRIBUÍDO SÃO PAULO</v>
          </cell>
          <cell r="K3666" t="str">
            <v>400,23</v>
          </cell>
        </row>
        <row r="3667">
          <cell r="G3667">
            <v>103802</v>
          </cell>
          <cell r="H3667" t="str">
            <v>TUBO EM COBRE RÍGIDO, DN 15 MM, CLASSE E, SEM ISOLAMENTO, INSTALADO EM RAMAL E SUB-RAMAL DE GÁS COMBUSTÍVEL - FORNECIMENTO E INSTALAÇÃO. AF_04/2022</v>
          </cell>
          <cell r="I3667" t="str">
            <v>M</v>
          </cell>
          <cell r="J3667" t="str">
            <v>ATRIBUÍDO SÃO PAULO</v>
          </cell>
          <cell r="K3667" t="str">
            <v>38,12</v>
          </cell>
        </row>
        <row r="3668">
          <cell r="G3668">
            <v>103803</v>
          </cell>
          <cell r="H3668" t="str">
            <v>TUBO EM COBRE RÍGIDO, DN 22 MM, CLASSE E, SEM ISOLAMENTO, INSTALADO EM RAMAL E SUB-RAMAL DE GÁS COMBUSTÍVEL - FORNECIMENTO E INSTALAÇÃO. AF_04/2022</v>
          </cell>
          <cell r="I3668" t="str">
            <v>M</v>
          </cell>
          <cell r="J3668" t="str">
            <v>ATRIBUÍDO SÃO PAULO</v>
          </cell>
          <cell r="K3668" t="str">
            <v>65,54</v>
          </cell>
        </row>
        <row r="3669">
          <cell r="G3669">
            <v>103804</v>
          </cell>
          <cell r="H3669" t="str">
            <v>TUBO EM COBRE RÍGIDO, DN 28 MM, CLASSE E, SEM ISOLAMENTO, INSTALADO EM RAMAL E SUB-RAMAL DE GÁS COMBUSTÍVEL - FORNECIMENTO E INSTALAÇÃO. AF_04/2022</v>
          </cell>
          <cell r="I3669" t="str">
            <v>M</v>
          </cell>
          <cell r="J3669" t="str">
            <v>ATRIBUÍDO SÃO PAULO</v>
          </cell>
          <cell r="K3669" t="str">
            <v>79,81</v>
          </cell>
        </row>
        <row r="3670">
          <cell r="G3670">
            <v>103835</v>
          </cell>
          <cell r="H3670" t="str">
            <v>TUBO EM COBRE RÍGIDO, DN 15 MM, CLASSE A, SEM ISOLAMENTO, INSTALADO EM RAMAL E SUB-RAMAL DE GÁS MEDICINAL - FORNECIMENTO E INSTALAÇÃO. AF_04/2022</v>
          </cell>
          <cell r="I3670" t="str">
            <v>M</v>
          </cell>
          <cell r="J3670" t="str">
            <v>ATRIBUÍDO SÃO PAULO</v>
          </cell>
          <cell r="K3670" t="str">
            <v>59,50</v>
          </cell>
        </row>
        <row r="3671">
          <cell r="G3671">
            <v>103836</v>
          </cell>
          <cell r="H3671" t="str">
            <v>TUBO EM COBRE RÍGIDO, DN 22 MM, CLASSE A, SEM ISOLAMENTO, INSTALADO EM RAMAL E SUB-RAMAL DE GÁS MEDICINAL - FORNECIMENTO E INSTALAÇÃO. AF_04/2022</v>
          </cell>
          <cell r="I3671" t="str">
            <v>M</v>
          </cell>
          <cell r="J3671" t="str">
            <v>ATRIBUÍDO SÃO PAULO</v>
          </cell>
          <cell r="K3671" t="str">
            <v>92,91</v>
          </cell>
        </row>
        <row r="3672">
          <cell r="G3672">
            <v>103837</v>
          </cell>
          <cell r="H3672" t="str">
            <v>TUBO EM COBRE RÍGIDO, DN 28 MM, CLASSE A, SEM ISOLAMENTO, INSTALADO EM RAMAL E SUB-RAMAL DE GÁS MEDICINAL - FORNECIMENTO E INSTALAÇÃO. AF_04/2022</v>
          </cell>
          <cell r="I3672" t="str">
            <v>M</v>
          </cell>
          <cell r="J3672" t="str">
            <v>ATRIBUÍDO SÃO PAULO</v>
          </cell>
          <cell r="K3672" t="str">
            <v>117,29</v>
          </cell>
        </row>
        <row r="3673">
          <cell r="G3673">
            <v>103868</v>
          </cell>
          <cell r="H3673" t="str">
            <v>TUBO EM COBRE RÍGIDO, DN 15 MM, CLASSE E, SEM ISOLAMENTO, INSTALADO EM RAMAL E SUB-RAMAL DE AQUECIMENTO SOLAR - FORNECIMENTO E INSTALAÇÃO. AF_04/2022</v>
          </cell>
          <cell r="I3673" t="str">
            <v>M</v>
          </cell>
          <cell r="J3673" t="str">
            <v>ATRIBUÍDO SÃO PAULO</v>
          </cell>
          <cell r="K3673" t="str">
            <v>46,24</v>
          </cell>
        </row>
        <row r="3674">
          <cell r="G3674">
            <v>103869</v>
          </cell>
          <cell r="H3674" t="str">
            <v>TUBO EM COBRE RÍGIDO, DN 22 MM, CLASSE E, SEM ISOLAMENTO, INSTALADO EM RAMAL E SUB-RAMAL DE AQUECIMENTO SOLAR - FORNECIMENTO E INSTALAÇÃO. AF_04/2022</v>
          </cell>
          <cell r="I3674" t="str">
            <v>M</v>
          </cell>
          <cell r="J3674" t="str">
            <v>ATRIBUÍDO SÃO PAULO</v>
          </cell>
          <cell r="K3674" t="str">
            <v>71,23</v>
          </cell>
        </row>
        <row r="3675">
          <cell r="G3675">
            <v>103870</v>
          </cell>
          <cell r="H3675" t="str">
            <v>TUBO EM COBRE RÍGIDO, DN 28 MM, CLASSE E, SEM ISOLAMENTO, INSTALADO EM RAMAL E SUB-RAMAL DE AQUECIMENTO SOLAR - FORNECIMENTO E INSTALAÇÃO. AF_04/2022</v>
          </cell>
          <cell r="I3675" t="str">
            <v>M</v>
          </cell>
          <cell r="J3675" t="str">
            <v>ATRIBUÍDO SÃO PAULO</v>
          </cell>
          <cell r="K3675" t="str">
            <v>87,89</v>
          </cell>
        </row>
        <row r="3676">
          <cell r="G3676">
            <v>103871</v>
          </cell>
          <cell r="H3676" t="str">
            <v>TUBO EM COBRE RÍGIDO, DN 15 MM, CLASSE E, COM ISOLAMENTO, INSTALADO EM RAMAL E SUB-RAMAL DE AQUECIMENTO SOLAR - FORNECIMENTO E INSTALAÇÃO. AF_04/2022</v>
          </cell>
          <cell r="I3676" t="str">
            <v>M</v>
          </cell>
          <cell r="J3676" t="str">
            <v>ATRIBUÍDO SÃO PAULO</v>
          </cell>
          <cell r="K3676" t="str">
            <v>59,78</v>
          </cell>
        </row>
        <row r="3677">
          <cell r="G3677">
            <v>103872</v>
          </cell>
          <cell r="H3677" t="str">
            <v>TUBO EM COBRE RÍGIDO, DN 22 MM, CLASSE E, COM ISOLAMENTO, INSTALADO EM RAMAL E SUB-RAMAL DE AQUECIMENTO SOLAR - FORNECIMENTO E INSTALAÇÃO. AF_04/2022</v>
          </cell>
          <cell r="I3677" t="str">
            <v>M</v>
          </cell>
          <cell r="J3677" t="str">
            <v>ATRIBUÍDO SÃO PAULO</v>
          </cell>
          <cell r="K3677" t="str">
            <v>135,00</v>
          </cell>
        </row>
        <row r="3678">
          <cell r="G3678">
            <v>103873</v>
          </cell>
          <cell r="H3678" t="str">
            <v>TUBO EM COBRE RÍGIDO, DN 28 MM, CLASSE E, COM ISOLAMENTO, INSTALADO EM RAMAL E SUB-RAMAL DE AQUECIMENTO SOLAR - FORNECIMENTO E INSTALAÇÃO. AF_04/2022</v>
          </cell>
          <cell r="I3678" t="str">
            <v>M</v>
          </cell>
          <cell r="J3678" t="str">
            <v>ATRIBUÍDO SÃO PAULO</v>
          </cell>
          <cell r="K3678" t="str">
            <v>154,28</v>
          </cell>
        </row>
        <row r="3679">
          <cell r="G3679">
            <v>103978</v>
          </cell>
          <cell r="H3679" t="str">
            <v>TUBO, PVC, SOLDÁVEL, DN 40MM, INSTALADO EM RAMAL DE DISTRIBUIÇÃO DE ÁGUA - FORNECIMENTO E INSTALAÇÃO. AF_06/2022</v>
          </cell>
          <cell r="I3679" t="str">
            <v>M</v>
          </cell>
          <cell r="J3679" t="str">
            <v>COEFICIENTE DE REPRESENTATIVIDADE</v>
          </cell>
          <cell r="K3679" t="str">
            <v>28,33</v>
          </cell>
        </row>
        <row r="3680">
          <cell r="G3680">
            <v>103979</v>
          </cell>
          <cell r="H3680" t="str">
            <v>TUBO, PVC, SOLDÁVEL, DN 50MM, INSTALADO EM RAMAL DE DISTRIBUIÇÃO DE ÁGUA - FORNECIMENTO E INSTALAÇÃO. AF_06/2022</v>
          </cell>
          <cell r="I3680" t="str">
            <v>M</v>
          </cell>
          <cell r="J3680" t="str">
            <v>COEFICIENTE DE REPRESENTATIVIDADE</v>
          </cell>
          <cell r="K3680" t="str">
            <v>31,97</v>
          </cell>
        </row>
        <row r="3681">
          <cell r="G3681">
            <v>104021</v>
          </cell>
          <cell r="H3681" t="str">
            <v>TUBO, CPVC, SOLDÁVEL, DN 42MM, INSTALADO EM RAMAL DE DISTRIBUIÇÃO DE ÁGUA - FORNECIMENTO E INSTALAÇÃO. AF_06/2022</v>
          </cell>
          <cell r="I3681" t="str">
            <v>M</v>
          </cell>
          <cell r="J3681" t="str">
            <v>COEFICIENTE DE REPRESENTATIVIDADE</v>
          </cell>
          <cell r="K3681" t="str">
            <v>64,98</v>
          </cell>
        </row>
        <row r="3682">
          <cell r="G3682">
            <v>104166</v>
          </cell>
          <cell r="H3682" t="str">
            <v>TUBO PVC, SÉRIE R, ÁGUA PLUVIAL, DN 150 MM, FORNECIDO E INSTALADO EM RAMAL DE ENCAMINHAMENTO. AF_06/2022</v>
          </cell>
          <cell r="I3682" t="str">
            <v>M</v>
          </cell>
          <cell r="J3682" t="str">
            <v>COEFICIENTE DE REPRESENTATIVIDADE</v>
          </cell>
          <cell r="K3682" t="str">
            <v>76,20</v>
          </cell>
        </row>
        <row r="3683">
          <cell r="G3683">
            <v>104194</v>
          </cell>
          <cell r="H3683" t="str">
            <v>TUBO, PPR, DN 20, CLASSE PN20, INSTALADO EM RAMAL OU SUB-RAMAL DE ÁGUA - FORNECIMENTO E INSTALAÇÃO. AF_08/2022</v>
          </cell>
          <cell r="I3683" t="str">
            <v>M</v>
          </cell>
          <cell r="J3683" t="str">
            <v>ATRIBUÍDO SÃO PAULO</v>
          </cell>
          <cell r="K3683" t="str">
            <v>18,83</v>
          </cell>
        </row>
        <row r="3684">
          <cell r="G3684">
            <v>104195</v>
          </cell>
          <cell r="H3684" t="str">
            <v>TUBO, PPR, DN 20, CLASSE PN25, INSTALADO EM RAMAL OU SUB-RAMAL DE ÁGUA - FORNECIMENTO E INSTALAÇÃO. AF_08/2022</v>
          </cell>
          <cell r="I3684" t="str">
            <v>M</v>
          </cell>
          <cell r="J3684" t="str">
            <v>ATRIBUÍDO SÃO PAULO</v>
          </cell>
          <cell r="K3684" t="str">
            <v>20,04</v>
          </cell>
        </row>
        <row r="3685">
          <cell r="G3685">
            <v>104315</v>
          </cell>
          <cell r="H3685" t="str">
            <v>TUBO, PVC, SOLDÁVEL, DN 20 MM, INSTALADO EM DRENO DE AR CONDICIONADO - FORNECIMENTO E INSTALAÇÃO. AF_08/2022</v>
          </cell>
          <cell r="I3685" t="str">
            <v>M</v>
          </cell>
          <cell r="J3685" t="str">
            <v>COEFICIENTE DE REPRESENTATIVIDADE</v>
          </cell>
          <cell r="K3685" t="str">
            <v>14,91</v>
          </cell>
        </row>
        <row r="3686">
          <cell r="G3686">
            <v>104316</v>
          </cell>
          <cell r="H3686" t="str">
            <v>TUBO, PVC, SOLDÁVEL, DN 32 MM, INSTALADO EM DRENO DE AR CONDICIONADO - FORNECIMENTO E INSTALAÇÃO. AF_08/2022</v>
          </cell>
          <cell r="I3686" t="str">
            <v>M</v>
          </cell>
          <cell r="J3686" t="str">
            <v>COEFICIENTE DE REPRESENTATIVIDADE</v>
          </cell>
          <cell r="K3686" t="str">
            <v>23,38</v>
          </cell>
        </row>
        <row r="3687">
          <cell r="G3687">
            <v>89358</v>
          </cell>
          <cell r="H3687" t="str">
            <v>JOELHO 90 GRAUS, PVC, SOLDÁVEL, DN 20MM, INSTALADO EM RAMAL OU SUB-RAMAL DE ÁGUA - FORNECIMENTO E INSTALAÇÃO. AF_06/2022</v>
          </cell>
          <cell r="I3687" t="str">
            <v>UN</v>
          </cell>
          <cell r="J3687" t="str">
            <v>COEFICIENTE DE REPRESENTATIVIDADE</v>
          </cell>
          <cell r="K3687" t="str">
            <v>6,83</v>
          </cell>
        </row>
        <row r="3688">
          <cell r="G3688">
            <v>89359</v>
          </cell>
          <cell r="H3688" t="str">
            <v>JOELHO 45 GRAUS, PVC, SOLDÁVEL, DN 20MM, INSTALADO EM RAMAL OU SUB-RAMAL DE ÁGUA - FORNECIMENTO E INSTALAÇÃO. AF_06/2022</v>
          </cell>
          <cell r="I3688" t="str">
            <v>UN</v>
          </cell>
          <cell r="J3688" t="str">
            <v>COEFICIENTE DE REPRESENTATIVIDADE</v>
          </cell>
          <cell r="K3688" t="str">
            <v>7,53</v>
          </cell>
        </row>
        <row r="3689">
          <cell r="G3689">
            <v>89360</v>
          </cell>
          <cell r="H3689" t="str">
            <v>CURVA 90 GRAUS, PVC, SOLDÁVEL, DN 20MM, INSTALADO EM RAMAL OU SUB-RAMAL DE ÁGUA - FORNECIMENTO E INSTALAÇÃO. AF_06/2022</v>
          </cell>
          <cell r="I3689" t="str">
            <v>UN</v>
          </cell>
          <cell r="J3689" t="str">
            <v>COEFICIENTE DE REPRESENTATIVIDADE</v>
          </cell>
          <cell r="K3689" t="str">
            <v>8,81</v>
          </cell>
        </row>
        <row r="3690">
          <cell r="G3690">
            <v>89361</v>
          </cell>
          <cell r="H3690" t="str">
            <v>CURVA 45 GRAUS, PVC, SOLDÁVEL, DN 20MM, INSTALADO EM RAMAL OU SUB-RAMAL DE ÁGUA - FORNECIMENTO E INSTALAÇÃO. AF_06/2022</v>
          </cell>
          <cell r="I3690" t="str">
            <v>UN</v>
          </cell>
          <cell r="J3690" t="str">
            <v>COEFICIENTE DE REPRESENTATIVIDADE</v>
          </cell>
          <cell r="K3690" t="str">
            <v>8,90</v>
          </cell>
        </row>
        <row r="3691">
          <cell r="G3691">
            <v>89362</v>
          </cell>
          <cell r="H3691" t="str">
            <v>JOELHO 90 GRAUS, PVC, SOLDÁVEL, DN 25MM, INSTALADO EM RAMAL OU SUB-RAMAL DE ÁGUA - FORNECIMENTO E INSTALAÇÃO. AF_06/2022</v>
          </cell>
          <cell r="I3691" t="str">
            <v>UN</v>
          </cell>
          <cell r="J3691" t="str">
            <v>COEFICIENTE DE REPRESENTATIVIDADE</v>
          </cell>
          <cell r="K3691" t="str">
            <v>8,16</v>
          </cell>
        </row>
        <row r="3692">
          <cell r="G3692">
            <v>89363</v>
          </cell>
          <cell r="H3692" t="str">
            <v>JOELHO 45 GRAUS, PVC, SOLDÁVEL, DN 25MM, INSTALADO EM RAMAL OU SUB-RAMAL DE ÁGUA - FORNECIMENTO E INSTALAÇÃO. AF_06/2022</v>
          </cell>
          <cell r="I3692" t="str">
            <v>UN</v>
          </cell>
          <cell r="J3692" t="str">
            <v>COEFICIENTE DE REPRESENTATIVIDADE</v>
          </cell>
          <cell r="K3692" t="str">
            <v>9,16</v>
          </cell>
        </row>
        <row r="3693">
          <cell r="G3693">
            <v>89364</v>
          </cell>
          <cell r="H3693" t="str">
            <v>CURVA 90 GRAUS, PVC, SOLDÁVEL, DN 25MM, INSTALADO EM RAMAL OU SUB-RAMAL DE ÁGUA - FORNECIMENTO E INSTALAÇÃO. AF_06/2022</v>
          </cell>
          <cell r="I3693" t="str">
            <v>UN</v>
          </cell>
          <cell r="J3693" t="str">
            <v>COEFICIENTE DE REPRESENTATIVIDADE</v>
          </cell>
          <cell r="K3693" t="str">
            <v>11,09</v>
          </cell>
        </row>
        <row r="3694">
          <cell r="G3694">
            <v>89365</v>
          </cell>
          <cell r="H3694" t="str">
            <v>CURVA 45 GRAUS, PVC, SOLDÁVEL, DN 25MM, INSTALADO EM RAMAL OU SUB-RAMAL DE ÁGUA - FORNECIMENTO E INSTALAÇÃO. AF_06/2022</v>
          </cell>
          <cell r="I3694" t="str">
            <v>UN</v>
          </cell>
          <cell r="J3694" t="str">
            <v>COEFICIENTE DE REPRESENTATIVIDADE</v>
          </cell>
          <cell r="K3694" t="str">
            <v>10,40</v>
          </cell>
        </row>
        <row r="3695">
          <cell r="G3695">
            <v>89366</v>
          </cell>
          <cell r="H3695" t="str">
            <v>JOELHO 90 GRAUS COM BUCHA DE LATÃO, PVC, SOLDÁVEL, DN 25MM, X 3/4  INSTALADO EM RAMAL OU SUB-RAMAL DE ÁGUA - FORNECIMENTO E INSTALAÇÃO. AF_06/2022</v>
          </cell>
          <cell r="I3695" t="str">
            <v>UN</v>
          </cell>
          <cell r="J3695" t="str">
            <v>COEFICIENTE DE REPRESENTATIVIDADE</v>
          </cell>
          <cell r="K3695" t="str">
            <v>17,12</v>
          </cell>
        </row>
        <row r="3696">
          <cell r="G3696">
            <v>89367</v>
          </cell>
          <cell r="H3696" t="str">
            <v>JOELHO 90 GRAUS, PVC, SOLDÁVEL, DN 32MM, INSTALADO EM RAMAL OU SUB-RAMAL DE ÁGUA - FORNECIMENTO E INSTALAÇÃO. AF_06/2022</v>
          </cell>
          <cell r="I3696" t="str">
            <v>UN</v>
          </cell>
          <cell r="J3696" t="str">
            <v>COEFICIENTE DE REPRESENTATIVIDADE</v>
          </cell>
          <cell r="K3696" t="str">
            <v>11,90</v>
          </cell>
        </row>
        <row r="3697">
          <cell r="G3697">
            <v>89368</v>
          </cell>
          <cell r="H3697" t="str">
            <v>JOELHO 45 GRAUS, PVC, SOLDÁVEL, DN 32MM, INSTALADO EM RAMAL OU SUB-RAMAL DE ÁGUA - FORNECIMENTO E INSTALAÇÃO. AF_06/2022</v>
          </cell>
          <cell r="I3697" t="str">
            <v>UN</v>
          </cell>
          <cell r="J3697" t="str">
            <v>COEFICIENTE DE REPRESENTATIVIDADE</v>
          </cell>
          <cell r="K3697" t="str">
            <v>14,14</v>
          </cell>
        </row>
        <row r="3698">
          <cell r="G3698">
            <v>89369</v>
          </cell>
          <cell r="H3698" t="str">
            <v>CURVA 90 GRAUS, PVC, SOLDÁVEL, DN 32MM, INSTALADO EM RAMAL OU SUB-RAMAL DE ÁGUA - FORNECIMENTO E INSTALAÇÃO. AF_06/2022</v>
          </cell>
          <cell r="I3698" t="str">
            <v>UN</v>
          </cell>
          <cell r="J3698" t="str">
            <v>COEFICIENTE DE REPRESENTATIVIDADE</v>
          </cell>
          <cell r="K3698" t="str">
            <v>17,15</v>
          </cell>
        </row>
        <row r="3699">
          <cell r="G3699">
            <v>89370</v>
          </cell>
          <cell r="H3699" t="str">
            <v>CURVA 45 GRAUS, PVC, SOLDÁVEL, DN 32MM, INSTALADO EM RAMAL OU SUB-RAMAL DE ÁGUA - FORNECIMENTO E INSTALAÇÃO. AF_06/2022</v>
          </cell>
          <cell r="I3699" t="str">
            <v>UN</v>
          </cell>
          <cell r="J3699" t="str">
            <v>COEFICIENTE DE REPRESENTATIVIDADE</v>
          </cell>
          <cell r="K3699" t="str">
            <v>14,56</v>
          </cell>
        </row>
        <row r="3700">
          <cell r="G3700">
            <v>89371</v>
          </cell>
          <cell r="H3700" t="str">
            <v>LUVA, PVC, SOLDÁVEL, DN 20MM, INSTALADO EM RAMAL OU SUB-RAMAL DE ÁGUA - FORNECIMENTO E INSTALAÇÃO. AF_06/2022</v>
          </cell>
          <cell r="I3700" t="str">
            <v>UN</v>
          </cell>
          <cell r="J3700" t="str">
            <v>COEFICIENTE DE REPRESENTATIVIDADE</v>
          </cell>
          <cell r="K3700" t="str">
            <v>5,28</v>
          </cell>
        </row>
        <row r="3701">
          <cell r="G3701">
            <v>89372</v>
          </cell>
          <cell r="H3701" t="str">
            <v>LUVA DE CORRER, PVC, SOLDÁVEL, DN 20MM, INSTALADO EM RAMAL OU SUB-RAMAL DE ÁGUA - FORNECIMENTO E INSTALAÇÃO. AF_06/2022</v>
          </cell>
          <cell r="I3701" t="str">
            <v>UN</v>
          </cell>
          <cell r="J3701" t="str">
            <v>COEFICIENTE DE REPRESENTATIVIDADE</v>
          </cell>
          <cell r="K3701" t="str">
            <v>18,07</v>
          </cell>
        </row>
        <row r="3702">
          <cell r="G3702">
            <v>89373</v>
          </cell>
          <cell r="H3702" t="str">
            <v>LUVA DE REDUÇÃO, PVC, SOLDÁVEL, DN 25MM X 20MM, INSTALADO EM RAMAL OU SUB-RAMAL DE ÁGUA - FORNECIMENTO E INSTALAÇÃO. AF_06/2022</v>
          </cell>
          <cell r="I3702" t="str">
            <v>UN</v>
          </cell>
          <cell r="J3702" t="str">
            <v>COEFICIENTE DE REPRESENTATIVIDADE</v>
          </cell>
          <cell r="K3702" t="str">
            <v>6,53</v>
          </cell>
        </row>
        <row r="3703">
          <cell r="G3703">
            <v>89374</v>
          </cell>
          <cell r="H3703" t="str">
            <v>LUVA COM BUCHA DE LATÃO, PVC, SOLDÁVEL, DN 20MM X 1/2", INSTALADO EM RAMAL OU SUB-RAMAL DE ÁGUA - FORNECIMENTO E INSTALAÇÃO. AF_06/2022</v>
          </cell>
          <cell r="I3703" t="str">
            <v>UN</v>
          </cell>
          <cell r="J3703" t="str">
            <v>COEFICIENTE DE REPRESENTATIVIDADE</v>
          </cell>
          <cell r="K3703" t="str">
            <v>10,71</v>
          </cell>
        </row>
        <row r="3704">
          <cell r="G3704">
            <v>89375</v>
          </cell>
          <cell r="H3704" t="str">
            <v>UNIÃO, PVC, SOLDÁVEL, DN 20MM, INSTALADO EM RAMAL OU SUB-RAMAL DE ÁGUA - FORNECIMENTO E INSTALAÇÃO. AF_06/2022</v>
          </cell>
          <cell r="I3704" t="str">
            <v>UN</v>
          </cell>
          <cell r="J3704" t="str">
            <v>COEFICIENTE DE REPRESENTATIVIDADE</v>
          </cell>
          <cell r="K3704" t="str">
            <v>12,90</v>
          </cell>
        </row>
        <row r="3705">
          <cell r="G3705">
            <v>89376</v>
          </cell>
          <cell r="H3705" t="str">
            <v>ADAPTADOR CURTO COM BOLSA E ROSCA PARA REGISTRO, PVC, SOLDÁVEL, DN 20MM X 1/2 , INSTALADO EM RAMAL OU SUB-RAMAL DE ÁGUA - FORNECIMENTO E INSTALAÇÃO. AF_06/2022</v>
          </cell>
          <cell r="I3705" t="str">
            <v>UN</v>
          </cell>
          <cell r="J3705" t="str">
            <v>COEFICIENTE DE REPRESENTATIVIDADE</v>
          </cell>
          <cell r="K3705" t="str">
            <v>5,06</v>
          </cell>
        </row>
        <row r="3706">
          <cell r="G3706">
            <v>89377</v>
          </cell>
          <cell r="H3706" t="str">
            <v>CURVA DE TRANSPOSIÇÃO, PVC, SOLDÁVEL, DN 20MM, INSTALADO EM RAMAL OU SUB-RAMAL DE ÁGUA - FORNECIMENTO E INSTALAÇÃO. AF_06/2022</v>
          </cell>
          <cell r="I3706" t="str">
            <v>UN</v>
          </cell>
          <cell r="J3706" t="str">
            <v>COEFICIENTE DE REPRESENTATIVIDADE</v>
          </cell>
          <cell r="K3706" t="str">
            <v>10,68</v>
          </cell>
        </row>
        <row r="3707">
          <cell r="G3707">
            <v>89378</v>
          </cell>
          <cell r="H3707" t="str">
            <v>LUVA, PVC, SOLDÁVEL, DN 25MM, INSTALADO EM RAMAL OU SUB-RAMAL DE ÁGUA - FORNECIMENTO E INSTALAÇÃO. AF_06/2022</v>
          </cell>
          <cell r="I3707" t="str">
            <v>UN</v>
          </cell>
          <cell r="J3707" t="str">
            <v>COEFICIENTE DE REPRESENTATIVIDADE</v>
          </cell>
          <cell r="K3707" t="str">
            <v>6,22</v>
          </cell>
        </row>
        <row r="3708">
          <cell r="G3708">
            <v>89379</v>
          </cell>
          <cell r="H3708" t="str">
            <v>LUVA DE CORRER, PVC, SOLDÁVEL, DN 25MM, INSTALADO EM RAMAL OU SUB-RAMAL DE ÁGUA - FORNECIMENTO E INSTALAÇÃO. AF_12/2014</v>
          </cell>
          <cell r="I3708" t="str">
            <v>UN</v>
          </cell>
          <cell r="J3708" t="str">
            <v>COEFICIENTE DE REPRESENTATIVIDADE</v>
          </cell>
          <cell r="K3708" t="str">
            <v>21,20</v>
          </cell>
        </row>
        <row r="3709">
          <cell r="G3709">
            <v>89380</v>
          </cell>
          <cell r="H3709" t="str">
            <v>LUVA DE REDUÇÃO, PVC, SOLDÁVEL, DN 32MM X 25MM, INSTALADO EM RAMAL OU SUB-RAMAL DE ÁGUA - FORNECIMENTO E INSTALAÇÃO. AF_06/2022</v>
          </cell>
          <cell r="I3709" t="str">
            <v>UN</v>
          </cell>
          <cell r="J3709" t="str">
            <v>COEFICIENTE DE REPRESENTATIVIDADE</v>
          </cell>
          <cell r="K3709" t="str">
            <v>9,78</v>
          </cell>
        </row>
        <row r="3710">
          <cell r="G3710">
            <v>89381</v>
          </cell>
          <cell r="H3710" t="str">
            <v>LUVA COM BUCHA DE LATÃO, PVC, SOLDÁVEL, DN 25MM X 3/4 , INSTALADO EM RAMAL OU SUB-RAMAL DE ÁGUA - FORNECIMENTO E INSTALAÇÃO. AF_06/2022</v>
          </cell>
          <cell r="I3710" t="str">
            <v>UN</v>
          </cell>
          <cell r="J3710" t="str">
            <v>COEFICIENTE DE REPRESENTATIVIDADE</v>
          </cell>
          <cell r="K3710" t="str">
            <v>13,25</v>
          </cell>
        </row>
        <row r="3711">
          <cell r="G3711">
            <v>89382</v>
          </cell>
          <cell r="H3711" t="str">
            <v>UNIÃO, PVC, SOLDÁVEL, DN 25MM, INSTALADO EM RAMAL OU SUB-RAMAL DE ÁGUA - FORNECIMENTO E INSTALAÇÃO. AF_06/2022</v>
          </cell>
          <cell r="I3711" t="str">
            <v>UN</v>
          </cell>
          <cell r="J3711" t="str">
            <v>COEFICIENTE DE REPRESENTATIVIDADE</v>
          </cell>
          <cell r="K3711" t="str">
            <v>15,54</v>
          </cell>
        </row>
        <row r="3712">
          <cell r="G3712">
            <v>89383</v>
          </cell>
          <cell r="H3712" t="str">
            <v>ADAPTADOR CURTO COM BOLSA E ROSCA PARA REGISTRO, PVC, SOLDÁVEL, DN 25MM X 3/4 , INSTALADO EM RAMAL OU SUB-RAMAL DE ÁGUA - FORNECIMENTO E INSTALAÇÃO. AF_06/2022</v>
          </cell>
          <cell r="I3712" t="str">
            <v>UN</v>
          </cell>
          <cell r="J3712" t="str">
            <v>COEFICIENTE DE REPRESENTATIVIDADE</v>
          </cell>
          <cell r="K3712" t="str">
            <v>5,87</v>
          </cell>
        </row>
        <row r="3713">
          <cell r="G3713">
            <v>89384</v>
          </cell>
          <cell r="H3713" t="str">
            <v>CURVA DE TRANSPOSIÇÃO, PVC, SOLDÁVEL, DN 25MM, INSTALADO EM RAMAL OU SUB-RAMAL DE ÁGUA   FORNECIMENTO E INSTALAÇÃO. AF_06/2022</v>
          </cell>
          <cell r="I3713" t="str">
            <v>UN</v>
          </cell>
          <cell r="J3713" t="str">
            <v>COEFICIENTE DE REPRESENTATIVIDADE</v>
          </cell>
          <cell r="K3713" t="str">
            <v>13,84</v>
          </cell>
        </row>
        <row r="3714">
          <cell r="G3714">
            <v>89385</v>
          </cell>
          <cell r="H3714" t="str">
            <v>LUVA SOLDÁVEL E COM ROSCA, PVC, SOLDÁVEL, DN 25MM X 3/4 , INSTALADO EM RAMAL OU SUB-RAMAL DE ÁGUA - FORNECIMENTO E INSTALAÇÃO. AF_06/2022</v>
          </cell>
          <cell r="I3714" t="str">
            <v>UN</v>
          </cell>
          <cell r="J3714" t="str">
            <v>COEFICIENTE DE REPRESENTATIVIDADE</v>
          </cell>
          <cell r="K3714" t="str">
            <v>6,68</v>
          </cell>
        </row>
        <row r="3715">
          <cell r="G3715">
            <v>89386</v>
          </cell>
          <cell r="H3715" t="str">
            <v>LUVA, PVC, SOLDÁVEL, DN 32MM, INSTALADO EM RAMAL OU SUB-RAMAL DE ÁGUA - FORNECIMENTO E INSTALAÇÃO. AF_06/2022</v>
          </cell>
          <cell r="I3715" t="str">
            <v>UN</v>
          </cell>
          <cell r="J3715" t="str">
            <v>COEFICIENTE DE REPRESENTATIVIDADE</v>
          </cell>
          <cell r="K3715" t="str">
            <v>8,90</v>
          </cell>
        </row>
        <row r="3716">
          <cell r="G3716">
            <v>89387</v>
          </cell>
          <cell r="H3716" t="str">
            <v>LUVA DE CORRER, PVC, SOLDÁVEL, DN 32MM, INSTALADO EM RAMAL OU SUB-RAMAL DE ÁGUA   FORNECIMENTO E INSTALAÇÃO. AF_06/2022</v>
          </cell>
          <cell r="I3716" t="str">
            <v>UN</v>
          </cell>
          <cell r="J3716" t="str">
            <v>COEFICIENTE DE REPRESENTATIVIDADE</v>
          </cell>
          <cell r="K3716" t="str">
            <v>34,79</v>
          </cell>
        </row>
        <row r="3717">
          <cell r="G3717">
            <v>89389</v>
          </cell>
          <cell r="H3717" t="str">
            <v>LUVA SOLDÁVEL E COM ROSCA, PVC, SOLDÁVEL, DN 32MM X 1 , INSTALADO EM RAMAL OU SUB-RAMAL DE ÁGUA - FORNECIMENTO E INSTALAÇÃO. AF_06/2022</v>
          </cell>
          <cell r="I3717" t="str">
            <v>UN</v>
          </cell>
          <cell r="J3717" t="str">
            <v>COEFICIENTE DE REPRESENTATIVIDADE</v>
          </cell>
          <cell r="K3717" t="str">
            <v>11,60</v>
          </cell>
        </row>
        <row r="3718">
          <cell r="G3718">
            <v>89390</v>
          </cell>
          <cell r="H3718" t="str">
            <v>UNIÃO, PVC, SOLDÁVEL, DN 32MM, INSTALADO EM RAMAL OU SUB-RAMAL DE ÁGUA - FORNECIMENTO E INSTALAÇÃO. AF_06/2022</v>
          </cell>
          <cell r="I3718" t="str">
            <v>UN</v>
          </cell>
          <cell r="J3718" t="str">
            <v>COEFICIENTE DE REPRESENTATIVIDADE</v>
          </cell>
          <cell r="K3718" t="str">
            <v>23,80</v>
          </cell>
        </row>
        <row r="3719">
          <cell r="G3719">
            <v>89391</v>
          </cell>
          <cell r="H3719" t="str">
            <v>ADAPTADOR CURTO COM BOLSA E ROSCA PARA REGISTRO, PVC, SOLDÁVEL, DN 32MM X 1 , INSTALADO EM RAMAL OU SUB-RAMAL DE ÁGUA - FORNECIMENTO E INSTALAÇÃO. AF_06/2022</v>
          </cell>
          <cell r="I3719" t="str">
            <v>UN</v>
          </cell>
          <cell r="J3719" t="str">
            <v>COEFICIENTE DE REPRESENTATIVIDADE</v>
          </cell>
          <cell r="K3719" t="str">
            <v>8,07</v>
          </cell>
        </row>
        <row r="3720">
          <cell r="G3720">
            <v>89392</v>
          </cell>
          <cell r="H3720" t="str">
            <v>CURVA DE TRANSPOSIÇÃO, PVC, SOLDÁVEL, DN 32MM, INSTALADO EM RAMAL OU SUB-RAMAL DE ÁGUA   FORNECIMENTO E INSTALAÇÃO. AF_06/2022</v>
          </cell>
          <cell r="I3720" t="str">
            <v>UN</v>
          </cell>
          <cell r="J3720" t="str">
            <v>COEFICIENTE DE REPRESENTATIVIDADE</v>
          </cell>
          <cell r="K3720" t="str">
            <v>27,75</v>
          </cell>
        </row>
        <row r="3721">
          <cell r="G3721">
            <v>89393</v>
          </cell>
          <cell r="H3721" t="str">
            <v>TE, PVC, SOLDÁVEL, DN 20MM, INSTALADO EM RAMAL OU SUB-RAMAL DE ÁGUA - FORNECIMENTO E INSTALAÇÃO. AF_06/2022</v>
          </cell>
          <cell r="I3721" t="str">
            <v>UN</v>
          </cell>
          <cell r="J3721" t="str">
            <v>COEFICIENTE DE REPRESENTATIVIDADE</v>
          </cell>
          <cell r="K3721" t="str">
            <v>9,60</v>
          </cell>
        </row>
        <row r="3722">
          <cell r="G3722">
            <v>89394</v>
          </cell>
          <cell r="H3722" t="str">
            <v>TÊ COM BUCHA DE LATÃO NA BOLSA CENTRAL, PVC, SOLDÁVEL, DN 20MM X 1/2 , INSTALADO EM RAMAL OU SUB-RAMAL DE ÁGUA - FORNECIMENTO E INSTALAÇÃO. AF_06/2022</v>
          </cell>
          <cell r="I3722" t="str">
            <v>UN</v>
          </cell>
          <cell r="J3722" t="str">
            <v>COEFICIENTE DE REPRESENTATIVIDADE</v>
          </cell>
          <cell r="K3722" t="str">
            <v>19,57</v>
          </cell>
        </row>
        <row r="3723">
          <cell r="G3723">
            <v>89395</v>
          </cell>
          <cell r="H3723" t="str">
            <v>TE, PVC, SOLDÁVEL, DN 25MM, INSTALADO EM RAMAL OU SUB-RAMAL DE ÁGUA - FORNECIMENTO E INSTALAÇÃO. AF_06/2022</v>
          </cell>
          <cell r="I3723" t="str">
            <v>UN</v>
          </cell>
          <cell r="J3723" t="str">
            <v>COEFICIENTE DE REPRESENTATIVIDADE</v>
          </cell>
          <cell r="K3723" t="str">
            <v>11,36</v>
          </cell>
        </row>
        <row r="3724">
          <cell r="G3724">
            <v>89396</v>
          </cell>
          <cell r="H3724" t="str">
            <v>TÊ COM BUCHA DE LATÃO NA BOLSA CENTRAL, PVC, SOLDÁVEL, DN 25MM X 1/2 , INSTALADO EM RAMAL OU SUB-RAMAL DE ÁGUA - FORNECIMENTO E INSTALAÇÃO. AF_06/2022</v>
          </cell>
          <cell r="I3724" t="str">
            <v>UN</v>
          </cell>
          <cell r="J3724" t="str">
            <v>COEFICIENTE DE REPRESENTATIVIDADE</v>
          </cell>
          <cell r="K3724" t="str">
            <v>21,46</v>
          </cell>
        </row>
        <row r="3725">
          <cell r="G3725">
            <v>89397</v>
          </cell>
          <cell r="H3725" t="str">
            <v>TÊ DE REDUÇÃO, PVC, SOLDÁVEL, DN 25MM X 20MM, INSTALADO EM RAMAL OU SUB-RAMAL DE ÁGUA - FORNECIMENTO E INSTALAÇÃO. AF_06/2022</v>
          </cell>
          <cell r="I3725" t="str">
            <v>UN</v>
          </cell>
          <cell r="J3725" t="str">
            <v>COEFICIENTE DE REPRESENTATIVIDADE</v>
          </cell>
          <cell r="K3725" t="str">
            <v>14,01</v>
          </cell>
        </row>
        <row r="3726">
          <cell r="G3726">
            <v>89398</v>
          </cell>
          <cell r="H3726" t="str">
            <v>TE, PVC, SOLDÁVEL, DN 32MM, INSTALADO EM RAMAL OU SUB-RAMAL DE ÁGUA - FORNECIMENTO E INSTALAÇÃO. AF_06/2022</v>
          </cell>
          <cell r="I3726" t="str">
            <v>UN</v>
          </cell>
          <cell r="J3726" t="str">
            <v>COEFICIENTE DE REPRESENTATIVIDADE</v>
          </cell>
          <cell r="K3726" t="str">
            <v>16,84</v>
          </cell>
        </row>
        <row r="3727">
          <cell r="G3727">
            <v>89399</v>
          </cell>
          <cell r="H3727" t="str">
            <v>TÊ COM BUCHA DE LATÃO NA BOLSA CENTRAL, PVC, SOLDÁVEL, DN 32MM X 3/4 , INSTALADO EM RAMAL OU SUB-RAMAL DE ÁGUA - FORNECIMENTO E INSTALAÇÃO. AF_06/2022</v>
          </cell>
          <cell r="I3727" t="str">
            <v>UN</v>
          </cell>
          <cell r="J3727" t="str">
            <v>COEFICIENTE DE REPRESENTATIVIDADE</v>
          </cell>
          <cell r="K3727" t="str">
            <v>26,36</v>
          </cell>
        </row>
        <row r="3728">
          <cell r="G3728">
            <v>89400</v>
          </cell>
          <cell r="H3728" t="str">
            <v>TÊ DE REDUÇÃO, PVC, SOLDÁVEL, DN 32MM X 25MM, INSTALADO EM RAMAL OU SUB-RAMAL DE ÁGUA - FORNECIMENTO E INSTALAÇÃO. AF_06/2022</v>
          </cell>
          <cell r="I3728" t="str">
            <v>UN</v>
          </cell>
          <cell r="J3728" t="str">
            <v>COEFICIENTE DE REPRESENTATIVIDADE</v>
          </cell>
          <cell r="K3728" t="str">
            <v>19,55</v>
          </cell>
        </row>
        <row r="3729">
          <cell r="G3729">
            <v>89404</v>
          </cell>
          <cell r="H3729" t="str">
            <v>JOELHO 90 GRAUS, PVC, SOLDÁVEL, DN 20MM, INSTALADO EM RAMAL DE DISTRIBUIÇÃO DE ÁGUA - FORNECIMENTO E INSTALAÇÃO. AF_06/2022</v>
          </cell>
          <cell r="I3729" t="str">
            <v>UN</v>
          </cell>
          <cell r="J3729" t="str">
            <v>COEFICIENTE DE REPRESENTATIVIDADE</v>
          </cell>
          <cell r="K3729" t="str">
            <v>6,25</v>
          </cell>
        </row>
        <row r="3730">
          <cell r="G3730">
            <v>89405</v>
          </cell>
          <cell r="H3730" t="str">
            <v>JOELHO 45 GRAUS, PVC, SOLDÁVEL, DN 20MM, INSTALADO EM RAMAL DE DISTRIBUIÇÃO DE ÁGUA - FORNECIMENTO E INSTALAÇÃO. AF_06/2022</v>
          </cell>
          <cell r="I3730" t="str">
            <v>UN</v>
          </cell>
          <cell r="J3730" t="str">
            <v>COEFICIENTE DE REPRESENTATIVIDADE</v>
          </cell>
          <cell r="K3730" t="str">
            <v>6,95</v>
          </cell>
        </row>
        <row r="3731">
          <cell r="G3731">
            <v>89406</v>
          </cell>
          <cell r="H3731" t="str">
            <v>CURVA 90 GRAUS, PVC, SOLDÁVEL, DN 20MM, INSTALADO EM RAMAL DE DISTRIBUIÇÃO DE ÁGUA - FORNECIMENTO E INSTALAÇÃO. AF_06/2022</v>
          </cell>
          <cell r="I3731" t="str">
            <v>UN</v>
          </cell>
          <cell r="J3731" t="str">
            <v>COEFICIENTE DE REPRESENTATIVIDADE</v>
          </cell>
          <cell r="K3731" t="str">
            <v>8,23</v>
          </cell>
        </row>
        <row r="3732">
          <cell r="G3732">
            <v>89407</v>
          </cell>
          <cell r="H3732" t="str">
            <v>CURVA 45 GRAUS, PVC, SOLDÁVEL, DN 20MM, INSTALADO EM RAMAL DE DISTRIBUIÇÃO DE ÁGUA - FORNECIMENTO E INSTALAÇÃO. AF_06/2022</v>
          </cell>
          <cell r="I3732" t="str">
            <v>UN</v>
          </cell>
          <cell r="J3732" t="str">
            <v>COEFICIENTE DE REPRESENTATIVIDADE</v>
          </cell>
          <cell r="K3732" t="str">
            <v>8,32</v>
          </cell>
        </row>
        <row r="3733">
          <cell r="G3733">
            <v>89408</v>
          </cell>
          <cell r="H3733" t="str">
            <v>JOELHO 90 GRAUS, PVC, SOLDÁVEL, DN 25MM, INSTALADO EM RAMAL DE DISTRIBUIÇÃO DE ÁGUA - FORNECIMENTO E INSTALAÇÃO. AF_06/2022</v>
          </cell>
          <cell r="I3733" t="str">
            <v>UN</v>
          </cell>
          <cell r="J3733" t="str">
            <v>COEFICIENTE DE REPRESENTATIVIDADE</v>
          </cell>
          <cell r="K3733" t="str">
            <v>7,49</v>
          </cell>
        </row>
        <row r="3734">
          <cell r="G3734">
            <v>89409</v>
          </cell>
          <cell r="H3734" t="str">
            <v>JOELHO 45 GRAUS, PVC, SOLDÁVEL, DN 25MM, INSTALADO EM RAMAL DE DISTRIBUIÇÃO DE ÁGUA - FORNECIMENTO E INSTALAÇÃO. AF_06/2022</v>
          </cell>
          <cell r="I3734" t="str">
            <v>UN</v>
          </cell>
          <cell r="J3734" t="str">
            <v>COEFICIENTE DE REPRESENTATIVIDADE</v>
          </cell>
          <cell r="K3734" t="str">
            <v>8,49</v>
          </cell>
        </row>
        <row r="3735">
          <cell r="G3735">
            <v>89410</v>
          </cell>
          <cell r="H3735" t="str">
            <v>CURVA 90 GRAUS, PVC, SOLDÁVEL, DN 25MM, INSTALADO EM RAMAL DE DISTRIBUIÇÃO DE ÁGUA - FORNECIMENTO E INSTALAÇÃO. AF_06/2022</v>
          </cell>
          <cell r="I3735" t="str">
            <v>UN</v>
          </cell>
          <cell r="J3735" t="str">
            <v>COEFICIENTE DE REPRESENTATIVIDADE</v>
          </cell>
          <cell r="K3735" t="str">
            <v>10,42</v>
          </cell>
        </row>
        <row r="3736">
          <cell r="G3736">
            <v>89411</v>
          </cell>
          <cell r="H3736" t="str">
            <v>CURVA 45 GRAUS, PVC, SOLDÁVEL, DN 25MM, INSTALADO EM RAMAL DE DISTRIBUIÇÃO DE ÁGUA - FORNECIMENTO E INSTALAÇÃO. AF_06/2022</v>
          </cell>
          <cell r="I3736" t="str">
            <v>UN</v>
          </cell>
          <cell r="J3736" t="str">
            <v>COEFICIENTE DE REPRESENTATIVIDADE</v>
          </cell>
          <cell r="K3736" t="str">
            <v>9,73</v>
          </cell>
        </row>
        <row r="3737">
          <cell r="G3737">
            <v>89412</v>
          </cell>
          <cell r="H3737" t="str">
            <v>JOELHO 90 GRAUS, PVC, SOLDÁVEL, DN 25MM, X 3/4  INSTALADO EM RAMAL DE DISTRIBUIÇÃO DE ÁGUA - FORNECIMENTO E INSTALAÇÃO. AF_06/2022</v>
          </cell>
          <cell r="I3737" t="str">
            <v>UN</v>
          </cell>
          <cell r="J3737" t="str">
            <v>COEFICIENTE DE REPRESENTATIVIDADE</v>
          </cell>
          <cell r="K3737" t="str">
            <v>9,18</v>
          </cell>
        </row>
        <row r="3738">
          <cell r="G3738">
            <v>89413</v>
          </cell>
          <cell r="H3738" t="str">
            <v>JOELHO 90 GRAUS, PVC, SOLDÁVEL, DN 32MM, INSTALADO EM RAMAL DE DISTRIBUIÇÃO DE ÁGUA - FORNECIMENTO E INSTALAÇÃO. AF_06/2022</v>
          </cell>
          <cell r="I3738" t="str">
            <v>UN</v>
          </cell>
          <cell r="J3738" t="str">
            <v>COEFICIENTE DE REPRESENTATIVIDADE</v>
          </cell>
          <cell r="K3738" t="str">
            <v>11,11</v>
          </cell>
        </row>
        <row r="3739">
          <cell r="G3739">
            <v>89414</v>
          </cell>
          <cell r="H3739" t="str">
            <v>JOELHO 45 GRAUS, PVC, SOLDÁVEL, DN 32MM, INSTALADO EM RAMAL DE DISTRIBUIÇÃO DE ÁGUA - FORNECIMENTO E INSTALAÇÃO. AF_06/2022</v>
          </cell>
          <cell r="I3739" t="str">
            <v>UN</v>
          </cell>
          <cell r="J3739" t="str">
            <v>COEFICIENTE DE REPRESENTATIVIDADE</v>
          </cell>
          <cell r="K3739" t="str">
            <v>13,35</v>
          </cell>
        </row>
        <row r="3740">
          <cell r="G3740">
            <v>89415</v>
          </cell>
          <cell r="H3740" t="str">
            <v>CURVA 90 GRAUS, PVC, SOLDÁVEL, DN 32MM, INSTALADO EM RAMAL DE DISTRIBUIÇÃO DE ÁGUA - FORNECIMENTO E INSTALAÇÃO. AF_06/2022</v>
          </cell>
          <cell r="I3740" t="str">
            <v>UN</v>
          </cell>
          <cell r="J3740" t="str">
            <v>COEFICIENTE DE REPRESENTATIVIDADE</v>
          </cell>
          <cell r="K3740" t="str">
            <v>16,36</v>
          </cell>
        </row>
        <row r="3741">
          <cell r="G3741">
            <v>89416</v>
          </cell>
          <cell r="H3741" t="str">
            <v>CURVA 45 GRAUS, PVC, SOLDÁVEL, DN 32MM, INSTALADO EM RAMAL DE DISTRIBUIÇÃO DE ÁGUA - FORNECIMENTO E INSTALAÇÃO. AF_06/2022</v>
          </cell>
          <cell r="I3741" t="str">
            <v>UN</v>
          </cell>
          <cell r="J3741" t="str">
            <v>COEFICIENTE DE REPRESENTATIVIDADE</v>
          </cell>
          <cell r="K3741" t="str">
            <v>13,77</v>
          </cell>
        </row>
        <row r="3742">
          <cell r="G3742">
            <v>89417</v>
          </cell>
          <cell r="H3742" t="str">
            <v>LUVA, PVC, SOLDÁVEL, DN 20MM, INSTALADO EM RAMAL DE DISTRIBUIÇÃO DE ÁGUA - FORNECIMENTO E INSTALAÇÃO. AF_06/2022</v>
          </cell>
          <cell r="I3742" t="str">
            <v>UN</v>
          </cell>
          <cell r="J3742" t="str">
            <v>COEFICIENTE DE REPRESENTATIVIDADE</v>
          </cell>
          <cell r="K3742" t="str">
            <v>4,89</v>
          </cell>
        </row>
        <row r="3743">
          <cell r="G3743">
            <v>89418</v>
          </cell>
          <cell r="H3743" t="str">
            <v>LUVA DE CORRER, PVC, SOLDÁVEL, DN 20MM, INSTALADO EM RAMAL DE DISTRIBUIÇÃO DE ÁGUA - FORNECIMENTO E INSTALAÇÃO. AF_06/2022</v>
          </cell>
          <cell r="I3743" t="str">
            <v>UN</v>
          </cell>
          <cell r="J3743" t="str">
            <v>COEFICIENTE DE REPRESENTATIVIDADE</v>
          </cell>
          <cell r="K3743" t="str">
            <v>17,68</v>
          </cell>
        </row>
        <row r="3744">
          <cell r="G3744">
            <v>89419</v>
          </cell>
          <cell r="H3744" t="str">
            <v>LUVA DE REDUÇÃO, PVC, SOLDÁVEL, DN 25MM X 20MM, INSTALADO EM RAMAL DE DISTRIBUIÇÃO DE ÁGUA - FORNECIMENTO E INSTALAÇÃO. AF_06/2022</v>
          </cell>
          <cell r="I3744" t="str">
            <v>UN</v>
          </cell>
          <cell r="J3744" t="str">
            <v>COEFICIENTE DE REPRESENTATIVIDADE</v>
          </cell>
          <cell r="K3744" t="str">
            <v>6,13</v>
          </cell>
        </row>
        <row r="3745">
          <cell r="G3745">
            <v>89421</v>
          </cell>
          <cell r="H3745" t="str">
            <v>UNIÃO, PVC, SOLDÁVEL, DN 20MM, INSTALADO EM RAMAL DE DISTRIBUIÇÃO DE ÁGUA - FORNECIMENTO E INSTALAÇÃO. AF_06/2022</v>
          </cell>
          <cell r="I3745" t="str">
            <v>UN</v>
          </cell>
          <cell r="J3745" t="str">
            <v>COEFICIENTE DE REPRESENTATIVIDADE</v>
          </cell>
          <cell r="K3745" t="str">
            <v>12,51</v>
          </cell>
        </row>
        <row r="3746">
          <cell r="G3746">
            <v>89423</v>
          </cell>
          <cell r="H3746" t="str">
            <v>CURVA DE TRANSPOSIÇÃO, PVC, SOLDÁVEL, DN 20MM, INSTALADO EM RAMAL DE DISTRIBUIÇÃO DE ÁGUA   FORNECIMENTO E INSTALAÇÃO. AF_06/2022</v>
          </cell>
          <cell r="I3746" t="str">
            <v>UN</v>
          </cell>
          <cell r="J3746" t="str">
            <v>COEFICIENTE DE REPRESENTATIVIDADE</v>
          </cell>
          <cell r="K3746" t="str">
            <v>10,29</v>
          </cell>
        </row>
        <row r="3747">
          <cell r="G3747">
            <v>89424</v>
          </cell>
          <cell r="H3747" t="str">
            <v>LUVA, PVC, SOLDÁVEL, DN 25MM, INSTALADO EM RAMAL DE DISTRIBUIÇÃO DE ÁGUA - FORNECIMENTO E INSTALAÇÃO. AF_06/2022</v>
          </cell>
          <cell r="I3747" t="str">
            <v>UN</v>
          </cell>
          <cell r="J3747" t="str">
            <v>COEFICIENTE DE REPRESENTATIVIDADE</v>
          </cell>
          <cell r="K3747" t="str">
            <v>5,77</v>
          </cell>
        </row>
        <row r="3748">
          <cell r="G3748">
            <v>89425</v>
          </cell>
          <cell r="H3748" t="str">
            <v>LUVA DE CORRER, PVC, SOLDÁVEL, DN 25MM, INSTALADO EM RAMAL DE DISTRIBUIÇÃO DE ÁGUA - FORNECIMENTO E INSTALAÇÃO. AF_06/2022</v>
          </cell>
          <cell r="I3748" t="str">
            <v>UN</v>
          </cell>
          <cell r="J3748" t="str">
            <v>COEFICIENTE DE REPRESENTATIVIDADE</v>
          </cell>
          <cell r="K3748" t="str">
            <v>20,75</v>
          </cell>
        </row>
        <row r="3749">
          <cell r="G3749">
            <v>89426</v>
          </cell>
          <cell r="H3749" t="str">
            <v>LUVA DE REDUÇÃO, PVC, SOLDÁVEL, DN 32MM X 25MM, INSTALADO EM RAMAL DE DISTRIBUIÇÃO DE ÁGUA - FORNECIMENTO E INSTALAÇÃO. AF_06/2022</v>
          </cell>
          <cell r="I3749" t="str">
            <v>UN</v>
          </cell>
          <cell r="J3749" t="str">
            <v>COEFICIENTE DE REPRESENTATIVIDADE</v>
          </cell>
          <cell r="K3749" t="str">
            <v>9,29</v>
          </cell>
        </row>
        <row r="3750">
          <cell r="G3750">
            <v>89427</v>
          </cell>
          <cell r="H3750" t="str">
            <v>LUVA COM BUCHA DE LATÃO, PVC, SOLDÁVEL, DN 25MM X 3/4 , INSTALADO EM RAMAL DE DISTRIBUIÇÃO DE ÁGUA - FORNECIMENTO E INSTALAÇÃO. AF_06/2022</v>
          </cell>
          <cell r="I3750" t="str">
            <v>UN</v>
          </cell>
          <cell r="J3750" t="str">
            <v>COEFICIENTE DE REPRESENTATIVIDADE</v>
          </cell>
          <cell r="K3750" t="str">
            <v>12,85</v>
          </cell>
        </row>
        <row r="3751">
          <cell r="G3751">
            <v>89428</v>
          </cell>
          <cell r="H3751" t="str">
            <v>UNIÃO, PVC, SOLDÁVEL, DN 25MM, INSTALADO EM RAMAL DE DISTRIBUIÇÃO DE ÁGUA - FORNECIMENTO E INSTALAÇÃO. AF_06/2022</v>
          </cell>
          <cell r="I3751" t="str">
            <v>UN</v>
          </cell>
          <cell r="J3751" t="str">
            <v>COEFICIENTE DE REPRESENTATIVIDADE</v>
          </cell>
          <cell r="K3751" t="str">
            <v>15,09</v>
          </cell>
        </row>
        <row r="3752">
          <cell r="G3752">
            <v>89429</v>
          </cell>
          <cell r="H3752" t="str">
            <v>ADAPTADOR CURTO COM BOLSA E ROSCA PARA REGISTRO, PVC, SOLDÁVEL, DN 25MM X 3/4 , INSTALADO EM RAMAL DE DISTRIBUIÇÃO DE ÁGUA - FORNECIMENTO E INSTALAÇÃO. AF_06/2022</v>
          </cell>
          <cell r="I3752" t="str">
            <v>UN</v>
          </cell>
          <cell r="J3752" t="str">
            <v>COEFICIENTE DE REPRESENTATIVIDADE</v>
          </cell>
          <cell r="K3752" t="str">
            <v>5,47</v>
          </cell>
        </row>
        <row r="3753">
          <cell r="G3753">
            <v>89430</v>
          </cell>
          <cell r="H3753" t="str">
            <v>CURVA DE TRANSPOSIÇÃO, PVC, SOLDÁVEL, DN 25MM, INSTALADO EM RAMAL DE DISTRIBUIÇÃO DE ÁGUA   FORNECIMENTO E INSTALAÇÃO. AF_06/2022</v>
          </cell>
          <cell r="I3753" t="str">
            <v>UN</v>
          </cell>
          <cell r="J3753" t="str">
            <v>COEFICIENTE DE REPRESENTATIVIDADE</v>
          </cell>
          <cell r="K3753" t="str">
            <v>13,39</v>
          </cell>
        </row>
        <row r="3754">
          <cell r="G3754">
            <v>89431</v>
          </cell>
          <cell r="H3754" t="str">
            <v>LUVA, PVC, SOLDÁVEL, DN 32MM, INSTALADO EM RAMAL DE DISTRIBUIÇÃO DE ÁGUA - FORNECIMENTO E INSTALAÇÃO. AF_06/2022</v>
          </cell>
          <cell r="I3754" t="str">
            <v>UN</v>
          </cell>
          <cell r="J3754" t="str">
            <v>COEFICIENTE DE REPRESENTATIVIDADE</v>
          </cell>
          <cell r="K3754" t="str">
            <v>8,38</v>
          </cell>
        </row>
        <row r="3755">
          <cell r="G3755">
            <v>89432</v>
          </cell>
          <cell r="H3755" t="str">
            <v>LUVA DE CORRER, PVC, SOLDÁVEL, DN 32MM, INSTALADO EM RAMAL DE DISTRIBUIÇÃO DE ÁGUA   FORNECIMENTO E INSTALAÇÃO. AF_06/2022</v>
          </cell>
          <cell r="I3755" t="str">
            <v>UN</v>
          </cell>
          <cell r="J3755" t="str">
            <v>COEFICIENTE DE REPRESENTATIVIDADE</v>
          </cell>
          <cell r="K3755" t="str">
            <v>34,27</v>
          </cell>
        </row>
        <row r="3756">
          <cell r="G3756">
            <v>89433</v>
          </cell>
          <cell r="H3756" t="str">
            <v>LUVA DE REDUÇÃO, PVC, SOLDÁVEL, DN 40MM X 32MM, INSTALADO EM RAMAL DE DISTRIBUIÇÃO DE ÁGUA - FORNECIMENTO E INSTALAÇÃO. AF_06/2022</v>
          </cell>
          <cell r="I3756" t="str">
            <v>UN</v>
          </cell>
          <cell r="J3756" t="str">
            <v>COEFICIENTE DE REPRESENTATIVIDADE</v>
          </cell>
          <cell r="K3756" t="str">
            <v>13,27</v>
          </cell>
        </row>
        <row r="3757">
          <cell r="G3757">
            <v>89434</v>
          </cell>
          <cell r="H3757" t="str">
            <v>LUVA SOLDÁVEL E COM ROSCA, PVC, SOLDÁVEL, DN 32MM X 1 , INSTALADO EM RAMAL DE DISTRIBUIÇÃO DE ÁGUA - FORNECIMENTO E INSTALAÇÃO. AF_06/2022</v>
          </cell>
          <cell r="I3757" t="str">
            <v>UN</v>
          </cell>
          <cell r="J3757" t="str">
            <v>COEFICIENTE DE REPRESENTATIVIDADE</v>
          </cell>
          <cell r="K3757" t="str">
            <v>11,11</v>
          </cell>
        </row>
        <row r="3758">
          <cell r="G3758">
            <v>89435</v>
          </cell>
          <cell r="H3758" t="str">
            <v>UNIÃO, PVC, SOLDÁVEL, DN 32MM, INSTALADO EM RAMAL DE DISTRIBUIÇÃO DE ÁGUA - FORNECIMENTO E INSTALAÇÃO. AF_06/2022</v>
          </cell>
          <cell r="I3758" t="str">
            <v>UN</v>
          </cell>
          <cell r="J3758" t="str">
            <v>COEFICIENTE DE REPRESENTATIVIDADE</v>
          </cell>
          <cell r="K3758" t="str">
            <v>23,28</v>
          </cell>
        </row>
        <row r="3759">
          <cell r="G3759">
            <v>89436</v>
          </cell>
          <cell r="H3759" t="str">
            <v>ADAPTADOR CURTO COM BOLSA E ROSCA PARA REGISTRO, PVC, SOLDÁVEL, DN 32MM X 1 , INSTALADO EM RAMAL DE DISTRIBUIÇÃO DE ÁGUA - FORNECIMENTO E INSTALAÇÃO. AF_06/2022</v>
          </cell>
          <cell r="I3759" t="str">
            <v>UN</v>
          </cell>
          <cell r="J3759" t="str">
            <v>COEFICIENTE DE REPRESENTATIVIDADE</v>
          </cell>
          <cell r="K3759" t="str">
            <v>7,58</v>
          </cell>
        </row>
        <row r="3760">
          <cell r="G3760">
            <v>89437</v>
          </cell>
          <cell r="H3760" t="str">
            <v>CURVA DE TRANSPOSIÇÃO, PVC, SOLDÁVEL, DN 32MM, INSTALADO EM RAMAL DE DISTRIBUIÇÃO DE ÁGUA   FORNECIMENTO E INSTALAÇÃO. AF_06/2022</v>
          </cell>
          <cell r="I3760" t="str">
            <v>UN</v>
          </cell>
          <cell r="J3760" t="str">
            <v>COEFICIENTE DE REPRESENTATIVIDADE</v>
          </cell>
          <cell r="K3760" t="str">
            <v>27,23</v>
          </cell>
        </row>
        <row r="3761">
          <cell r="G3761">
            <v>89438</v>
          </cell>
          <cell r="H3761" t="str">
            <v>TE, PVC, SOLDÁVEL, DN 20MM, INSTALADO EM RAMAL DE DISTRIBUIÇÃO DE ÁGUA - FORNECIMENTO E INSTALAÇÃO. AF_06/2022</v>
          </cell>
          <cell r="I3761" t="str">
            <v>UN</v>
          </cell>
          <cell r="J3761" t="str">
            <v>COEFICIENTE DE REPRESENTATIVIDADE</v>
          </cell>
          <cell r="K3761" t="str">
            <v>8,84</v>
          </cell>
        </row>
        <row r="3762">
          <cell r="G3762">
            <v>89439</v>
          </cell>
          <cell r="H3762" t="str">
            <v>TÊ SOLDÁVEL E COM ROSCA NA BOLSA CENTRAL, PVC, SOLDÁVEL, DN 20MM X 1/2 , INSTALADO EM RAMAL DE DISTRIBUIÇÃO DE ÁGUA - FORNECIMENTO E INSTALAÇÃO. AF_06/2022</v>
          </cell>
          <cell r="I3762" t="str">
            <v>UN</v>
          </cell>
          <cell r="J3762" t="str">
            <v>COEFICIENTE DE REPRESENTATIVIDADE</v>
          </cell>
          <cell r="K3762" t="str">
            <v>10,76</v>
          </cell>
        </row>
        <row r="3763">
          <cell r="G3763">
            <v>89440</v>
          </cell>
          <cell r="H3763" t="str">
            <v>TE, PVC, SOLDÁVEL, DN 25MM, INSTALADO EM RAMAL DE DISTRIBUIÇÃO DE ÁGUA - FORNECIMENTO E INSTALAÇÃO. AF_06/2022</v>
          </cell>
          <cell r="I3763" t="str">
            <v>UN</v>
          </cell>
          <cell r="J3763" t="str">
            <v>COEFICIENTE DE REPRESENTATIVIDADE</v>
          </cell>
          <cell r="K3763" t="str">
            <v>10,47</v>
          </cell>
        </row>
        <row r="3764">
          <cell r="G3764">
            <v>89442</v>
          </cell>
          <cell r="H3764" t="str">
            <v>TÊ DE REDUÇÃO, PVC, SOLDÁVEL, DN 25MM X 20MM, INSTALADO EM RAMAL DE DISTRIBUIÇÃO DE ÁGUA - FORNECIMENTO E INSTALAÇÃO. AF_06/2022</v>
          </cell>
          <cell r="I3764" t="str">
            <v>UN</v>
          </cell>
          <cell r="J3764" t="str">
            <v>COEFICIENTE DE REPRESENTATIVIDADE</v>
          </cell>
          <cell r="K3764" t="str">
            <v>13,19</v>
          </cell>
        </row>
        <row r="3765">
          <cell r="G3765">
            <v>89443</v>
          </cell>
          <cell r="H3765" t="str">
            <v>TE, PVC, SOLDÁVEL, DN 32MM, INSTALADO EM RAMAL DE DISTRIBUIÇÃO DE ÁGUA - FORNECIMENTO E INSTALAÇÃO. AF_06/2022</v>
          </cell>
          <cell r="I3765" t="str">
            <v>UN</v>
          </cell>
          <cell r="J3765" t="str">
            <v>COEFICIENTE DE REPRESENTATIVIDADE</v>
          </cell>
          <cell r="K3765" t="str">
            <v>15,79</v>
          </cell>
        </row>
        <row r="3766">
          <cell r="G3766">
            <v>89444</v>
          </cell>
          <cell r="H3766" t="str">
            <v>TÊ COM BUCHA DE LATÃO NA BOLSA CENTRAL, PVC, SOLDÁVEL, DN 32MM X 3/4 , INSTALADO EM RAMAL DE DISTRIBUIÇÃO DE ÁGUA - FORNECIMENTO E INSTALAÇÃO. AF_06/2022</v>
          </cell>
          <cell r="I3766" t="str">
            <v>UN</v>
          </cell>
          <cell r="J3766" t="str">
            <v>COEFICIENTE DE REPRESENTATIVIDADE</v>
          </cell>
          <cell r="K3766" t="str">
            <v>25,85</v>
          </cell>
        </row>
        <row r="3767">
          <cell r="G3767">
            <v>89445</v>
          </cell>
          <cell r="H3767" t="str">
            <v>TÊ DE REDUÇÃO, PVC, SOLDÁVEL, DN 32MM X 25MM, INSTALADO EM RAMAL DE DISTRIBUIÇÃO DE ÁGUA - FORNECIMENTO E INSTALAÇÃO. AF_06/2022</v>
          </cell>
          <cell r="I3767" t="str">
            <v>UN</v>
          </cell>
          <cell r="J3767" t="str">
            <v>COEFICIENTE DE REPRESENTATIVIDADE</v>
          </cell>
          <cell r="K3767" t="str">
            <v>18,59</v>
          </cell>
        </row>
        <row r="3768">
          <cell r="G3768">
            <v>89481</v>
          </cell>
          <cell r="H3768" t="str">
            <v>JOELHO 90 GRAUS, PVC, SOLDÁVEL, DN 25MM, INSTALADO EM PRUMADA DE ÁGUA - FORNECIMENTO E INSTALAÇÃO. AF_06/2022</v>
          </cell>
          <cell r="I3768" t="str">
            <v>UN</v>
          </cell>
          <cell r="J3768" t="str">
            <v>COEFICIENTE DE REPRESENTATIVIDADE</v>
          </cell>
          <cell r="K3768" t="str">
            <v>4,81</v>
          </cell>
        </row>
        <row r="3769">
          <cell r="G3769">
            <v>89485</v>
          </cell>
          <cell r="H3769" t="str">
            <v>JOELHO 45 GRAUS, PVC, SOLDÁVEL, DN 25MM, INSTALADO EM PRUMADA DE ÁGUA - FORNECIMENTO E INSTALAÇÃO. AF_06/2022</v>
          </cell>
          <cell r="I3769" t="str">
            <v>UN</v>
          </cell>
          <cell r="J3769" t="str">
            <v>COEFICIENTE DE REPRESENTATIVIDADE</v>
          </cell>
          <cell r="K3769" t="str">
            <v>5,81</v>
          </cell>
        </row>
        <row r="3770">
          <cell r="G3770">
            <v>89489</v>
          </cell>
          <cell r="H3770" t="str">
            <v>CURVA 90 GRAUS, PVC, SOLDÁVEL, DN 25MM, INSTALADO EM PRUMADA DE ÁGUA - FORNECIMENTO E INSTALAÇÃO. AF_06/2022</v>
          </cell>
          <cell r="I3770" t="str">
            <v>UN</v>
          </cell>
          <cell r="J3770" t="str">
            <v>COEFICIENTE DE REPRESENTATIVIDADE</v>
          </cell>
          <cell r="K3770" t="str">
            <v>7,74</v>
          </cell>
        </row>
        <row r="3771">
          <cell r="G3771">
            <v>89490</v>
          </cell>
          <cell r="H3771" t="str">
            <v>CURVA 45 GRAUS, PVC, SOLDÁVEL, DN 25MM, INSTALADO EM PRUMADA DE ÁGUA - FORNECIMENTO E INSTALAÇÃO. AF_06/2022</v>
          </cell>
          <cell r="I3771" t="str">
            <v>UN</v>
          </cell>
          <cell r="J3771" t="str">
            <v>COEFICIENTE DE REPRESENTATIVIDADE</v>
          </cell>
          <cell r="K3771" t="str">
            <v>7,05</v>
          </cell>
        </row>
        <row r="3772">
          <cell r="G3772">
            <v>89492</v>
          </cell>
          <cell r="H3772" t="str">
            <v>JOELHO 90 GRAUS, PVC, SOLDÁVEL, DN 32MM, INSTALADO EM PRUMADA DE ÁGUA - FORNECIMENTO E INSTALAÇÃO. AF_06/2022</v>
          </cell>
          <cell r="I3772" t="str">
            <v>UN</v>
          </cell>
          <cell r="J3772" t="str">
            <v>COEFICIENTE DE REPRESENTATIVIDADE</v>
          </cell>
          <cell r="K3772" t="str">
            <v>7,98</v>
          </cell>
        </row>
        <row r="3773">
          <cell r="G3773">
            <v>89493</v>
          </cell>
          <cell r="H3773" t="str">
            <v>JOELHO 45 GRAUS, PVC, SOLDÁVEL, DN 32MM, INSTALADO EM PRUMADA DE ÁGUA - FORNECIMENTO E INSTALAÇÃO. AF_06/2022</v>
          </cell>
          <cell r="I3773" t="str">
            <v>UN</v>
          </cell>
          <cell r="J3773" t="str">
            <v>COEFICIENTE DE REPRESENTATIVIDADE</v>
          </cell>
          <cell r="K3773" t="str">
            <v>10,22</v>
          </cell>
        </row>
        <row r="3774">
          <cell r="G3774">
            <v>89494</v>
          </cell>
          <cell r="H3774" t="str">
            <v>CURVA 90 GRAUS, PVC, SOLDÁVEL, DN 32MM, INSTALADO EM PRUMADA DE ÁGUA - FORNECIMENTO E INSTALAÇÃO. AF_06/2022</v>
          </cell>
          <cell r="I3774" t="str">
            <v>UN</v>
          </cell>
          <cell r="J3774" t="str">
            <v>COEFICIENTE DE REPRESENTATIVIDADE</v>
          </cell>
          <cell r="K3774" t="str">
            <v>13,23</v>
          </cell>
        </row>
        <row r="3775">
          <cell r="G3775">
            <v>89496</v>
          </cell>
          <cell r="H3775" t="str">
            <v>CURVA 45 GRAUS, PVC, SOLDÁVEL, DN 32MM, INSTALADO EM PRUMADA DE ÁGUA - FORNECIMENTO E INSTALAÇÃO. AF_06/2022</v>
          </cell>
          <cell r="I3775" t="str">
            <v>UN</v>
          </cell>
          <cell r="J3775" t="str">
            <v>COEFICIENTE DE REPRESENTATIVIDADE</v>
          </cell>
          <cell r="K3775" t="str">
            <v>10,64</v>
          </cell>
        </row>
        <row r="3776">
          <cell r="G3776">
            <v>89497</v>
          </cell>
          <cell r="H3776" t="str">
            <v>JOELHO 90 GRAUS, PVC, SOLDÁVEL, DN 40MM, INSTALADO EM PRUMADA DE ÁGUA - FORNECIMENTO E INSTALAÇÃO. AF_06/2022</v>
          </cell>
          <cell r="I3776" t="str">
            <v>UN</v>
          </cell>
          <cell r="J3776" t="str">
            <v>COEFICIENTE DE REPRESENTATIVIDADE</v>
          </cell>
          <cell r="K3776" t="str">
            <v>13,63</v>
          </cell>
        </row>
        <row r="3777">
          <cell r="G3777">
            <v>89498</v>
          </cell>
          <cell r="H3777" t="str">
            <v>JOELHO 45 GRAUS, PVC, SOLDÁVEL, DN 40MM, INSTALADO EM PRUMADA DE ÁGUA - FORNECIMENTO E INSTALAÇÃO. AF_06/2022</v>
          </cell>
          <cell r="I3777" t="str">
            <v>UN</v>
          </cell>
          <cell r="J3777" t="str">
            <v>COEFICIENTE DE REPRESENTATIVIDADE</v>
          </cell>
          <cell r="K3777" t="str">
            <v>13,71</v>
          </cell>
        </row>
        <row r="3778">
          <cell r="G3778">
            <v>89499</v>
          </cell>
          <cell r="H3778" t="str">
            <v>CURVA 90 GRAUS, PVC, SOLDÁVEL, DN 40MM, INSTALADO EM PRUMADA DE ÁGUA - FORNECIMENTO E INSTALAÇÃO. AF_06/2022</v>
          </cell>
          <cell r="I3778" t="str">
            <v>UN</v>
          </cell>
          <cell r="J3778" t="str">
            <v>COEFICIENTE DE REPRESENTATIVIDADE</v>
          </cell>
          <cell r="K3778" t="str">
            <v>21,59</v>
          </cell>
        </row>
        <row r="3779">
          <cell r="G3779">
            <v>89500</v>
          </cell>
          <cell r="H3779" t="str">
            <v>CURVA 45 GRAUS, PVC, SOLDÁVEL, DN 40MM, INSTALADO EM PRUMADA DE ÁGUA - FORNECIMENTO E INSTALAÇÃO. AF_06/2022</v>
          </cell>
          <cell r="I3779" t="str">
            <v>UN</v>
          </cell>
          <cell r="J3779" t="str">
            <v>COEFICIENTE DE REPRESENTATIVIDADE</v>
          </cell>
          <cell r="K3779" t="str">
            <v>13,01</v>
          </cell>
        </row>
        <row r="3780">
          <cell r="G3780">
            <v>89501</v>
          </cell>
          <cell r="H3780" t="str">
            <v>JOELHO 90 GRAUS, PVC, SOLDÁVEL, DN 50MM, INSTALADO EM PRUMADA DE ÁGUA - FORNECIMENTO E INSTALAÇÃO. AF_06/2022</v>
          </cell>
          <cell r="I3780" t="str">
            <v>UN</v>
          </cell>
          <cell r="J3780" t="str">
            <v>COEFICIENTE DE REPRESENTATIVIDADE</v>
          </cell>
          <cell r="K3780" t="str">
            <v>14,21</v>
          </cell>
        </row>
        <row r="3781">
          <cell r="G3781">
            <v>89502</v>
          </cell>
          <cell r="H3781" t="str">
            <v>JOELHO 45 GRAUS, PVC, SOLDÁVEL, DN 50MM, INSTALADO EM PRUMADA DE ÁGUA - FORNECIMENTO E INSTALAÇÃO. AF_06/2022</v>
          </cell>
          <cell r="I3781" t="str">
            <v>UN</v>
          </cell>
          <cell r="J3781" t="str">
            <v>COEFICIENTE DE REPRESENTATIVIDADE</v>
          </cell>
          <cell r="K3781" t="str">
            <v>17,45</v>
          </cell>
        </row>
        <row r="3782">
          <cell r="G3782">
            <v>89503</v>
          </cell>
          <cell r="H3782" t="str">
            <v>CURVA 90 GRAUS, PVC, SOLDÁVEL, DN 50MM, INSTALADO EM PRUMADA DE ÁGUA - FORNECIMENTO E INSTALAÇÃO. AF_06/2022</v>
          </cell>
          <cell r="I3782" t="str">
            <v>UN</v>
          </cell>
          <cell r="J3782" t="str">
            <v>COEFICIENTE DE REPRESENTATIVIDADE</v>
          </cell>
          <cell r="K3782" t="str">
            <v>24,68</v>
          </cell>
        </row>
        <row r="3783">
          <cell r="G3783">
            <v>89504</v>
          </cell>
          <cell r="H3783" t="str">
            <v>CURVA 45 GRAUS, PVC, SOLDÁVEL, DN 50MM, INSTALADO EM PRUMADA DE ÁGUA - FORNECIMENTO E INSTALAÇÃO. AF_06/2022</v>
          </cell>
          <cell r="I3783" t="str">
            <v>UN</v>
          </cell>
          <cell r="J3783" t="str">
            <v>COEFICIENTE DE REPRESENTATIVIDADE</v>
          </cell>
          <cell r="K3783" t="str">
            <v>19,78</v>
          </cell>
        </row>
        <row r="3784">
          <cell r="G3784">
            <v>89505</v>
          </cell>
          <cell r="H3784" t="str">
            <v>JOELHO 90 GRAUS, PVC, SOLDÁVEL, DN 60MM, INSTALADO EM PRUMADA DE ÁGUA - FORNECIMENTO E INSTALAÇÃO. AF_06/2022</v>
          </cell>
          <cell r="I3784" t="str">
            <v>UN</v>
          </cell>
          <cell r="J3784" t="str">
            <v>COEFICIENTE DE REPRESENTATIVIDADE</v>
          </cell>
          <cell r="K3784" t="str">
            <v>47,18</v>
          </cell>
        </row>
        <row r="3785">
          <cell r="G3785">
            <v>89506</v>
          </cell>
          <cell r="H3785" t="str">
            <v>JOELHO 45 GRAUS, PVC, SOLDÁVEL, DN 60MM, INSTALADO EM PRUMADA DE ÁGUA - FORNECIMENTO E INSTALAÇÃO. AF_06/2022</v>
          </cell>
          <cell r="I3785" t="str">
            <v>UN</v>
          </cell>
          <cell r="J3785" t="str">
            <v>COEFICIENTE DE REPRESENTATIVIDADE</v>
          </cell>
          <cell r="K3785" t="str">
            <v>44,91</v>
          </cell>
        </row>
        <row r="3786">
          <cell r="G3786">
            <v>89507</v>
          </cell>
          <cell r="H3786" t="str">
            <v>CURVA 90 GRAUS, PVC, SOLDÁVEL, DN 60MM, INSTALADO EM PRUMADA DE ÁGUA - FORNECIMENTO E INSTALAÇÃO. AF_06/2022</v>
          </cell>
          <cell r="I3786" t="str">
            <v>UN</v>
          </cell>
          <cell r="J3786" t="str">
            <v>COEFICIENTE DE REPRESENTATIVIDADE</v>
          </cell>
          <cell r="K3786" t="str">
            <v>53,87</v>
          </cell>
        </row>
        <row r="3787">
          <cell r="G3787">
            <v>89510</v>
          </cell>
          <cell r="H3787" t="str">
            <v>CURVA 45 GRAUS, PVC, SOLDÁVEL, DN 60MM, INSTALADO EM PRUMADA DE ÁGUA - FORNECIMENTO E INSTALAÇÃO. AF_06/2022</v>
          </cell>
          <cell r="I3787" t="str">
            <v>UN</v>
          </cell>
          <cell r="J3787" t="str">
            <v>COEFICIENTE DE REPRESENTATIVIDADE</v>
          </cell>
          <cell r="K3787" t="str">
            <v>29,00</v>
          </cell>
        </row>
        <row r="3788">
          <cell r="G3788">
            <v>89513</v>
          </cell>
          <cell r="H3788" t="str">
            <v>JOELHO 90 GRAUS, PVC, SOLDÁVEL, DN 75MM, INSTALADO EM PRUMADA DE ÁGUA - FORNECIMENTO E INSTALAÇÃO. AF_06/2022</v>
          </cell>
          <cell r="I3788" t="str">
            <v>UN</v>
          </cell>
          <cell r="J3788" t="str">
            <v>COEFICIENTE DE REPRESENTATIVIDADE</v>
          </cell>
          <cell r="K3788" t="str">
            <v>123,62</v>
          </cell>
        </row>
        <row r="3789">
          <cell r="G3789">
            <v>89514</v>
          </cell>
          <cell r="H3789" t="str">
            <v>JOELHO 90 GRAUS, PVC, SERIE R, ÁGUA PLUVIAL, DN 40 MM, JUNTA SOLDÁVEL, FORNECIDO E INSTALADO EM RAMAL DE ENCAMINHAMENTO. AF_06/2022</v>
          </cell>
          <cell r="I3789" t="str">
            <v>UN</v>
          </cell>
          <cell r="J3789" t="str">
            <v>COEFICIENTE DE REPRESENTATIVIDADE</v>
          </cell>
          <cell r="K3789" t="str">
            <v>7,82</v>
          </cell>
        </row>
        <row r="3790">
          <cell r="G3790">
            <v>89515</v>
          </cell>
          <cell r="H3790" t="str">
            <v>JOELHO 45 GRAUS, PVC, SOLDÁVEL, DN 75MM, INSTALADO EM PRUMADA DE ÁGUA - FORNECIMENTO E INSTALAÇÃO. AF_06/2022</v>
          </cell>
          <cell r="I3790" t="str">
            <v>UN</v>
          </cell>
          <cell r="J3790" t="str">
            <v>COEFICIENTE DE REPRESENTATIVIDADE</v>
          </cell>
          <cell r="K3790" t="str">
            <v>97,42</v>
          </cell>
        </row>
        <row r="3791">
          <cell r="G3791">
            <v>89516</v>
          </cell>
          <cell r="H3791" t="str">
            <v>JOELHO 45 GRAUS, PVC, SERIE R, ÁGUA PLUVIAL, DN 40 MM, JUNTA SOLDÁVEL, FORNECIDO E INSTALADO EM RAMAL DE ENCAMINHAMENTO. AF_06/2022</v>
          </cell>
          <cell r="I3791" t="str">
            <v>UN</v>
          </cell>
          <cell r="J3791" t="str">
            <v>COEFICIENTE DE REPRESENTATIVIDADE</v>
          </cell>
          <cell r="K3791" t="str">
            <v>7,91</v>
          </cell>
        </row>
        <row r="3792">
          <cell r="G3792">
            <v>89517</v>
          </cell>
          <cell r="H3792" t="str">
            <v>CURVA 90 GRAUS, PVC, SOLDÁVEL, DN 75MM, INSTALADO EM PRUMADA DE ÁGUA - FORNECIMENTO E INSTALAÇÃO. AF_06/2022</v>
          </cell>
          <cell r="I3792" t="str">
            <v>UN</v>
          </cell>
          <cell r="J3792" t="str">
            <v>COEFICIENTE DE REPRESENTATIVIDADE</v>
          </cell>
          <cell r="K3792" t="str">
            <v>80,69</v>
          </cell>
        </row>
        <row r="3793">
          <cell r="G3793">
            <v>89518</v>
          </cell>
          <cell r="H3793" t="str">
            <v>JOELHO 90 GRAUS, PVC, SERIE R, ÁGUA PLUVIAL, DN 50 MM, JUNTA ELÁSTICA, FORNECIDO E INSTALADO EM RAMAL DE ENCAMINHAMENTO. AF_06/2022</v>
          </cell>
          <cell r="I3793" t="str">
            <v>UN</v>
          </cell>
          <cell r="J3793" t="str">
            <v>COEFICIENTE DE REPRESENTATIVIDADE</v>
          </cell>
          <cell r="K3793" t="str">
            <v>14,90</v>
          </cell>
        </row>
        <row r="3794">
          <cell r="G3794">
            <v>89519</v>
          </cell>
          <cell r="H3794" t="str">
            <v>CURVA 45 GRAUS, PVC, SOLDÁVEL, DN 75MM, INSTALADO EM PRUMADA DE ÁGUA - FORNECIMENTO E INSTALAÇÃO. AF_06/2022</v>
          </cell>
          <cell r="I3794" t="str">
            <v>UN</v>
          </cell>
          <cell r="J3794" t="str">
            <v>COEFICIENTE DE REPRESENTATIVIDADE</v>
          </cell>
          <cell r="K3794" t="str">
            <v>52,87</v>
          </cell>
        </row>
        <row r="3795">
          <cell r="G3795">
            <v>89520</v>
          </cell>
          <cell r="H3795" t="str">
            <v>JOELHO 45 GRAUS, PVC, SERIE R, ÁGUA PLUVIAL, DN 50 MM, JUNTA ELÁSTICA, FORNECIDO E INSTALADO EM RAMAL DE ENCAMINHAMENTO. AF_06/2022</v>
          </cell>
          <cell r="I3795" t="str">
            <v>UN</v>
          </cell>
          <cell r="J3795" t="str">
            <v>COEFICIENTE DE REPRESENTATIVIDADE</v>
          </cell>
          <cell r="K3795" t="str">
            <v>15,67</v>
          </cell>
        </row>
        <row r="3796">
          <cell r="G3796">
            <v>89521</v>
          </cell>
          <cell r="H3796" t="str">
            <v>JOELHO 90 GRAUS, PVC, SOLDÁVEL, DN 85MM, INSTALADO EM PRUMADA DE ÁGUA - FORNECIMENTO E INSTALAÇÃO. AF_06/2022</v>
          </cell>
          <cell r="I3796" t="str">
            <v>UN</v>
          </cell>
          <cell r="J3796" t="str">
            <v>COEFICIENTE DE REPRESENTATIVIDADE</v>
          </cell>
          <cell r="K3796" t="str">
            <v>147,52</v>
          </cell>
        </row>
        <row r="3797">
          <cell r="G3797">
            <v>89522</v>
          </cell>
          <cell r="H3797" t="str">
            <v>JOELHO 90 GRAUS, PVC, SERIE R, ÁGUA PLUVIAL, DN 75 MM, JUNTA ELÁSTICA, FORNECIDO E INSTALADO EM RAMAL DE ENCAMINHAMENTO. AF_06/2022</v>
          </cell>
          <cell r="I3797" t="str">
            <v>UN</v>
          </cell>
          <cell r="J3797" t="str">
            <v>COEFICIENTE DE REPRESENTATIVIDADE</v>
          </cell>
          <cell r="K3797" t="str">
            <v>29,55</v>
          </cell>
        </row>
        <row r="3798">
          <cell r="G3798">
            <v>89523</v>
          </cell>
          <cell r="H3798" t="str">
            <v>JOELHO 45 GRAUS, PVC, SOLDÁVEL, DN 85MM, INSTALADO EM PRUMADA DE ÁGUA - FORNECIMENTO E INSTALAÇÃO. AF_06/2022</v>
          </cell>
          <cell r="I3798" t="str">
            <v>UN</v>
          </cell>
          <cell r="J3798" t="str">
            <v>COEFICIENTE DE REPRESENTATIVIDADE</v>
          </cell>
          <cell r="K3798" t="str">
            <v>119,45</v>
          </cell>
        </row>
        <row r="3799">
          <cell r="G3799">
            <v>89524</v>
          </cell>
          <cell r="H3799" t="str">
            <v>JOELHO 45 GRAUS, PVC, SERIE R, ÁGUA PLUVIAL, DN 75 MM, JUNTA ELÁSTICA, FORNECIDO E INSTALADO EM RAMAL DE ENCAMINHAMENTO. AF_06/2022</v>
          </cell>
          <cell r="I3799" t="str">
            <v>UN</v>
          </cell>
          <cell r="J3799" t="str">
            <v>COEFICIENTE DE REPRESENTATIVIDADE</v>
          </cell>
          <cell r="K3799" t="str">
            <v>30,04</v>
          </cell>
        </row>
        <row r="3800">
          <cell r="G3800">
            <v>89525</v>
          </cell>
          <cell r="H3800" t="str">
            <v>CURVA 90 GRAUS, PVC, SOLDÁVEL, DN 85MM, INSTALADO EM PRUMADA DE ÁGUA - FORNECIMENTO E INSTALAÇÃO. AF_06/2022</v>
          </cell>
          <cell r="I3800" t="str">
            <v>UN</v>
          </cell>
          <cell r="J3800" t="str">
            <v>COEFICIENTE DE REPRESENTATIVIDADE</v>
          </cell>
          <cell r="K3800" t="str">
            <v>102,01</v>
          </cell>
        </row>
        <row r="3801">
          <cell r="G3801">
            <v>89526</v>
          </cell>
          <cell r="H3801" t="str">
            <v>CURVA 87 GRAUS E 30 MINUTOS, PVC, SERIE R, ÁGUA PLUVIAL, DN 75 MM, JUNTA ELÁSTICA, FORNECIDO E INSTALADO EM RAMAL DE ENCAMINHAMENTO. AF_06/2022</v>
          </cell>
          <cell r="I3801" t="str">
            <v>UN</v>
          </cell>
          <cell r="J3801" t="str">
            <v>COEFICIENTE DE REPRESENTATIVIDADE</v>
          </cell>
          <cell r="K3801" t="str">
            <v>39,08</v>
          </cell>
        </row>
        <row r="3802">
          <cell r="G3802">
            <v>89527</v>
          </cell>
          <cell r="H3802" t="str">
            <v>CURVA 45 GRAUS, PVC, SOLDÁVEL, DN 85MM, INSTALADO EM PRUMADA DE ÁGUA - FORNECIMENTO E INSTALAÇÃO. AF_06/2022</v>
          </cell>
          <cell r="I3802" t="str">
            <v>UN</v>
          </cell>
          <cell r="J3802" t="str">
            <v>COEFICIENTE DE REPRESENTATIVIDADE</v>
          </cell>
          <cell r="K3802" t="str">
            <v>63,94</v>
          </cell>
        </row>
        <row r="3803">
          <cell r="G3803">
            <v>89528</v>
          </cell>
          <cell r="H3803" t="str">
            <v>LUVA, PVC, SOLDÁVEL, DN 25MM, INSTALADO EM PRUMADA DE ÁGUA - FORNECIMENTO E INSTALAÇÃO. AF_06/2022</v>
          </cell>
          <cell r="I3803" t="str">
            <v>UN</v>
          </cell>
          <cell r="J3803" t="str">
            <v>COEFICIENTE DE REPRESENTATIVIDADE</v>
          </cell>
          <cell r="K3803" t="str">
            <v>3,97</v>
          </cell>
        </row>
        <row r="3804">
          <cell r="G3804">
            <v>89529</v>
          </cell>
          <cell r="H3804" t="str">
            <v>JOELHO 90 GRAUS, PVC, SERIE R, ÁGUA PLUVIAL, DN 100 MM, JUNTA ELÁSTICA, FORNECIDO E INSTALADO EM RAMAL DE ENCAMINHAMENTO. AF_06/2022</v>
          </cell>
          <cell r="I3804" t="str">
            <v>UN</v>
          </cell>
          <cell r="J3804" t="str">
            <v>COEFICIENTE DE REPRESENTATIVIDADE</v>
          </cell>
          <cell r="K3804" t="str">
            <v>36,47</v>
          </cell>
        </row>
        <row r="3805">
          <cell r="G3805">
            <v>89530</v>
          </cell>
          <cell r="H3805" t="str">
            <v>LUVA DE CORRER, PVC, SOLDÁVEL, DN 25MM, INSTALADO EM PRUMADA DE ÁGUA - FORNECIMENTO E INSTALAÇÃO. AF_06/2022</v>
          </cell>
          <cell r="I3805" t="str">
            <v>UN</v>
          </cell>
          <cell r="J3805" t="str">
            <v>COEFICIENTE DE REPRESENTATIVIDADE</v>
          </cell>
          <cell r="K3805" t="str">
            <v>18,95</v>
          </cell>
        </row>
        <row r="3806">
          <cell r="G3806">
            <v>89531</v>
          </cell>
          <cell r="H3806" t="str">
            <v>JOELHO 45 GRAUS, PVC, SERIE R, ÁGUA PLUVIAL, DN 100 MM, JUNTA ELÁSTICA, FORNECIDO E INSTALADO EM RAMAL DE ENCAMINHAMENTO. AF_06/2022</v>
          </cell>
          <cell r="I3806" t="str">
            <v>UN</v>
          </cell>
          <cell r="J3806" t="str">
            <v>COEFICIENTE DE REPRESENTATIVIDADE</v>
          </cell>
          <cell r="K3806" t="str">
            <v>37,57</v>
          </cell>
        </row>
        <row r="3807">
          <cell r="G3807">
            <v>89532</v>
          </cell>
          <cell r="H3807" t="str">
            <v>LUVA DE REDUÇÃO, PVC, SOLDÁVEL, DN 32MM X 25MM, INSTALADO EM PRUMADA DE ÁGUA - FORNECIMENTO E INSTALAÇÃO. AF_06/2022</v>
          </cell>
          <cell r="I3807" t="str">
            <v>UN</v>
          </cell>
          <cell r="J3807" t="str">
            <v>COEFICIENTE DE REPRESENTATIVIDADE</v>
          </cell>
          <cell r="K3807" t="str">
            <v>7,34</v>
          </cell>
        </row>
        <row r="3808">
          <cell r="G3808">
            <v>89535</v>
          </cell>
          <cell r="H3808" t="str">
            <v>CURVA 87 GRAUS E 30 MINUTOS, PVC, SERIE R, ÁGUA PLUVIAL, DN 100 MM, JUNTA ELÁSTICA, FORNECIDO E INSTALADO EM RAMAL DE ENCAMINHAMENTO. AF_06/2022</v>
          </cell>
          <cell r="I3808" t="str">
            <v>UN</v>
          </cell>
          <cell r="J3808" t="str">
            <v>COEFICIENTE DE REPRESENTATIVIDADE</v>
          </cell>
          <cell r="K3808" t="str">
            <v>42,30</v>
          </cell>
        </row>
        <row r="3809">
          <cell r="G3809">
            <v>89536</v>
          </cell>
          <cell r="H3809" t="str">
            <v>UNIÃO, PVC, SOLDÁVEL, DN 25MM, INSTALADO EM PRUMADA DE ÁGUA - FORNECIMENTO E INSTALAÇÃO. AF_06/2022</v>
          </cell>
          <cell r="I3809" t="str">
            <v>UN</v>
          </cell>
          <cell r="J3809" t="str">
            <v>COEFICIENTE DE REPRESENTATIVIDADE</v>
          </cell>
          <cell r="K3809" t="str">
            <v>13,29</v>
          </cell>
        </row>
        <row r="3810">
          <cell r="G3810">
            <v>89540</v>
          </cell>
          <cell r="H3810" t="str">
            <v>CURVA DE TRANSPOSIÇÃO, PVC, SOLDÁVEL, DN 25MM, INSTALADO EM PRUMADA DE ÁGUA  - FORNECIMENTO E INSTALAÇÃO. AF_06/2022</v>
          </cell>
          <cell r="I3810" t="str">
            <v>UN</v>
          </cell>
          <cell r="J3810" t="str">
            <v>COEFICIENTE DE REPRESENTATIVIDADE</v>
          </cell>
          <cell r="K3810" t="str">
            <v>11,59</v>
          </cell>
        </row>
        <row r="3811">
          <cell r="G3811">
            <v>89541</v>
          </cell>
          <cell r="H3811" t="str">
            <v>LUVA, PVC, SOLDÁVEL, DN 32MM, INSTALADO EM PRUMADA DE ÁGUA - FORNECIMENTO E INSTALAÇÃO. AF_06/2022</v>
          </cell>
          <cell r="I3811" t="str">
            <v>UN</v>
          </cell>
          <cell r="J3811" t="str">
            <v>COEFICIENTE DE REPRESENTATIVIDADE</v>
          </cell>
          <cell r="K3811" t="str">
            <v>6,28</v>
          </cell>
        </row>
        <row r="3812">
          <cell r="G3812">
            <v>89542</v>
          </cell>
          <cell r="H3812" t="str">
            <v>LUVA DE CORRER, PVC, SOLDÁVEL, DN 32MM, INSTALADO EM PRUMADA DE ÁGUA - FORNECIMENTO E INSTALAÇÃO. AF_06/2022</v>
          </cell>
          <cell r="I3812" t="str">
            <v>UN</v>
          </cell>
          <cell r="J3812" t="str">
            <v>COEFICIENTE DE REPRESENTATIVIDADE</v>
          </cell>
          <cell r="K3812" t="str">
            <v>32,17</v>
          </cell>
        </row>
        <row r="3813">
          <cell r="G3813">
            <v>89544</v>
          </cell>
          <cell r="H3813" t="str">
            <v>LUVA SIMPLES, PVC, SERIE R, ÁGUA PLUVIAL, DN 40 MM, JUNTA SOLDÁVEL, FORNECIDO E INSTALADO EM RAMAL DE ENCAMINHAMENTO. AF_06/2022</v>
          </cell>
          <cell r="I3813" t="str">
            <v>UN</v>
          </cell>
          <cell r="J3813" t="str">
            <v>COEFICIENTE DE REPRESENTATIVIDADE</v>
          </cell>
          <cell r="K3813" t="str">
            <v>8,24</v>
          </cell>
        </row>
        <row r="3814">
          <cell r="G3814">
            <v>89545</v>
          </cell>
          <cell r="H3814" t="str">
            <v>LUVA SIMPLES, PVC, SERIE R, ÁGUA PLUVIAL, DN 50 MM, JUNTA ELÁSTICA, FORNECIDO E INSTALADO EM RAMAL DE ENCAMINHAMENTO. AF_06/2022</v>
          </cell>
          <cell r="I3814" t="str">
            <v>UN</v>
          </cell>
          <cell r="J3814" t="str">
            <v>COEFICIENTE DE REPRESENTATIVIDADE</v>
          </cell>
          <cell r="K3814" t="str">
            <v>16,74</v>
          </cell>
        </row>
        <row r="3815">
          <cell r="G3815">
            <v>89546</v>
          </cell>
          <cell r="H3815" t="str">
            <v>BUCHA DE REDUÇÃO LONGA, PVC, SERIE R, ÁGUA PLUVIAL, DN 50 X 40 MM, JUNTA ELÁSTICA, FORNECIDO E INSTALADO EM RAMAL DE ENCAMINHAMENTO. AF_06/2022</v>
          </cell>
          <cell r="I3815" t="str">
            <v>UN</v>
          </cell>
          <cell r="J3815" t="str">
            <v>COEFICIENTE DE REPRESENTATIVIDADE</v>
          </cell>
          <cell r="K3815" t="str">
            <v>10,98</v>
          </cell>
        </row>
        <row r="3816">
          <cell r="G3816">
            <v>89547</v>
          </cell>
          <cell r="H3816" t="str">
            <v>LUVA SIMPLES, PVC, SERIE R, ÁGUA PLUVIAL, DN 75 MM, JUNTA ELÁSTICA, FORNECIDO E INSTALADO EM RAMAL DE ENCAMINHAMENTO. AF_06/2022</v>
          </cell>
          <cell r="I3816" t="str">
            <v>UN</v>
          </cell>
          <cell r="J3816" t="str">
            <v>COEFICIENTE DE REPRESENTATIVIDADE</v>
          </cell>
          <cell r="K3816" t="str">
            <v>21,93</v>
          </cell>
        </row>
        <row r="3817">
          <cell r="G3817">
            <v>89548</v>
          </cell>
          <cell r="H3817" t="str">
            <v>LUVA DE CORRER, PVC, SERIE R, ÁGUA PLUVIAL, DN 75 MM, JUNTA ELÁSTICA, FORNECIDO E INSTALADO EM RAMAL DE ENCAMINHAMENTO. AF_06/2022</v>
          </cell>
          <cell r="I3817" t="str">
            <v>UN</v>
          </cell>
          <cell r="J3817" t="str">
            <v>COEFICIENTE DE REPRESENTATIVIDADE</v>
          </cell>
          <cell r="K3817" t="str">
            <v>22,84</v>
          </cell>
        </row>
        <row r="3818">
          <cell r="G3818">
            <v>89549</v>
          </cell>
          <cell r="H3818" t="str">
            <v>REDUÇÃO EXCÊNTRICA, PVC, SERIE R, ÁGUA PLUVIAL, DN 75 X 50 MM, JUNTA ELÁSTICA, FORNECIDO E INSTALADO EM RAMAL DE ENCAMINHAMENTO. AF_06/2022</v>
          </cell>
          <cell r="I3818" t="str">
            <v>UN</v>
          </cell>
          <cell r="J3818" t="str">
            <v>COEFICIENTE DE REPRESENTATIVIDADE</v>
          </cell>
          <cell r="K3818" t="str">
            <v>18,93</v>
          </cell>
        </row>
        <row r="3819">
          <cell r="G3819">
            <v>89550</v>
          </cell>
          <cell r="H3819" t="str">
            <v>TÊ DE INSPEÇÃO, PVC, SERIE R, ÁGUA PLUVIAL, DN 75 MM, JUNTA ELÁSTICA, FORNECIDO E INSTALADO EM RAMAL DE ENCAMINHAMENTO. AF_06/2022</v>
          </cell>
          <cell r="I3819" t="str">
            <v>UN</v>
          </cell>
          <cell r="J3819" t="str">
            <v>COEFICIENTE DE REPRESENTATIVIDADE</v>
          </cell>
          <cell r="K3819" t="str">
            <v>41,76</v>
          </cell>
        </row>
        <row r="3820">
          <cell r="G3820">
            <v>89551</v>
          </cell>
          <cell r="H3820" t="str">
            <v>LUVA SOLDÁVEL E COM ROSCA, PVC, SOLDÁVEL, DN 32MM X 1 , INSTALADO EM PRUMADA DE ÁGUA - FORNECIMENTO E INSTALAÇÃO. AF_06/2022</v>
          </cell>
          <cell r="I3820" t="str">
            <v>UN</v>
          </cell>
          <cell r="J3820" t="str">
            <v>COEFICIENTE DE REPRESENTATIVIDADE</v>
          </cell>
          <cell r="K3820" t="str">
            <v>9,16</v>
          </cell>
        </row>
        <row r="3821">
          <cell r="G3821">
            <v>89552</v>
          </cell>
          <cell r="H3821" t="str">
            <v>UNIÃO, PVC, SOLDÁVEL, DN 32MM, INSTALADO EM PRUMADA DE ÁGUA - FORNECIMENTO E INSTALAÇÃO. AF_06/2022</v>
          </cell>
          <cell r="I3821" t="str">
            <v>UN</v>
          </cell>
          <cell r="J3821" t="str">
            <v>COEFICIENTE DE REPRESENTATIVIDADE</v>
          </cell>
          <cell r="K3821" t="str">
            <v>21,18</v>
          </cell>
        </row>
        <row r="3822">
          <cell r="G3822">
            <v>89553</v>
          </cell>
          <cell r="H3822" t="str">
            <v>ADAPTADOR CURTO COM BOLSA E ROSCA PARA REGISTRO, PVC, SOLDÁVEL, DN 32MM X 1 , INSTALADO EM PRUMADA DE ÁGUA - FORNECIMENTO E INSTALAÇÃO. AF_06/2022</v>
          </cell>
          <cell r="I3822" t="str">
            <v>UN</v>
          </cell>
          <cell r="J3822" t="str">
            <v>COEFICIENTE DE REPRESENTATIVIDADE</v>
          </cell>
          <cell r="K3822" t="str">
            <v>5,63</v>
          </cell>
        </row>
        <row r="3823">
          <cell r="G3823">
            <v>89554</v>
          </cell>
          <cell r="H3823" t="str">
            <v>LUVA SIMPLES, PVC, SERIE R, ÁGUA PLUVIAL, DN 100 MM, JUNTA ELÁSTICA, FORNECIDO E INSTALADO EM RAMAL DE ENCAMINHAMENTO. AF_06/2022</v>
          </cell>
          <cell r="I3823" t="str">
            <v>UN</v>
          </cell>
          <cell r="J3823" t="str">
            <v>COEFICIENTE DE REPRESENTATIVIDADE</v>
          </cell>
          <cell r="K3823" t="str">
            <v>27,60</v>
          </cell>
        </row>
        <row r="3824">
          <cell r="G3824">
            <v>89555</v>
          </cell>
          <cell r="H3824" t="str">
            <v>CURVA DE TRANSPOSIÇÃO, PVC, SOLDÁVEL, DN 32MM, INSTALADO EM PRUMADA DE ÁGUA   FORNECIMENTO E INSTALAÇÃO. AF_06/2022</v>
          </cell>
          <cell r="I3824" t="str">
            <v>UN</v>
          </cell>
          <cell r="J3824" t="str">
            <v>COEFICIENTE DE REPRESENTATIVIDADE</v>
          </cell>
          <cell r="K3824" t="str">
            <v>25,13</v>
          </cell>
        </row>
        <row r="3825">
          <cell r="G3825">
            <v>89556</v>
          </cell>
          <cell r="H3825" t="str">
            <v>LUVA DE CORRER, PVC, SERIE R, ÁGUA PLUVIAL, DN 100 MM, JUNTA ELÁSTICA, FORNECIDO E INSTALADO EM RAMAL DE ENCAMINHAMENTO. AF_06/2022</v>
          </cell>
          <cell r="I3825" t="str">
            <v>UN</v>
          </cell>
          <cell r="J3825" t="str">
            <v>COEFICIENTE DE REPRESENTATIVIDADE</v>
          </cell>
          <cell r="K3825" t="str">
            <v>40,21</v>
          </cell>
        </row>
        <row r="3826">
          <cell r="G3826">
            <v>89557</v>
          </cell>
          <cell r="H3826" t="str">
            <v>REDUÇÃO EXCÊNTRICA, PVC, SERIE R, ÁGUA PLUVIAL, DN 100 X 75 MM, JUNTA ELÁSTICA, FORNECIDO E INSTALADO EM RAMAL DE ENCAMINHAMENTO. AF_06/2022</v>
          </cell>
          <cell r="I3826" t="str">
            <v>UN</v>
          </cell>
          <cell r="J3826" t="str">
            <v>COEFICIENTE DE REPRESENTATIVIDADE</v>
          </cell>
          <cell r="K3826" t="str">
            <v>31,83</v>
          </cell>
        </row>
        <row r="3827">
          <cell r="G3827">
            <v>89558</v>
          </cell>
          <cell r="H3827" t="str">
            <v>LUVA, PVC, SOLDÁVEL, DN 40MM, INSTALADO EM PRUMADA DE ÁGUA - FORNECIMENTO E INSTALAÇÃO. AF_06/2022</v>
          </cell>
          <cell r="I3827" t="str">
            <v>UN</v>
          </cell>
          <cell r="J3827" t="str">
            <v>COEFICIENTE DE REPRESENTATIVIDADE</v>
          </cell>
          <cell r="K3827" t="str">
            <v>10,05</v>
          </cell>
        </row>
        <row r="3828">
          <cell r="G3828">
            <v>89559</v>
          </cell>
          <cell r="H3828" t="str">
            <v>TÊ DE INSPEÇÃO, PVC, SERIE R, ÁGUA PLUVIAL, DN 100 MM, JUNTA ELÁSTICA, FORNECIDO E INSTALADO EM RAMAL DE ENCAMINHAMENTO. AF_06/2022</v>
          </cell>
          <cell r="I3828" t="str">
            <v>UN</v>
          </cell>
          <cell r="J3828" t="str">
            <v>COEFICIENTE DE REPRESENTATIVIDADE</v>
          </cell>
          <cell r="K3828" t="str">
            <v>68,18</v>
          </cell>
        </row>
        <row r="3829">
          <cell r="G3829">
            <v>89560</v>
          </cell>
          <cell r="H3829" t="str">
            <v>LUVA DE CORRER, PVC, SOLDÁVEL, DN 40MM, INSTALADO EM PRUMADA DE ÁGUA   FORNECIMENTO E INSTALAÇÃO. AF_06/2022</v>
          </cell>
          <cell r="I3829" t="str">
            <v>UN</v>
          </cell>
          <cell r="J3829" t="str">
            <v>COEFICIENTE DE REPRESENTATIVIDADE</v>
          </cell>
          <cell r="K3829" t="str">
            <v>41,35</v>
          </cell>
        </row>
        <row r="3830">
          <cell r="G3830">
            <v>89561</v>
          </cell>
          <cell r="H3830" t="str">
            <v>JUNÇÃO SIMPLES, PVC, SERIE R, ÁGUA PLUVIAL, DN 40 MM, JUNTA SOLDÁVEL, FORNECIDO E INSTALADO EM RAMAL DE ENCAMINHAMENTO. AF_06/2022</v>
          </cell>
          <cell r="I3830" t="str">
            <v>UN</v>
          </cell>
          <cell r="J3830" t="str">
            <v>COEFICIENTE DE REPRESENTATIVIDADE</v>
          </cell>
          <cell r="K3830" t="str">
            <v>14,30</v>
          </cell>
        </row>
        <row r="3831">
          <cell r="G3831">
            <v>89562</v>
          </cell>
          <cell r="H3831" t="str">
            <v>LUVA DE REDUÇÃO, PVC, SOLDÁVEL, DN 40MM X 32MM, INSTALADO EM PRUMADA DE ÁGUA - FORNECIMENTO E INSTALAÇÃO. AF_06/2022</v>
          </cell>
          <cell r="I3831" t="str">
            <v>UN</v>
          </cell>
          <cell r="J3831" t="str">
            <v>COEFICIENTE DE REPRESENTATIVIDADE</v>
          </cell>
          <cell r="K3831" t="str">
            <v>11,00</v>
          </cell>
        </row>
        <row r="3832">
          <cell r="G3832">
            <v>89563</v>
          </cell>
          <cell r="H3832" t="str">
            <v>JUNÇÃO SIMPLES, PVC, SERIE R, ÁGUA PLUVIAL, DN 50 MM, JUNTA ELÁSTICA, FORNECIDO E INSTALADO EM RAMAL DE ENCAMINHAMENTO. AF_06/2022</v>
          </cell>
          <cell r="I3832" t="str">
            <v>UN</v>
          </cell>
          <cell r="J3832" t="str">
            <v>COEFICIENTE DE REPRESENTATIVIDADE</v>
          </cell>
          <cell r="K3832" t="str">
            <v>34,83</v>
          </cell>
        </row>
        <row r="3833">
          <cell r="G3833">
            <v>89564</v>
          </cell>
          <cell r="H3833" t="str">
            <v>LUVA COM ROSCA, PVC, SOLDÁVEL, DN 40MM X 1.1/4 , INSTALADO EM PRUMADA DE ÁGUA - FORNECIMENTO E INSTALAÇÃO. AF_06/2022</v>
          </cell>
          <cell r="I3833" t="str">
            <v>UN</v>
          </cell>
          <cell r="J3833" t="str">
            <v>COEFICIENTE DE REPRESENTATIVIDADE</v>
          </cell>
          <cell r="K3833" t="str">
            <v>17,54</v>
          </cell>
        </row>
        <row r="3834">
          <cell r="G3834">
            <v>89565</v>
          </cell>
          <cell r="H3834" t="str">
            <v>JUNÇÃO SIMPLES, PVC, SERIE R, ÁGUA PLUVIAL, DN 75 X 75 MM, JUNTA ELÁSTICA, FORNECIDO E INSTALADO EM RAMAL DE ENCAMINHAMENTO. AF_06/2022</v>
          </cell>
          <cell r="I3834" t="str">
            <v>UN</v>
          </cell>
          <cell r="J3834" t="str">
            <v>COEFICIENTE DE REPRESENTATIVIDADE</v>
          </cell>
          <cell r="K3834" t="str">
            <v>56,23</v>
          </cell>
        </row>
        <row r="3835">
          <cell r="G3835">
            <v>89566</v>
          </cell>
          <cell r="H3835" t="str">
            <v>TÊ, PVC, SERIE R, ÁGUA PLUVIAL, DN 75 MM, JUNTA ELÁSTICA, FORNECIDO E INSTALADO EM RAMAL DE ENCAMINHAMENTO. AF_06/2022</v>
          </cell>
          <cell r="I3835" t="str">
            <v>UN</v>
          </cell>
          <cell r="J3835" t="str">
            <v>COEFICIENTE DE REPRESENTATIVIDADE</v>
          </cell>
          <cell r="K3835" t="str">
            <v>47,36</v>
          </cell>
        </row>
        <row r="3836">
          <cell r="G3836">
            <v>89567</v>
          </cell>
          <cell r="H3836" t="str">
            <v>JUNÇÃO SIMPLES, PVC, SERIE R, ÁGUA PLUVIAL, DN 100 X 100 MM, JUNTA ELÁSTICA, FORNECIDO E INSTALADO EM RAMAL DE ENCAMINHAMENTO. AF_06/2022</v>
          </cell>
          <cell r="I3836" t="str">
            <v>UN</v>
          </cell>
          <cell r="J3836" t="str">
            <v>COEFICIENTE DE REPRESENTATIVIDADE</v>
          </cell>
          <cell r="K3836" t="str">
            <v>80,76</v>
          </cell>
        </row>
        <row r="3837">
          <cell r="G3837">
            <v>89568</v>
          </cell>
          <cell r="H3837" t="str">
            <v>UNIÃO, PVC, SOLDÁVEL, DN 40MM, INSTALADO EM PRUMADA DE ÁGUA - FORNECIMENTO E INSTALAÇÃO. AF_06/2022</v>
          </cell>
          <cell r="I3837" t="str">
            <v>UN</v>
          </cell>
          <cell r="J3837" t="str">
            <v>COEFICIENTE DE REPRESENTATIVIDADE</v>
          </cell>
          <cell r="K3837" t="str">
            <v>38,17</v>
          </cell>
        </row>
        <row r="3838">
          <cell r="G3838">
            <v>89569</v>
          </cell>
          <cell r="H3838" t="str">
            <v>JUNÇÃO SIMPLES, PVC, SERIE R, ÁGUA PLUVIAL, DN 100 X 75 MM, JUNTA ELÁSTICA, FORNECIDO E INSTALADO EM RAMAL DE ENCAMINHAMENTO. AF_06/2022</v>
          </cell>
          <cell r="I3838" t="str">
            <v>UN</v>
          </cell>
          <cell r="J3838" t="str">
            <v>COEFICIENTE DE REPRESENTATIVIDADE</v>
          </cell>
          <cell r="K3838" t="str">
            <v>95,00</v>
          </cell>
        </row>
        <row r="3839">
          <cell r="G3839">
            <v>89570</v>
          </cell>
          <cell r="H3839" t="str">
            <v>ADAPTADOR CURTO COM BOLSA E ROSCA PARA REGISTRO, PVC, SOLDÁVEL, DN 40MM X 1.1/2 , INSTALADO EM PRUMADA DE ÁGUA - FORNECIMENTO E INSTALAÇÃO. AF_06/2022</v>
          </cell>
          <cell r="I3839" t="str">
            <v>UN</v>
          </cell>
          <cell r="J3839" t="str">
            <v>COEFICIENTE DE REPRESENTATIVIDADE</v>
          </cell>
          <cell r="K3839" t="str">
            <v>12,29</v>
          </cell>
        </row>
        <row r="3840">
          <cell r="G3840">
            <v>89571</v>
          </cell>
          <cell r="H3840" t="str">
            <v>TÊ, PVC, SERIE R, ÁGUA PLUVIAL, DN 100 X 100 MM, JUNTA ELÁSTICA, FORNECIDO E INSTALADO EM RAMAL DE ENCAMINHAMENTO. AF_06/2022</v>
          </cell>
          <cell r="I3840" t="str">
            <v>UN</v>
          </cell>
          <cell r="J3840" t="str">
            <v>COEFICIENTE DE REPRESENTATIVIDADE</v>
          </cell>
          <cell r="K3840" t="str">
            <v>69,59</v>
          </cell>
        </row>
        <row r="3841">
          <cell r="G3841">
            <v>89572</v>
          </cell>
          <cell r="H3841" t="str">
            <v>ADAPTADOR CURTO COM BOLSA E ROSCA PARA REGISTRO, PVC, SOLDÁVEL, DN 40MM X 1.1/4 , INSTALADO EM PRUMADA DE ÁGUA - FORNECIMENTO E INSTALAÇÃO. AF_06/2022</v>
          </cell>
          <cell r="I3841" t="str">
            <v>UN</v>
          </cell>
          <cell r="J3841" t="str">
            <v>COEFICIENTE DE REPRESENTATIVIDADE</v>
          </cell>
          <cell r="K3841" t="str">
            <v>8,93</v>
          </cell>
        </row>
        <row r="3842">
          <cell r="G3842">
            <v>89573</v>
          </cell>
          <cell r="H3842" t="str">
            <v>TÊ, PVC, SERIE R, ÁGUA PLUVIAL, DN 100 X 75 MM, JUNTA ELÁSTICA, FORNECIDO E INSTALADO EM RAMAL DE ENCAMINHAMENTO. AF_06/2022</v>
          </cell>
          <cell r="I3842" t="str">
            <v>UN</v>
          </cell>
          <cell r="J3842" t="str">
            <v>COEFICIENTE DE REPRESENTATIVIDADE</v>
          </cell>
          <cell r="K3842" t="str">
            <v>76,91</v>
          </cell>
        </row>
        <row r="3843">
          <cell r="G3843">
            <v>89574</v>
          </cell>
          <cell r="H3843" t="str">
            <v>JUNÇÃO DUPLA, PVC, SERIE R, ÁGUA PLUVIAL, DN 100 X 100 X 100 MM, JUNTA ELÁSTICA, FORNECIDO E INSTALADO EM RAMAL DE ENCAMINHAMENTO. AF_06/2022</v>
          </cell>
          <cell r="I3843" t="str">
            <v>UN</v>
          </cell>
          <cell r="J3843" t="str">
            <v>COEFICIENTE DE REPRESENTATIVIDADE</v>
          </cell>
          <cell r="K3843" t="str">
            <v>157,18</v>
          </cell>
        </row>
        <row r="3844">
          <cell r="G3844">
            <v>89575</v>
          </cell>
          <cell r="H3844" t="str">
            <v>LUVA, PVC, SOLDÁVEL, DN 50MM, INSTALADO EM PRUMADA DE ÁGUA - FORNECIMENTO E INSTALAÇÃO. AF_06/2022</v>
          </cell>
          <cell r="I3844" t="str">
            <v>UN</v>
          </cell>
          <cell r="J3844" t="str">
            <v>COEFICIENTE DE REPRESENTATIVIDADE</v>
          </cell>
          <cell r="K3844" t="str">
            <v>11,68</v>
          </cell>
        </row>
        <row r="3845">
          <cell r="G3845">
            <v>89577</v>
          </cell>
          <cell r="H3845" t="str">
            <v>LUVA DE CORRER, PVC, SOLDÁVEL, DN 50MM, INSTALADO EM PRUMADA DE ÁGUA - FORNECIMENTO E INSTALAÇÃO. AF_06/2022</v>
          </cell>
          <cell r="I3845" t="str">
            <v>UN</v>
          </cell>
          <cell r="J3845" t="str">
            <v>COEFICIENTE DE REPRESENTATIVIDADE</v>
          </cell>
          <cell r="K3845" t="str">
            <v>43,15</v>
          </cell>
        </row>
        <row r="3846">
          <cell r="G3846">
            <v>89579</v>
          </cell>
          <cell r="H3846" t="str">
            <v>LUVA DE REDUÇÃO, PVC, SOLDÁVEL, DN 50MM X 25MM, INSTALADO EM PRUMADA DE ÁGUA   FORNECIMENTO E INSTALAÇÃO. AF_06/2022</v>
          </cell>
          <cell r="I3846" t="str">
            <v>UN</v>
          </cell>
          <cell r="J3846" t="str">
            <v>COEFICIENTE DE REPRESENTATIVIDADE</v>
          </cell>
          <cell r="K3846" t="str">
            <v>12,53</v>
          </cell>
        </row>
        <row r="3847">
          <cell r="G3847">
            <v>89581</v>
          </cell>
          <cell r="H3847" t="str">
            <v>JOELHO 90 GRAUS, PVC, SERIE R, ÁGUA PLUVIAL, DN 75 MM, JUNTA ELÁSTICA, FORNECIDO E INSTALADO EM CONDUTORES VERTICAIS DE ÁGUAS PLUVIAIS. AF_06/2022</v>
          </cell>
          <cell r="I3847" t="str">
            <v>UN</v>
          </cell>
          <cell r="J3847" t="str">
            <v>COEFICIENTE DE REPRESENTATIVIDADE</v>
          </cell>
          <cell r="K3847" t="str">
            <v>32,78</v>
          </cell>
        </row>
        <row r="3848">
          <cell r="G3848">
            <v>89582</v>
          </cell>
          <cell r="H3848" t="str">
            <v>JOELHO 45 GRAUS, PVC, SERIE R, ÁGUA PLUVIAL, DN 75 MM, JUNTA ELÁSTICA, FORNECIDO E INSTALADO EM CONDUTORES VERTICAIS DE ÁGUAS PLUVIAIS. AF_06/2022</v>
          </cell>
          <cell r="I3848" t="str">
            <v>UN</v>
          </cell>
          <cell r="J3848" t="str">
            <v>COEFICIENTE DE REPRESENTATIVIDADE</v>
          </cell>
          <cell r="K3848" t="str">
            <v>33,27</v>
          </cell>
        </row>
        <row r="3849">
          <cell r="G3849">
            <v>89583</v>
          </cell>
          <cell r="H3849" t="str">
            <v>CURVA 87 GRAUS E 30 MINUTOS, PVC, SERIE R, ÁGUA PLUVIAL, DN 75 MM, JUNTA ELÁSTICA, FORNECIDO E INSTALADO EM CONDUTORES VERTICAIS DE ÁGUAS PLUVIAIS. AF_06/2022</v>
          </cell>
          <cell r="I3849" t="str">
            <v>UN</v>
          </cell>
          <cell r="J3849" t="str">
            <v>COEFICIENTE DE REPRESENTATIVIDADE</v>
          </cell>
          <cell r="K3849" t="str">
            <v>42,31</v>
          </cell>
        </row>
        <row r="3850">
          <cell r="G3850">
            <v>89584</v>
          </cell>
          <cell r="H3850" t="str">
            <v>JOELHO 90 GRAUS, PVC, SERIE R, ÁGUA PLUVIAL, DN 100 MM, JUNTA ELÁSTICA, FORNECIDO E INSTALADO EM CONDUTORES VERTICAIS DE ÁGUAS PLUVIAIS. AF_06/2022</v>
          </cell>
          <cell r="I3850" t="str">
            <v>UN</v>
          </cell>
          <cell r="J3850" t="str">
            <v>COEFICIENTE DE REPRESENTATIVIDADE</v>
          </cell>
          <cell r="K3850" t="str">
            <v>42,33</v>
          </cell>
        </row>
        <row r="3851">
          <cell r="G3851">
            <v>89585</v>
          </cell>
          <cell r="H3851" t="str">
            <v>JOELHO 45 GRAUS, PVC, SERIE R, ÁGUA PLUVIAL, DN 100 MM, JUNTA ELÁSTICA, FORNECIDO E INSTALADO EM CONDUTORES VERTICAIS DE ÁGUAS PLUVIAIS. AF_06/2022</v>
          </cell>
          <cell r="I3851" t="str">
            <v>UN</v>
          </cell>
          <cell r="J3851" t="str">
            <v>COEFICIENTE DE REPRESENTATIVIDADE</v>
          </cell>
          <cell r="K3851" t="str">
            <v>43,43</v>
          </cell>
        </row>
        <row r="3852">
          <cell r="G3852">
            <v>89587</v>
          </cell>
          <cell r="H3852" t="str">
            <v>CURVA 87 GRAUS E 30 MINUTOS, PVC, SERIE R, ÁGUA PLUVIAL, DN 100 MM, JUNTA ELÁSTICA, FORNECIDO E INSTALADO EM CONDUTORES VERTICAIS DE ÁGUAS PLUVIAIS. AF_06/2022</v>
          </cell>
          <cell r="I3852" t="str">
            <v>UN</v>
          </cell>
          <cell r="J3852" t="str">
            <v>COEFICIENTE DE REPRESENTATIVIDADE</v>
          </cell>
          <cell r="K3852" t="str">
            <v>48,16</v>
          </cell>
        </row>
        <row r="3853">
          <cell r="G3853">
            <v>89590</v>
          </cell>
          <cell r="H3853" t="str">
            <v>JOELHO 90 GRAUS, PVC, SERIE R, ÁGUA PLUVIAL, DN 150 MM, JUNTA ELÁSTICA, FORNECIDO E INSTALADO EM CONDUTORES VERTICAIS DE ÁGUAS PLUVIAIS. AF_06/2022</v>
          </cell>
          <cell r="I3853" t="str">
            <v>UN</v>
          </cell>
          <cell r="J3853" t="str">
            <v>COEFICIENTE DE REPRESENTATIVIDADE</v>
          </cell>
          <cell r="K3853" t="str">
            <v>132,30</v>
          </cell>
        </row>
        <row r="3854">
          <cell r="G3854">
            <v>89591</v>
          </cell>
          <cell r="H3854" t="str">
            <v>JOELHO 45 GRAUS, PVC, SERIE R, ÁGUA PLUVIAL, DN 150 MM, JUNTA ELÁSTICA, FORNECIDO E INSTALADO EM CONDUTORES VERTICAIS DE ÁGUAS PLUVIAIS. AF_06/2022</v>
          </cell>
          <cell r="I3854" t="str">
            <v>UN</v>
          </cell>
          <cell r="J3854" t="str">
            <v>COEFICIENTE DE REPRESENTATIVIDADE</v>
          </cell>
          <cell r="K3854" t="str">
            <v>128,93</v>
          </cell>
        </row>
        <row r="3855">
          <cell r="G3855">
            <v>89592</v>
          </cell>
          <cell r="H3855" t="str">
            <v>CURVA 87 GRAUS E 30 MINUTOS, PVC, SERIE R, ÁGUA PLUVIAL, DN 150 MM, JUNTA ELÁSTICA, FORNECIDO E INSTALADO EM CONDUTORES VERTICAIS DE ÁGUAS PLUVIAIS. AF_06/2022</v>
          </cell>
          <cell r="I3855" t="str">
            <v>UN</v>
          </cell>
          <cell r="J3855" t="str">
            <v>COEFICIENTE DE REPRESENTATIVIDADE</v>
          </cell>
          <cell r="K3855" t="str">
            <v>158,52</v>
          </cell>
        </row>
        <row r="3856">
          <cell r="G3856">
            <v>89593</v>
          </cell>
          <cell r="H3856" t="str">
            <v>LUVA COM ROSCA, PVC, SOLDÁVEL, DN 50MM X 1.1/2 , INSTALADO EM PRUMADA DE ÁGUA - FORNECIMENTO E INSTALAÇÃO. AF_06/2022</v>
          </cell>
          <cell r="I3856" t="str">
            <v>UN</v>
          </cell>
          <cell r="J3856" t="str">
            <v>COEFICIENTE DE REPRESENTATIVIDADE</v>
          </cell>
          <cell r="K3856" t="str">
            <v>28,70</v>
          </cell>
        </row>
        <row r="3857">
          <cell r="G3857">
            <v>89594</v>
          </cell>
          <cell r="H3857" t="str">
            <v>UNIÃO, PVC, SOLDÁVEL, DN 50MM, INSTALADO EM PRUMADA DE ÁGUA - FORNECIMENTO E INSTALAÇÃO. AF_06/2022</v>
          </cell>
          <cell r="I3857" t="str">
            <v>UN</v>
          </cell>
          <cell r="J3857" t="str">
            <v>COEFICIENTE DE REPRESENTATIVIDADE</v>
          </cell>
          <cell r="K3857" t="str">
            <v>41,94</v>
          </cell>
        </row>
        <row r="3858">
          <cell r="G3858">
            <v>89595</v>
          </cell>
          <cell r="H3858" t="str">
            <v>ADAPTADOR CURTO COM BOLSA E ROSCA PARA REGISTRO, PVC, SOLDÁVEL, DN 50MM X 1.1/4 , INSTALADO EM PRUMADA DE ÁGUA - FORNECIMENTO E INSTALAÇÃO. AF_06/2022</v>
          </cell>
          <cell r="I3858" t="str">
            <v>UN</v>
          </cell>
          <cell r="J3858" t="str">
            <v>COEFICIENTE DE REPRESENTATIVIDADE</v>
          </cell>
          <cell r="K3858" t="str">
            <v>15,81</v>
          </cell>
        </row>
        <row r="3859">
          <cell r="G3859">
            <v>89596</v>
          </cell>
          <cell r="H3859" t="str">
            <v>ADAPTADOR CURTO COM BOLSA E ROSCA PARA REGISTRO, PVC, SOLDÁVEL, DN 50MM X 1.1/2 , INSTALADO EM PRUMADA DE ÁGUA - FORNECIMENTO E INSTALAÇÃO. AF_06/2022</v>
          </cell>
          <cell r="I3859" t="str">
            <v>UN</v>
          </cell>
          <cell r="J3859" t="str">
            <v>COEFICIENTE DE REPRESENTATIVIDADE</v>
          </cell>
          <cell r="K3859" t="str">
            <v>10,74</v>
          </cell>
        </row>
        <row r="3860">
          <cell r="G3860">
            <v>89597</v>
          </cell>
          <cell r="H3860" t="str">
            <v>LUVA, PVC, SOLDÁVEL, DN 60MM, INSTALADO EM PRUMADA DE ÁGUA - FORNECIMENTO E INSTALAÇÃO. AF_06/2022</v>
          </cell>
          <cell r="I3860" t="str">
            <v>UN</v>
          </cell>
          <cell r="J3860" t="str">
            <v>COEFICIENTE DE REPRESENTATIVIDADE</v>
          </cell>
          <cell r="K3860" t="str">
            <v>24,86</v>
          </cell>
        </row>
        <row r="3861">
          <cell r="G3861">
            <v>89598</v>
          </cell>
          <cell r="H3861" t="str">
            <v>LUVA DE CORRER, PVC, SOLDÁVEL, DN 60MM, INSTALADO EM PRUMADA DE ÁGUA   FORNECIMENTO E INSTALAÇÃO. AF_06/2022</v>
          </cell>
          <cell r="I3861" t="str">
            <v>UN</v>
          </cell>
          <cell r="J3861" t="str">
            <v>COEFICIENTE DE REPRESENTATIVIDADE</v>
          </cell>
          <cell r="K3861" t="str">
            <v>58,53</v>
          </cell>
        </row>
        <row r="3862">
          <cell r="G3862">
            <v>89599</v>
          </cell>
          <cell r="H3862" t="str">
            <v>LUVA SIMPLES, PVC, SERIE R, ÁGUA PLUVIAL, DN 75 MM, JUNTA ELÁSTICA, FORNECIDO E INSTALADO EM CONDUTORES VERTICAIS DE ÁGUAS PLUVIAIS. AF_06/2022</v>
          </cell>
          <cell r="I3862" t="str">
            <v>UN</v>
          </cell>
          <cell r="J3862" t="str">
            <v>COEFICIENTE DE REPRESENTATIVIDADE</v>
          </cell>
          <cell r="K3862" t="str">
            <v>24,11</v>
          </cell>
        </row>
        <row r="3863">
          <cell r="G3863">
            <v>89600</v>
          </cell>
          <cell r="H3863" t="str">
            <v>LUVA DE CORRER, PVC, SERIE R, ÁGUA PLUVIAL, DN 75 MM, JUNTA ELÁSTICA, FORNECIDO E INSTALADO EM CONDUTORES VERTICAIS DE ÁGUAS PLUVIAIS. AF_06/2022</v>
          </cell>
          <cell r="I3863" t="str">
            <v>UN</v>
          </cell>
          <cell r="J3863" t="str">
            <v>COEFICIENTE DE REPRESENTATIVIDADE</v>
          </cell>
          <cell r="K3863" t="str">
            <v>25,00</v>
          </cell>
        </row>
        <row r="3864">
          <cell r="G3864">
            <v>89605</v>
          </cell>
          <cell r="H3864" t="str">
            <v>LUVA DE REDUÇÃO, PVC, SOLDÁVEL, DN 60MM X 50MM, INSTALADO EM PRUMADA DE ÁGUA - FORNECIMENTO E INSTALAÇÃO. AF_06/2022</v>
          </cell>
          <cell r="I3864" t="str">
            <v>UN</v>
          </cell>
          <cell r="J3864" t="str">
            <v>COEFICIENTE DE REPRESENTATIVIDADE</v>
          </cell>
          <cell r="K3864" t="str">
            <v>22,64</v>
          </cell>
        </row>
        <row r="3865">
          <cell r="G3865">
            <v>89609</v>
          </cell>
          <cell r="H3865" t="str">
            <v>UNIÃO, PVC, SOLDÁVEL, DN 60MM, INSTALADO EM PRUMADA DE ÁGUA - FORNECIMENTO E INSTALAÇÃO. AF_06/2022</v>
          </cell>
          <cell r="I3865" t="str">
            <v>UN</v>
          </cell>
          <cell r="J3865" t="str">
            <v>COEFICIENTE DE REPRESENTATIVIDADE</v>
          </cell>
          <cell r="K3865" t="str">
            <v>100,97</v>
          </cell>
        </row>
        <row r="3866">
          <cell r="G3866">
            <v>89610</v>
          </cell>
          <cell r="H3866" t="str">
            <v>ADAPTADOR CURTO COM BOLSA E ROSCA PARA REGISTRO, PVC, SOLDÁVEL, DN 60MM X 2 , INSTALADO EM PRUMADA DE ÁGUA - FORNECIMENTO E INSTALAÇÃO. AF_06/2022</v>
          </cell>
          <cell r="I3866" t="str">
            <v>UN</v>
          </cell>
          <cell r="J3866" t="str">
            <v>COEFICIENTE DE REPRESENTATIVIDADE</v>
          </cell>
          <cell r="K3866" t="str">
            <v>21,26</v>
          </cell>
        </row>
        <row r="3867">
          <cell r="G3867">
            <v>89611</v>
          </cell>
          <cell r="H3867" t="str">
            <v>LUVA, PVC, SOLDÁVEL, DN 75MM, INSTALADO EM PRUMADA DE ÁGUA - FORNECIMENTO E INSTALAÇÃO. AF_06/2022</v>
          </cell>
          <cell r="I3867" t="str">
            <v>UN</v>
          </cell>
          <cell r="J3867" t="str">
            <v>COEFICIENTE DE REPRESENTATIVIDADE</v>
          </cell>
          <cell r="K3867" t="str">
            <v>35,48</v>
          </cell>
        </row>
        <row r="3868">
          <cell r="G3868">
            <v>89612</v>
          </cell>
          <cell r="H3868" t="str">
            <v>UNIÃO, PVC, SOLDÁVEL, DN 75MM, INSTALADO EM PRUMADA DE ÁGUA - FORNECIMENTO E INSTALAÇÃO. AF_06/2022</v>
          </cell>
          <cell r="I3868" t="str">
            <v>UN</v>
          </cell>
          <cell r="J3868" t="str">
            <v>COEFICIENTE DE REPRESENTATIVIDADE</v>
          </cell>
          <cell r="K3868" t="str">
            <v>200,47</v>
          </cell>
        </row>
        <row r="3869">
          <cell r="G3869">
            <v>89613</v>
          </cell>
          <cell r="H3869" t="str">
            <v>ADAPTADOR CURTO COM BOLSA E ROSCA PARA REGISTRO, PVC, SOLDÁVEL, DN 75MM X 2.1/2, INSTALADO EM PRUMADA DE ÁGUA - FORNECIMENTO E INSTALAÇÃO. AF_12/2014</v>
          </cell>
          <cell r="I3869" t="str">
            <v>UN</v>
          </cell>
          <cell r="J3869" t="str">
            <v>COEFICIENTE DE REPRESENTATIVIDADE</v>
          </cell>
          <cell r="K3869" t="str">
            <v>34,05</v>
          </cell>
        </row>
        <row r="3870">
          <cell r="G3870">
            <v>89614</v>
          </cell>
          <cell r="H3870" t="str">
            <v>LUVA, PVC, SOLDÁVEL, DN 85MM, INSTALADO EM PRUMADA DE ÁGUA - FORNECIMENTO E INSTALAÇÃO. AF_06/2022</v>
          </cell>
          <cell r="I3870" t="str">
            <v>UN</v>
          </cell>
          <cell r="J3870" t="str">
            <v>COEFICIENTE DE REPRESENTATIVIDADE</v>
          </cell>
          <cell r="K3870" t="str">
            <v>69,01</v>
          </cell>
        </row>
        <row r="3871">
          <cell r="G3871">
            <v>89615</v>
          </cell>
          <cell r="H3871" t="str">
            <v>UNIÃO, PVC, SOLDÁVEL, DN 85MM, INSTALADO EM PRUMADA DE ÁGUA - FORNECIMENTO E INSTALAÇÃO. AF_06/2022</v>
          </cell>
          <cell r="I3871" t="str">
            <v>UN</v>
          </cell>
          <cell r="J3871" t="str">
            <v>COEFICIENTE DE REPRESENTATIVIDADE</v>
          </cell>
          <cell r="K3871" t="str">
            <v>236,78</v>
          </cell>
        </row>
        <row r="3872">
          <cell r="G3872">
            <v>89616</v>
          </cell>
          <cell r="H3872" t="str">
            <v>ADAPTADOR CURTO COM BOLSA E ROSCA PARA REGISTRO, PVC, SOLDÁVEL, DN 85MM X 3 , INSTALADO EM PRUMADA DE ÁGUA - FORNECIMENTO E INSTALAÇÃO. AF_06/2022</v>
          </cell>
          <cell r="I3872" t="str">
            <v>UN</v>
          </cell>
          <cell r="J3872" t="str">
            <v>COEFICIENTE DE REPRESENTATIVIDADE</v>
          </cell>
          <cell r="K3872" t="str">
            <v>45,88</v>
          </cell>
        </row>
        <row r="3873">
          <cell r="G3873">
            <v>89617</v>
          </cell>
          <cell r="H3873" t="str">
            <v>TE, PVC, SOLDÁVEL, DN 25MM, INSTALADO EM PRUMADA DE ÁGUA - FORNECIMENTO E INSTALAÇÃO. AF_06/2022</v>
          </cell>
          <cell r="I3873" t="str">
            <v>UN</v>
          </cell>
          <cell r="J3873" t="str">
            <v>COEFICIENTE DE REPRESENTATIVIDADE</v>
          </cell>
          <cell r="K3873" t="str">
            <v>6,89</v>
          </cell>
        </row>
        <row r="3874">
          <cell r="G3874">
            <v>89620</v>
          </cell>
          <cell r="H3874" t="str">
            <v>TE, PVC, SOLDÁVEL, DN 32MM, INSTALADO EM PRUMADA DE ÁGUA - FORNECIMENTO E INSTALAÇÃO. AF_06/2022</v>
          </cell>
          <cell r="I3874" t="str">
            <v>UN</v>
          </cell>
          <cell r="J3874" t="str">
            <v>COEFICIENTE DE REPRESENTATIVIDADE</v>
          </cell>
          <cell r="K3874" t="str">
            <v>11,62</v>
          </cell>
        </row>
        <row r="3875">
          <cell r="G3875">
            <v>89622</v>
          </cell>
          <cell r="H3875" t="str">
            <v>TÊ DE REDUÇÃO, PVC, SOLDÁVEL, DN 32MM X 25MM, INSTALADO EM PRUMADA DE ÁGUA - FORNECIMENTO E INSTALAÇÃO. AF_06/2022</v>
          </cell>
          <cell r="I3875" t="str">
            <v>UN</v>
          </cell>
          <cell r="J3875" t="str">
            <v>COEFICIENTE DE REPRESENTATIVIDADE</v>
          </cell>
          <cell r="K3875" t="str">
            <v>14,72</v>
          </cell>
        </row>
        <row r="3876">
          <cell r="G3876">
            <v>89623</v>
          </cell>
          <cell r="H3876" t="str">
            <v>TE, PVC, SOLDÁVEL, DN 40MM, INSTALADO EM PRUMADA DE ÁGUA - FORNECIMENTO E INSTALAÇÃO. AF_06/2022</v>
          </cell>
          <cell r="I3876" t="str">
            <v>UN</v>
          </cell>
          <cell r="J3876" t="str">
            <v>COEFICIENTE DE REPRESENTATIVIDADE</v>
          </cell>
          <cell r="K3876" t="str">
            <v>20,25</v>
          </cell>
        </row>
        <row r="3877">
          <cell r="G3877">
            <v>89624</v>
          </cell>
          <cell r="H3877" t="str">
            <v>TÊ DE REDUÇÃO, PVC, SOLDÁVEL, DN 40MM X 32MM, INSTALADO EM PRUMADA DE ÁGUA - FORNECIMENTO E INSTALAÇÃO. AF_06/2022</v>
          </cell>
          <cell r="I3877" t="str">
            <v>UN</v>
          </cell>
          <cell r="J3877" t="str">
            <v>COEFICIENTE DE REPRESENTATIVIDADE</v>
          </cell>
          <cell r="K3877" t="str">
            <v>18,78</v>
          </cell>
        </row>
        <row r="3878">
          <cell r="G3878">
            <v>89625</v>
          </cell>
          <cell r="H3878" t="str">
            <v>TE, PVC, SOLDÁVEL, DN 50MM, INSTALADO EM PRUMADA DE ÁGUA - FORNECIMENTO E INSTALAÇÃO. AF_06/2022</v>
          </cell>
          <cell r="I3878" t="str">
            <v>UN</v>
          </cell>
          <cell r="J3878" t="str">
            <v>COEFICIENTE DE REPRESENTATIVIDADE</v>
          </cell>
          <cell r="K3878" t="str">
            <v>23,29</v>
          </cell>
        </row>
        <row r="3879">
          <cell r="G3879">
            <v>89626</v>
          </cell>
          <cell r="H3879" t="str">
            <v>TÊ DE REDUÇÃO, PVC, SOLDÁVEL, DN 50MM X 40MM, INSTALADO EM PRUMADA DE ÁGUA - FORNECIMENTO E INSTALAÇÃO. AF_06/2022</v>
          </cell>
          <cell r="I3879" t="str">
            <v>UN</v>
          </cell>
          <cell r="J3879" t="str">
            <v>COEFICIENTE DE REPRESENTATIVIDADE</v>
          </cell>
          <cell r="K3879" t="str">
            <v>33,03</v>
          </cell>
        </row>
        <row r="3880">
          <cell r="G3880">
            <v>89627</v>
          </cell>
          <cell r="H3880" t="str">
            <v>TÊ DE REDUÇÃO, PVC, SOLDÁVEL, DN 50MM X 25MM, INSTALADO EM PRUMADA DE ÁGUA - FORNECIMENTO E INSTALAÇÃO. AF_06/2022</v>
          </cell>
          <cell r="I3880" t="str">
            <v>UN</v>
          </cell>
          <cell r="J3880" t="str">
            <v>COEFICIENTE DE REPRESENTATIVIDADE</v>
          </cell>
          <cell r="K3880" t="str">
            <v>21,26</v>
          </cell>
        </row>
        <row r="3881">
          <cell r="G3881">
            <v>89628</v>
          </cell>
          <cell r="H3881" t="str">
            <v>TE, PVC, SOLDÁVEL, DN 60MM, INSTALADO EM PRUMADA DE ÁGUA - FORNECIMENTO E INSTALAÇÃO. AF_06/2022</v>
          </cell>
          <cell r="I3881" t="str">
            <v>UN</v>
          </cell>
          <cell r="J3881" t="str">
            <v>COEFICIENTE DE REPRESENTATIVIDADE</v>
          </cell>
          <cell r="K3881" t="str">
            <v>53,51</v>
          </cell>
        </row>
        <row r="3882">
          <cell r="G3882">
            <v>89629</v>
          </cell>
          <cell r="H3882" t="str">
            <v>TE, PVC, SOLDÁVEL, DN 75MM, INSTALADO EM PRUMADA DE ÁGUA - FORNECIMENTO E INSTALAÇÃO. AF_06/2022</v>
          </cell>
          <cell r="I3882" t="str">
            <v>UN</v>
          </cell>
          <cell r="J3882" t="str">
            <v>COEFICIENTE DE REPRESENTATIVIDADE</v>
          </cell>
          <cell r="K3882" t="str">
            <v>92,33</v>
          </cell>
        </row>
        <row r="3883">
          <cell r="G3883">
            <v>89630</v>
          </cell>
          <cell r="H3883" t="str">
            <v>TE DE REDUÇÃO, PVC, SOLDÁVEL, DN 75MM X 50MM, INSTALADO EM PRUMADA DE ÁGUA - FORNECIMENTO E INSTALAÇÃO. AF_06/2022</v>
          </cell>
          <cell r="I3883" t="str">
            <v>UN</v>
          </cell>
          <cell r="J3883" t="str">
            <v>COEFICIENTE DE REPRESENTATIVIDADE</v>
          </cell>
          <cell r="K3883" t="str">
            <v>69,58</v>
          </cell>
        </row>
        <row r="3884">
          <cell r="G3884">
            <v>89631</v>
          </cell>
          <cell r="H3884" t="str">
            <v>TE, PVC, SOLDÁVEL, DN 85MM, INSTALADO EM PRUMADA DE ÁGUA - FORNECIMENTO E INSTALAÇÃO. AF_06/2022</v>
          </cell>
          <cell r="I3884" t="str">
            <v>UN</v>
          </cell>
          <cell r="J3884" t="str">
            <v>COEFICIENTE DE REPRESENTATIVIDADE</v>
          </cell>
          <cell r="K3884" t="str">
            <v>122,35</v>
          </cell>
        </row>
        <row r="3885">
          <cell r="G3885">
            <v>89632</v>
          </cell>
          <cell r="H3885" t="str">
            <v>TE DE REDUÇÃO, PVC, SOLDÁVEL, DN 85MM X 60MM, INSTALADO EM PRUMADA DE ÁGUA - FORNECIMENTO E INSTALAÇÃO. AF_06/2022</v>
          </cell>
          <cell r="I3885" t="str">
            <v>UN</v>
          </cell>
          <cell r="J3885" t="str">
            <v>COEFICIENTE DE REPRESENTATIVIDADE</v>
          </cell>
          <cell r="K3885" t="str">
            <v>145,02</v>
          </cell>
        </row>
        <row r="3886">
          <cell r="G3886">
            <v>89637</v>
          </cell>
          <cell r="H3886" t="str">
            <v>JOELHO 90 GRAUS, CPVC, SOLDÁVEL, DN 15MM, INSTALADO EM RAMAL OU SUB-RAMAL DE ÁGUA - FORNECIMENTO E INSTALAÇÃO. AF_06/2022</v>
          </cell>
          <cell r="I3886" t="str">
            <v>UN</v>
          </cell>
          <cell r="J3886" t="str">
            <v>COEFICIENTE DE REPRESENTATIVIDADE</v>
          </cell>
          <cell r="K3886" t="str">
            <v>9,43</v>
          </cell>
        </row>
        <row r="3887">
          <cell r="G3887">
            <v>89638</v>
          </cell>
          <cell r="H3887" t="str">
            <v>JOELHO 45 GRAUS, CPVC, SOLDÁVEL, DN 15MM, INSTALADO EM RAMAL OU SUB-RAMAL DE ÁGUA - FORNECIMENTO E INSTALAÇÃO. AF_06/2022</v>
          </cell>
          <cell r="I3887" t="str">
            <v>UN</v>
          </cell>
          <cell r="J3887" t="str">
            <v>COEFICIENTE DE REPRESENTATIVIDADE</v>
          </cell>
          <cell r="K3887" t="str">
            <v>10,28</v>
          </cell>
        </row>
        <row r="3888">
          <cell r="G3888">
            <v>89639</v>
          </cell>
          <cell r="H3888" t="str">
            <v>CURVA 90 GRAUS, CPVC, SOLDÁVEL, DN 15MM, INSTALADO EM RAMAL OU SUB-RAMAL DE ÁGUA - FORNECIMENTO E INSTALAÇÃO. AF_06/2022</v>
          </cell>
          <cell r="I3888" t="str">
            <v>UN</v>
          </cell>
          <cell r="J3888" t="str">
            <v>COEFICIENTE DE REPRESENTATIVIDADE</v>
          </cell>
          <cell r="K3888" t="str">
            <v>10,88</v>
          </cell>
        </row>
        <row r="3889">
          <cell r="G3889">
            <v>89640</v>
          </cell>
          <cell r="H3889" t="str">
            <v>JOELHO DE TRANSIÇÃO, 90 GRAUS, CPVC, SOLDÁVEL, DN 15MM X 1/2, INSTALADO EM RAMAL OU SUB-RAMAL DE ÁGUA - FORNECIMENTO E INSTALAÇÃO. AF_06/2022</v>
          </cell>
          <cell r="I3889" t="str">
            <v>UN</v>
          </cell>
          <cell r="J3889" t="str">
            <v>COEFICIENTE DE REPRESENTATIVIDADE</v>
          </cell>
          <cell r="K3889" t="str">
            <v>17,29</v>
          </cell>
        </row>
        <row r="3890">
          <cell r="G3890">
            <v>89641</v>
          </cell>
          <cell r="H3890" t="str">
            <v>JOELHO 90 GRAUS, CPVC, SOLDÁVEL, DN 22MM, INSTALADO EM RAMAL OU SUB-RAMAL DE ÁGUA - FORNECIMENTO E INSTALAÇÃO. AF_06/2022</v>
          </cell>
          <cell r="I3890" t="str">
            <v>UN</v>
          </cell>
          <cell r="J3890" t="str">
            <v>COEFICIENTE DE REPRESENTATIVIDADE</v>
          </cell>
          <cell r="K3890" t="str">
            <v>12,20</v>
          </cell>
        </row>
        <row r="3891">
          <cell r="G3891">
            <v>89642</v>
          </cell>
          <cell r="H3891" t="str">
            <v>JOELHO 45 GRAUS, CPVC, SOLDÁVEL, DN 22MM, INSTALADO EM RAMAL OU SUB-RAMAL DE ÁGUA - FORNECIMENTO E INSTALAÇÃO. AF_06/2022</v>
          </cell>
          <cell r="I3891" t="str">
            <v>UN</v>
          </cell>
          <cell r="J3891" t="str">
            <v>COEFICIENTE DE REPRESENTATIVIDADE</v>
          </cell>
          <cell r="K3891" t="str">
            <v>13,69</v>
          </cell>
        </row>
        <row r="3892">
          <cell r="G3892">
            <v>89643</v>
          </cell>
          <cell r="H3892" t="str">
            <v>CURVA 90 GRAUS, CPVC, SOLDÁVEL, DN 22MM, INSTALADO EM RAMAL OU SUB-RAMAL DE ÁGUA - FORNECIMENTO E INSTALAÇÃO. AF_06/2022</v>
          </cell>
          <cell r="I3892" t="str">
            <v>UN</v>
          </cell>
          <cell r="J3892" t="str">
            <v>COEFICIENTE DE REPRESENTATIVIDADE</v>
          </cell>
          <cell r="K3892" t="str">
            <v>14,87</v>
          </cell>
        </row>
        <row r="3893">
          <cell r="G3893">
            <v>89644</v>
          </cell>
          <cell r="H3893" t="str">
            <v>JOELHO DE TRANSIÇÃO, 90 GRAUS, CPVC, SOLDÁVEL, DN 22MM X 1/2, INSTALADO EM RAMAL OU SUB-RAMAL DE ÁGUA - FORNECIMENTO E INSTALAÇÃO. AF_06/2022</v>
          </cell>
          <cell r="I3893" t="str">
            <v>UN</v>
          </cell>
          <cell r="J3893" t="str">
            <v>COEFICIENTE DE REPRESENTATIVIDADE</v>
          </cell>
          <cell r="K3893" t="str">
            <v>21,14</v>
          </cell>
        </row>
        <row r="3894">
          <cell r="G3894">
            <v>89645</v>
          </cell>
          <cell r="H3894" t="str">
            <v>JOELHO DE TRANSIÇÃO, 90 GRAUS, CPVC, SOLDÁVEL, DN 22MM X 3/4, INSTALADO EM RAMAL OU SUB-RAMAL DE ÁGUA - FORNECIMENTO E INSTALAÇÃO. AF_06/2022</v>
          </cell>
          <cell r="I3894" t="str">
            <v>UN</v>
          </cell>
          <cell r="J3894" t="str">
            <v>COEFICIENTE DE REPRESENTATIVIDADE</v>
          </cell>
          <cell r="K3894" t="str">
            <v>29,66</v>
          </cell>
        </row>
        <row r="3895">
          <cell r="G3895">
            <v>89646</v>
          </cell>
          <cell r="H3895" t="str">
            <v>JOELHO 90 GRAUS, CPVC, SOLDÁVEL, DN 28MM, INSTALADO EM RAMAL OU SUB-RAMAL DE ÁGUA - FORNECIMENTO E INSTALAÇÃO. AF_06/2022</v>
          </cell>
          <cell r="I3895" t="str">
            <v>UN</v>
          </cell>
          <cell r="J3895" t="str">
            <v>COEFICIENTE DE REPRESENTATIVIDADE</v>
          </cell>
          <cell r="K3895" t="str">
            <v>18,59</v>
          </cell>
        </row>
        <row r="3896">
          <cell r="G3896">
            <v>89647</v>
          </cell>
          <cell r="H3896" t="str">
            <v>JOELHO 45 GRAUS, CPVC, SOLDÁVEL, DN 28MM, INSTALADO EM RAMAL OU SUB-RAMAL DE ÁGUA   FORNECIMENTO E INSTALAÇÃO. AF_06/2022</v>
          </cell>
          <cell r="I3896" t="str">
            <v>UN</v>
          </cell>
          <cell r="J3896" t="str">
            <v>COEFICIENTE DE REPRESENTATIVIDADE</v>
          </cell>
          <cell r="K3896" t="str">
            <v>17,97</v>
          </cell>
        </row>
        <row r="3897">
          <cell r="G3897">
            <v>89648</v>
          </cell>
          <cell r="H3897" t="str">
            <v>CURVA 90 GRAUS, CPVC, SOLDÁVEL, DN 28MM, INSTALADO EM RAMAL OU SUB-RAMAL DE ÁGUA   FORNECIMENTO E INSTALAÇÃO. AF_06/2022</v>
          </cell>
          <cell r="I3897" t="str">
            <v>UN</v>
          </cell>
          <cell r="J3897" t="str">
            <v>COEFICIENTE DE REPRESENTATIVIDADE</v>
          </cell>
          <cell r="K3897" t="str">
            <v>22,60</v>
          </cell>
        </row>
        <row r="3898">
          <cell r="G3898">
            <v>89649</v>
          </cell>
          <cell r="H3898" t="str">
            <v>JOELHO 90 GRAUS, CPVC, SOLDÁVEL, DN 35MM, INSTALADO EM RAMAL OU SUB-RAMAL DE ÁGUA   FORNECIMENTO E INSTALAÇÃO. AF_06/2022</v>
          </cell>
          <cell r="I3898" t="str">
            <v>UN</v>
          </cell>
          <cell r="J3898" t="str">
            <v>COEFICIENTE DE REPRESENTATIVIDADE</v>
          </cell>
          <cell r="K3898" t="str">
            <v>27,54</v>
          </cell>
        </row>
        <row r="3899">
          <cell r="G3899">
            <v>89650</v>
          </cell>
          <cell r="H3899" t="str">
            <v>JOELHO 45 GRAUS, CPVC, SOLDÁVEL, DN 35MM, INSTALADO EM RAMAL OU SUB-RAMAL DE ÁGUA   FORNECIMENTO E INSTALAÇÃO. AF_06/2022</v>
          </cell>
          <cell r="I3899" t="str">
            <v>UN</v>
          </cell>
          <cell r="J3899" t="str">
            <v>COEFICIENTE DE REPRESENTATIVIDADE</v>
          </cell>
          <cell r="K3899" t="str">
            <v>26,02</v>
          </cell>
        </row>
        <row r="3900">
          <cell r="G3900">
            <v>89651</v>
          </cell>
          <cell r="H3900" t="str">
            <v>LUVA, CPVC, SOLDÁVEL, DN 15MM, INSTALADO EM RAMAL OU SUB-RAMAL DE ÁGUA - FORNECIMENTO E INSTALAÇÃO. AF_06/2022</v>
          </cell>
          <cell r="I3900" t="str">
            <v>UN</v>
          </cell>
          <cell r="J3900" t="str">
            <v>COEFICIENTE DE REPRESENTATIVIDADE</v>
          </cell>
          <cell r="K3900" t="str">
            <v>6,38</v>
          </cell>
        </row>
        <row r="3901">
          <cell r="G3901">
            <v>89652</v>
          </cell>
          <cell r="H3901" t="str">
            <v>LUVA DE CORRER, CPVC, SOLDÁVEL, DN 15MM, INSTALADO EM RAMAL OU SUB-RAMAL DE ÁGUA   FORNECIMENTO E INSTALAÇÃO. AF_06/2022</v>
          </cell>
          <cell r="I3901" t="str">
            <v>UN</v>
          </cell>
          <cell r="J3901" t="str">
            <v>COEFICIENTE DE REPRESENTATIVIDADE</v>
          </cell>
          <cell r="K3901" t="str">
            <v>11,09</v>
          </cell>
        </row>
        <row r="3902">
          <cell r="G3902">
            <v>89653</v>
          </cell>
          <cell r="H3902" t="str">
            <v>LUVA DE TRANSIÇÃO, CPVC, SOLDÁVEL, DN15MM X 1/2, INSTALADO EM RAMAL OU SUB-RAMAL DE ÁGUA - FORNECIMENTO E INSTALAÇÃO. AF_06/2022</v>
          </cell>
          <cell r="I3902" t="str">
            <v>UN</v>
          </cell>
          <cell r="J3902" t="str">
            <v>COEFICIENTE DE REPRESENTATIVIDADE</v>
          </cell>
          <cell r="K3902" t="str">
            <v>15,87</v>
          </cell>
        </row>
        <row r="3903">
          <cell r="G3903">
            <v>89654</v>
          </cell>
          <cell r="H3903" t="str">
            <v>UNIÃO, CPVC, SOLDÁVEL, DN15MM, INSTALADO EM RAMAL OU SUB-RAMAL DE ÁGUA   FORNECIMENTO E INSTALAÇÃO. AF_06/2022</v>
          </cell>
          <cell r="I3903" t="str">
            <v>UN</v>
          </cell>
          <cell r="J3903" t="str">
            <v>COEFICIENTE DE REPRESENTATIVIDADE</v>
          </cell>
          <cell r="K3903" t="str">
            <v>18,43</v>
          </cell>
        </row>
        <row r="3904">
          <cell r="G3904">
            <v>89655</v>
          </cell>
          <cell r="H3904" t="str">
            <v>CONECTOR, CPVC, SOLDÁVEL, DN 15MM X 1/2 , INSTALADO EM RAMAL OU SUB-RAMAL DE ÁGUA   FORNECIMENTO E INSTALAÇÃO. AF_06/2022</v>
          </cell>
          <cell r="I3904" t="str">
            <v>UN</v>
          </cell>
          <cell r="J3904" t="str">
            <v>COEFICIENTE DE REPRESENTATIVIDADE</v>
          </cell>
          <cell r="K3904" t="str">
            <v>22,01</v>
          </cell>
        </row>
        <row r="3905">
          <cell r="G3905">
            <v>89656</v>
          </cell>
          <cell r="H3905" t="str">
            <v>ADAPTADOR, CPVC, SOLDÁVEL, DN15MM, INSTALADO EM RAMAL OU SUB-RAMAL DE ÁGUA   FORNECIMENTO E INSTALAÇÃO. AF_06/2022</v>
          </cell>
          <cell r="I3905" t="str">
            <v>UN</v>
          </cell>
          <cell r="J3905" t="str">
            <v>COEFICIENTE DE REPRESENTATIVIDADE</v>
          </cell>
          <cell r="K3905" t="str">
            <v>20,49</v>
          </cell>
        </row>
        <row r="3906">
          <cell r="G3906">
            <v>89657</v>
          </cell>
          <cell r="H3906" t="str">
            <v>CURVA DE TRANSPOSIÇÃO, CPVC, SOLDÁVEL, DN15MM, INSTALADO EM RAMAL OU SUB-RAMAL DE ÁGUA   FORNECIMENTO E INSTALAÇÃO. AF_06/2022</v>
          </cell>
          <cell r="I3906" t="str">
            <v>UN</v>
          </cell>
          <cell r="J3906" t="str">
            <v>COEFICIENTE DE REPRESENTATIVIDADE</v>
          </cell>
          <cell r="K3906" t="str">
            <v>12,60</v>
          </cell>
        </row>
        <row r="3907">
          <cell r="G3907">
            <v>89658</v>
          </cell>
          <cell r="H3907" t="str">
            <v>LUVA, CPVC, SOLDÁVEL, DN 22MM, INSTALADO EM RAMAL OU SUB-RAMAL DE ÁGUA   FORNECIMENTO E INSTALAÇÃO. AF_06/2022</v>
          </cell>
          <cell r="I3907" t="str">
            <v>UN</v>
          </cell>
          <cell r="J3907" t="str">
            <v>COEFICIENTE DE REPRESENTATIVIDADE</v>
          </cell>
          <cell r="K3907" t="str">
            <v>8,52</v>
          </cell>
        </row>
        <row r="3908">
          <cell r="G3908">
            <v>89659</v>
          </cell>
          <cell r="H3908" t="str">
            <v>LUVA DE CORRER, CPVC, SOLDÁVEL, DN 22MM, INSTALADO EM RAMAL OU SUB-RAMAL DE ÁGUA   FORNECIMENTO E INSTALAÇÃO. AF_06/2022</v>
          </cell>
          <cell r="I3908" t="str">
            <v>UN</v>
          </cell>
          <cell r="J3908" t="str">
            <v>COEFICIENTE DE REPRESENTATIVIDADE</v>
          </cell>
          <cell r="K3908" t="str">
            <v>15,64</v>
          </cell>
        </row>
        <row r="3909">
          <cell r="G3909">
            <v>89660</v>
          </cell>
          <cell r="H3909" t="str">
            <v>LUVA DE TRANSIÇÃO, CPVC, SOLDÁVEL, DN22MM X 25MM, INSTALADO EM RAMAL OU SUB-RAMAL DE ÁGUA - FORNECIMENTO E INSTALAÇÃO. AF_06/2022</v>
          </cell>
          <cell r="I3909" t="str">
            <v>UN</v>
          </cell>
          <cell r="J3909" t="str">
            <v>COEFICIENTE DE REPRESENTATIVIDADE</v>
          </cell>
          <cell r="K3909" t="str">
            <v>8,66</v>
          </cell>
        </row>
        <row r="3910">
          <cell r="G3910">
            <v>89661</v>
          </cell>
          <cell r="H3910" t="str">
            <v>UNIÃO, CPVC, SOLDÁVEL, DN22MM, INSTALADO EM RAMAL OU SUB-RAMAL DE ÁGUA   FORNECIMENTO E INSTALAÇÃO. AF_06/2022</v>
          </cell>
          <cell r="I3910" t="str">
            <v>UN</v>
          </cell>
          <cell r="J3910" t="str">
            <v>COEFICIENTE DE REPRESENTATIVIDADE</v>
          </cell>
          <cell r="K3910" t="str">
            <v>21,48</v>
          </cell>
        </row>
        <row r="3911">
          <cell r="G3911">
            <v>89662</v>
          </cell>
          <cell r="H3911" t="str">
            <v>CONECTOR, CPVC, SOLDÁVEL, DN 22MM X 1/2 , INSTALADO EM RAMAL OU SUB-RAMAL DE ÁGUA   FORNECIMENTO E INSTALAÇÃO. AF_06/2022</v>
          </cell>
          <cell r="I3911" t="str">
            <v>UN</v>
          </cell>
          <cell r="J3911" t="str">
            <v>COEFICIENTE DE REPRESENTATIVIDADE</v>
          </cell>
          <cell r="K3911" t="str">
            <v>28,54</v>
          </cell>
        </row>
        <row r="3912">
          <cell r="G3912">
            <v>89663</v>
          </cell>
          <cell r="H3912" t="str">
            <v>ADAPTADOR, CPVC, SOLDÁVEL, DN22MM, INSTALADO EM RAMAL OU SUB-RAMAL DE ÁGUA   FORNECIMENTO E INSTALAÇÃO. AF_06/2022</v>
          </cell>
          <cell r="I3912" t="str">
            <v>UN</v>
          </cell>
          <cell r="J3912" t="str">
            <v>COEFICIENTE DE REPRESENTATIVIDADE</v>
          </cell>
          <cell r="K3912" t="str">
            <v>27,49</v>
          </cell>
        </row>
        <row r="3913">
          <cell r="G3913">
            <v>89664</v>
          </cell>
          <cell r="H3913" t="str">
            <v>CURVA DE TRANSPOSIÇÃO, CPVC, SOLDÁVEL, DN22MM, INSTALADO EM RAMAL OU SUB-RAMAL DE ÁGUA   FORNECIMENTO E INSTALAÇÃO. AF_06/2022</v>
          </cell>
          <cell r="I3913" t="str">
            <v>UN</v>
          </cell>
          <cell r="J3913" t="str">
            <v>COEFICIENTE DE REPRESENTATIVIDADE</v>
          </cell>
          <cell r="K3913" t="str">
            <v>15,57</v>
          </cell>
        </row>
        <row r="3914">
          <cell r="G3914">
            <v>89666</v>
          </cell>
          <cell r="H3914" t="str">
            <v>BUCHA DE REDUÇÃO, CPVC, SOLDÁVEL, DN22MM X 15MM, INSTALADO EM RAMAL OU SUB-RAMAL DE ÁGUA   FORNECIMENTO E INSTALAÇÃO. AF_06/2022</v>
          </cell>
          <cell r="I3914" t="str">
            <v>UN</v>
          </cell>
          <cell r="J3914" t="str">
            <v>COEFICIENTE DE REPRESENTATIVIDADE</v>
          </cell>
          <cell r="K3914" t="str">
            <v>6,56</v>
          </cell>
        </row>
        <row r="3915">
          <cell r="G3915">
            <v>89667</v>
          </cell>
          <cell r="H3915" t="str">
            <v>TÊ DE INSPEÇÃO, PVC, SERIE R, ÁGUA PLUVIAL, DN 75 MM, JUNTA ELÁSTICA, FORNECIDO E INSTALADO EM CONDUTORES VERTICAIS DE ÁGUAS PLUVIAIS. AF_06/2022</v>
          </cell>
          <cell r="I3915" t="str">
            <v>UN</v>
          </cell>
          <cell r="J3915" t="str">
            <v>COEFICIENTE DE REPRESENTATIVIDADE</v>
          </cell>
          <cell r="K3915" t="str">
            <v>43,92</v>
          </cell>
        </row>
        <row r="3916">
          <cell r="G3916">
            <v>89668</v>
          </cell>
          <cell r="H3916" t="str">
            <v>CONECTOR, CPVC, SOLDÁVEL, DN22MM X 3/4, INSTALADO EM RAMAL OU SUB-RAMAL DE ÁGUA - FORNECIMENTO E INSTALAÇÃO. AF_06/2022</v>
          </cell>
          <cell r="I3916" t="str">
            <v>UN</v>
          </cell>
          <cell r="J3916" t="str">
            <v>COEFICIENTE DE REPRESENTATIVIDADE</v>
          </cell>
          <cell r="K3916" t="str">
            <v>26,83</v>
          </cell>
        </row>
        <row r="3917">
          <cell r="G3917">
            <v>89669</v>
          </cell>
          <cell r="H3917" t="str">
            <v>LUVA SIMPLES, PVC, SERIE R, ÁGUA PLUVIAL, DN 100 MM, JUNTA ELÁSTICA, FORNECIDO E INSTALADO EM CONDUTORES VERTICAIS DE ÁGUAS PLUVIAIS. AF_06/2022</v>
          </cell>
          <cell r="I3917" t="str">
            <v>UN</v>
          </cell>
          <cell r="J3917" t="str">
            <v>COEFICIENTE DE REPRESENTATIVIDADE</v>
          </cell>
          <cell r="K3917" t="str">
            <v>31,53</v>
          </cell>
        </row>
        <row r="3918">
          <cell r="G3918">
            <v>89670</v>
          </cell>
          <cell r="H3918" t="str">
            <v>LUVA, CPVC, SOLDÁVEL, DN 28MM, INSTALADO EM RAMAL OU SUB-RAMAL DE ÁGUA   FORNECIMENTO E INSTALAÇÃO. AF_06/2022</v>
          </cell>
          <cell r="I3918" t="str">
            <v>UN</v>
          </cell>
          <cell r="J3918" t="str">
            <v>COEFICIENTE DE REPRESENTATIVIDADE</v>
          </cell>
          <cell r="K3918" t="str">
            <v>12,78</v>
          </cell>
        </row>
        <row r="3919">
          <cell r="G3919">
            <v>89671</v>
          </cell>
          <cell r="H3919" t="str">
            <v>LUVA DE CORRER, PVC, SERIE R, ÁGUA PLUVIAL, DN 100 MM, JUNTA ELÁSTICA, FORNECIDO E INSTALADO EM CONDUTORES VERTICAIS DE ÁGUAS PLUVIAIS. AF_06/2022</v>
          </cell>
          <cell r="I3919" t="str">
            <v>UN</v>
          </cell>
          <cell r="J3919" t="str">
            <v>COEFICIENTE DE REPRESENTATIVIDADE</v>
          </cell>
          <cell r="K3919" t="str">
            <v>44,11</v>
          </cell>
        </row>
        <row r="3920">
          <cell r="G3920">
            <v>89672</v>
          </cell>
          <cell r="H3920" t="str">
            <v>LUVA DE CORRER, CPVC, SOLDÁVEL, DN 28MM, INSTALADO EM RAMAL OU SUB-RAMAL DE ÁGUA   FORNECIMENTO E INSTALAÇÃO. AF_06/2022</v>
          </cell>
          <cell r="I3920" t="str">
            <v>UN</v>
          </cell>
          <cell r="J3920" t="str">
            <v>COEFICIENTE DE REPRESENTATIVIDADE</v>
          </cell>
          <cell r="K3920" t="str">
            <v>21,63</v>
          </cell>
        </row>
        <row r="3921">
          <cell r="G3921">
            <v>89673</v>
          </cell>
          <cell r="H3921" t="str">
            <v>REDUÇÃO EXCÊNTRICA, PVC, SERIE R, ÁGUA PLUVIAL, DN 100 X 75 MM, JUNTA ELÁSTICA, FORNECIDO E INSTALADO EM CONDUTORES VERTICAIS DE ÁGUAS PLUVIAIS. AF_06/2022</v>
          </cell>
          <cell r="I3921" t="str">
            <v>UN</v>
          </cell>
          <cell r="J3921" t="str">
            <v>COEFICIENTE DE REPRESENTATIVIDADE</v>
          </cell>
          <cell r="K3921" t="str">
            <v>34,86</v>
          </cell>
        </row>
        <row r="3922">
          <cell r="G3922">
            <v>89674</v>
          </cell>
          <cell r="H3922" t="str">
            <v>UNIÃO, CPVC, SOLDÁVEL, DN28MM, INSTALADO EM RAMAL OU SUB-RAMAL DE ÁGUA   FORNECIMENTO E INSTALAÇÃO. AF_06/2022</v>
          </cell>
          <cell r="I3922" t="str">
            <v>UN</v>
          </cell>
          <cell r="J3922" t="str">
            <v>COEFICIENTE DE REPRESENTATIVIDADE</v>
          </cell>
          <cell r="K3922" t="str">
            <v>28,03</v>
          </cell>
        </row>
        <row r="3923">
          <cell r="G3923">
            <v>89675</v>
          </cell>
          <cell r="H3923" t="str">
            <v>TÊ DE INSPEÇÃO, PVC, SERIE R, ÁGUA PLUVIAL, DN 100 MM, JUNTA ELÁSTICA, FORNECIDO E INSTALADO EM CONDUTORES VERTICAIS DE ÁGUAS PLUVIAIS. AF_06/2022</v>
          </cell>
          <cell r="I3923" t="str">
            <v>UN</v>
          </cell>
          <cell r="J3923" t="str">
            <v>COEFICIENTE DE REPRESENTATIVIDADE</v>
          </cell>
          <cell r="K3923" t="str">
            <v>72,08</v>
          </cell>
        </row>
        <row r="3924">
          <cell r="G3924">
            <v>89676</v>
          </cell>
          <cell r="H3924" t="str">
            <v>CONECTOR, CPVC, SOLDÁVEL, DN 28MM X 1 , INSTALADO EM RAMAL OU SUB-RAMAL DE ÁGUA   FORNECIMENTO E INSTALAÇÃO. AF_06/2022</v>
          </cell>
          <cell r="I3924" t="str">
            <v>UN</v>
          </cell>
          <cell r="J3924" t="str">
            <v>COEFICIENTE DE REPRESENTATIVIDADE</v>
          </cell>
          <cell r="K3924" t="str">
            <v>33,82</v>
          </cell>
        </row>
        <row r="3925">
          <cell r="G3925">
            <v>89677</v>
          </cell>
          <cell r="H3925" t="str">
            <v>LUVA SIMPLES, PVC, SERIE R, ÁGUA PLUVIAL, DN 150 MM, JUNTA ELÁSTICA, FORNECIDO E INSTALADO EM CONDUTORES VERTICAIS DE ÁGUAS PLUVIAIS. AF_06/2022</v>
          </cell>
          <cell r="I3925" t="str">
            <v>UN</v>
          </cell>
          <cell r="J3925" t="str">
            <v>COEFICIENTE DE REPRESENTATIVIDADE</v>
          </cell>
          <cell r="K3925" t="str">
            <v>75,51</v>
          </cell>
        </row>
        <row r="3926">
          <cell r="G3926">
            <v>89678</v>
          </cell>
          <cell r="H3926" t="str">
            <v>BUCHA DE REDUÇÃO, CPVC, SOLDÁVEL, DN28MM X 22MM, INSTALADO EM RAMAL OU SUB-RAMAL DE ÁGUA   FORNECIMENTO E INSTALAÇÃO. AF_06/2022</v>
          </cell>
          <cell r="I3926" t="str">
            <v>UN</v>
          </cell>
          <cell r="J3926" t="str">
            <v>COEFICIENTE DE REPRESENTATIVIDADE</v>
          </cell>
          <cell r="K3926" t="str">
            <v>10,84</v>
          </cell>
        </row>
        <row r="3927">
          <cell r="G3927">
            <v>89679</v>
          </cell>
          <cell r="H3927" t="str">
            <v>LUVA DE CORRER, PVC, SERIE R, ÁGUA PLUVIAL, DN 150 MM, JUNTA ELÁSTICA, FORNECIDO E INSTALADO EM CONDUTORES VERTICAIS DE ÁGUAS PLUVIAIS. AF_06/2022</v>
          </cell>
          <cell r="I3927" t="str">
            <v>UN</v>
          </cell>
          <cell r="J3927" t="str">
            <v>COEFICIENTE DE REPRESENTATIVIDADE</v>
          </cell>
          <cell r="K3927" t="str">
            <v>123,52</v>
          </cell>
        </row>
        <row r="3928">
          <cell r="G3928">
            <v>89680</v>
          </cell>
          <cell r="H3928" t="str">
            <v>LUVA, CPVC, SOLDÁVEL, DN 35MM, INSTALADO EM RAMAL OU SUB-RAMAL DE ÁGUA   FORNECIMENTO E INSTALAÇÃO. AF_06/2022</v>
          </cell>
          <cell r="I3928" t="str">
            <v>UN</v>
          </cell>
          <cell r="J3928" t="str">
            <v>COEFICIENTE DE REPRESENTATIVIDADE</v>
          </cell>
          <cell r="K3928" t="str">
            <v>20,50</v>
          </cell>
        </row>
        <row r="3929">
          <cell r="G3929">
            <v>89681</v>
          </cell>
          <cell r="H3929" t="str">
            <v>REDUÇÃO EXCÊNTRICA, PVC, SERIE R, ÁGUA PLUVIAL, DN 150 X 100 MM, JUNTA ELÁSTICA, FORNECIDO E INSTALADO EM CONDUTORES VERTICAIS DE ÁGUAS PLUVIAIS. AF_06/2022</v>
          </cell>
          <cell r="I3929" t="str">
            <v>UN</v>
          </cell>
          <cell r="J3929" t="str">
            <v>COEFICIENTE DE REPRESENTATIVIDADE</v>
          </cell>
          <cell r="K3929" t="str">
            <v>89,81</v>
          </cell>
        </row>
        <row r="3930">
          <cell r="G3930">
            <v>89682</v>
          </cell>
          <cell r="H3930" t="str">
            <v>LUVA DE CORRER, CPVC, SOLDÁVEL, DN 35MM, INSTALADO EM RAMAL OU SUB-RAMAL DE ÁGUA   FORNECIMENTO E INSTALAÇÃO. AF_06/2022</v>
          </cell>
          <cell r="I3930" t="str">
            <v>UN</v>
          </cell>
          <cell r="J3930" t="str">
            <v>COEFICIENTE DE REPRESENTATIVIDADE</v>
          </cell>
          <cell r="K3930" t="str">
            <v>28,85</v>
          </cell>
        </row>
        <row r="3931">
          <cell r="G3931">
            <v>89683</v>
          </cell>
          <cell r="H3931" t="str">
            <v>TÊ DE INSPEÇÃO, PVC, SERIE R, ÁGUA PLUVIAL, DN 150 X 100 MM, JUNTA ELÁSTICA, FORNECIDO E INSTALADO EM CONDUTORES VERTICAIS DE ÁGUAS PLUVIAIS. AF_06/2022</v>
          </cell>
          <cell r="I3931" t="str">
            <v>UN</v>
          </cell>
          <cell r="J3931" t="str">
            <v>COEFICIENTE DE REPRESENTATIVIDADE</v>
          </cell>
          <cell r="K3931" t="str">
            <v>289,49</v>
          </cell>
        </row>
        <row r="3932">
          <cell r="G3932">
            <v>89684</v>
          </cell>
          <cell r="H3932" t="str">
            <v>UNIÃO, CPVC, SOLDÁVEL, DN35MM, INSTALADO EM RAMAL OU SUB-RAMAL DE ÁGUA   FORNECIMENTO E INSTALAÇÃO. AF_06/2022</v>
          </cell>
          <cell r="I3932" t="str">
            <v>UN</v>
          </cell>
          <cell r="J3932" t="str">
            <v>COEFICIENTE DE REPRESENTATIVIDADE</v>
          </cell>
          <cell r="K3932" t="str">
            <v>40,82</v>
          </cell>
        </row>
        <row r="3933">
          <cell r="G3933">
            <v>89685</v>
          </cell>
          <cell r="H3933" t="str">
            <v>JUNÇÃO SIMPLES, PVC, SERIE R, ÁGUA PLUVIAL, DN 75 X 75 MM, JUNTA ELÁSTICA, FORNECIDO E INSTALADO EM CONDUTORES VERTICAIS DE ÁGUAS PLUVIAIS. AF_06/2022</v>
          </cell>
          <cell r="I3933" t="str">
            <v>UN</v>
          </cell>
          <cell r="J3933" t="str">
            <v>COEFICIENTE DE REPRESENTATIVIDADE</v>
          </cell>
          <cell r="K3933" t="str">
            <v>60,55</v>
          </cell>
        </row>
        <row r="3934">
          <cell r="G3934">
            <v>89686</v>
          </cell>
          <cell r="H3934" t="str">
            <v>CONECTOR, CPVC, SOLDÁVEL, DN 35MM X 1 1/4 , INSTALADO EM RAMAL OU SUB-RAMAL DE ÁGUA   FORNECIMENTO E INSTALAÇÃO. AF_06/2022</v>
          </cell>
          <cell r="I3934" t="str">
            <v>UN</v>
          </cell>
          <cell r="J3934" t="str">
            <v>COEFICIENTE DE REPRESENTATIVIDADE</v>
          </cell>
          <cell r="K3934" t="str">
            <v>51,86</v>
          </cell>
        </row>
        <row r="3935">
          <cell r="G3935">
            <v>89687</v>
          </cell>
          <cell r="H3935" t="str">
            <v>TÊ, PVC, SERIE R, ÁGUA PLUVIAL, DN 75 X 75 MM, JUNTA ELÁSTICA, FORNECIDO E INSTALADO EM CONDUTORES VERTICAIS DE ÁGUAS PLUVIAIS. AF_06/2022</v>
          </cell>
          <cell r="I3935" t="str">
            <v>UN</v>
          </cell>
          <cell r="J3935" t="str">
            <v>COEFICIENTE DE REPRESENTATIVIDADE</v>
          </cell>
          <cell r="K3935" t="str">
            <v>51,68</v>
          </cell>
        </row>
        <row r="3936">
          <cell r="G3936">
            <v>89689</v>
          </cell>
          <cell r="H3936" t="str">
            <v>BUCHA DE REDUÇÃO, CPVC, SOLDÁVEL, DN35MM X 28MM, INSTALADO EM RAMAL OU SUB-RAMAL DE ÁGUA   FORNECIMENTO E INSTALAÇÃO. AF_06/2022</v>
          </cell>
          <cell r="I3936" t="str">
            <v>UN</v>
          </cell>
          <cell r="J3936" t="str">
            <v>COEFICIENTE DE REPRESENTATIVIDADE</v>
          </cell>
          <cell r="K3936" t="str">
            <v>34,50</v>
          </cell>
        </row>
        <row r="3937">
          <cell r="G3937">
            <v>89690</v>
          </cell>
          <cell r="H3937" t="str">
            <v>JUNÇÃO SIMPLES, PVC, SERIE R, ÁGUA PLUVIAL, DN 100 X 100 MM, JUNTA ELÁSTICA, FORNECIDO E INSTALADO EM CONDUTORES VERTICAIS DE ÁGUAS PLUVIAIS. AF_06/2022</v>
          </cell>
          <cell r="I3937" t="str">
            <v>UN</v>
          </cell>
          <cell r="J3937" t="str">
            <v>COEFICIENTE DE REPRESENTATIVIDADE</v>
          </cell>
          <cell r="K3937" t="str">
            <v>88,56</v>
          </cell>
        </row>
        <row r="3938">
          <cell r="G3938">
            <v>89691</v>
          </cell>
          <cell r="H3938" t="str">
            <v>TE, CPVC, SOLDÁVEL, DN 15MM, INSTALADO EM RAMAL OU SUB-RAMAL DE ÁGUA - FORNECIMENTO E INSTALAÇÃO. AF_06/2022</v>
          </cell>
          <cell r="I3938" t="str">
            <v>UN</v>
          </cell>
          <cell r="J3938" t="str">
            <v>COEFICIENTE DE REPRESENTATIVIDADE</v>
          </cell>
          <cell r="K3938" t="str">
            <v>12,12</v>
          </cell>
        </row>
        <row r="3939">
          <cell r="G3939">
            <v>89692</v>
          </cell>
          <cell r="H3939" t="str">
            <v>JUNÇÃO SIMPLES, PVC, SERIE R, ÁGUA PLUVIAL, DN 100 X 75 MM, JUNTA ELÁSTICA, FORNECIDO E INSTALADO EM CONDUTORES VERTICAIS DE ÁGUAS PLUVIAIS. AF_06/2022</v>
          </cell>
          <cell r="I3939" t="str">
            <v>UN</v>
          </cell>
          <cell r="J3939" t="str">
            <v>COEFICIENTE DE REPRESENTATIVIDADE</v>
          </cell>
          <cell r="K3939" t="str">
            <v>101,64</v>
          </cell>
        </row>
        <row r="3940">
          <cell r="G3940">
            <v>89693</v>
          </cell>
          <cell r="H3940" t="str">
            <v>TÊ, PVC, SERIE R, ÁGUA PLUVIAL, DN 100 X 100 MM, JUNTA ELÁSTICA, FORNECIDO E INSTALADO EM CONDUTORES VERTICAIS DE ÁGUAS PLUVIAIS. AF_06/2022</v>
          </cell>
          <cell r="I3940" t="str">
            <v>UN</v>
          </cell>
          <cell r="J3940" t="str">
            <v>COEFICIENTE DE REPRESENTATIVIDADE</v>
          </cell>
          <cell r="K3940" t="str">
            <v>77,39</v>
          </cell>
        </row>
        <row r="3941">
          <cell r="G3941">
            <v>89694</v>
          </cell>
          <cell r="H3941" t="str">
            <v>TE DE TRANSIÇÃO, CPVC, SOLDÁVEL, DN 15MM X 1/2 , INSTALADO EM RAMAL OU SUB-RAMAL DE ÁGUA   FORNECIMENTO E INSTALAÇÃO. AF_06/2022</v>
          </cell>
          <cell r="I3941" t="str">
            <v>UN</v>
          </cell>
          <cell r="J3941" t="str">
            <v>COEFICIENTE DE REPRESENTATIVIDADE</v>
          </cell>
          <cell r="K3941" t="str">
            <v>18,18</v>
          </cell>
        </row>
        <row r="3942">
          <cell r="G3942">
            <v>89695</v>
          </cell>
          <cell r="H3942" t="str">
            <v>TÊ MISTURADOR, CPVC, SOLDÁVEL, DN15MM, INSTALADO EM RAMAL OU SUB-RAMAL DE ÁGUA   FORNECIMENTO E INSTALAÇÃO. AF_06/2022</v>
          </cell>
          <cell r="I3942" t="str">
            <v>UN</v>
          </cell>
          <cell r="J3942" t="str">
            <v>COEFICIENTE DE REPRESENTATIVIDADE</v>
          </cell>
          <cell r="K3942" t="str">
            <v>15,38</v>
          </cell>
        </row>
        <row r="3943">
          <cell r="G3943">
            <v>89696</v>
          </cell>
          <cell r="H3943" t="str">
            <v>TÊ, PVC, SERIE R, ÁGUA PLUVIAL, DN 100 X 75 MM, JUNTA ELÁSTICA, FORNECIDO E INSTALADO EM CONDUTORES VERTICAIS DE ÁGUAS PLUVIAIS. AF_06/2022</v>
          </cell>
          <cell r="I3943" t="str">
            <v>UN</v>
          </cell>
          <cell r="J3943" t="str">
            <v>COEFICIENTE DE REPRESENTATIVIDADE</v>
          </cell>
          <cell r="K3943" t="str">
            <v>83,55</v>
          </cell>
        </row>
        <row r="3944">
          <cell r="G3944">
            <v>89697</v>
          </cell>
          <cell r="H3944" t="str">
            <v>TE, CPVC, SOLDÁVEL, DN 22MM, INSTALADO EM RAMAL OU SUB-RAMAL DE ÁGUA - FORNECIMENTO E INSTALAÇÃO. AF_06/2022</v>
          </cell>
          <cell r="I3944" t="str">
            <v>UN</v>
          </cell>
          <cell r="J3944" t="str">
            <v>COEFICIENTE DE REPRESENTATIVIDADE</v>
          </cell>
          <cell r="K3944" t="str">
            <v>15,87</v>
          </cell>
        </row>
        <row r="3945">
          <cell r="G3945">
            <v>89698</v>
          </cell>
          <cell r="H3945" t="str">
            <v>JUNÇÃO SIMPLES, PVC, SERIE R, ÁGUA PLUVIAL, DN 150 X 150 MM, JUNTA ELÁSTICA, FORNECIDO E INSTALADO EM CONDUTORES VERTICAIS DE ÁGUAS PLUVIAIS. AF_06/2022</v>
          </cell>
          <cell r="I3945" t="str">
            <v>UN</v>
          </cell>
          <cell r="J3945" t="str">
            <v>COEFICIENTE DE REPRESENTATIVIDADE</v>
          </cell>
          <cell r="K3945" t="str">
            <v>267,37</v>
          </cell>
        </row>
        <row r="3946">
          <cell r="G3946">
            <v>89699</v>
          </cell>
          <cell r="H3946" t="str">
            <v>JUNÇÃO SIMPLES, PVC, SERIE R, ÁGUA PLUVIAL, DN 150 X 100 MM, JUNTA ELÁSTICA, FORNECIDO E INSTALADO EM CONDUTORES VERTICAIS DE ÁGUAS PLUVIAIS. AF_06/2022</v>
          </cell>
          <cell r="I3946" t="str">
            <v>UN</v>
          </cell>
          <cell r="J3946" t="str">
            <v>COEFICIENTE DE REPRESENTATIVIDADE</v>
          </cell>
          <cell r="K3946" t="str">
            <v>201,11</v>
          </cell>
        </row>
        <row r="3947">
          <cell r="G3947">
            <v>89700</v>
          </cell>
          <cell r="H3947" t="str">
            <v>TE DE TRANSIÇÃO, CPVC, SOLDÁVEL, DN 22MM X 1/2 , INSTALADO EM RAMAL OU SUB-RAMAL DE ÁGUA   FORNECIMENTO E INSTALAÇÃO. AF_06/2022</v>
          </cell>
          <cell r="I3947" t="str">
            <v>UN</v>
          </cell>
          <cell r="J3947" t="str">
            <v>COEFICIENTE DE REPRESENTATIVIDADE</v>
          </cell>
          <cell r="K3947" t="str">
            <v>20,81</v>
          </cell>
        </row>
        <row r="3948">
          <cell r="G3948">
            <v>89701</v>
          </cell>
          <cell r="H3948" t="str">
            <v>TÊ, PVC, SERIE R, ÁGUA PLUVIAL, DN 150 X 150 MM, JUNTA ELÁSTICA, FORNECIDO E INSTALADO EM CONDUTORES VERTICAIS DE ÁGUAS PLUVIAIS. AF_06/2022</v>
          </cell>
          <cell r="I3948" t="str">
            <v>UN</v>
          </cell>
          <cell r="J3948" t="str">
            <v>COEFICIENTE DE REPRESENTATIVIDADE</v>
          </cell>
          <cell r="K3948" t="str">
            <v>195,63</v>
          </cell>
        </row>
        <row r="3949">
          <cell r="G3949">
            <v>89702</v>
          </cell>
          <cell r="H3949" t="str">
            <v>TÊ MISTURADOR, CPVC, SOLDÁVEL, DN22MM, INSTALADO EM RAMAL OU SUB-RAMAL DE ÁGUA   FORNECIMENTO E INSTALAÇÃO. AF_06/2022</v>
          </cell>
          <cell r="I3949" t="str">
            <v>UN</v>
          </cell>
          <cell r="J3949" t="str">
            <v>COEFICIENTE DE REPRESENTATIVIDADE</v>
          </cell>
          <cell r="K3949" t="str">
            <v>19,83</v>
          </cell>
        </row>
        <row r="3950">
          <cell r="G3950">
            <v>89703</v>
          </cell>
          <cell r="H3950" t="str">
            <v>TE MISTURADOR DE TRANSIÇÃO, CPVC, SOLDÁVEL, DN 22MM X 3/4, INSTALADO EM RAMAL OU SUB-RAMAL DE ÁGUA - FORNECIMENTO E INSTALAÇÃO. AF_06/2022</v>
          </cell>
          <cell r="I3950" t="str">
            <v>UN</v>
          </cell>
          <cell r="J3950" t="str">
            <v>COEFICIENTE DE REPRESENTATIVIDADE</v>
          </cell>
          <cell r="K3950" t="str">
            <v>43,73</v>
          </cell>
        </row>
        <row r="3951">
          <cell r="G3951">
            <v>89704</v>
          </cell>
          <cell r="H3951" t="str">
            <v>TÊ, PVC, SERIE R, ÁGUA PLUVIAL, DN 150 X 100 MM, JUNTA ELÁSTICA, FORNECIDO E INSTALADO EM CONDUTORES VERTICAIS DE ÁGUAS PLUVIAIS. AF_06/2022</v>
          </cell>
          <cell r="I3951" t="str">
            <v>UN</v>
          </cell>
          <cell r="J3951" t="str">
            <v>COEFICIENTE DE REPRESENTATIVIDADE</v>
          </cell>
          <cell r="K3951" t="str">
            <v>150,53</v>
          </cell>
        </row>
        <row r="3952">
          <cell r="G3952">
            <v>89705</v>
          </cell>
          <cell r="H3952" t="str">
            <v>TÊ, CPVC, SOLDÁVEL, DN28MM, INSTALADO EM RAMAL OU SUB-RAMAL DE ÁGUA   FORNECIMENTO E INSTALAÇÃO. AF_06/2022</v>
          </cell>
          <cell r="I3952" t="str">
            <v>UN</v>
          </cell>
          <cell r="J3952" t="str">
            <v>COEFICIENTE DE REPRESENTATIVIDADE</v>
          </cell>
          <cell r="K3952" t="str">
            <v>23,03</v>
          </cell>
        </row>
        <row r="3953">
          <cell r="G3953">
            <v>89706</v>
          </cell>
          <cell r="H3953" t="str">
            <v>TÊ, CPVC, SOLDÁVEL, DN35MM, INSTALADO EM RAMAL OU SUB-RAMAL DE ÁGUA   FORNECIMENTO E INSTALAÇÃO. AF_06/2022</v>
          </cell>
          <cell r="I3953" t="str">
            <v>UN</v>
          </cell>
          <cell r="J3953" t="str">
            <v>COEFICIENTE DE REPRESENTATIVIDADE</v>
          </cell>
          <cell r="K3953" t="str">
            <v>51,48</v>
          </cell>
        </row>
        <row r="3954">
          <cell r="G3954">
            <v>89718</v>
          </cell>
          <cell r="H3954" t="str">
            <v>TUBO, CPVC, SOLDÁVEL, DN 35MM, INSTALADO EM RAMAL DE DISTRIBUIÇÃO DE ÁGUA   FORNECIMENTO E INSTALAÇÃO. AF_06/2022</v>
          </cell>
          <cell r="I3954" t="str">
            <v>M</v>
          </cell>
          <cell r="J3954" t="str">
            <v>COEFICIENTE DE REPRESENTATIVIDADE</v>
          </cell>
          <cell r="K3954" t="str">
            <v>49,68</v>
          </cell>
        </row>
        <row r="3955">
          <cell r="G3955">
            <v>89719</v>
          </cell>
          <cell r="H3955" t="str">
            <v>JOELHO 90 GRAUS, CPVC, SOLDÁVEL, DN 22MM, INSTALADO EM RAMAL DE DISTRIBUIÇÃO DE ÁGUA   FORNECIMENTO E INSTALAÇÃO. AF_06/2022</v>
          </cell>
          <cell r="I3955" t="str">
            <v>UN</v>
          </cell>
          <cell r="J3955" t="str">
            <v>COEFICIENTE DE REPRESENTATIVIDADE</v>
          </cell>
          <cell r="K3955" t="str">
            <v>11,60</v>
          </cell>
        </row>
        <row r="3956">
          <cell r="G3956">
            <v>89720</v>
          </cell>
          <cell r="H3956" t="str">
            <v>JOELHO 45 GRAUS, CPVC, SOLDÁVEL, DN 22MM, INSTALADO EM RAMAL DE DISTRIBUIÇÃO DE ÁGUA   FORNECIMENTO E INSTALAÇÃO. AF_06/2022</v>
          </cell>
          <cell r="I3956" t="str">
            <v>UN</v>
          </cell>
          <cell r="J3956" t="str">
            <v>COEFICIENTE DE REPRESENTATIVIDADE</v>
          </cell>
          <cell r="K3956" t="str">
            <v>13,09</v>
          </cell>
        </row>
        <row r="3957">
          <cell r="G3957">
            <v>89721</v>
          </cell>
          <cell r="H3957" t="str">
            <v>CURVA 90 GRAUS, CPVC, SOLDÁVEL, DN 22MM, INSTALADO EM RAMAL DE DISTRIBUIÇÃO DE ÁGUA - FORNECIMENTO E INSTALAÇÃO. AF_06/2022</v>
          </cell>
          <cell r="I3957" t="str">
            <v>UN</v>
          </cell>
          <cell r="J3957" t="str">
            <v>COEFICIENTE DE REPRESENTATIVIDADE</v>
          </cell>
          <cell r="K3957" t="str">
            <v>14,27</v>
          </cell>
        </row>
        <row r="3958">
          <cell r="G3958">
            <v>89723</v>
          </cell>
          <cell r="H3958" t="str">
            <v>JOELHO 90 GRAUS, CPVC, SOLDÁVEL, DN 28MM, INSTALADO EM RAMAL DE DISTRIBUIÇÃO DE ÁGUA   FORNECIMENTO E INSTALAÇÃO. AF_06/2022</v>
          </cell>
          <cell r="I3958" t="str">
            <v>UN</v>
          </cell>
          <cell r="J3958" t="str">
            <v>COEFICIENTE DE REPRESENTATIVIDADE</v>
          </cell>
          <cell r="K3958" t="str">
            <v>17,89</v>
          </cell>
        </row>
        <row r="3959">
          <cell r="G3959">
            <v>89724</v>
          </cell>
          <cell r="H3959" t="str">
            <v>JOELHO 90 GRAUS, PVC, SERIE NORMAL, ESGOTO PREDIAL, DN 40 MM, JUNTA SOLDÁVEL, FORNECIDO E INSTALADO EM RAMAL DE DESCARGA OU RAMAL DE ESGOTO SANITÁRIO. AF_08/2022</v>
          </cell>
          <cell r="I3959" t="str">
            <v>UN</v>
          </cell>
          <cell r="J3959" t="str">
            <v>COEFICIENTE DE REPRESENTATIVIDADE</v>
          </cell>
          <cell r="K3959" t="str">
            <v>9,07</v>
          </cell>
        </row>
        <row r="3960">
          <cell r="G3960">
            <v>89725</v>
          </cell>
          <cell r="H3960" t="str">
            <v>JOELHO 45 GRAUS, CPVC, SOLDÁVEL, DN 28MM, INSTALADO EM RAMAL DE DISTRIBUIÇÃO DE ÁGUA   FORNECIMENTO E INSTALAÇÃO. AF_06/2022</v>
          </cell>
          <cell r="I3960" t="str">
            <v>UN</v>
          </cell>
          <cell r="J3960" t="str">
            <v>COEFICIENTE DE REPRESENTATIVIDADE</v>
          </cell>
          <cell r="K3960" t="str">
            <v>17,27</v>
          </cell>
        </row>
        <row r="3961">
          <cell r="G3961">
            <v>89726</v>
          </cell>
          <cell r="H3961" t="str">
            <v>JOELHO 45 GRAUS, PVC, SERIE NORMAL, ESGOTO PREDIAL, DN 40 MM, JUNTA SOLDÁVEL, FORNECIDO E INSTALADO EM RAMAL DE DESCARGA OU RAMAL DE ESGOTO SANITÁRIO. AF_08/2022</v>
          </cell>
          <cell r="I3961" t="str">
            <v>UN</v>
          </cell>
          <cell r="J3961" t="str">
            <v>COEFICIENTE DE REPRESENTATIVIDADE</v>
          </cell>
          <cell r="K3961" t="str">
            <v>9,31</v>
          </cell>
        </row>
        <row r="3962">
          <cell r="G3962">
            <v>89727</v>
          </cell>
          <cell r="H3962" t="str">
            <v>CURVA 90 GRAUS, CPVC, SOLDÁVEL, DN 28MM, INSTALADO EM RAMAL DE DISTRIBUIÇÃO DE ÁGUA   FORNECIMENTO E INSTALAÇÃO. AF_06/2022</v>
          </cell>
          <cell r="I3962" t="str">
            <v>UN</v>
          </cell>
          <cell r="J3962" t="str">
            <v>COEFICIENTE DE REPRESENTATIVIDADE</v>
          </cell>
          <cell r="K3962" t="str">
            <v>21,90</v>
          </cell>
        </row>
        <row r="3963">
          <cell r="G3963">
            <v>89728</v>
          </cell>
          <cell r="H3963" t="str">
            <v>CURVA CURTA 90 GRAUS, PVC, SERIE NORMAL, ESGOTO PREDIAL, DN 40 MM, JUNTA SOLDÁVEL, FORNECIDO E INSTALADO EM RAMAL DE DESCARGA OU RAMAL DE ESGOTO SANITÁRIO. AF_08/2022</v>
          </cell>
          <cell r="I3963" t="str">
            <v>UN</v>
          </cell>
          <cell r="J3963" t="str">
            <v>COEFICIENTE DE REPRESENTATIVIDADE</v>
          </cell>
          <cell r="K3963" t="str">
            <v>12,19</v>
          </cell>
        </row>
        <row r="3964">
          <cell r="G3964">
            <v>89729</v>
          </cell>
          <cell r="H3964" t="str">
            <v>JOELHO 90 GRAUS, CPVC, SOLDÁVEL, DN 35MM, INSTALADO EM RAMAL DE DISTRIBUIÇÃO DE ÁGUA   FORNECIMENTO E INSTALAÇÃO. AF_06/2022</v>
          </cell>
          <cell r="I3964" t="str">
            <v>UN</v>
          </cell>
          <cell r="J3964" t="str">
            <v>COEFICIENTE DE REPRESENTATIVIDADE</v>
          </cell>
          <cell r="K3964" t="str">
            <v>26,71</v>
          </cell>
        </row>
        <row r="3965">
          <cell r="G3965">
            <v>89730</v>
          </cell>
          <cell r="H3965" t="str">
            <v>CURVA LONGA 90 GRAUS, PVC, SERIE NORMAL, ESGOTO PREDIAL, DN 40 MM, JUNTA SOLDÁVEL, FORNECIDO E INSTALADO EM RAMAL DE DESCARGA OU RAMAL DE ESGOTO SANITÁRIO. AF_08/2022</v>
          </cell>
          <cell r="I3965" t="str">
            <v>UN</v>
          </cell>
          <cell r="J3965" t="str">
            <v>COEFICIENTE DE REPRESENTATIVIDADE</v>
          </cell>
          <cell r="K3965" t="str">
            <v>14,23</v>
          </cell>
        </row>
        <row r="3966">
          <cell r="G3966">
            <v>89731</v>
          </cell>
          <cell r="H3966" t="str">
            <v>JOELHO 90 GRAUS, PVC, SERIE NORMAL, ESGOTO PREDIAL, DN 50 MM, JUNTA ELÁSTICA, FORNECIDO E INSTALADO EM RAMAL DE DESCARGA OU RAMAL DE ESGOTO SANITÁRIO. AF_08/2022</v>
          </cell>
          <cell r="I3966" t="str">
            <v>UN</v>
          </cell>
          <cell r="J3966" t="str">
            <v>COEFICIENTE DE REPRESENTATIVIDADE</v>
          </cell>
          <cell r="K3966" t="str">
            <v>13,77</v>
          </cell>
        </row>
        <row r="3967">
          <cell r="G3967">
            <v>89732</v>
          </cell>
          <cell r="H3967" t="str">
            <v>JOELHO 45 GRAUS, PVC, SERIE NORMAL, ESGOTO PREDIAL, DN 50 MM, JUNTA ELÁSTICA, FORNECIDO E INSTALADO EM RAMAL DE DESCARGA OU RAMAL DE ESGOTO SANITÁRIO. AF_08/2022</v>
          </cell>
          <cell r="I3967" t="str">
            <v>UN</v>
          </cell>
          <cell r="J3967" t="str">
            <v>COEFICIENTE DE REPRESENTATIVIDADE</v>
          </cell>
          <cell r="K3967" t="str">
            <v>14,56</v>
          </cell>
        </row>
        <row r="3968">
          <cell r="G3968">
            <v>89733</v>
          </cell>
          <cell r="H3968" t="str">
            <v>CURVA CURTA 90 GRAUS, PVC, SERIE NORMAL, ESGOTO PREDIAL, DN 50 MM, JUNTA ELÁSTICA, FORNECIDO E INSTALADO EM RAMAL DE DESCARGA OU RAMAL DE ESGOTO SANITÁRIO. AF_08/2022</v>
          </cell>
          <cell r="I3968" t="str">
            <v>UN</v>
          </cell>
          <cell r="J3968" t="str">
            <v>COEFICIENTE DE REPRESENTATIVIDADE</v>
          </cell>
          <cell r="K3968" t="str">
            <v>22,84</v>
          </cell>
        </row>
        <row r="3969">
          <cell r="G3969">
            <v>89734</v>
          </cell>
          <cell r="H3969" t="str">
            <v>JOELHO 45 GRAUS, CPVC, SOLDÁVEL, DN 35MM, INSTALADO EM RAMAL DE DISTRIBUIÇÃO DE ÁGUA   FORNECIMENTO E INSTALAÇÃO. AF_06/2022</v>
          </cell>
          <cell r="I3969" t="str">
            <v>UN</v>
          </cell>
          <cell r="J3969" t="str">
            <v>COEFICIENTE DE REPRESENTATIVIDADE</v>
          </cell>
          <cell r="K3969" t="str">
            <v>25,19</v>
          </cell>
        </row>
        <row r="3970">
          <cell r="G3970">
            <v>89735</v>
          </cell>
          <cell r="H3970" t="str">
            <v>CURVA LONGA 90 GRAUS, PVC, SERIE NORMAL, ESGOTO PREDIAL, DN 50 MM, JUNTA ELÁSTICA, FORNECIDO E INSTALADO EM RAMAL DE DESCARGA OU RAMAL DE ESGOTO SANITÁRIO. AF_08/2022</v>
          </cell>
          <cell r="I3970" t="str">
            <v>UN</v>
          </cell>
          <cell r="J3970" t="str">
            <v>COEFICIENTE DE REPRESENTATIVIDADE</v>
          </cell>
          <cell r="K3970" t="str">
            <v>25,18</v>
          </cell>
        </row>
        <row r="3971">
          <cell r="G3971">
            <v>89736</v>
          </cell>
          <cell r="H3971" t="str">
            <v>LUVA, CPVC, SOLDÁVEL, DN 22MM, INSTALADO EM RAMAL DE DISTRIBUIÇÃO DE ÁGUA   FORNECIMENTO E INSTALAÇÃO. AF_06/2022</v>
          </cell>
          <cell r="I3971" t="str">
            <v>UN</v>
          </cell>
          <cell r="J3971" t="str">
            <v>COEFICIENTE DE REPRESENTATIVIDADE</v>
          </cell>
          <cell r="K3971" t="str">
            <v>8,12</v>
          </cell>
        </row>
        <row r="3972">
          <cell r="G3972">
            <v>89737</v>
          </cell>
          <cell r="H3972" t="str">
            <v>JOELHO 90 GRAUS, PVC, SERIE NORMAL, ESGOTO PREDIAL, DN 75 MM, JUNTA ELÁSTICA, FORNECIDO E INSTALADO EM RAMAL DE DESCARGA OU RAMAL DE ESGOTO SANITÁRIO. AF_08/2022</v>
          </cell>
          <cell r="I3972" t="str">
            <v>UN</v>
          </cell>
          <cell r="J3972" t="str">
            <v>COEFICIENTE DE REPRESENTATIVIDADE</v>
          </cell>
          <cell r="K3972" t="str">
            <v>21,40</v>
          </cell>
        </row>
        <row r="3973">
          <cell r="G3973">
            <v>89738</v>
          </cell>
          <cell r="H3973" t="str">
            <v>LUVA DE CORRER, CPVC, SOLDÁVEL, DN 22MM, INSTALADO EM RAMAL DE DISTRIBUIÇÃO DE ÁGUA   FORNECIMENTO E INSTALAÇÃO. AF_12/2014</v>
          </cell>
          <cell r="I3973" t="str">
            <v>UN</v>
          </cell>
          <cell r="J3973" t="str">
            <v>COEFICIENTE DE REPRESENTATIVIDADE</v>
          </cell>
          <cell r="K3973" t="str">
            <v>15,24</v>
          </cell>
        </row>
        <row r="3974">
          <cell r="G3974">
            <v>89739</v>
          </cell>
          <cell r="H3974" t="str">
            <v>JOELHO 45 GRAUS, PVC, SERIE NORMAL, ESGOTO PREDIAL, DN 75 MM, JUNTA ELÁSTICA, FORNECIDO E INSTALADO EM RAMAL DE DESCARGA OU RAMAL DE ESGOTO SANITÁRIO. AF_08/2022</v>
          </cell>
          <cell r="I3974" t="str">
            <v>UN</v>
          </cell>
          <cell r="J3974" t="str">
            <v>COEFICIENTE DE REPRESENTATIVIDADE</v>
          </cell>
          <cell r="K3974" t="str">
            <v>22,44</v>
          </cell>
        </row>
        <row r="3975">
          <cell r="G3975">
            <v>89740</v>
          </cell>
          <cell r="H3975" t="str">
            <v>LUVA DE TRANSIÇÃO, CPVC, SOLDÁVEL, DN 22MM X 25MM, INSTALADO EM RAMAL DE DISTRIBUIÇÃO DE ÁGUA   FORNECIMENTO E INSTALAÇÃO. AF_06/2022</v>
          </cell>
          <cell r="I3975" t="str">
            <v>UN</v>
          </cell>
          <cell r="J3975" t="str">
            <v>COEFICIENTE DE REPRESENTATIVIDADE</v>
          </cell>
          <cell r="K3975" t="str">
            <v>8,24</v>
          </cell>
        </row>
        <row r="3976">
          <cell r="G3976">
            <v>89741</v>
          </cell>
          <cell r="H3976" t="str">
            <v>UNIÃO, CPVC, SOLDÁVEL, DN 22MM, INSTALADO EM RAMAL DE DISTRIBUIÇÃO DE ÁGUA   FORNECIMENTO E INSTALAÇÃO. AF_06/2022</v>
          </cell>
          <cell r="I3976" t="str">
            <v>UN</v>
          </cell>
          <cell r="J3976" t="str">
            <v>COEFICIENTE DE REPRESENTATIVIDADE</v>
          </cell>
          <cell r="K3976" t="str">
            <v>21,08</v>
          </cell>
        </row>
        <row r="3977">
          <cell r="G3977">
            <v>89742</v>
          </cell>
          <cell r="H3977" t="str">
            <v>CURVA CURTA 90 GRAUS, PVC, SERIE NORMAL, ESGOTO PREDIAL, DN 75 MM, JUNTA ELÁSTICA, FORNECIDO E INSTALADO EM RAMAL DE DESCARGA OU RAMAL DE ESGOTO SANITÁRIO. AF_08/2022</v>
          </cell>
          <cell r="I3977" t="str">
            <v>UN</v>
          </cell>
          <cell r="J3977" t="str">
            <v>COEFICIENTE DE REPRESENTATIVIDADE</v>
          </cell>
          <cell r="K3977" t="str">
            <v>39,69</v>
          </cell>
        </row>
        <row r="3978">
          <cell r="G3978">
            <v>89743</v>
          </cell>
          <cell r="H3978" t="str">
            <v>CURVA LONGA 90 GRAUS, PVC, SERIE NORMAL, ESGOTO PREDIAL, DN 75 MM, JUNTA ELÁSTICA, FORNECIDO E INSTALADO EM RAMAL DE DESCARGA OU RAMAL DE ESGOTO SANITÁRIO. AF_08/2022</v>
          </cell>
          <cell r="I3978" t="str">
            <v>UN</v>
          </cell>
          <cell r="J3978" t="str">
            <v>COEFICIENTE DE REPRESENTATIVIDADE</v>
          </cell>
          <cell r="K3978" t="str">
            <v>61,74</v>
          </cell>
        </row>
        <row r="3979">
          <cell r="G3979">
            <v>89744</v>
          </cell>
          <cell r="H3979" t="str">
            <v>JOELHO 90 GRAUS, PVC, SERIE NORMAL, ESGOTO PREDIAL, DN 100 MM, JUNTA ELÁSTICA, FORNECIDO E INSTALADO EM RAMAL DE DESCARGA OU RAMAL DE ESGOTO SANITÁRIO. AF_08/2022</v>
          </cell>
          <cell r="I3979" t="str">
            <v>UN</v>
          </cell>
          <cell r="J3979" t="str">
            <v>COEFICIENTE DE REPRESENTATIVIDADE</v>
          </cell>
          <cell r="K3979" t="str">
            <v>26,06</v>
          </cell>
        </row>
        <row r="3980">
          <cell r="G3980">
            <v>89746</v>
          </cell>
          <cell r="H3980" t="str">
            <v>JOELHO 45 GRAUS, PVC, SERIE NORMAL, ESGOTO PREDIAL, DN 100 MM, JUNTA ELÁSTICA, FORNECIDO E INSTALADO EM RAMAL DE DESCARGA OU RAMAL DE ESGOTO SANITÁRIO. AF_08/2022</v>
          </cell>
          <cell r="I3980" t="str">
            <v>UN</v>
          </cell>
          <cell r="J3980" t="str">
            <v>COEFICIENTE DE REPRESENTATIVIDADE</v>
          </cell>
          <cell r="K3980" t="str">
            <v>26,95</v>
          </cell>
        </row>
        <row r="3981">
          <cell r="G3981">
            <v>89747</v>
          </cell>
          <cell r="H3981" t="str">
            <v>ADAPTADOR, CPVC, SOLDÁVEL, DN 22MM, INSTALADO EM RAMAL DE DISTRIBUIÇÃO DE ÁGUA   FORNECIMENTO E INSTALAÇÃO. AF_06/2022</v>
          </cell>
          <cell r="I3981" t="str">
            <v>UN</v>
          </cell>
          <cell r="J3981" t="str">
            <v>COEFICIENTE DE REPRESENTATIVIDADE</v>
          </cell>
          <cell r="K3981" t="str">
            <v>27,09</v>
          </cell>
        </row>
        <row r="3982">
          <cell r="G3982">
            <v>89748</v>
          </cell>
          <cell r="H3982" t="str">
            <v>CURVA CURTA 90 GRAUS, PVC, SERIE NORMAL, ESGOTO PREDIAL, DN 100 MM, JUNTA ELÁSTICA, FORNECIDO E INSTALADO EM RAMAL DE DESCARGA OU RAMAL DE ESGOTO SANITÁRIO. AF_08/2022</v>
          </cell>
          <cell r="I3982" t="str">
            <v>UN</v>
          </cell>
          <cell r="J3982" t="str">
            <v>COEFICIENTE DE REPRESENTATIVIDADE</v>
          </cell>
          <cell r="K3982" t="str">
            <v>42,17</v>
          </cell>
        </row>
        <row r="3983">
          <cell r="G3983">
            <v>89749</v>
          </cell>
          <cell r="H3983" t="str">
            <v>CURVA DE TRANSPOSIÇÃO, CPVC, SOLDÁVEL, DN 22MM, INSTALADO EM RAMAL DE DISTRIBUIÇÃO DE ÁGUA   FORNECIMENTO E INSTALAÇÃO. AF_06/2022</v>
          </cell>
          <cell r="I3983" t="str">
            <v>UN</v>
          </cell>
          <cell r="J3983" t="str">
            <v>COEFICIENTE DE REPRESENTATIVIDADE</v>
          </cell>
          <cell r="K3983" t="str">
            <v>15,17</v>
          </cell>
        </row>
        <row r="3984">
          <cell r="G3984">
            <v>89750</v>
          </cell>
          <cell r="H3984" t="str">
            <v>CURVA LONGA 90 GRAUS, PVC, SERIE NORMAL, ESGOTO PREDIAL, DN 100 MM, JUNTA ELÁSTICA, FORNECIDO E INSTALADO EM RAMAL DE DESCARGA OU RAMAL DE ESGOTO SANITÁRIO. AF_08/2022</v>
          </cell>
          <cell r="I3984" t="str">
            <v>UN</v>
          </cell>
          <cell r="J3984" t="str">
            <v>COEFICIENTE DE REPRESENTATIVIDADE</v>
          </cell>
          <cell r="K3984" t="str">
            <v>79,72</v>
          </cell>
        </row>
        <row r="3985">
          <cell r="G3985">
            <v>89752</v>
          </cell>
          <cell r="H3985" t="str">
            <v>LUVA SIMPLES, PVC, SERIE NORMAL, ESGOTO PREDIAL, DN 40 MM, JUNTA SOLDÁVEL, FORNECIDO E INSTALADO EM RAMAL DE DESCARGA OU RAMAL DE ESGOTO SANITÁRIO. AF_08/2022</v>
          </cell>
          <cell r="I3985" t="str">
            <v>UN</v>
          </cell>
          <cell r="J3985" t="str">
            <v>COEFICIENTE DE REPRESENTATIVIDADE</v>
          </cell>
          <cell r="K3985" t="str">
            <v>6,80</v>
          </cell>
        </row>
        <row r="3986">
          <cell r="G3986">
            <v>89753</v>
          </cell>
          <cell r="H3986" t="str">
            <v>LUVA SIMPLES, PVC, SERIE NORMAL, ESGOTO PREDIAL, DN 50 MM, JUNTA ELÁSTICA, FORNECIDO E INSTALADO EM RAMAL DE DESCARGA OU RAMAL DE ESGOTO SANITÁRIO. AF_08/2022</v>
          </cell>
          <cell r="I3986" t="str">
            <v>UN</v>
          </cell>
          <cell r="J3986" t="str">
            <v>COEFICIENTE DE REPRESENTATIVIDADE</v>
          </cell>
          <cell r="K3986" t="str">
            <v>8,54</v>
          </cell>
        </row>
        <row r="3987">
          <cell r="G3987">
            <v>89754</v>
          </cell>
          <cell r="H3987" t="str">
            <v>LUVA DE CORRER, PVC, SERIE NORMAL, ESGOTO PREDIAL, DN 50 MM, JUNTA ELÁSTICA, FORNECIDO E INSTALADO EM RAMAL DE DESCARGA OU RAMAL DE ESGOTO SANITÁRIO. AF_08/2022</v>
          </cell>
          <cell r="I3987" t="str">
            <v>UN</v>
          </cell>
          <cell r="J3987" t="str">
            <v>COEFICIENTE DE REPRESENTATIVIDADE</v>
          </cell>
          <cell r="K3987" t="str">
            <v>20,69</v>
          </cell>
        </row>
        <row r="3988">
          <cell r="G3988">
            <v>89755</v>
          </cell>
          <cell r="H3988" t="str">
            <v>LUVA, CPVC, SOLDÁVEL, DN 28MM, INSTALADO EM RAMAL DE DISTRIBUIÇÃO DE ÁGUA   FORNECIMENTO E INSTALAÇÃO. AF_06/2022</v>
          </cell>
          <cell r="I3988" t="str">
            <v>UN</v>
          </cell>
          <cell r="J3988" t="str">
            <v>COEFICIENTE DE REPRESENTATIVIDADE</v>
          </cell>
          <cell r="K3988" t="str">
            <v>12,31</v>
          </cell>
        </row>
        <row r="3989">
          <cell r="G3989">
            <v>89756</v>
          </cell>
          <cell r="H3989" t="str">
            <v>LUVA DE CORRER, CPVC, SOLDÁVEL, DN 28MM, INSTALADO EM RAMAL DE DISTRIBUIÇÃO DE ÁGUA   FORNECIMENTO E INSTALAÇÃO. AF_06/2022</v>
          </cell>
          <cell r="I3989" t="str">
            <v>UN</v>
          </cell>
          <cell r="J3989" t="str">
            <v>COEFICIENTE DE REPRESENTATIVIDADE</v>
          </cell>
          <cell r="K3989" t="str">
            <v>21,16</v>
          </cell>
        </row>
        <row r="3990">
          <cell r="G3990">
            <v>89757</v>
          </cell>
          <cell r="H3990" t="str">
            <v>UNIÃO, CPVC, SOLDÁVEL, DN 28MM, INSTALADO EM RAMAL DE DISTRIBUIÇÃO DE ÁGUA   FORNECIMENTO E INSTALAÇÃO. AF_06/2022</v>
          </cell>
          <cell r="I3990" t="str">
            <v>UN</v>
          </cell>
          <cell r="J3990" t="str">
            <v>COEFICIENTE DE REPRESENTATIVIDADE</v>
          </cell>
          <cell r="K3990" t="str">
            <v>27,56</v>
          </cell>
        </row>
        <row r="3991">
          <cell r="G3991">
            <v>89758</v>
          </cell>
          <cell r="H3991" t="str">
            <v>CONECTOR, CPVC, SOLDÁVEL, DN 28MM X 1 , INSTALADO EM RAMAL DE DISTRIBUIÇÃO DE ÁGUA   FORNECIMENTO E INSTALAÇÃO. AF_06/2022</v>
          </cell>
          <cell r="I3991" t="str">
            <v>UN</v>
          </cell>
          <cell r="J3991" t="str">
            <v>COEFICIENTE DE REPRESENTATIVIDADE</v>
          </cell>
          <cell r="K3991" t="str">
            <v>33,79</v>
          </cell>
        </row>
        <row r="3992">
          <cell r="G3992">
            <v>89759</v>
          </cell>
          <cell r="H3992" t="str">
            <v>BUCHA DE REDUÇÃO, CPVC, SOLDÁVEL, DN 28MM X 22MM, INSTALADO EM RAMAL DE DISTRIBUIÇÃO DE ÁGUA - FORNECIMENTO E INSTALAÇÃO. AF_06/2022</v>
          </cell>
          <cell r="I3992" t="str">
            <v>UN</v>
          </cell>
          <cell r="J3992" t="str">
            <v>COEFICIENTE DE REPRESENTATIVIDADE</v>
          </cell>
          <cell r="K3992" t="str">
            <v>10,40</v>
          </cell>
        </row>
        <row r="3993">
          <cell r="G3993">
            <v>89760</v>
          </cell>
          <cell r="H3993" t="str">
            <v>LUVA, CPVC, SOLDÁVEL, DN 35MM, INSTALADO EM RAMAL DE DISTRIBUIÇÃO DE ÁGUA - FORNECIMENTO E INSTALAÇÃO. AF_06/2022</v>
          </cell>
          <cell r="I3993" t="str">
            <v>UN</v>
          </cell>
          <cell r="J3993" t="str">
            <v>COEFICIENTE DE REPRESENTATIVIDADE</v>
          </cell>
          <cell r="K3993" t="str">
            <v>19,94</v>
          </cell>
        </row>
        <row r="3994">
          <cell r="G3994">
            <v>89761</v>
          </cell>
          <cell r="H3994" t="str">
            <v>LUVA DE CORRER, CPVC, SOLDÁVEL, DN 35MM, INSTALADO EM RAMAL DE DISTRIBUIÇÃO DE ÁGUA - FORNECIMENTO E INSTALAÇÃO. AF_06/2022</v>
          </cell>
          <cell r="I3994" t="str">
            <v>UN</v>
          </cell>
          <cell r="J3994" t="str">
            <v>COEFICIENTE DE REPRESENTATIVIDADE</v>
          </cell>
          <cell r="K3994" t="str">
            <v>28,29</v>
          </cell>
        </row>
        <row r="3995">
          <cell r="G3995">
            <v>89762</v>
          </cell>
          <cell r="H3995" t="str">
            <v>UNIÃO, CPVC, SOLDÁVEL, DN35MM, INSTALADO EM RAMAL DE DISTRIBUIÇÃO DE ÁGUA - FORNECIMENTO E INSTALAÇÃO. AF_06/2022</v>
          </cell>
          <cell r="I3995" t="str">
            <v>UN</v>
          </cell>
          <cell r="J3995" t="str">
            <v>COEFICIENTE DE REPRESENTATIVIDADE</v>
          </cell>
          <cell r="K3995" t="str">
            <v>40,26</v>
          </cell>
        </row>
        <row r="3996">
          <cell r="G3996">
            <v>89763</v>
          </cell>
          <cell r="H3996" t="str">
            <v>CONECTOR, CPVC, SOLDÁVEL, DN 35MM X 1 1/4 , INSTALADO EM RAMAL DE DISTRIBUIÇÃO DE ÁGUA - FORNECIMENTO E INSTALAÇÃO. AF_06/2022</v>
          </cell>
          <cell r="I3996" t="str">
            <v>UN</v>
          </cell>
          <cell r="J3996" t="str">
            <v>COEFICIENTE DE REPRESENTATIVIDADE</v>
          </cell>
          <cell r="K3996" t="str">
            <v>51,32</v>
          </cell>
        </row>
        <row r="3997">
          <cell r="G3997">
            <v>89764</v>
          </cell>
          <cell r="H3997" t="str">
            <v>BUCHA DE REDUÇÃO, CPVC, SOLDÁVEL, DN35MM X 28MM, INSTALADO EM RAMAL DE DISTRIBUIÇÃO DE ÁGUA - FORNECIMENTO E INSTALAÇÃO. AF_06/2022</v>
          </cell>
          <cell r="I3997" t="str">
            <v>UN</v>
          </cell>
          <cell r="J3997" t="str">
            <v>COEFICIENTE DE REPRESENTATIVIDADE</v>
          </cell>
          <cell r="K3997" t="str">
            <v>33,99</v>
          </cell>
        </row>
        <row r="3998">
          <cell r="G3998">
            <v>89765</v>
          </cell>
          <cell r="H3998" t="str">
            <v>TE, CPVC, SOLDÁVEL, DN 22MM, INSTALADO EM RAMAL DE DISTRIBUIÇÃO DE ÁGUA - FORNECIMENTO E INSTALAÇÃO. AF_06/2022</v>
          </cell>
          <cell r="I3998" t="str">
            <v>UN</v>
          </cell>
          <cell r="J3998" t="str">
            <v>COEFICIENTE DE REPRESENTATIVIDADE</v>
          </cell>
          <cell r="K3998" t="str">
            <v>15,06</v>
          </cell>
        </row>
        <row r="3999">
          <cell r="G3999">
            <v>89767</v>
          </cell>
          <cell r="H3999" t="str">
            <v>TÊ MISTURADOR, CPVC, SOLDÁVEL, DN 22MM, INSTALADO EM RAMAL DE DISTRIBUIÇÃO DE ÁGUA - FORNECIMENTO E INSTALAÇÃO. AF_06/2022</v>
          </cell>
          <cell r="I3999" t="str">
            <v>UN</v>
          </cell>
          <cell r="J3999" t="str">
            <v>COEFICIENTE DE REPRESENTATIVIDADE</v>
          </cell>
          <cell r="K3999" t="str">
            <v>19,02</v>
          </cell>
        </row>
        <row r="4000">
          <cell r="G4000">
            <v>89768</v>
          </cell>
          <cell r="H4000" t="str">
            <v>TÊ, CPVC, SOLDÁVEL, DN 28MM, INSTALADO EM RAMAL DE DISTRIBUIÇÃO DE ÁGUA - FORNECIMENTO E INSTALAÇÃO. AF_06/2022</v>
          </cell>
          <cell r="I4000" t="str">
            <v>UN</v>
          </cell>
          <cell r="J4000" t="str">
            <v>COEFICIENTE DE REPRESENTATIVIDADE</v>
          </cell>
          <cell r="K4000" t="str">
            <v>22,10</v>
          </cell>
        </row>
        <row r="4001">
          <cell r="G4001">
            <v>89769</v>
          </cell>
          <cell r="H4001" t="str">
            <v>TÊ, CPVC, SOLDÁVEL, DN35MM, INSTALADO EM RAMAL DE DISTRIBUIÇÃO DE ÁGUA - FORNECIMENTO E INSTALAÇÃO. AF_06/2022</v>
          </cell>
          <cell r="I4001" t="str">
            <v>UN</v>
          </cell>
          <cell r="J4001" t="str">
            <v>COEFICIENTE DE REPRESENTATIVIDADE</v>
          </cell>
          <cell r="K4001" t="str">
            <v>50,38</v>
          </cell>
        </row>
        <row r="4002">
          <cell r="G4002">
            <v>89772</v>
          </cell>
          <cell r="H4002" t="str">
            <v>TUBO, CPVC, SOLDÁVEL, DN 54MM, INSTALADO EM PRUMADA DE ÁGUA   FORNECIMENTO E INSTALAÇÃO. AF_06/2022</v>
          </cell>
          <cell r="I4002" t="str">
            <v>M</v>
          </cell>
          <cell r="J4002" t="str">
            <v>COEFICIENTE DE REPRESENTATIVIDADE</v>
          </cell>
          <cell r="K4002" t="str">
            <v>82,73</v>
          </cell>
        </row>
        <row r="4003">
          <cell r="G4003">
            <v>89774</v>
          </cell>
          <cell r="H4003" t="str">
            <v>LUVA SIMPLES, PVC, SERIE NORMAL, ESGOTO PREDIAL, DN 75 MM, JUNTA ELÁSTICA, FORNECIDO E INSTALADO EM RAMAL DE DESCARGA OU RAMAL DE ESGOTO SANITÁRIO. AF_08/2022</v>
          </cell>
          <cell r="I4003" t="str">
            <v>UN</v>
          </cell>
          <cell r="J4003" t="str">
            <v>COEFICIENTE DE REPRESENTATIVIDADE</v>
          </cell>
          <cell r="K4003" t="str">
            <v>14,57</v>
          </cell>
        </row>
        <row r="4004">
          <cell r="G4004">
            <v>89776</v>
          </cell>
          <cell r="H4004" t="str">
            <v>LUVA DE CORRER, PVC, SERIE NORMAL, ESGOTO PREDIAL, DN 75 MM, JUNTA ELÁSTICA, FORNECIDO E INSTALADO EM RAMAL DE DESCARGA OU RAMAL DE ESGOTO SANITÁRIO. AF_08/2022</v>
          </cell>
          <cell r="I4004" t="str">
            <v>UN</v>
          </cell>
          <cell r="J4004" t="str">
            <v>COEFICIENTE DE REPRESENTATIVIDADE</v>
          </cell>
          <cell r="K4004" t="str">
            <v>25,09</v>
          </cell>
        </row>
        <row r="4005">
          <cell r="G4005">
            <v>89777</v>
          </cell>
          <cell r="H4005" t="str">
            <v>JOELHO 90 GRAUS, CPVC, SOLDÁVEL, DN 35MM, INSTALADO EM PRUMADA DE ÁGUA   FORNECIMENTO E INSTALAÇÃO. AF_06/2022</v>
          </cell>
          <cell r="I4005" t="str">
            <v>UN</v>
          </cell>
          <cell r="J4005" t="str">
            <v>COEFICIENTE DE REPRESENTATIVIDADE</v>
          </cell>
          <cell r="K4005" t="str">
            <v>23,44</v>
          </cell>
        </row>
        <row r="4006">
          <cell r="G4006">
            <v>89778</v>
          </cell>
          <cell r="H4006" t="str">
            <v>LUVA SIMPLES, PVC, SERIE NORMAL, ESGOTO PREDIAL, DN 100 MM, JUNTA ELÁSTICA, FORNECIDO E INSTALADO EM RAMAL DE DESCARGA OU RAMAL DE ESGOTO SANITÁRIO. AF_08/2022</v>
          </cell>
          <cell r="I4006" t="str">
            <v>UN</v>
          </cell>
          <cell r="J4006" t="str">
            <v>COEFICIENTE DE REPRESENTATIVIDADE</v>
          </cell>
          <cell r="K4006" t="str">
            <v>16,54</v>
          </cell>
        </row>
        <row r="4007">
          <cell r="G4007">
            <v>89779</v>
          </cell>
          <cell r="H4007" t="str">
            <v>LUVA DE CORRER, PVC, SERIE NORMAL, ESGOTO PREDIAL, DN 100 MM, JUNTA ELÁSTICA, FORNECIDO E INSTALADO EM RAMAL DE DESCARGA OU RAMAL DE ESGOTO SANITÁRIO. AF_08/2022</v>
          </cell>
          <cell r="I4007" t="str">
            <v>UN</v>
          </cell>
          <cell r="J4007" t="str">
            <v>COEFICIENTE DE REPRESENTATIVIDADE</v>
          </cell>
          <cell r="K4007" t="str">
            <v>34,34</v>
          </cell>
        </row>
        <row r="4008">
          <cell r="G4008">
            <v>89780</v>
          </cell>
          <cell r="H4008" t="str">
            <v>JOELHO 45 GRAUS, CPVC, SOLDÁVEL, DN 35MM, INSTALADO EM PRUMADA DE ÁGUA - FORNECIMENTO E INSTALAÇÃO. AF_06/2022</v>
          </cell>
          <cell r="I4008" t="str">
            <v>UN</v>
          </cell>
          <cell r="J4008" t="str">
            <v>COEFICIENTE DE REPRESENTATIVIDADE</v>
          </cell>
          <cell r="K4008" t="str">
            <v>21,92</v>
          </cell>
        </row>
        <row r="4009">
          <cell r="G4009">
            <v>89781</v>
          </cell>
          <cell r="H4009" t="str">
            <v>JOELHO 90 GRAUS, CPVC, SOLDÁVEL, DN 42MM, INSTALADO EM PRUMADA DE ÁGUA   FORNECIMENTO E INSTALAÇÃO. AF_06/2022</v>
          </cell>
          <cell r="I4009" t="str">
            <v>UN</v>
          </cell>
          <cell r="J4009" t="str">
            <v>COEFICIENTE DE REPRESENTATIVIDADE</v>
          </cell>
          <cell r="K4009" t="str">
            <v>33,29</v>
          </cell>
        </row>
        <row r="4010">
          <cell r="G4010">
            <v>89782</v>
          </cell>
          <cell r="H4010" t="str">
            <v>TE, PVC, SERIE NORMAL, ESGOTO PREDIAL, DN 40 X 40 MM, JUNTA SOLDÁVEL, FORNECIDO E INSTALADO EM RAMAL DE DESCARGA OU RAMAL DE ESGOTO SANITÁRIO. AF_08/2022</v>
          </cell>
          <cell r="I4010" t="str">
            <v>UN</v>
          </cell>
          <cell r="J4010" t="str">
            <v>COEFICIENTE DE REPRESENTATIVIDADE</v>
          </cell>
          <cell r="K4010" t="str">
            <v>13,31</v>
          </cell>
        </row>
        <row r="4011">
          <cell r="G4011">
            <v>89783</v>
          </cell>
          <cell r="H4011" t="str">
            <v>JUNÇÃO SIMPLES, PVC, SERIE NORMAL, ESGOTO PREDIAL, DN 40 MM, JUNTA SOLDÁVEL, FORNECIDO E INSTALADO EM RAMAL DE DESCARGA OU RAMAL DE ESGOTO SANITÁRIO. AF_08/2022</v>
          </cell>
          <cell r="I4011" t="str">
            <v>UN</v>
          </cell>
          <cell r="J4011" t="str">
            <v>COEFICIENTE DE REPRESENTATIVIDADE</v>
          </cell>
          <cell r="K4011" t="str">
            <v>13,42</v>
          </cell>
        </row>
        <row r="4012">
          <cell r="G4012">
            <v>89784</v>
          </cell>
          <cell r="H4012" t="str">
            <v>TE, PVC, SERIE NORMAL, ESGOTO PREDIAL, DN 50 X 50 MM, JUNTA ELÁSTICA, FORNECIDO E INSTALADO EM RAMAL DE DESCARGA OU RAMAL DE ESGOTO SANITÁRIO. AF_08/2022</v>
          </cell>
          <cell r="I4012" t="str">
            <v>UN</v>
          </cell>
          <cell r="J4012" t="str">
            <v>COEFICIENTE DE REPRESENTATIVIDADE</v>
          </cell>
          <cell r="K4012" t="str">
            <v>22,87</v>
          </cell>
        </row>
        <row r="4013">
          <cell r="G4013">
            <v>89785</v>
          </cell>
          <cell r="H4013" t="str">
            <v>JUNÇÃO SIMPLES, PVC, SERIE NORMAL, ESGOTO PREDIAL, DN 50 X 50 MM, JUNTA ELÁSTICA, FORNECIDO E INSTALADO EM RAMAL DE DESCARGA OU RAMAL DE ESGOTO SANITÁRIO. AF_08/2022</v>
          </cell>
          <cell r="I4013" t="str">
            <v>UN</v>
          </cell>
          <cell r="J4013" t="str">
            <v>COEFICIENTE DE REPRESENTATIVIDADE</v>
          </cell>
          <cell r="K4013" t="str">
            <v>25,38</v>
          </cell>
        </row>
        <row r="4014">
          <cell r="G4014">
            <v>89786</v>
          </cell>
          <cell r="H4014" t="str">
            <v>TE, PVC, SERIE NORMAL, ESGOTO PREDIAL, DN 75 X 75 MM, JUNTA ELÁSTICA, FORNECIDO E INSTALADO EM RAMAL DE DESCARGA OU RAMAL DE ESGOTO SANITÁRIO. AF_08/2022</v>
          </cell>
          <cell r="I4014" t="str">
            <v>UN</v>
          </cell>
          <cell r="J4014" t="str">
            <v>COEFICIENTE DE REPRESENTATIVIDADE</v>
          </cell>
          <cell r="K4014" t="str">
            <v>37,60</v>
          </cell>
        </row>
        <row r="4015">
          <cell r="G4015">
            <v>89787</v>
          </cell>
          <cell r="H4015" t="str">
            <v>JOELHO 45 GRAUS, CPVC, SOLDÁVEL, DN 42MM, INSTALADO EM PRUMADA DE ÁGUA   FORNECIMENTO E INSTALAÇÃO. AF_06/2022</v>
          </cell>
          <cell r="I4015" t="str">
            <v>UN</v>
          </cell>
          <cell r="J4015" t="str">
            <v>COEFICIENTE DE REPRESENTATIVIDADE</v>
          </cell>
          <cell r="K4015" t="str">
            <v>32,92</v>
          </cell>
        </row>
        <row r="4016">
          <cell r="G4016">
            <v>89788</v>
          </cell>
          <cell r="H4016" t="str">
            <v>JOELHO 90 GRAUS, CPVC, SOLDÁVEL, DN 54MM, INSTALADO EM PRUMADA DE ÁGUA   FORNECIMENTO E INSTALAÇÃO. AF_06/2022</v>
          </cell>
          <cell r="I4016" t="str">
            <v>UN</v>
          </cell>
          <cell r="J4016" t="str">
            <v>COEFICIENTE DE REPRESENTATIVIDADE</v>
          </cell>
          <cell r="K4016" t="str">
            <v>72,69</v>
          </cell>
        </row>
        <row r="4017">
          <cell r="G4017">
            <v>89789</v>
          </cell>
          <cell r="H4017" t="str">
            <v>JOELHO 45 GRAUS, CPVC, SOLDÁVEL, DN 54MM, INSTALADO EM PRUMADA DE ÁGUA   FORNECIMENTO E INSTALAÇÃO. AF_06/2022</v>
          </cell>
          <cell r="I4017" t="str">
            <v>UN</v>
          </cell>
          <cell r="J4017" t="str">
            <v>COEFICIENTE DE REPRESENTATIVIDADE</v>
          </cell>
          <cell r="K4017" t="str">
            <v>61,61</v>
          </cell>
        </row>
        <row r="4018">
          <cell r="G4018">
            <v>89790</v>
          </cell>
          <cell r="H4018" t="str">
            <v>JOELHO 90 GRAUS, CPVC, SOLDÁVEL, DN 73MM, INSTALADO EM PRUMADA DE ÁGUA   FORNECIMENTO E INSTALAÇÃO. AF_06/2022</v>
          </cell>
          <cell r="I4018" t="str">
            <v>UN</v>
          </cell>
          <cell r="J4018" t="str">
            <v>COEFICIENTE DE REPRESENTATIVIDADE</v>
          </cell>
          <cell r="K4018" t="str">
            <v>145,66</v>
          </cell>
        </row>
        <row r="4019">
          <cell r="G4019">
            <v>89791</v>
          </cell>
          <cell r="H4019" t="str">
            <v>JOELHO 45 GRAUS, CPVC, SOLDÁVEL, DN 73MM, INSTALADO EM PRUMADA DE ÁGUA   FORNECIMENTO E INSTALAÇÃO. AF_06/2022</v>
          </cell>
          <cell r="I4019" t="str">
            <v>UN</v>
          </cell>
          <cell r="J4019" t="str">
            <v>COEFICIENTE DE REPRESENTATIVIDADE</v>
          </cell>
          <cell r="K4019" t="str">
            <v>140,65</v>
          </cell>
        </row>
        <row r="4020">
          <cell r="G4020">
            <v>89792</v>
          </cell>
          <cell r="H4020" t="str">
            <v>JOELHO 90 GRAUS, CPVC, SOLDÁVEL, DN 89MM, INSTALADO EM PRUMADA DE ÁGUA   FORNECIMENTO E INSTALAÇÃO. AF_06/2022</v>
          </cell>
          <cell r="I4020" t="str">
            <v>UN</v>
          </cell>
          <cell r="J4020" t="str">
            <v>COEFICIENTE DE REPRESENTATIVIDADE</v>
          </cell>
          <cell r="K4020" t="str">
            <v>172,18</v>
          </cell>
        </row>
        <row r="4021">
          <cell r="G4021">
            <v>89793</v>
          </cell>
          <cell r="H4021" t="str">
            <v>JOELHO 45 GRAUS, CPVC, SOLDÁVEL, DN 89MM, INSTALADO EM PRUMADA DE ÁGUA   FORNECIMENTO E INSTALAÇÃO. AF_06/2022</v>
          </cell>
          <cell r="I4021" t="str">
            <v>UN</v>
          </cell>
          <cell r="J4021" t="str">
            <v>COEFICIENTE DE REPRESENTATIVIDADE</v>
          </cell>
          <cell r="K4021" t="str">
            <v>203,37</v>
          </cell>
        </row>
        <row r="4022">
          <cell r="G4022">
            <v>89794</v>
          </cell>
          <cell r="H4022" t="str">
            <v>LUVA, CPVC, SOLDÁVEL, DN 35MM, INSTALADO EM PRUMADA DE ÁGUA   FORNECIMENTO E INSTALAÇÃO. AF_06/2022</v>
          </cell>
          <cell r="I4022" t="str">
            <v>UN</v>
          </cell>
          <cell r="J4022" t="str">
            <v>COEFICIENTE DE REPRESENTATIVIDADE</v>
          </cell>
          <cell r="K4022" t="str">
            <v>17,78</v>
          </cell>
        </row>
        <row r="4023">
          <cell r="G4023">
            <v>89795</v>
          </cell>
          <cell r="H4023" t="str">
            <v>JUNÇÃO SIMPLES, PVC, SERIE NORMAL, ESGOTO PREDIAL, DN 75 X 75 MM, JUNTA ELÁSTICA, FORNECIDO E INSTALADO EM RAMAL DE DESCARGA OU RAMAL DE ESGOTO SANITÁRIO. AF_08/2022</v>
          </cell>
          <cell r="I4023" t="str">
            <v>UN</v>
          </cell>
          <cell r="J4023" t="str">
            <v>COEFICIENTE DE REPRESENTATIVIDADE</v>
          </cell>
          <cell r="K4023" t="str">
            <v>39,82</v>
          </cell>
        </row>
        <row r="4024">
          <cell r="G4024">
            <v>89796</v>
          </cell>
          <cell r="H4024" t="str">
            <v>TE, PVC, SERIE NORMAL, ESGOTO PREDIAL, DN 100 X 100 MM, JUNTA ELÁSTICA, FORNECIDO E INSTALADO EM RAMAL DE DESCARGA OU RAMAL DE ESGOTO SANITÁRIO. AF_08/2022</v>
          </cell>
          <cell r="I4024" t="str">
            <v>UN</v>
          </cell>
          <cell r="J4024" t="str">
            <v>COEFICIENTE DE REPRESENTATIVIDADE</v>
          </cell>
          <cell r="K4024" t="str">
            <v>41,58</v>
          </cell>
        </row>
        <row r="4025">
          <cell r="G4025">
            <v>89797</v>
          </cell>
          <cell r="H4025" t="str">
            <v>JUNÇÃO SIMPLES, PVC, SERIE NORMAL, ESGOTO PREDIAL, DN 100 X 100 MM, JUNTA ELÁSTICA, FORNECIDO E INSTALADO EM RAMAL DE DESCARGA OU RAMAL DE ESGOTO SANITÁRIO. AF_08/2022</v>
          </cell>
          <cell r="I4025" t="str">
            <v>UN</v>
          </cell>
          <cell r="J4025" t="str">
            <v>COEFICIENTE DE REPRESENTATIVIDADE</v>
          </cell>
          <cell r="K4025" t="str">
            <v>50,20</v>
          </cell>
        </row>
        <row r="4026">
          <cell r="G4026">
            <v>89801</v>
          </cell>
          <cell r="H4026" t="str">
            <v>JOELHO 90 GRAUS, PVC, SERIE NORMAL, ESGOTO PREDIAL, DN 50 MM, JUNTA ELÁSTICA, FORNECIDO E INSTALADO EM PRUMADA DE ESGOTO SANITÁRIO OU VENTILAÇÃO. AF_08/2022</v>
          </cell>
          <cell r="I4026" t="str">
            <v>UN</v>
          </cell>
          <cell r="J4026" t="str">
            <v>COEFICIENTE DE REPRESENTATIVIDADE</v>
          </cell>
          <cell r="K4026" t="str">
            <v>9,55</v>
          </cell>
        </row>
        <row r="4027">
          <cell r="G4027">
            <v>89802</v>
          </cell>
          <cell r="H4027" t="str">
            <v>JOELHO 45 GRAUS, PVC, SERIE NORMAL, ESGOTO PREDIAL, DN 50 MM, JUNTA ELÁSTICA, FORNECIDO E INSTALADO EM PRUMADA DE ESGOTO SANITÁRIO OU VENTILAÇÃO. AF_08/2022</v>
          </cell>
          <cell r="I4027" t="str">
            <v>UN</v>
          </cell>
          <cell r="J4027" t="str">
            <v>COEFICIENTE DE REPRESENTATIVIDADE</v>
          </cell>
          <cell r="K4027" t="str">
            <v>10,34</v>
          </cell>
        </row>
        <row r="4028">
          <cell r="G4028">
            <v>89803</v>
          </cell>
          <cell r="H4028" t="str">
            <v>CURVA CURTA 90 GRAUS, PVC, SERIE NORMAL, ESGOTO PREDIAL, DN 50 MM, JUNTA ELÁSTICA, FORNECIDO E INSTALADO EM PRUMADA DE ESGOTO SANITÁRIO OU VENTILAÇÃO. AF_08/2022</v>
          </cell>
          <cell r="I4028" t="str">
            <v>UN</v>
          </cell>
          <cell r="J4028" t="str">
            <v>COEFICIENTE DE REPRESENTATIVIDADE</v>
          </cell>
          <cell r="K4028" t="str">
            <v>18,62</v>
          </cell>
        </row>
        <row r="4029">
          <cell r="G4029">
            <v>89804</v>
          </cell>
          <cell r="H4029" t="str">
            <v>CURVA LONGA 90 GRAUS, PVC, SERIE NORMAL, ESGOTO PREDIAL, DN 50 MM, JUNTA ELÁSTICA, FORNECIDO E INSTALADO EM PRUMADA DE ESGOTO SANITÁRIO OU VENTILAÇÃO. AF_08/2022</v>
          </cell>
          <cell r="I4029" t="str">
            <v>UN</v>
          </cell>
          <cell r="J4029" t="str">
            <v>COEFICIENTE DE REPRESENTATIVIDADE</v>
          </cell>
          <cell r="K4029" t="str">
            <v>20,96</v>
          </cell>
        </row>
        <row r="4030">
          <cell r="G4030">
            <v>89805</v>
          </cell>
          <cell r="H4030" t="str">
            <v>JOELHO 90 GRAUS, PVC, SERIE NORMAL, ESGOTO PREDIAL, DN 75 MM, JUNTA ELÁSTICA, FORNECIDO E INSTALADO EM PRUMADA DE ESGOTO SANITÁRIO OU VENTILAÇÃO. AF_08/2022</v>
          </cell>
          <cell r="I4030" t="str">
            <v>UN</v>
          </cell>
          <cell r="J4030" t="str">
            <v>COEFICIENTE DE REPRESENTATIVIDADE</v>
          </cell>
          <cell r="K4030" t="str">
            <v>19,79</v>
          </cell>
        </row>
        <row r="4031">
          <cell r="G4031">
            <v>89806</v>
          </cell>
          <cell r="H4031" t="str">
            <v>JOELHO 45 GRAUS, PVC, SERIE NORMAL, ESGOTO PREDIAL, DN 75 MM, JUNTA ELÁSTICA, FORNECIDO E INSTALADO EM PRUMADA DE ESGOTO SANITÁRIO OU VENTILAÇÃO. AF_08/2022</v>
          </cell>
          <cell r="I4031" t="str">
            <v>UN</v>
          </cell>
          <cell r="J4031" t="str">
            <v>COEFICIENTE DE REPRESENTATIVIDADE</v>
          </cell>
          <cell r="K4031" t="str">
            <v>20,83</v>
          </cell>
        </row>
        <row r="4032">
          <cell r="G4032">
            <v>89807</v>
          </cell>
          <cell r="H4032" t="str">
            <v>CURVA CURTA 90 GRAUS, PVC, SERIE NORMAL, ESGOTO PREDIAL, DN 75 MM, JUNTA ELÁSTICA, FORNECIDO E INSTALADO EM PRUMADA DE ESGOTO SANITÁRIO OU VENTILAÇÃO. AF_08/2022</v>
          </cell>
          <cell r="I4032" t="str">
            <v>UN</v>
          </cell>
          <cell r="J4032" t="str">
            <v>COEFICIENTE DE REPRESENTATIVIDADE</v>
          </cell>
          <cell r="K4032" t="str">
            <v>38,08</v>
          </cell>
        </row>
        <row r="4033">
          <cell r="G4033">
            <v>89808</v>
          </cell>
          <cell r="H4033" t="str">
            <v>CURVA LONGA 90 GRAUS, PVC, SERIE NORMAL, ESGOTO PREDIAL, DN 75 MM, JUNTA ELÁSTICA, FORNECIDO E INSTALADO EM PRUMADA DE ESGOTO SANITÁRIO OU VENTILAÇÃO. AF_08/2022</v>
          </cell>
          <cell r="I4033" t="str">
            <v>UN</v>
          </cell>
          <cell r="J4033" t="str">
            <v>COEFICIENTE DE REPRESENTATIVIDADE</v>
          </cell>
          <cell r="K4033" t="str">
            <v>60,13</v>
          </cell>
        </row>
        <row r="4034">
          <cell r="G4034">
            <v>89809</v>
          </cell>
          <cell r="H4034" t="str">
            <v>JOELHO 90 GRAUS, PVC, SERIE NORMAL, ESGOTO PREDIAL, DN 100 MM, JUNTA ELÁSTICA, FORNECIDO E INSTALADO EM PRUMADA DE ESGOTO SANITÁRIO OU VENTILAÇÃO. AF_08/2022</v>
          </cell>
          <cell r="I4034" t="str">
            <v>UN</v>
          </cell>
          <cell r="J4034" t="str">
            <v>COEFICIENTE DE REPRESENTATIVIDADE</v>
          </cell>
          <cell r="K4034" t="str">
            <v>27,06</v>
          </cell>
        </row>
        <row r="4035">
          <cell r="G4035">
            <v>89810</v>
          </cell>
          <cell r="H4035" t="str">
            <v>JOELHO 45 GRAUS, PVC, SERIE NORMAL, ESGOTO PREDIAL, DN 100 MM, JUNTA ELÁSTICA, FORNECIDO E INSTALADO EM PRUMADA DE ESGOTO SANITÁRIO OU VENTILAÇÃO. AF_08/2022</v>
          </cell>
          <cell r="I4035" t="str">
            <v>UN</v>
          </cell>
          <cell r="J4035" t="str">
            <v>COEFICIENTE DE REPRESENTATIVIDADE</v>
          </cell>
          <cell r="K4035" t="str">
            <v>27,95</v>
          </cell>
        </row>
        <row r="4036">
          <cell r="G4036">
            <v>89811</v>
          </cell>
          <cell r="H4036" t="str">
            <v>CURVA CURTA 90 GRAUS, PVC, SERIE NORMAL, ESGOTO PREDIAL, DN 100 MM, JUNTA ELÁSTICA, FORNECIDO E INSTALADO EM PRUMADA DE ESGOTO SANITÁRIO OU VENTILAÇÃO. AF_08/2022</v>
          </cell>
          <cell r="I4036" t="str">
            <v>UN</v>
          </cell>
          <cell r="J4036" t="str">
            <v>COEFICIENTE DE REPRESENTATIVIDADE</v>
          </cell>
          <cell r="K4036" t="str">
            <v>43,17</v>
          </cell>
        </row>
        <row r="4037">
          <cell r="G4037">
            <v>89812</v>
          </cell>
          <cell r="H4037" t="str">
            <v>CURVA LONGA 90 GRAUS, PVC, SERIE NORMAL, ESGOTO PREDIAL, DN 100 MM, JUNTA ELÁSTICA, FORNECIDO E INSTALADO EM PRUMADA DE ESGOTO SANITÁRIO OU VENTILAÇÃO. AF_08/2022</v>
          </cell>
          <cell r="I4037" t="str">
            <v>UN</v>
          </cell>
          <cell r="J4037" t="str">
            <v>COEFICIENTE DE REPRESENTATIVIDADE</v>
          </cell>
          <cell r="K4037" t="str">
            <v>80,72</v>
          </cell>
        </row>
        <row r="4038">
          <cell r="G4038">
            <v>89813</v>
          </cell>
          <cell r="H4038" t="str">
            <v>LUVA SIMPLES, PVC, SERIE NORMAL, ESGOTO PREDIAL, DN 50 MM, JUNTA ELÁSTICA, FORNECIDO E INSTALADO EM PRUMADA DE ESGOTO SANITÁRIO OU VENTILAÇÃO. AF_08/2022</v>
          </cell>
          <cell r="I4038" t="str">
            <v>UN</v>
          </cell>
          <cell r="J4038" t="str">
            <v>COEFICIENTE DE REPRESENTATIVIDADE</v>
          </cell>
          <cell r="K4038" t="str">
            <v>5,68</v>
          </cell>
        </row>
        <row r="4039">
          <cell r="G4039">
            <v>89814</v>
          </cell>
          <cell r="H4039" t="str">
            <v>LUVA DE CORRER, PVC, SERIE NORMAL, ESGOTO PREDIAL, DN 50 MM, JUNTA ELÁSTICA, FORNECIDO E INSTALADO EM PRUMADA DE ESGOTO SANITÁRIO OU VENTILAÇÃO. AF_08/2022</v>
          </cell>
          <cell r="I4039" t="str">
            <v>UN</v>
          </cell>
          <cell r="J4039" t="str">
            <v>COEFICIENTE DE REPRESENTATIVIDADE</v>
          </cell>
          <cell r="K4039" t="str">
            <v>17,89</v>
          </cell>
        </row>
        <row r="4040">
          <cell r="G4040">
            <v>89815</v>
          </cell>
          <cell r="H4040" t="str">
            <v>LUVA DE CORRER, CPVC, SOLDÁVEL, DN 35MM, INSTALADO EM PRUMADA DE ÁGUA   FORNECIMENTO E INSTALAÇÃO. AF_06/2022</v>
          </cell>
          <cell r="I4040" t="str">
            <v>UN</v>
          </cell>
          <cell r="J4040" t="str">
            <v>COEFICIENTE DE REPRESENTATIVIDADE</v>
          </cell>
          <cell r="K4040" t="str">
            <v>26,13</v>
          </cell>
        </row>
        <row r="4041">
          <cell r="G4041">
            <v>89816</v>
          </cell>
          <cell r="H4041" t="str">
            <v>UNIÃO, CPVC, SOLDÁVEL, DN35MM, INSTALADO EM PRUMADA DE ÁGUA   FORNECIMENTO E INSTALAÇÃO. AF_06/2022</v>
          </cell>
          <cell r="I4041" t="str">
            <v>UN</v>
          </cell>
          <cell r="J4041" t="str">
            <v>COEFICIENTE DE REPRESENTATIVIDADE</v>
          </cell>
          <cell r="K4041" t="str">
            <v>38,10</v>
          </cell>
        </row>
        <row r="4042">
          <cell r="G4042">
            <v>89817</v>
          </cell>
          <cell r="H4042" t="str">
            <v>LUVA SIMPLES, PVC, SERIE NORMAL, ESGOTO PREDIAL, DN 75 MM, JUNTA ELÁSTICA, FORNECIDO E INSTALADO EM PRUMADA DE ESGOTO SANITÁRIO OU VENTILAÇÃO. AF_08/2022</v>
          </cell>
          <cell r="I4042" t="str">
            <v>UN</v>
          </cell>
          <cell r="J4042" t="str">
            <v>COEFICIENTE DE REPRESENTATIVIDADE</v>
          </cell>
          <cell r="K4042" t="str">
            <v>13,47</v>
          </cell>
        </row>
        <row r="4043">
          <cell r="G4043">
            <v>89818</v>
          </cell>
          <cell r="H4043" t="str">
            <v>CONECTOR, CPVC, SOLDÁVEL, DN 35MM X 1 1/4 , INSTALADO EM PRUMADA DE ÁGUA   FORNECIMENTO E INSTALAÇÃO. AF_06/2022</v>
          </cell>
          <cell r="I4043" t="str">
            <v>UN</v>
          </cell>
          <cell r="J4043" t="str">
            <v>COEFICIENTE DE REPRESENTATIVIDADE</v>
          </cell>
          <cell r="K4043" t="str">
            <v>49,22</v>
          </cell>
        </row>
        <row r="4044">
          <cell r="G4044">
            <v>89819</v>
          </cell>
          <cell r="H4044" t="str">
            <v>LUVA DE CORRER, PVC, SERIE NORMAL, ESGOTO PREDIAL, DN 75 MM, JUNTA ELÁSTICA, FORNECIDO E INSTALADO EM PRUMADA DE ESGOTO SANITÁRIO OU VENTILAÇÃO. AF_08/2022</v>
          </cell>
          <cell r="I4044" t="str">
            <v>UN</v>
          </cell>
          <cell r="J4044" t="str">
            <v>COEFICIENTE DE REPRESENTATIVIDADE</v>
          </cell>
          <cell r="K4044" t="str">
            <v>24,02</v>
          </cell>
        </row>
        <row r="4045">
          <cell r="G4045">
            <v>89821</v>
          </cell>
          <cell r="H4045" t="str">
            <v>LUVA SIMPLES, PVC, SERIE NORMAL, ESGOTO PREDIAL, DN 100 MM, JUNTA ELÁSTICA, FORNECIDO E INSTALADO EM PRUMADA DE ESGOTO SANITÁRIO OU VENTILAÇÃO. AF_08/2022</v>
          </cell>
          <cell r="I4045" t="str">
            <v>UN</v>
          </cell>
          <cell r="J4045" t="str">
            <v>COEFICIENTE DE REPRESENTATIVIDADE</v>
          </cell>
          <cell r="K4045" t="str">
            <v>17,21</v>
          </cell>
        </row>
        <row r="4046">
          <cell r="G4046">
            <v>89822</v>
          </cell>
          <cell r="H4046" t="str">
            <v>LUVA, CPVC, SOLDÁVEL, DN 42MM, INSTALADO EM PRUMADA DE ÁGUA   FORNECIMENTO E INSTALAÇÃO. AF_06/2022</v>
          </cell>
          <cell r="I4046" t="str">
            <v>UN</v>
          </cell>
          <cell r="J4046" t="str">
            <v>COEFICIENTE DE REPRESENTATIVIDADE</v>
          </cell>
          <cell r="K4046" t="str">
            <v>23,29</v>
          </cell>
        </row>
        <row r="4047">
          <cell r="G4047">
            <v>89823</v>
          </cell>
          <cell r="H4047" t="str">
            <v>LUVA DE CORRER, PVC, SERIE NORMAL, ESGOTO PREDIAL, DN 100 MM, JUNTA ELÁSTICA, FORNECIDO E INSTALADO EM PRUMADA DE ESGOTO SANITÁRIO OU VENTILAÇÃO. AF_08/2022</v>
          </cell>
          <cell r="I4047" t="str">
            <v>UN</v>
          </cell>
          <cell r="J4047" t="str">
            <v>COEFICIENTE DE REPRESENTATIVIDADE</v>
          </cell>
          <cell r="K4047" t="str">
            <v>35,01</v>
          </cell>
        </row>
        <row r="4048">
          <cell r="G4048">
            <v>89824</v>
          </cell>
          <cell r="H4048" t="str">
            <v>LUVA DE CORRER, CPVC, SOLDÁVEL, DN 42MM, INSTALADO EM PRUMADA DE ÁGUA   FORNECIMENTO E INSTALAÇÃO. AF_06/2022</v>
          </cell>
          <cell r="I4048" t="str">
            <v>UN</v>
          </cell>
          <cell r="J4048" t="str">
            <v>COEFICIENTE DE REPRESENTATIVIDADE</v>
          </cell>
          <cell r="K4048" t="str">
            <v>35,58</v>
          </cell>
        </row>
        <row r="4049">
          <cell r="G4049">
            <v>89825</v>
          </cell>
          <cell r="H4049" t="str">
            <v>TE, PVC, SERIE NORMAL, ESGOTO PREDIAL, DN 50 X 50 MM, JUNTA ELÁSTICA, FORNECIDO E INSTALADO EM PRUMADA DE ESGOTO SANITÁRIO OU VENTILAÇÃO. AF_08/2022</v>
          </cell>
          <cell r="I4049" t="str">
            <v>UN</v>
          </cell>
          <cell r="J4049" t="str">
            <v>COEFICIENTE DE REPRESENTATIVIDADE</v>
          </cell>
          <cell r="K4049" t="str">
            <v>17,25</v>
          </cell>
        </row>
        <row r="4050">
          <cell r="G4050">
            <v>89826</v>
          </cell>
          <cell r="H4050" t="str">
            <v>LUVA DE TRANSIÇÃO, CPVC, SOLDÁVEL, DN42MM X 1.1/2 , INSTALADO EM PRUMADA DE ÁGUA   FORNECIMENTO E INSTALAÇÃO. AF_06/2022</v>
          </cell>
          <cell r="I4050" t="str">
            <v>UN</v>
          </cell>
          <cell r="J4050" t="str">
            <v>COEFICIENTE DE REPRESENTATIVIDADE</v>
          </cell>
          <cell r="K4050" t="str">
            <v>117,10</v>
          </cell>
        </row>
        <row r="4051">
          <cell r="G4051">
            <v>89827</v>
          </cell>
          <cell r="H4051" t="str">
            <v>JUNÇÃO SIMPLES, PVC, SERIE NORMAL, ESGOTO PREDIAL, DN 50 X 50 MM, JUNTA ELÁSTICA, FORNECIDO E INSTALADO EM PRUMADA DE ESGOTO SANITÁRIO OU VENTILAÇÃO. AF_08/2022</v>
          </cell>
          <cell r="I4051" t="str">
            <v>UN</v>
          </cell>
          <cell r="J4051" t="str">
            <v>COEFICIENTE DE REPRESENTATIVIDADE</v>
          </cell>
          <cell r="K4051" t="str">
            <v>19,76</v>
          </cell>
        </row>
        <row r="4052">
          <cell r="G4052">
            <v>89828</v>
          </cell>
          <cell r="H4052" t="str">
            <v>UNIÃO, CPVC, SOLDÁVEL, DN42MM, INSTALADO EM PRUMADA DE ÁGUA   FORNECIMENTO E INSTALAÇÃO. AF_06/2022</v>
          </cell>
          <cell r="I4052" t="str">
            <v>UN</v>
          </cell>
          <cell r="J4052" t="str">
            <v>COEFICIENTE DE REPRESENTATIVIDADE</v>
          </cell>
          <cell r="K4052" t="str">
            <v>55,60</v>
          </cell>
        </row>
        <row r="4053">
          <cell r="G4053">
            <v>89829</v>
          </cell>
          <cell r="H4053" t="str">
            <v>TE, PVC, SERIE NORMAL, ESGOTO PREDIAL, DN 75 X 75 MM, JUNTA ELÁSTICA, FORNECIDO E INSTALADO EM PRUMADA DE ESGOTO SANITÁRIO OU VENTILAÇÃO. AF_08/2022</v>
          </cell>
          <cell r="I4053" t="str">
            <v>UN</v>
          </cell>
          <cell r="J4053" t="str">
            <v>COEFICIENTE DE REPRESENTATIVIDADE</v>
          </cell>
          <cell r="K4053" t="str">
            <v>35,46</v>
          </cell>
        </row>
        <row r="4054">
          <cell r="G4054">
            <v>89830</v>
          </cell>
          <cell r="H4054" t="str">
            <v>JUNÇÃO SIMPLES, PVC, SERIE NORMAL, ESGOTO PREDIAL, DN 75 X 75 MM, JUNTA ELÁSTICA, FORNECIDO E INSTALADO EM PRUMADA DE ESGOTO SANITÁRIO OU VENTILAÇÃO. AF_08/2022</v>
          </cell>
          <cell r="I4054" t="str">
            <v>UN</v>
          </cell>
          <cell r="J4054" t="str">
            <v>COEFICIENTE DE REPRESENTATIVIDADE</v>
          </cell>
          <cell r="K4054" t="str">
            <v>37,68</v>
          </cell>
        </row>
        <row r="4055">
          <cell r="G4055">
            <v>89831</v>
          </cell>
          <cell r="H4055" t="str">
            <v>CONECTOR, CPVC, SOLDÁVEL, DN 42MM X 1.1/2 , INSTALADO EM PRUMADA DE ÁGUA   FORNECIMENTO E INSTALAÇÃO. AF_06/2022</v>
          </cell>
          <cell r="I4055" t="str">
            <v>UN</v>
          </cell>
          <cell r="J4055" t="str">
            <v>COEFICIENTE DE REPRESENTATIVIDADE</v>
          </cell>
          <cell r="K4055" t="str">
            <v>59,51</v>
          </cell>
        </row>
        <row r="4056">
          <cell r="G4056">
            <v>89832</v>
          </cell>
          <cell r="H4056" t="str">
            <v>BUCHA DE REDUÇÃO, CPVC, SOLDÁVEL, DN 42MM X 22MM, INSTALADO EM RAMAL DE DISTRIBUIÇÃO DE ÁGUA - FORNECIMENTO E INSTALAÇÃO. AF_06/2022</v>
          </cell>
          <cell r="I4056" t="str">
            <v>UN</v>
          </cell>
          <cell r="J4056" t="str">
            <v>COEFICIENTE DE REPRESENTATIVIDADE</v>
          </cell>
          <cell r="K4056" t="str">
            <v>37,94</v>
          </cell>
        </row>
        <row r="4057">
          <cell r="G4057">
            <v>89833</v>
          </cell>
          <cell r="H4057" t="str">
            <v>TE, PVC, SERIE NORMAL, ESGOTO PREDIAL, DN 100 X 100 MM, JUNTA ELÁSTICA, FORNECIDO E INSTALADO EM PRUMADA DE ESGOTO SANITÁRIO OU VENTILAÇÃO. AF_08/2022</v>
          </cell>
          <cell r="I4057" t="str">
            <v>UN</v>
          </cell>
          <cell r="J4057" t="str">
            <v>COEFICIENTE DE REPRESENTATIVIDADE</v>
          </cell>
          <cell r="K4057" t="str">
            <v>42,91</v>
          </cell>
        </row>
        <row r="4058">
          <cell r="G4058">
            <v>89834</v>
          </cell>
          <cell r="H4058" t="str">
            <v>JUNÇÃO SIMPLES, PVC, SERIE NORMAL, ESGOTO PREDIAL, DN 100 X 100 MM, JUNTA ELÁSTICA, FORNECIDO E INSTALADO EM PRUMADA DE ESGOTO SANITÁRIO OU VENTILAÇÃO. AF_08/2022</v>
          </cell>
          <cell r="I4058" t="str">
            <v>UN</v>
          </cell>
          <cell r="J4058" t="str">
            <v>COEFICIENTE DE REPRESENTATIVIDADE</v>
          </cell>
          <cell r="K4058" t="str">
            <v>51,53</v>
          </cell>
        </row>
        <row r="4059">
          <cell r="G4059">
            <v>89835</v>
          </cell>
          <cell r="H4059" t="str">
            <v>LUVA, CPVC, SOLDÁVEL, DN 54MM, INSTALADO EM PRUMADA DE ÁGUA   FORNECIMENTO E INSTALAÇÃO. AF_06/2022</v>
          </cell>
          <cell r="I4059" t="str">
            <v>UN</v>
          </cell>
          <cell r="J4059" t="str">
            <v>COEFICIENTE DE REPRESENTATIVIDADE</v>
          </cell>
          <cell r="K4059" t="str">
            <v>40,32</v>
          </cell>
        </row>
        <row r="4060">
          <cell r="G4060">
            <v>89836</v>
          </cell>
          <cell r="H4060" t="str">
            <v>LUVA DE TRANSIÇÃO, CPVC, SOLDÁVEL, DN 54MM X 2 , INSTALADO EM PRUMADA DE ÁGUA   FORNECIMENTO E INSTALAÇÃO. AF_06/2022</v>
          </cell>
          <cell r="I4060" t="str">
            <v>UN</v>
          </cell>
          <cell r="J4060" t="str">
            <v>COEFICIENTE DE REPRESENTATIVIDADE</v>
          </cell>
          <cell r="K4060" t="str">
            <v>184,23</v>
          </cell>
        </row>
        <row r="4061">
          <cell r="G4061">
            <v>89837</v>
          </cell>
          <cell r="H4061" t="str">
            <v>UNIÃO, CPVC, SOLDÁVEL, DN 54MM, INSTALADO EM PRUMADA DE ÁGUA   FORNECIMENTO E INSTALAÇÃO. AF_06/2022</v>
          </cell>
          <cell r="I4061" t="str">
            <v>UN</v>
          </cell>
          <cell r="J4061" t="str">
            <v>COEFICIENTE DE REPRESENTATIVIDADE</v>
          </cell>
          <cell r="K4061" t="str">
            <v>123,35</v>
          </cell>
        </row>
        <row r="4062">
          <cell r="G4062">
            <v>89838</v>
          </cell>
          <cell r="H4062" t="str">
            <v>LUVA, CPVC, SOLDÁVEL, DN 73MM, INSTALADO EM PRUMADA DE ÁGUA   FORNECIMENTO E INSTALAÇÃO. AF_06/2022</v>
          </cell>
          <cell r="I4062" t="str">
            <v>UN</v>
          </cell>
          <cell r="J4062" t="str">
            <v>COEFICIENTE DE REPRESENTATIVIDADE</v>
          </cell>
          <cell r="K4062" t="str">
            <v>141,21</v>
          </cell>
        </row>
        <row r="4063">
          <cell r="G4063">
            <v>89839</v>
          </cell>
          <cell r="H4063" t="str">
            <v>UNIÃO, CPVC, SOLDÁVEL, DN 73MM, INSTALADO EM PRUMADA DE ÁGUA   FORNECIMENTO E INSTALAÇÃO. AF_06/2022</v>
          </cell>
          <cell r="I4063" t="str">
            <v>UN</v>
          </cell>
          <cell r="J4063" t="str">
            <v>COEFICIENTE DE REPRESENTATIVIDADE</v>
          </cell>
          <cell r="K4063" t="str">
            <v>160,22</v>
          </cell>
        </row>
        <row r="4064">
          <cell r="G4064">
            <v>89840</v>
          </cell>
          <cell r="H4064" t="str">
            <v>LUVA, CPVC, SOLDÁVEL, DN 89MM, INSTALADO EM PRUMADA DE ÁGUA   FORNECIMENTO E INSTALAÇÃO. AF_06/2022</v>
          </cell>
          <cell r="I4064" t="str">
            <v>UN</v>
          </cell>
          <cell r="J4064" t="str">
            <v>COEFICIENTE DE REPRESENTATIVIDADE</v>
          </cell>
          <cell r="K4064" t="str">
            <v>166,42</v>
          </cell>
        </row>
        <row r="4065">
          <cell r="G4065">
            <v>89841</v>
          </cell>
          <cell r="H4065" t="str">
            <v>UNIÃO, CPVC, SOLDÁVEL, DN 89MM, INSTALADO EM PRUMADA DE ÁGUA   FORNECIMENTO E INSTALAÇÃO. AF_06/2022</v>
          </cell>
          <cell r="I4065" t="str">
            <v>UN</v>
          </cell>
          <cell r="J4065" t="str">
            <v>COEFICIENTE DE REPRESENTATIVIDADE</v>
          </cell>
          <cell r="K4065" t="str">
            <v>243,53</v>
          </cell>
        </row>
        <row r="4066">
          <cell r="G4066">
            <v>89842</v>
          </cell>
          <cell r="H4066" t="str">
            <v>TÊ, CPVC, SOLDÁVEL, DN 35MM, INSTALADO EM PRUMADA DE ÁGUA   FORNECIMENTO E INSTALAÇÃO. AF_06/2022</v>
          </cell>
          <cell r="I4066" t="str">
            <v>UN</v>
          </cell>
          <cell r="J4066" t="str">
            <v>COEFICIENTE DE REPRESENTATIVIDADE</v>
          </cell>
          <cell r="K4066" t="str">
            <v>46,05</v>
          </cell>
        </row>
        <row r="4067">
          <cell r="G4067">
            <v>89844</v>
          </cell>
          <cell r="H4067" t="str">
            <v>TE, CPVC, SOLDÁVEL, DN  42MM, INSTALADO EM PRUMADA DE ÁGUA   FORNECIMENTO E INSTALAÇÃO. AF_06/2022</v>
          </cell>
          <cell r="I4067" t="str">
            <v>UN</v>
          </cell>
          <cell r="J4067" t="str">
            <v>COEFICIENTE DE REPRESENTATIVIDADE</v>
          </cell>
          <cell r="K4067" t="str">
            <v>58,05</v>
          </cell>
        </row>
        <row r="4068">
          <cell r="G4068">
            <v>89845</v>
          </cell>
          <cell r="H4068" t="str">
            <v>TÊ, CPVC, SOLDÁVEL, DN 54 MM, INSTALADO EM PRUMADA DE ÁGUA   FORNECIMENTO E INSTALAÇÃO. AF_06/2022</v>
          </cell>
          <cell r="I4068" t="str">
            <v>UN</v>
          </cell>
          <cell r="J4068" t="str">
            <v>COEFICIENTE DE REPRESENTATIVIDADE</v>
          </cell>
          <cell r="K4068" t="str">
            <v>91,27</v>
          </cell>
        </row>
        <row r="4069">
          <cell r="G4069">
            <v>89846</v>
          </cell>
          <cell r="H4069" t="str">
            <v>TÊ, CPVC, SOLDÁVEL, DN 73MM, INSTALADO EM PRUMADA DE ÁGUA   FORNECIMENTO E INSTALAÇÃO. AF_06/2022</v>
          </cell>
          <cell r="I4069" t="str">
            <v>UN</v>
          </cell>
          <cell r="J4069" t="str">
            <v>COEFICIENTE DE REPRESENTATIVIDADE</v>
          </cell>
          <cell r="K4069" t="str">
            <v>196,05</v>
          </cell>
        </row>
        <row r="4070">
          <cell r="G4070">
            <v>89847</v>
          </cell>
          <cell r="H4070" t="str">
            <v>TÊ, CPVC, SOLDÁVEL, DN 89MM, INSTALADO EM PRUMADA DE ÁGUA   FORNECIMENTO E INSTALAÇÃO. AF_06/2022</v>
          </cell>
          <cell r="I4070" t="str">
            <v>UN</v>
          </cell>
          <cell r="J4070" t="str">
            <v>COEFICIENTE DE REPRESENTATIVIDADE</v>
          </cell>
          <cell r="K4070" t="str">
            <v>234,07</v>
          </cell>
        </row>
        <row r="4071">
          <cell r="G4071">
            <v>89850</v>
          </cell>
          <cell r="H4071" t="str">
            <v>JOELHO 90 GRAUS, PVC, SERIE NORMAL, ESGOTO PREDIAL, DN 100 MM, JUNTA ELÁSTICA, FORNECIDO E INSTALADO EM SUBCOLETOR AÉREO DE ESGOTO SANITÁRIO. AF_08/2022</v>
          </cell>
          <cell r="I4071" t="str">
            <v>UN</v>
          </cell>
          <cell r="J4071" t="str">
            <v>COEFICIENTE DE REPRESENTATIVIDADE</v>
          </cell>
          <cell r="K4071" t="str">
            <v>29,50</v>
          </cell>
        </row>
        <row r="4072">
          <cell r="G4072">
            <v>89851</v>
          </cell>
          <cell r="H4072" t="str">
            <v>JOELHO 45 GRAUS, PVC, SERIE NORMAL, ESGOTO PREDIAL, DN 100 MM, JUNTA ELÁSTICA, FORNECIDO E INSTALADO EM SUBCOLETOR AÉREO DE ESGOTO SANITÁRIO. AF_08/2022</v>
          </cell>
          <cell r="I4072" t="str">
            <v>UN</v>
          </cell>
          <cell r="J4072" t="str">
            <v>COEFICIENTE DE REPRESENTATIVIDADE</v>
          </cell>
          <cell r="K4072" t="str">
            <v>30,39</v>
          </cell>
        </row>
        <row r="4073">
          <cell r="G4073">
            <v>89852</v>
          </cell>
          <cell r="H4073" t="str">
            <v>CURVA CURTA 90 GRAUS, PVC, SERIE NORMAL, ESGOTO PREDIAL, DN 100 MM, JUNTA ELÁSTICA, FORNECIDO E INSTALADO EM SUBCOLETOR AÉREO DE ESGOTO SANITÁRIO. AF_08/2022</v>
          </cell>
          <cell r="I4073" t="str">
            <v>UN</v>
          </cell>
          <cell r="J4073" t="str">
            <v>COEFICIENTE DE REPRESENTATIVIDADE</v>
          </cell>
          <cell r="K4073" t="str">
            <v>45,61</v>
          </cell>
        </row>
        <row r="4074">
          <cell r="G4074">
            <v>89853</v>
          </cell>
          <cell r="H4074" t="str">
            <v>CURVA LONGA 90 GRAUS, PVC, SERIE NORMAL, ESGOTO PREDIAL, DN 100 MM, JUNTA ELÁSTICA, FORNECIDO E INSTALADO EM SUBCOLETOR AÉREO DE ESGOTO SANITÁRIO. AF_08/2022</v>
          </cell>
          <cell r="I4074" t="str">
            <v>UN</v>
          </cell>
          <cell r="J4074" t="str">
            <v>COEFICIENTE DE REPRESENTATIVIDADE</v>
          </cell>
          <cell r="K4074" t="str">
            <v>83,16</v>
          </cell>
        </row>
        <row r="4075">
          <cell r="G4075">
            <v>89854</v>
          </cell>
          <cell r="H4075" t="str">
            <v>JOELHO 90 GRAUS, PVC, SERIE NORMAL, ESGOTO PREDIAL, DN 150 MM, JUNTA ELÁSTICA, FORNECIDO E INSTALADO EM SUBCOLETOR AÉREO DE ESGOTO SANITÁRIO. AF_08/2022</v>
          </cell>
          <cell r="I4075" t="str">
            <v>UN</v>
          </cell>
          <cell r="J4075" t="str">
            <v>COEFICIENTE DE REPRESENTATIVIDADE</v>
          </cell>
          <cell r="K4075" t="str">
            <v>106,13</v>
          </cell>
        </row>
        <row r="4076">
          <cell r="G4076">
            <v>89855</v>
          </cell>
          <cell r="H4076" t="str">
            <v>JOELHO 45 GRAUS, PVC, SERIE NORMAL, ESGOTO PREDIAL, DN 150 MM, JUNTA ELÁSTICA, FORNECIDO E INSTALADO EM SUBCOLETOR AÉREO DE ESGOTO SANITÁRIO. AF_08/2022</v>
          </cell>
          <cell r="I4076" t="str">
            <v>UN</v>
          </cell>
          <cell r="J4076" t="str">
            <v>COEFICIENTE DE REPRESENTATIVIDADE</v>
          </cell>
          <cell r="K4076" t="str">
            <v>111,72</v>
          </cell>
        </row>
        <row r="4077">
          <cell r="G4077">
            <v>89856</v>
          </cell>
          <cell r="H4077" t="str">
            <v>LUVA SIMPLES, PVC, SERIE NORMAL, ESGOTO PREDIAL, DN 100 MM, JUNTA ELÁSTICA, FORNECIDO E INSTALADO EM SUBCOLETOR AÉREO DE ESGOTO SANITÁRIO. AF_08/2022</v>
          </cell>
          <cell r="I4077" t="str">
            <v>UN</v>
          </cell>
          <cell r="J4077" t="str">
            <v>COEFICIENTE DE REPRESENTATIVIDADE</v>
          </cell>
          <cell r="K4077" t="str">
            <v>18,83</v>
          </cell>
        </row>
        <row r="4078">
          <cell r="G4078">
            <v>89857</v>
          </cell>
          <cell r="H4078" t="str">
            <v>LUVA DE CORRER, PVC, SERIE NORMAL, ESGOTO PREDIAL, DN 100 MM, JUNTA ELÁSTICA, FORNECIDO E INSTALADO EM SUBCOLETOR AÉREO DE ESGOTO SANITÁRIO. AF_08/2022</v>
          </cell>
          <cell r="I4078" t="str">
            <v>UN</v>
          </cell>
          <cell r="J4078" t="str">
            <v>COEFICIENTE DE REPRESENTATIVIDADE</v>
          </cell>
          <cell r="K4078" t="str">
            <v>36,63</v>
          </cell>
        </row>
        <row r="4079">
          <cell r="G4079">
            <v>89860</v>
          </cell>
          <cell r="H4079" t="str">
            <v>TE, PVC, SERIE NORMAL, ESGOTO PREDIAL, DN 100 X 100 MM, JUNTA ELÁSTICA, FORNECIDO E INSTALADO EM SUBCOLETOR AÉREO DE ESGOTO SANITÁRIO. AF_08/2022</v>
          </cell>
          <cell r="I4079" t="str">
            <v>UN</v>
          </cell>
          <cell r="J4079" t="str">
            <v>COEFICIENTE DE REPRESENTATIVIDADE</v>
          </cell>
          <cell r="K4079" t="str">
            <v>46,17</v>
          </cell>
        </row>
        <row r="4080">
          <cell r="G4080">
            <v>89861</v>
          </cell>
          <cell r="H4080" t="str">
            <v>JUNÇÃO SIMPLES, PVC, SERIE NORMAL, ESGOTO PREDIAL, DN 100 X 100 MM, JUNTA ELÁSTICA, FORNECIDO E INSTALADO EM SUBCOLETOR AÉREO DE ESGOTO SANITÁRIO. AF_08/2022</v>
          </cell>
          <cell r="I4080" t="str">
            <v>UN</v>
          </cell>
          <cell r="J4080" t="str">
            <v>COEFICIENTE DE REPRESENTATIVIDADE</v>
          </cell>
          <cell r="K4080" t="str">
            <v>54,79</v>
          </cell>
        </row>
        <row r="4081">
          <cell r="G4081">
            <v>89866</v>
          </cell>
          <cell r="H4081" t="str">
            <v>JOELHO 90 GRAUS, PVC, SOLDÁVEL, DN 25MM, INSTALADO EM DRENO DE AR-CONDICIONADO - FORNECIMENTO E INSTALAÇÃO. AF_08/2022</v>
          </cell>
          <cell r="I4081" t="str">
            <v>UN</v>
          </cell>
          <cell r="J4081" t="str">
            <v>COEFICIENTE DE REPRESENTATIVIDADE</v>
          </cell>
          <cell r="K4081" t="str">
            <v>6,42</v>
          </cell>
        </row>
        <row r="4082">
          <cell r="G4082">
            <v>89867</v>
          </cell>
          <cell r="H4082" t="str">
            <v>JOELHO 45 GRAUS, PVC, SOLDÁVEL, DN 25MM, INSTALADO EM DRENO DE AR-CONDICIONADO - FORNECIMENTO E INSTALAÇÃO. AF_08/2022</v>
          </cell>
          <cell r="I4082" t="str">
            <v>UN</v>
          </cell>
          <cell r="J4082" t="str">
            <v>COEFICIENTE DE REPRESENTATIVIDADE</v>
          </cell>
          <cell r="K4082" t="str">
            <v>7,42</v>
          </cell>
        </row>
        <row r="4083">
          <cell r="G4083">
            <v>89868</v>
          </cell>
          <cell r="H4083" t="str">
            <v>LUVA, PVC, SOLDÁVEL, DN 25MM, INSTALADO EM DRENO DE AR-CONDICIONADO - FORNECIMENTO E INSTALAÇÃO. AF_08/2022</v>
          </cell>
          <cell r="I4083" t="str">
            <v>UN</v>
          </cell>
          <cell r="J4083" t="str">
            <v>COEFICIENTE DE REPRESENTATIVIDADE</v>
          </cell>
          <cell r="K4083" t="str">
            <v>5,05</v>
          </cell>
        </row>
        <row r="4084">
          <cell r="G4084">
            <v>89869</v>
          </cell>
          <cell r="H4084" t="str">
            <v>TE, PVC, SOLDÁVEL, DN 25MM, INSTALADO EM DRENO DE AR-CONDICIONADO - FORNECIMENTO E INSTALAÇÃO. AF_08/2022</v>
          </cell>
          <cell r="I4084" t="str">
            <v>UN</v>
          </cell>
          <cell r="J4084" t="str">
            <v>COEFICIENTE DE REPRESENTATIVIDADE</v>
          </cell>
          <cell r="K4084" t="str">
            <v>9,03</v>
          </cell>
        </row>
        <row r="4085">
          <cell r="G4085">
            <v>89979</v>
          </cell>
          <cell r="H4085" t="str">
            <v>LUVA COM BUCHA DE LATÃO, PVC, SOLDÁVEL, DN 32MM X 1 , INSTALADO EM RAMAL OU SUB-RAMAL DE ÁGUA   FORNECIMENTO E INSTALAÇÃO. AF_06/2022</v>
          </cell>
          <cell r="I4085" t="str">
            <v>UN</v>
          </cell>
          <cell r="J4085" t="str">
            <v>COEFICIENTE DE REPRESENTATIVIDADE</v>
          </cell>
          <cell r="K4085" t="str">
            <v>28,33</v>
          </cell>
        </row>
        <row r="4086">
          <cell r="G4086">
            <v>89981</v>
          </cell>
          <cell r="H4086" t="str">
            <v>LUVA SOLDÁVEL E COM BUCHA DE LATÃO, PVC, SOLDÁVEL, DN 32MM X 1 , INSTALADO EM PRUMADA DE ÁGUA   FORNECIMENTO E INSTALAÇÃO. AF_06/2022</v>
          </cell>
          <cell r="I4086" t="str">
            <v>UN</v>
          </cell>
          <cell r="J4086" t="str">
            <v>COEFICIENTE DE REPRESENTATIVIDADE</v>
          </cell>
          <cell r="K4086" t="str">
            <v>25,89</v>
          </cell>
        </row>
        <row r="4087">
          <cell r="G4087">
            <v>90373</v>
          </cell>
          <cell r="H4087" t="str">
            <v>JOELHO 90 GRAUS COM BUCHA DE LATÃO, PVC, SOLDÁVEL, DN 25MM, X 1/2  INSTALADO EM RAMAL OU SUB-RAMAL DE ÁGUA - FORNECIMENTO E INSTALAÇÃO. AF_06/2022</v>
          </cell>
          <cell r="I4087" t="str">
            <v>UN</v>
          </cell>
          <cell r="J4087" t="str">
            <v>COEFICIENTE DE REPRESENTATIVIDADE</v>
          </cell>
          <cell r="K4087" t="str">
            <v>13,17</v>
          </cell>
        </row>
        <row r="4088">
          <cell r="G4088">
            <v>90374</v>
          </cell>
          <cell r="H4088" t="str">
            <v>TÊ COM BUCHA DE LATÃO NA BOLSA CENTRAL, PVC, SOLDÁVEL, DN 25MM X 3/4 , INSTALADO EM RAMAL OU SUB-RAMAL DE ÁGUA - FORNECIMENTO E INSTALAÇÃO. AF_06/2022</v>
          </cell>
          <cell r="I4088" t="str">
            <v>UN</v>
          </cell>
          <cell r="J4088" t="str">
            <v>COEFICIENTE DE REPRESENTATIVIDADE</v>
          </cell>
          <cell r="K4088" t="str">
            <v>23,34</v>
          </cell>
        </row>
        <row r="4089">
          <cell r="G4089">
            <v>92287</v>
          </cell>
          <cell r="H4089" t="str">
            <v>COTOVELO EM COBRE, DN 22 MM, 90 GRAUS, SEM ANEL DE SOLDA, INSTALADO EM PRUMADA DE HIDRÁULICA PREDIAL - FORNECIMENTO E INSTALAÇÃO. AF_04/2022</v>
          </cell>
          <cell r="I4089" t="str">
            <v>UN</v>
          </cell>
          <cell r="J4089" t="str">
            <v>ATRIBUÍDO SÃO PAULO</v>
          </cell>
          <cell r="K4089" t="str">
            <v>16,52</v>
          </cell>
        </row>
        <row r="4090">
          <cell r="G4090">
            <v>92288</v>
          </cell>
          <cell r="H4090" t="str">
            <v>COTOVELO EM COBRE, DN 28 MM, 90 GRAUS, SEM ANEL DE SOLDA, INSTALADO EM PRUMADA DE HIDRÁULICA PREDIAL - FORNECIMENTO E INSTALAÇÃO. AF_04/2022</v>
          </cell>
          <cell r="I4090" t="str">
            <v>UN</v>
          </cell>
          <cell r="J4090" t="str">
            <v>ATRIBUÍDO SÃO PAULO</v>
          </cell>
          <cell r="K4090" t="str">
            <v>26,26</v>
          </cell>
        </row>
        <row r="4091">
          <cell r="G4091">
            <v>92289</v>
          </cell>
          <cell r="H4091" t="str">
            <v>COTOVELO EM COBRE, DN 35 MM, 90 GRAUS, SEM ANEL DE SOLDA, INSTALADO EM PRUMADA DE HIDRÁULICA PREDIAL - FORNECIMENTO E INSTALAÇÃO. AF_04/2022</v>
          </cell>
          <cell r="I4091" t="str">
            <v>UN</v>
          </cell>
          <cell r="J4091" t="str">
            <v>ATRIBUÍDO SÃO PAULO</v>
          </cell>
          <cell r="K4091" t="str">
            <v>47,05</v>
          </cell>
        </row>
        <row r="4092">
          <cell r="G4092">
            <v>92290</v>
          </cell>
          <cell r="H4092" t="str">
            <v>COTOVELO EM COBRE, DN 42 MM, 90 GRAUS, SEM ANEL DE SOLDA, INSTALADO EM PRUMADA DE HIDRÁULICA PREDIAL - FORNECIMENTO E INSTALAÇÃO. AF_04/2022</v>
          </cell>
          <cell r="I4092" t="str">
            <v>UN</v>
          </cell>
          <cell r="J4092" t="str">
            <v>ATRIBUÍDO SÃO PAULO</v>
          </cell>
          <cell r="K4092" t="str">
            <v>71,66</v>
          </cell>
        </row>
        <row r="4093">
          <cell r="G4093">
            <v>92291</v>
          </cell>
          <cell r="H4093" t="str">
            <v>COTOVELO EM COBRE, DN 54 MM, 90 GRAUS, SEM ANEL DE SOLDA, INSTALADO EM PRUMADA DE HIDRÁULICA PREDIAL - FORNECIMENTO E INSTALAÇÃO. AF_04/2022</v>
          </cell>
          <cell r="I4093" t="str">
            <v>UN</v>
          </cell>
          <cell r="J4093" t="str">
            <v>ATRIBUÍDO SÃO PAULO</v>
          </cell>
          <cell r="K4093" t="str">
            <v>111,43</v>
          </cell>
        </row>
        <row r="4094">
          <cell r="G4094">
            <v>92292</v>
          </cell>
          <cell r="H4094" t="str">
            <v>COTOVELO EM COBRE, DN 66 MM, 90 GRAUS, SEM ANEL DE SOLDA, INSTALADO EM PRUMADA DE HIDRÁULICA PREDIAL - FORNECIMENTO E INSTALAÇÃO. AF_04/2022</v>
          </cell>
          <cell r="I4094" t="str">
            <v>UN</v>
          </cell>
          <cell r="J4094" t="str">
            <v>ATRIBUÍDO SÃO PAULO</v>
          </cell>
          <cell r="K4094" t="str">
            <v>348,78</v>
          </cell>
        </row>
        <row r="4095">
          <cell r="G4095">
            <v>92293</v>
          </cell>
          <cell r="H4095" t="str">
            <v>LUVA EM COBRE, DN 22 MM, SEM ANEL DE SOLDA, INSTALADO EM PRUMADA DE HIDRÁULICA PREDIAL - FORNECIMENTO E INSTALAÇÃO. AF_04/2022</v>
          </cell>
          <cell r="I4095" t="str">
            <v>UN</v>
          </cell>
          <cell r="J4095" t="str">
            <v>ATRIBUÍDO SÃO PAULO</v>
          </cell>
          <cell r="K4095" t="str">
            <v>9,30</v>
          </cell>
        </row>
        <row r="4096">
          <cell r="G4096">
            <v>92294</v>
          </cell>
          <cell r="H4096" t="str">
            <v>LUVA EM COBRE, DN 28 MM, SEM ANEL DE SOLDA, INSTALADO EM PRUMADA DE HIDRÁULICA PREDIAL - FORNECIMENTO E INSTALAÇÃO. AF_04/2022</v>
          </cell>
          <cell r="I4096" t="str">
            <v>UN</v>
          </cell>
          <cell r="J4096" t="str">
            <v>ATRIBUÍDO SÃO PAULO</v>
          </cell>
          <cell r="K4096" t="str">
            <v>15,94</v>
          </cell>
        </row>
        <row r="4097">
          <cell r="G4097">
            <v>92295</v>
          </cell>
          <cell r="H4097" t="str">
            <v>LUVA EM COBRE, DN 35 MM, SEM ANEL DE SOLDA, INSTALADO EM PRUMADA DE HIDRÁULICA PREDIAL - FORNECIMENTO E INSTALAÇÃO. AF_04/2022</v>
          </cell>
          <cell r="I4097" t="str">
            <v>UN</v>
          </cell>
          <cell r="J4097" t="str">
            <v>ATRIBUÍDO SÃO PAULO</v>
          </cell>
          <cell r="K4097" t="str">
            <v>30,49</v>
          </cell>
        </row>
        <row r="4098">
          <cell r="G4098">
            <v>92296</v>
          </cell>
          <cell r="H4098" t="str">
            <v>LUVA EM COBRE, DN 42 MM, SEM ANEL DE SOLDA, INSTALADO EM PRUMADA DE HIDRÁULICA PREDIAL - FORNECIMENTO E INSTALAÇÃO. AF_04/2022</v>
          </cell>
          <cell r="I4098" t="str">
            <v>UN</v>
          </cell>
          <cell r="J4098" t="str">
            <v>ATRIBUÍDO SÃO PAULO</v>
          </cell>
          <cell r="K4098" t="str">
            <v>40,48</v>
          </cell>
        </row>
        <row r="4099">
          <cell r="G4099">
            <v>92297</v>
          </cell>
          <cell r="H4099" t="str">
            <v>LUVA EM COBRE, DN 54 MM, SEM ANEL DE SOLDA, INSTALADO EM PRUMADA DE HIDRÁULICA PREDIAL - FORNECIMENTO E INSTALAÇÃO. AF_04/2022</v>
          </cell>
          <cell r="I4099" t="str">
            <v>UN</v>
          </cell>
          <cell r="J4099" t="str">
            <v>ATRIBUÍDO SÃO PAULO</v>
          </cell>
          <cell r="K4099" t="str">
            <v>63,08</v>
          </cell>
        </row>
        <row r="4100">
          <cell r="G4100">
            <v>92298</v>
          </cell>
          <cell r="H4100" t="str">
            <v>LUVA EM COBRE, DN 66 MM, SEM ANEL DE SOLDA, INSTALADO EM PRUMADA DE HIDRÁULICA PREDIAL - FORNECIMENTO E INSTALAÇÃO. AF_04/2022</v>
          </cell>
          <cell r="I4100" t="str">
            <v>UN</v>
          </cell>
          <cell r="J4100" t="str">
            <v>ATRIBUÍDO SÃO PAULO</v>
          </cell>
          <cell r="K4100" t="str">
            <v>179,30</v>
          </cell>
        </row>
        <row r="4101">
          <cell r="G4101">
            <v>92299</v>
          </cell>
          <cell r="H4101" t="str">
            <v>TE EM COBRE, DN 22 MM, SEM ANEL DE SOLDA, INSTALADO EM PRUMADA DE HIDRÁULICA PREDIAL - FORNECIMENTO E INSTALAÇÃO. AF_04/2022</v>
          </cell>
          <cell r="I4101" t="str">
            <v>UN</v>
          </cell>
          <cell r="J4101" t="str">
            <v>ATRIBUÍDO SÃO PAULO</v>
          </cell>
          <cell r="K4101" t="str">
            <v>21,73</v>
          </cell>
        </row>
        <row r="4102">
          <cell r="G4102">
            <v>92300</v>
          </cell>
          <cell r="H4102" t="str">
            <v>TE EM COBRE, DN 28 MM, SEM ANEL DE SOLDA, INSTALADO EM PRUMADA DE HIDRÁULICA PREDIAL - FORNECIMENTO E INSTALAÇÃO. AF_04/2022</v>
          </cell>
          <cell r="I4102" t="str">
            <v>UN</v>
          </cell>
          <cell r="J4102" t="str">
            <v>ATRIBUÍDO SÃO PAULO</v>
          </cell>
          <cell r="K4102" t="str">
            <v>33,33</v>
          </cell>
        </row>
        <row r="4103">
          <cell r="G4103">
            <v>92301</v>
          </cell>
          <cell r="H4103" t="str">
            <v>TE EM COBRE, DN 35 MM, SEM ANEL DE SOLDA, INSTALADO EM PRUMADA DE HIDRÁULICA PREDIAL - FORNECIMENTO E INSTALAÇÃO. AF_04/2022</v>
          </cell>
          <cell r="I4103" t="str">
            <v>UN</v>
          </cell>
          <cell r="J4103" t="str">
            <v>ATRIBUÍDO SÃO PAULO</v>
          </cell>
          <cell r="K4103" t="str">
            <v>66,92</v>
          </cell>
        </row>
        <row r="4104">
          <cell r="G4104">
            <v>92302</v>
          </cell>
          <cell r="H4104" t="str">
            <v>TE EM COBRE, DN 42 MM, SEM ANEL DE SOLDA, INSTALADO EM PRUMADA DE HIDRÁULICA PREDIAL - FORNECIMENTO E INSTALAÇÃO. AF_04/2022</v>
          </cell>
          <cell r="I4104" t="str">
            <v>UN</v>
          </cell>
          <cell r="J4104" t="str">
            <v>ATRIBUÍDO SÃO PAULO</v>
          </cell>
          <cell r="K4104" t="str">
            <v>88,62</v>
          </cell>
        </row>
        <row r="4105">
          <cell r="G4105">
            <v>92303</v>
          </cell>
          <cell r="H4105" t="str">
            <v>TE EM COBRE, DN 54 MM, SEM ANEL DE SOLDA, INSTALADO EM PRUMADA DE HIDRÁULICA PREDIAL - FORNECIMENTO E INSTALAÇÃO. AF_04/2022</v>
          </cell>
          <cell r="I4105" t="str">
            <v>UN</v>
          </cell>
          <cell r="J4105" t="str">
            <v>ATRIBUÍDO SÃO PAULO</v>
          </cell>
          <cell r="K4105" t="str">
            <v>163,72</v>
          </cell>
        </row>
        <row r="4106">
          <cell r="G4106">
            <v>92304</v>
          </cell>
          <cell r="H4106" t="str">
            <v>TE EM COBRE, DN 66 MM, SEM ANEL DE SOLDA, INSTALADO EM PRUMADA DE HIDRÁULICA PREDIAL - FORNECIMENTO E INSTALAÇÃO. AF_04/2022</v>
          </cell>
          <cell r="I4106" t="str">
            <v>UN</v>
          </cell>
          <cell r="J4106" t="str">
            <v>ATRIBUÍDO SÃO PAULO</v>
          </cell>
          <cell r="K4106" t="str">
            <v>428,61</v>
          </cell>
        </row>
        <row r="4107">
          <cell r="G4107">
            <v>92311</v>
          </cell>
          <cell r="H4107" t="str">
            <v>COTOVELO EM COBRE, DN 15 MM, 90 GRAUS, SEM ANEL DE SOLDA, INSTALADO EM RAMAL DE DISTRIBUIÇÃO   FORNECIMENTO E INSTALAÇÃO. AF_04/2022</v>
          </cell>
          <cell r="I4107" t="str">
            <v>UN</v>
          </cell>
          <cell r="J4107" t="str">
            <v>ATRIBUÍDO SÃO PAULO</v>
          </cell>
          <cell r="K4107" t="str">
            <v>11,67</v>
          </cell>
        </row>
        <row r="4108">
          <cell r="G4108">
            <v>92312</v>
          </cell>
          <cell r="H4108" t="str">
            <v>COTOVELO EM COBRE, DN 22 MM, 90 GRAUS, SEM ANEL DE SOLDA, INSTALADO EM RAMAL DE DISTRIBUIÇÃO DE HIDRÁULICA PREDIAL - FORNECIMENTO E INSTALAÇÃO. AF_04/2022</v>
          </cell>
          <cell r="I4108" t="str">
            <v>UN</v>
          </cell>
          <cell r="J4108" t="str">
            <v>ATRIBUÍDO SÃO PAULO</v>
          </cell>
          <cell r="K4108" t="str">
            <v>19,94</v>
          </cell>
        </row>
        <row r="4109">
          <cell r="G4109">
            <v>92313</v>
          </cell>
          <cell r="H4109" t="str">
            <v>COTOVELO EM COBRE, DN 28 MM, 90 GRAUS, SEM ANEL DE SOLDA, INSTALADO EM RAMAL DE DISTRIBUIÇÃO DE HIDRÁULICA PREDIAL - FORNECIMENTO E INSTALAÇÃO. AF_04/2022</v>
          </cell>
          <cell r="I4109" t="str">
            <v>UN</v>
          </cell>
          <cell r="J4109" t="str">
            <v>ATRIBUÍDO SÃO PAULO</v>
          </cell>
          <cell r="K4109" t="str">
            <v>29,44</v>
          </cell>
        </row>
        <row r="4110">
          <cell r="G4110">
            <v>92314</v>
          </cell>
          <cell r="H4110" t="str">
            <v>LUVA EM COBRE, DN 15 MM, SEM ANEL DE SOLDA, INSTALADO EM RAMAL DE DISTRIBUIÇÃO DE HIDRÁULICA PREDIAL - FORNECIMENTO E INSTALAÇÃO. AF_04/2022</v>
          </cell>
          <cell r="I4110" t="str">
            <v>UN</v>
          </cell>
          <cell r="J4110" t="str">
            <v>ATRIBUÍDO SÃO PAULO</v>
          </cell>
          <cell r="K4110" t="str">
            <v>7,76</v>
          </cell>
        </row>
        <row r="4111">
          <cell r="G4111">
            <v>92315</v>
          </cell>
          <cell r="H4111" t="str">
            <v>LUVA EM COBRE, DN 22 MM, SEM ANEL DE SOLDA, INSTALADO EM RAMAL DE DISTRIBUIÇÃO DE HIDRÁULICA PREDIAL - FORNECIMENTO E INSTALAÇÃO. AF_04/2022</v>
          </cell>
          <cell r="I4111" t="str">
            <v>UN</v>
          </cell>
          <cell r="J4111" t="str">
            <v>ATRIBUÍDO SÃO PAULO</v>
          </cell>
          <cell r="K4111" t="str">
            <v>11,59</v>
          </cell>
        </row>
        <row r="4112">
          <cell r="G4112">
            <v>92316</v>
          </cell>
          <cell r="H4112" t="str">
            <v>LUVA EM COBRE, DN 28 MM, SEM ANEL DE SOLDA, INSTALADO EM RAMAL DE DISTRIBUIÇÃO DE HIDRÁULICA PREDIAL - FORNECIMENTO E INSTALAÇÃO. AF_04/2022</v>
          </cell>
          <cell r="I4112" t="str">
            <v>UN</v>
          </cell>
          <cell r="J4112" t="str">
            <v>ATRIBUÍDO SÃO PAULO</v>
          </cell>
          <cell r="K4112" t="str">
            <v>18,07</v>
          </cell>
        </row>
        <row r="4113">
          <cell r="G4113">
            <v>92317</v>
          </cell>
          <cell r="H4113" t="str">
            <v>TE EM COBRE, DN 15 MM, SEM ANEL DE SOLDA, INSTALADO EM RAMAL DE DISTRIBUIÇÃO DE HIDRÁULICA PREDIAL - FORNECIMENTO E INSTALAÇÃO. AF_04/2022</v>
          </cell>
          <cell r="I4113" t="str">
            <v>UN</v>
          </cell>
          <cell r="J4113" t="str">
            <v>ATRIBUÍDO SÃO PAULO</v>
          </cell>
          <cell r="K4113" t="str">
            <v>16,35</v>
          </cell>
        </row>
        <row r="4114">
          <cell r="G4114">
            <v>92318</v>
          </cell>
          <cell r="H4114" t="str">
            <v>TE EM COBRE, DN 22 MM, SEM ANEL DE SOLDA, INSTALADO EM RAMAL DE DISTRIBUIÇÃO DE HIDRÁULICA PREDIAL - FORNECIMENTO E INSTALAÇÃO. AF_04/2022</v>
          </cell>
          <cell r="I4114" t="str">
            <v>UN</v>
          </cell>
          <cell r="J4114" t="str">
            <v>ATRIBUÍDO SÃO PAULO</v>
          </cell>
          <cell r="K4114" t="str">
            <v>26,31</v>
          </cell>
        </row>
        <row r="4115">
          <cell r="G4115">
            <v>92319</v>
          </cell>
          <cell r="H4115" t="str">
            <v>TE EM COBRE, DN 28 MM, SEM ANEL DE SOLDA, INSTALADO EM RAMAL DE DISTRIBUIÇÃO DE HIDRÁULICA PREDIAL - FORNECIMENTO E INSTALAÇÃO. AF_04/2022</v>
          </cell>
          <cell r="I4115" t="str">
            <v>UN</v>
          </cell>
          <cell r="J4115" t="str">
            <v>ATRIBUÍDO SÃO PAULO</v>
          </cell>
          <cell r="K4115" t="str">
            <v>37,55</v>
          </cell>
        </row>
        <row r="4116">
          <cell r="G4116">
            <v>92326</v>
          </cell>
          <cell r="H4116" t="str">
            <v>COTOVELO EM COBRE, DN 15 MM, 90 GRAUS, SEM ANEL DE SOLDA, INSTALADO EM RAMAL E SUB-RAMAL DE HIDRÁULICA PREDIAL - FORNECIMENTO E INSTALAÇÃO. AF_04/2022</v>
          </cell>
          <cell r="I4116" t="str">
            <v>UN</v>
          </cell>
          <cell r="J4116" t="str">
            <v>ATRIBUÍDO SÃO PAULO</v>
          </cell>
          <cell r="K4116" t="str">
            <v>12,23</v>
          </cell>
        </row>
        <row r="4117">
          <cell r="G4117">
            <v>92327</v>
          </cell>
          <cell r="H4117" t="str">
            <v>COTOVELO EM COBRE, DN 22 MM, 90 GRAUS, SEM ANEL DE SOLDA, INSTALADO EM RAMAL E SUB-RAMAL DE HIDRÁULICA PREDIAL - FORNECIMENTO E INSTALAÇÃO. AF_04/2022</v>
          </cell>
          <cell r="I4117" t="str">
            <v>UN</v>
          </cell>
          <cell r="J4117" t="str">
            <v>ATRIBUÍDO SÃO PAULO</v>
          </cell>
          <cell r="K4117" t="str">
            <v>22,47</v>
          </cell>
        </row>
        <row r="4118">
          <cell r="G4118">
            <v>92328</v>
          </cell>
          <cell r="H4118" t="str">
            <v>COTOVELO EM COBRE, DN 28 MM, 90 GRAUS, SEM ANEL DE SOLDA, INSTALADO EM RAMAL E SUB-RAMAL DE HIDRÁULICA PREDIAL - FORNECIMENTO E INSTALAÇÃO. AF_04/2022</v>
          </cell>
          <cell r="I4118" t="str">
            <v>UN</v>
          </cell>
          <cell r="J4118" t="str">
            <v>ATRIBUÍDO SÃO PAULO</v>
          </cell>
          <cell r="K4118" t="str">
            <v>33,97</v>
          </cell>
        </row>
        <row r="4119">
          <cell r="G4119">
            <v>92329</v>
          </cell>
          <cell r="H4119" t="str">
            <v>LUVA EM COBRE, DN 15 MM, SEM ANEL DE SOLDA, INSTALADO EM RAMAL E SUB-RAMAL DE HIDRÁULICA PREDIAL - FORNECIMENTO E INSTALAÇÃO. AF_04/2022</v>
          </cell>
          <cell r="I4119" t="str">
            <v>UN</v>
          </cell>
          <cell r="J4119" t="str">
            <v>ATRIBUÍDO SÃO PAULO</v>
          </cell>
          <cell r="K4119" t="str">
            <v>7,90</v>
          </cell>
        </row>
        <row r="4120">
          <cell r="G4120">
            <v>92330</v>
          </cell>
          <cell r="H4120" t="str">
            <v>LUVA EM COBRE, DN 22 MM, SEM ANEL DE SOLDA, INSTALADO EM RAMAL E SUB-RAMAL DE HIDRÁULICA PREDIAL - FORNECIMENTO E INSTALAÇÃO. AF_04/2022</v>
          </cell>
          <cell r="I4120" t="str">
            <v>UN</v>
          </cell>
          <cell r="J4120" t="str">
            <v>ATRIBUÍDO SÃO PAULO</v>
          </cell>
          <cell r="K4120" t="str">
            <v>13,30</v>
          </cell>
        </row>
        <row r="4121">
          <cell r="G4121">
            <v>92331</v>
          </cell>
          <cell r="H4121" t="str">
            <v>LUVA EM COBRE, DN 28 MM, SEM ANEL DE SOLDA, INSTALADO EM RAMAL E SUB-RAMAL DE HIDRÁULICA PREDIAL - FORNECIMENTO E INSTALAÇÃO. AF_04/2022</v>
          </cell>
          <cell r="I4121" t="str">
            <v>UN</v>
          </cell>
          <cell r="J4121" t="str">
            <v>ATRIBUÍDO SÃO PAULO</v>
          </cell>
          <cell r="K4121" t="str">
            <v>21,10</v>
          </cell>
        </row>
        <row r="4122">
          <cell r="G4122">
            <v>92332</v>
          </cell>
          <cell r="H4122" t="str">
            <v>TE EM COBRE, DN 15 MM, SEM ANEL DE SOLDA, INSTALADO EM RAMAL E SUB-RAMAL DE HIDRÁULICA PREDIAL - FORNECIMENTO E INSTALAÇÃO. AF_04/2022</v>
          </cell>
          <cell r="I4122" t="str">
            <v>UN</v>
          </cell>
          <cell r="J4122" t="str">
            <v>ATRIBUÍDO SÃO PAULO</v>
          </cell>
          <cell r="K4122" t="str">
            <v>16,63</v>
          </cell>
        </row>
        <row r="4123">
          <cell r="G4123">
            <v>92333</v>
          </cell>
          <cell r="H4123" t="str">
            <v>TE EM COBRE, DN 22 MM, SEM ANEL DE SOLDA, INSTALADO EM RAMAL E SUB-RAMAL DE HIDRÁULICA PREDIAL - FORNECIMENTO E INSTALAÇÃO. AF_04/2022</v>
          </cell>
          <cell r="I4123" t="str">
            <v>UN</v>
          </cell>
          <cell r="J4123" t="str">
            <v>ATRIBUÍDO SÃO PAULO</v>
          </cell>
          <cell r="K4123" t="str">
            <v>29,69</v>
          </cell>
        </row>
        <row r="4124">
          <cell r="G4124">
            <v>92334</v>
          </cell>
          <cell r="H4124" t="str">
            <v>TE EM COBRE, DN 28 MM, SEM ANEL DE SOLDA, INSTALADO EM RAMAL E SUB-RAMAL DE HIDRÁULICA PREDIAL - FORNECIMENTO E INSTALAÇÃO. AF_04/2022</v>
          </cell>
          <cell r="I4124" t="str">
            <v>UN</v>
          </cell>
          <cell r="J4124" t="str">
            <v>ATRIBUÍDO SÃO PAULO</v>
          </cell>
          <cell r="K4124" t="str">
            <v>43,60</v>
          </cell>
        </row>
        <row r="4125">
          <cell r="G4125">
            <v>92344</v>
          </cell>
          <cell r="H4125" t="str">
            <v>NIPLE, EM FERRO GALVANIZADO, DN 50 (2"), CONEXÃO ROSQUEADA, INSTALADO EM PRUMADAS - FORNECIMENTO E INSTALAÇÃO. AF_10/2020</v>
          </cell>
          <cell r="I4125" t="str">
            <v>UN</v>
          </cell>
          <cell r="J4125" t="str">
            <v>ATRIBUÍDO SÃO PAULO</v>
          </cell>
          <cell r="K4125" t="str">
            <v>63,04</v>
          </cell>
        </row>
        <row r="4126">
          <cell r="G4126">
            <v>92345</v>
          </cell>
          <cell r="H4126" t="str">
            <v>LUVA, EM FERRO GALVANIZADO, DN 50 (2"), CONEXÃO ROSQUEADA, INSTALADO EM PRUMADAS - FORNECIMENTO E INSTALAÇÃO. AF_10/2020</v>
          </cell>
          <cell r="I4126" t="str">
            <v>UN</v>
          </cell>
          <cell r="J4126" t="str">
            <v>ATRIBUÍDO SÃO PAULO</v>
          </cell>
          <cell r="K4126" t="str">
            <v>63,01</v>
          </cell>
        </row>
        <row r="4127">
          <cell r="G4127">
            <v>92346</v>
          </cell>
          <cell r="H4127" t="str">
            <v>NIPLE, EM FERRO GALVANIZADO, DN 65 (2 1/2"), CONEXÃO ROSQUEADA, INSTALADO EM PRUMADAS - FORNECIMENTO E INSTALAÇÃO. AF_10/2020</v>
          </cell>
          <cell r="I4127" t="str">
            <v>UN</v>
          </cell>
          <cell r="J4127" t="str">
            <v>ATRIBUÍDO SÃO PAULO</v>
          </cell>
          <cell r="K4127" t="str">
            <v>84,74</v>
          </cell>
        </row>
        <row r="4128">
          <cell r="G4128">
            <v>92347</v>
          </cell>
          <cell r="H4128" t="str">
            <v>LUVA, EM FERRO GALVANIZADO, DN 65 (2 1/2"), CONEXÃO ROSQUEADA, INSTALADO EM PRUMADAS - FORNECIMENTO E INSTALAÇÃO. AF_10/2020</v>
          </cell>
          <cell r="I4128" t="str">
            <v>UN</v>
          </cell>
          <cell r="J4128" t="str">
            <v>ATRIBUÍDO SÃO PAULO</v>
          </cell>
          <cell r="K4128" t="str">
            <v>95,35</v>
          </cell>
        </row>
        <row r="4129">
          <cell r="G4129">
            <v>92348</v>
          </cell>
          <cell r="H4129" t="str">
            <v>NIPLE, EM FERRO GALVANIZADO, DN 80 (3"), CONEXÃO ROSQUEADA, INSTALADO EM PRUMADAS - FORNECIMENTO E INSTALAÇÃO. AF_10/2020</v>
          </cell>
          <cell r="I4129" t="str">
            <v>UN</v>
          </cell>
          <cell r="J4129" t="str">
            <v>ATRIBUÍDO SÃO PAULO</v>
          </cell>
          <cell r="K4129" t="str">
            <v>121,94</v>
          </cell>
        </row>
        <row r="4130">
          <cell r="G4130">
            <v>92349</v>
          </cell>
          <cell r="H4130" t="str">
            <v>LUVA, EM FERRO GALVANIZADO, DN 80 (3"), CONEXÃO ROSQUEADA, INSTALADO EM PRUMADAS - FORNECIMENTO E INSTALAÇÃO. AF_10/2020</v>
          </cell>
          <cell r="I4130" t="str">
            <v>UN</v>
          </cell>
          <cell r="J4130" t="str">
            <v>ATRIBUÍDO SÃO PAULO</v>
          </cell>
          <cell r="K4130" t="str">
            <v>131,38</v>
          </cell>
        </row>
        <row r="4131">
          <cell r="G4131">
            <v>92350</v>
          </cell>
          <cell r="H4131" t="str">
            <v>JOELHO 45 GRAUS, EM FERRO GALVANIZADO, DN 50 (2"), CONEXÃO ROSQUEADA, INSTALADO EM PRUMADAS - FORNECIMENTO E INSTALAÇÃO. AF_10/2020</v>
          </cell>
          <cell r="I4131" t="str">
            <v>UN</v>
          </cell>
          <cell r="J4131" t="str">
            <v>ATRIBUÍDO SÃO PAULO</v>
          </cell>
          <cell r="K4131" t="str">
            <v>93,71</v>
          </cell>
        </row>
        <row r="4132">
          <cell r="G4132">
            <v>92351</v>
          </cell>
          <cell r="H4132" t="str">
            <v>JOELHO 90 GRAUS, EM FERRO GALVANIZADO, DN 50 (2"), CONEXÃO ROSQUEADA, INSTALADO EM PRUMADAS - FORNECIMENTO E INSTALAÇÃO. AF_10/2020</v>
          </cell>
          <cell r="I4132" t="str">
            <v>UN</v>
          </cell>
          <cell r="J4132" t="str">
            <v>ATRIBUÍDO SÃO PAULO</v>
          </cell>
          <cell r="K4132" t="str">
            <v>91,35</v>
          </cell>
        </row>
        <row r="4133">
          <cell r="G4133">
            <v>92352</v>
          </cell>
          <cell r="H4133" t="str">
            <v>JOELHO 45 GRAUS, EM FERRO GALVANIZADO, DN 65 (2 1/2"), CONEXÃO ROSQUEADA, INSTALADO EM PRUMADAS - FORNECIMENTO E INSTALAÇÃO. AF_10/2020</v>
          </cell>
          <cell r="I4133" t="str">
            <v>UN</v>
          </cell>
          <cell r="J4133" t="str">
            <v>ATRIBUÍDO SÃO PAULO</v>
          </cell>
          <cell r="K4133" t="str">
            <v>147,56</v>
          </cell>
        </row>
        <row r="4134">
          <cell r="G4134">
            <v>92353</v>
          </cell>
          <cell r="H4134" t="str">
            <v>JOELHO 90 GRAUS, EM FERRO GALVANIZADO, DN 65 (2 1/2"), CONEXÃO ROSQUEADA, INSTALADO EM PRUMADAS - FORNECIMENTO E INSTALAÇÃO. AF_10/2020</v>
          </cell>
          <cell r="I4134" t="str">
            <v>UN</v>
          </cell>
          <cell r="J4134" t="str">
            <v>ATRIBUÍDO SÃO PAULO</v>
          </cell>
          <cell r="K4134" t="str">
            <v>137,18</v>
          </cell>
        </row>
        <row r="4135">
          <cell r="G4135">
            <v>92354</v>
          </cell>
          <cell r="H4135" t="str">
            <v>JOELHO 45 GRAUS, EM FERRO GALVANIZADO, DN 80 (3"), CONEXÃO ROSQUEADA, INSTALADO EM PRUMADAS - FORNECIMENTO E INSTALAÇÃO. AF_10/2020</v>
          </cell>
          <cell r="I4135" t="str">
            <v>UN</v>
          </cell>
          <cell r="J4135" t="str">
            <v>ATRIBUÍDO SÃO PAULO</v>
          </cell>
          <cell r="K4135" t="str">
            <v>199,22</v>
          </cell>
        </row>
        <row r="4136">
          <cell r="G4136">
            <v>92355</v>
          </cell>
          <cell r="H4136" t="str">
            <v>JOELHO 90 GRAUS, EM FERRO GALVANIZADO, DN 80 (3"), CONEXÃO ROSQUEADA, INSTALADO EM PRUMADAS - FORNECIMENTO E INSTALAÇÃO. AF_10/2020</v>
          </cell>
          <cell r="I4136" t="str">
            <v>UN</v>
          </cell>
          <cell r="J4136" t="str">
            <v>ATRIBUÍDO SÃO PAULO</v>
          </cell>
          <cell r="K4136" t="str">
            <v>179,21</v>
          </cell>
        </row>
        <row r="4137">
          <cell r="G4137">
            <v>92356</v>
          </cell>
          <cell r="H4137" t="str">
            <v>TÊ, EM FERRO GALVANIZADO, DN 50 (2"), CONEXÃO ROSQUEADA, INSTALADO EM PRUMADAS - FORNECIMENTO E INSTALAÇÃO. AF_10/2020</v>
          </cell>
          <cell r="I4137" t="str">
            <v>UN</v>
          </cell>
          <cell r="J4137" t="str">
            <v>ATRIBUÍDO SÃO PAULO</v>
          </cell>
          <cell r="K4137" t="str">
            <v>121,74</v>
          </cell>
        </row>
        <row r="4138">
          <cell r="G4138">
            <v>92357</v>
          </cell>
          <cell r="H4138" t="str">
            <v>TÊ, EM FERRO GALVANIZADO, DN 65 (2 1/2"), CONEXÃO ROSQUEADA, INSTALADO EM PRUMADAS - FORNECIMENTO E INSTALAÇÃO. AF_10/2020</v>
          </cell>
          <cell r="I4138" t="str">
            <v>UN</v>
          </cell>
          <cell r="J4138" t="str">
            <v>ATRIBUÍDO SÃO PAULO</v>
          </cell>
          <cell r="K4138" t="str">
            <v>188,09</v>
          </cell>
        </row>
        <row r="4139">
          <cell r="G4139">
            <v>92358</v>
          </cell>
          <cell r="H4139" t="str">
            <v>TÊ, EM FERRO GALVANIZADO, DN 80 (3"), CONEXÃO ROSQUEADA, INSTALADO EM PRUMADAS - FORNECIMENTO E INSTALAÇÃO. AF_10/2020</v>
          </cell>
          <cell r="I4139" t="str">
            <v>UN</v>
          </cell>
          <cell r="J4139" t="str">
            <v>ATRIBUÍDO SÃO PAULO</v>
          </cell>
          <cell r="K4139" t="str">
            <v>236,99</v>
          </cell>
        </row>
        <row r="4140">
          <cell r="G4140">
            <v>92369</v>
          </cell>
          <cell r="H4140" t="str">
            <v>NIPLE, EM FERRO GALVANIZADO, DN 25 (1"), CONEXÃO ROSQUEADA, INSTALADO EM REDE DE ALIMENTAÇÃO PARA HIDRANTE - FORNECIMENTO E INSTALAÇÃO. AF_10/2020</v>
          </cell>
          <cell r="I4140" t="str">
            <v>UN</v>
          </cell>
          <cell r="J4140" t="str">
            <v>ATRIBUÍDO SÃO PAULO</v>
          </cell>
          <cell r="K4140" t="str">
            <v>32,12</v>
          </cell>
        </row>
        <row r="4141">
          <cell r="G4141">
            <v>92370</v>
          </cell>
          <cell r="H4141" t="str">
            <v>LUVA, EM FERRO GALVANIZADO, DN 25 (1"), CONEXÃO ROSQUEADA, INSTALADO EM REDE DE ALIMENTAÇÃO PARA HIDRANTE - FORNECIMENTO E INSTALAÇÃO. AF_10/2020</v>
          </cell>
          <cell r="I4141" t="str">
            <v>UN</v>
          </cell>
          <cell r="J4141" t="str">
            <v>ATRIBUÍDO SÃO PAULO</v>
          </cell>
          <cell r="K4141" t="str">
            <v>34,03</v>
          </cell>
        </row>
        <row r="4142">
          <cell r="G4142">
            <v>92371</v>
          </cell>
          <cell r="H4142" t="str">
            <v>NIPLE, EM FERRO GALVANIZADO, DN 32 (1 1/4"), CONEXÃO ROSQUEADA, INSTALADO EM REDE DE ALIMENTAÇÃO PARA HIDRANTE - FORNECIMENTO E INSTALAÇÃO. AF_10/2020</v>
          </cell>
          <cell r="I4142" t="str">
            <v>UN</v>
          </cell>
          <cell r="J4142" t="str">
            <v>ATRIBUÍDO SÃO PAULO</v>
          </cell>
          <cell r="K4142" t="str">
            <v>39,60</v>
          </cell>
        </row>
        <row r="4143">
          <cell r="G4143">
            <v>92372</v>
          </cell>
          <cell r="H4143" t="str">
            <v>LUVA, EM FERRO GALVANIZADO, DN 32 (1 1/4"), CONEXÃO ROSQUEADA, INSTALADO EM REDE DE ALIMENTAÇÃO PARA HIDRANTE - FORNECIMENTO E INSTALAÇÃO. AF_10/2020</v>
          </cell>
          <cell r="I4143" t="str">
            <v>UN</v>
          </cell>
          <cell r="J4143" t="str">
            <v>ATRIBUÍDO SÃO PAULO</v>
          </cell>
          <cell r="K4143" t="str">
            <v>41,37</v>
          </cell>
        </row>
        <row r="4144">
          <cell r="G4144">
            <v>92373</v>
          </cell>
          <cell r="H4144" t="str">
            <v>NIPLE, EM FERRO GALVANIZADO, DN 40 (1 1/2"), CONEXÃO ROSQUEADA, INSTALADO EM REDE DE ALIMENTAÇÃO PARA HIDRANTE - FORNECIMENTO E INSTALAÇÃO. AF_10/2020</v>
          </cell>
          <cell r="I4144" t="str">
            <v>UN</v>
          </cell>
          <cell r="J4144" t="str">
            <v>ATRIBUÍDO SÃO PAULO</v>
          </cell>
          <cell r="K4144" t="str">
            <v>47,41</v>
          </cell>
        </row>
        <row r="4145">
          <cell r="G4145">
            <v>92374</v>
          </cell>
          <cell r="H4145" t="str">
            <v>LUVA, EM FERRO GALVANIZADO, DN 40 (1 1/2"), CONEXÃO ROSQUEADA, INSTALADO EM REDE DE ALIMENTAÇÃO PARA HIDRANTE - FORNECIMENTO E INSTALAÇÃO. AF_10/2020</v>
          </cell>
          <cell r="I4145" t="str">
            <v>UN</v>
          </cell>
          <cell r="J4145" t="str">
            <v>ATRIBUÍDO SÃO PAULO</v>
          </cell>
          <cell r="K4145" t="str">
            <v>47,76</v>
          </cell>
        </row>
        <row r="4146">
          <cell r="G4146">
            <v>92375</v>
          </cell>
          <cell r="H4146" t="str">
            <v>NIPLE, EM FERRO GALVANIZADO, DN 50 (2"), CONEXÃO ROSQUEADA, INSTALADO EM REDE DE ALIMENTAÇÃO PARA HIDRANTE - FORNECIMENTO E INSTALAÇÃO. AF_10/2020</v>
          </cell>
          <cell r="I4146" t="str">
            <v>UN</v>
          </cell>
          <cell r="J4146" t="str">
            <v>ATRIBUÍDO SÃO PAULO</v>
          </cell>
          <cell r="K4146" t="str">
            <v>63,00</v>
          </cell>
        </row>
        <row r="4147">
          <cell r="G4147">
            <v>92376</v>
          </cell>
          <cell r="H4147" t="str">
            <v>LUVA, EM FERRO GALVANIZADO, DN 50 (2"), CONEXÃO ROSQUEADA, INSTALADO EM REDE DE ALIMENTAÇÃO PARA HIDRANTE - FORNECIMENTO E INSTALAÇÃO. AF_10/2020</v>
          </cell>
          <cell r="I4147" t="str">
            <v>UN</v>
          </cell>
          <cell r="J4147" t="str">
            <v>ATRIBUÍDO SÃO PAULO</v>
          </cell>
          <cell r="K4147" t="str">
            <v>62,97</v>
          </cell>
        </row>
        <row r="4148">
          <cell r="G4148">
            <v>92377</v>
          </cell>
          <cell r="H4148" t="str">
            <v>NIPLE, EM FERRO GALVANIZADO, DN 65 (2 1/2"), CONEXÃO ROSQUEADA, INSTALADO EM REDE DE ALIMENTAÇÃO PARA HIDRANTE - FORNECIMENTO E INSTALAÇÃO. AF_10/2020</v>
          </cell>
          <cell r="I4148" t="str">
            <v>UN</v>
          </cell>
          <cell r="J4148" t="str">
            <v>ATRIBUÍDO SÃO PAULO</v>
          </cell>
          <cell r="K4148" t="str">
            <v>86,12</v>
          </cell>
        </row>
        <row r="4149">
          <cell r="G4149">
            <v>92378</v>
          </cell>
          <cell r="H4149" t="str">
            <v>LUVA, EM FERRO GALVANIZADO, DN 65 (2 1/2"), CONEXÃO ROSQUEADA, INSTALADO EM REDE DE ALIMENTAÇÃO PARA HIDRANTE - FORNECIMENTO E INSTALAÇÃO. AF_10/2020</v>
          </cell>
          <cell r="I4149" t="str">
            <v>UN</v>
          </cell>
          <cell r="J4149" t="str">
            <v>ATRIBUÍDO SÃO PAULO</v>
          </cell>
          <cell r="K4149" t="str">
            <v>96,73</v>
          </cell>
        </row>
        <row r="4150">
          <cell r="G4150">
            <v>92379</v>
          </cell>
          <cell r="H4150" t="str">
            <v>NIPLE, EM FERRO GALVANIZADO, DN 80 (3"), CONEXÃO ROSQUEADA, INSTALADO EM REDE DE ALIMENTAÇÃO PARA HIDRANTE - FORNECIMENTO E INSTALAÇÃO. AF_10/2020</v>
          </cell>
          <cell r="I4150" t="str">
            <v>UN</v>
          </cell>
          <cell r="J4150" t="str">
            <v>ATRIBUÍDO SÃO PAULO</v>
          </cell>
          <cell r="K4150" t="str">
            <v>124,78</v>
          </cell>
        </row>
        <row r="4151">
          <cell r="G4151">
            <v>92380</v>
          </cell>
          <cell r="H4151" t="str">
            <v>LUVA, EM FERRO GALVANIZADO, DN 80 (3"), CONEXÃO ROSQUEADA, INSTALADO EM REDE DE ALIMENTAÇÃO PARA HIDRANTE - FORNECIMENTO E INSTALAÇÃO. AF_10/2020</v>
          </cell>
          <cell r="I4151" t="str">
            <v>UN</v>
          </cell>
          <cell r="J4151" t="str">
            <v>ATRIBUÍDO SÃO PAULO</v>
          </cell>
          <cell r="K4151" t="str">
            <v>134,22</v>
          </cell>
        </row>
        <row r="4152">
          <cell r="G4152">
            <v>92381</v>
          </cell>
          <cell r="H4152" t="str">
            <v>JOELHO 45 GRAUS, EM FERRO GALVANIZADO, DN 25 (1"), CONEXÃO ROSQUEADA, INSTALADO EM REDE DE ALIMENTAÇÃO PARA HIDRANTE - FORNECIMENTO E INSTALAÇÃO. AF_10/2020</v>
          </cell>
          <cell r="I4152" t="str">
            <v>UN</v>
          </cell>
          <cell r="J4152" t="str">
            <v>ATRIBUÍDO SÃO PAULO</v>
          </cell>
          <cell r="K4152" t="str">
            <v>48,76</v>
          </cell>
        </row>
        <row r="4153">
          <cell r="G4153">
            <v>92382</v>
          </cell>
          <cell r="H4153" t="str">
            <v>JOELHO 90 GRAUS, EM FERRO GALVANIZADO, DN 25 (1"), CONEXÃO ROSQUEADA, INSTALADO EM REDE DE ALIMENTAÇÃO PARA HIDRANTE - FORNECIMENTO E INSTALAÇÃO. AF_10/2020</v>
          </cell>
          <cell r="I4153" t="str">
            <v>UN</v>
          </cell>
          <cell r="J4153" t="str">
            <v>ATRIBUÍDO SÃO PAULO</v>
          </cell>
          <cell r="K4153" t="str">
            <v>46,23</v>
          </cell>
        </row>
        <row r="4154">
          <cell r="G4154">
            <v>92383</v>
          </cell>
          <cell r="H4154" t="str">
            <v>JOELHO 45 GRAUS, EM FERRO GALVANIZADO, DN 32 (1 1/4"), CONEXÃO ROSQUEADA, INSTALADO EM REDE DE ALIMENTAÇÃO PARA HIDRANTE - FORNECIMENTO E INSTALAÇÃO. AF_10/2020</v>
          </cell>
          <cell r="I4154" t="str">
            <v>UN</v>
          </cell>
          <cell r="J4154" t="str">
            <v>ATRIBUÍDO SÃO PAULO</v>
          </cell>
          <cell r="K4154" t="str">
            <v>63,08</v>
          </cell>
        </row>
        <row r="4155">
          <cell r="G4155">
            <v>92384</v>
          </cell>
          <cell r="H4155" t="str">
            <v>JOELHO 90 GRAUS, EM FERRO GALVANIZADO, DN 32 (1 1/4"), CONEXÃO ROSQUEADA, INSTALADO EM REDE DE ALIMENTAÇÃO PARA HIDRANTE - FORNECIMENTO E INSTALAÇÃO. AF_10/2020</v>
          </cell>
          <cell r="I4155" t="str">
            <v>UN</v>
          </cell>
          <cell r="J4155" t="str">
            <v>ATRIBUÍDO SÃO PAULO</v>
          </cell>
          <cell r="K4155" t="str">
            <v>58,04</v>
          </cell>
        </row>
        <row r="4156">
          <cell r="G4156">
            <v>92385</v>
          </cell>
          <cell r="H4156" t="str">
            <v>JOELHO 45 GRAUS, EM FERRO GALVANIZADO, DN 40 (1 1/2"), CONEXÃO ROSQUEADA, INSTALADO EM REDE DE ALIMENTAÇÃO PARA HIDRANTE - FORNECIMENTO E INSTALAÇÃO. AF_10/2020</v>
          </cell>
          <cell r="I4156" t="str">
            <v>UN</v>
          </cell>
          <cell r="J4156" t="str">
            <v>ATRIBUÍDO SÃO PAULO</v>
          </cell>
          <cell r="K4156" t="str">
            <v>72,90</v>
          </cell>
        </row>
        <row r="4157">
          <cell r="G4157">
            <v>92386</v>
          </cell>
          <cell r="H4157" t="str">
            <v>JOELHO 90 GRAUS, EM FERRO GALVANIZADO, DN 40 (1 1/2"), CONEXÃO ROSQUEADA, INSTALADO EM REDE DE ALIMENTAÇÃO PARA HIDRANTE - FORNECIMENTO E INSTALAÇÃO. AF_10/2020</v>
          </cell>
          <cell r="I4157" t="str">
            <v>UN</v>
          </cell>
          <cell r="J4157" t="str">
            <v>ATRIBUÍDO SÃO PAULO</v>
          </cell>
          <cell r="K4157" t="str">
            <v>69,42</v>
          </cell>
        </row>
        <row r="4158">
          <cell r="G4158">
            <v>92387</v>
          </cell>
          <cell r="H4158" t="str">
            <v>JOELHO 45 GRAUS, EM FERRO GALVANIZADO, DN 50 (2"), CONEXÃO ROSQUEADA, INSTALADO EM REDE DE ALIMENTAÇÃO PARA HIDRANTE - FORNECIMENTO E INSTALAÇÃO. AF_10/2020</v>
          </cell>
          <cell r="I4158" t="str">
            <v>UN</v>
          </cell>
          <cell r="J4158" t="str">
            <v>ATRIBUÍDO SÃO PAULO</v>
          </cell>
          <cell r="K4158" t="str">
            <v>93,63</v>
          </cell>
        </row>
        <row r="4159">
          <cell r="G4159">
            <v>92388</v>
          </cell>
          <cell r="H4159" t="str">
            <v>JOELHO 90 GRAUS, EM FERRO GALVANIZADO, DN 50 (2"), CONEXÃO ROSQUEADA, INSTALADO EM REDE DE ALIMENTAÇÃO PARA HIDRANTE - FORNECIMENTO E INSTALAÇÃO. AF_10/2020</v>
          </cell>
          <cell r="I4159" t="str">
            <v>UN</v>
          </cell>
          <cell r="J4159" t="str">
            <v>ATRIBUÍDO SÃO PAULO</v>
          </cell>
          <cell r="K4159" t="str">
            <v>91,27</v>
          </cell>
        </row>
        <row r="4160">
          <cell r="G4160">
            <v>92389</v>
          </cell>
          <cell r="H4160" t="str">
            <v>JOELHO 45 GRAUS, EM FERRO GALVANIZADO, DN 65 (2 1/2"), CONEXÃO ROSQUEADA, INSTALADO EM REDE DE ALIMENTAÇÃO PARA HIDRANTE - FORNECIMENTO E INSTALAÇÃO. AF_10/2020</v>
          </cell>
          <cell r="I4160" t="str">
            <v>UN</v>
          </cell>
          <cell r="J4160" t="str">
            <v>ATRIBUÍDO SÃO PAULO</v>
          </cell>
          <cell r="K4160" t="str">
            <v>149,67</v>
          </cell>
        </row>
        <row r="4161">
          <cell r="G4161">
            <v>92390</v>
          </cell>
          <cell r="H4161" t="str">
            <v>JOELHO 90 GRAUS, EM FERRO GALVANIZADO, DN 65 (2 1/2"), CONEXÃO ROSQUEADA, INSTALADO EM REDE DE ALIMENTAÇÃO PARA HIDRANTE - FORNECIMENTO E INSTALAÇÃO. AF_10/2020</v>
          </cell>
          <cell r="I4161" t="str">
            <v>UN</v>
          </cell>
          <cell r="J4161" t="str">
            <v>ATRIBUÍDO SÃO PAULO</v>
          </cell>
          <cell r="K4161" t="str">
            <v>139,29</v>
          </cell>
        </row>
        <row r="4162">
          <cell r="G4162">
            <v>92635</v>
          </cell>
          <cell r="H4162" t="str">
            <v>JOELHO 45 GRAUS, EM FERRO GALVANIZADO, CONEXÃO ROSQUEADA, DN 80 (3"), INSTALADO EM REDE DE ALIMENTAÇÃO PARA HIDRANTE - FORNECIMENTO E INSTALAÇÃO. AF_10/2020</v>
          </cell>
          <cell r="I4162" t="str">
            <v>UN</v>
          </cell>
          <cell r="J4162" t="str">
            <v>ATRIBUÍDO SÃO PAULO</v>
          </cell>
          <cell r="K4162" t="str">
            <v>203,49</v>
          </cell>
        </row>
        <row r="4163">
          <cell r="G4163">
            <v>92636</v>
          </cell>
          <cell r="H4163" t="str">
            <v>JOELHO 90 GRAUS, EM FERRO GALVANIZADO, CONEXÃO ROSQUEADA, DN 80 (3"), INSTALADO EM REDE DE ALIMENTAÇÃO PARA HIDRANTE - FORNECIMENTO E INSTALAÇÃO. AF_10/2020</v>
          </cell>
          <cell r="I4163" t="str">
            <v>UN</v>
          </cell>
          <cell r="J4163" t="str">
            <v>ATRIBUÍDO SÃO PAULO</v>
          </cell>
          <cell r="K4163" t="str">
            <v>183,48</v>
          </cell>
        </row>
        <row r="4164">
          <cell r="G4164">
            <v>92637</v>
          </cell>
          <cell r="H4164" t="str">
            <v>TÊ, EM FERRO GALVANIZADO, CONEXÃO ROSQUEADA, DN 25 (1"), INSTALADO EM REDE DE ALIMENTAÇÃO PARA HIDRANTE - FORNECIMENTO E INSTALAÇÃO. AF_10/2020</v>
          </cell>
          <cell r="I4164" t="str">
            <v>UN</v>
          </cell>
          <cell r="J4164" t="str">
            <v>ATRIBUÍDO SÃO PAULO</v>
          </cell>
          <cell r="K4164" t="str">
            <v>62,58</v>
          </cell>
        </row>
        <row r="4165">
          <cell r="G4165">
            <v>92638</v>
          </cell>
          <cell r="H4165" t="str">
            <v>TÊ, EM FERRO GALVANIZADO, CONEXÃO ROSQUEADA, DN 32 (1 1/4"), INSTALADO EM REDE DE ALIMENTAÇÃO PARA HIDRANTE - FORNECIMENTO E INSTALAÇÃO. AF_10/2020</v>
          </cell>
          <cell r="I4165" t="str">
            <v>UN</v>
          </cell>
          <cell r="J4165" t="str">
            <v>ATRIBUÍDO SÃO PAULO</v>
          </cell>
          <cell r="K4165" t="str">
            <v>78,02</v>
          </cell>
        </row>
        <row r="4166">
          <cell r="G4166">
            <v>92639</v>
          </cell>
          <cell r="H4166" t="str">
            <v>TÊ, EM FERRO GALVANIZADO, CONEXÃO ROSQUEADA, DN 40 (1 1/2"), INSTALADO EM REDE DE ALIMENTAÇÃO PARA HIDRANTE - FORNECIMENTO E INSTALAÇÃO. AF_10/2020</v>
          </cell>
          <cell r="I4166" t="str">
            <v>UN</v>
          </cell>
          <cell r="J4166" t="str">
            <v>ATRIBUÍDO SÃO PAULO</v>
          </cell>
          <cell r="K4166" t="str">
            <v>91,20</v>
          </cell>
        </row>
        <row r="4167">
          <cell r="G4167">
            <v>92640</v>
          </cell>
          <cell r="H4167" t="str">
            <v>TÊ, EM FERRO GALVANIZADO, CONEXÃO ROSQUEADA, DN 50 (2"), INSTALADO EM REDE DE ALIMENTAÇÃO PARA HIDRANTE - FORNECIMENTO E INSTALAÇÃO. AF_10/2020</v>
          </cell>
          <cell r="I4167" t="str">
            <v>UN</v>
          </cell>
          <cell r="J4167" t="str">
            <v>ATRIBUÍDO SÃO PAULO</v>
          </cell>
          <cell r="K4167" t="str">
            <v>121,61</v>
          </cell>
        </row>
        <row r="4168">
          <cell r="G4168">
            <v>92642</v>
          </cell>
          <cell r="H4168" t="str">
            <v>TÊ, EM FERRO GALVANIZADO, CONEXÃO ROSQUEADA, DN 65 (2 1/2"), INSTALADO EM REDE DE ALIMENTAÇÃO PARA HIDRANTE - FORNECIMENTO E INSTALAÇÃO. AF_10/2020</v>
          </cell>
          <cell r="I4168" t="str">
            <v>UN</v>
          </cell>
          <cell r="J4168" t="str">
            <v>ATRIBUÍDO SÃO PAULO</v>
          </cell>
          <cell r="K4168" t="str">
            <v>190,85</v>
          </cell>
        </row>
        <row r="4169">
          <cell r="G4169">
            <v>92644</v>
          </cell>
          <cell r="H4169" t="str">
            <v>TÊ, EM FERRO GALVANIZADO, CONEXÃO ROSQUEADA, DN 80 (3"), INSTALADO EM REDE DE ALIMENTAÇÃO PARA HIDRANTE - FORNECIMENTO E INSTALAÇÃO. AF_10/2020</v>
          </cell>
          <cell r="I4169" t="str">
            <v>UN</v>
          </cell>
          <cell r="J4169" t="str">
            <v>ATRIBUÍDO SÃO PAULO</v>
          </cell>
          <cell r="K4169" t="str">
            <v>242,68</v>
          </cell>
        </row>
        <row r="4170">
          <cell r="G4170">
            <v>92657</v>
          </cell>
          <cell r="H4170" t="str">
            <v>NIPLE, EM FERRO GALVANIZADO, CONEXÃO ROSQUEADA, DN 25 (1"), INSTALADO EM REDE DE ALIMENTAÇÃO PARA SPRINKLER - FORNECIMENTO E INSTALAÇÃO. AF_10/2020</v>
          </cell>
          <cell r="I4170" t="str">
            <v>UN</v>
          </cell>
          <cell r="J4170" t="str">
            <v>ATRIBUÍDO SÃO PAULO</v>
          </cell>
          <cell r="K4170" t="str">
            <v>24,44</v>
          </cell>
        </row>
        <row r="4171">
          <cell r="G4171">
            <v>92658</v>
          </cell>
          <cell r="H4171" t="str">
            <v>LUVA, EM FERRO GALVANIZADO, CONEXÃO ROSQUEADA, DN 25 (1"), INSTALADO EM REDE DE ALIMENTAÇÃO PARA SPRINKLER - FORNECIMENTO E INSTALAÇÃO. AF_10/2020</v>
          </cell>
          <cell r="I4171" t="str">
            <v>UN</v>
          </cell>
          <cell r="J4171" t="str">
            <v>ATRIBUÍDO SÃO PAULO</v>
          </cell>
          <cell r="K4171" t="str">
            <v>26,35</v>
          </cell>
        </row>
        <row r="4172">
          <cell r="G4172">
            <v>92659</v>
          </cell>
          <cell r="H4172" t="str">
            <v>NIPLE, EM FERRO GALVANIZADO, CONEXÃO ROSQUEADA, DN 32 (1 1/4"), INSTALADO EM REDE DE ALIMENTAÇÃO PARA SPRINKLER - FORNECIMENTO E INSTALAÇÃO. AF_10/2020</v>
          </cell>
          <cell r="I4172" t="str">
            <v>UN</v>
          </cell>
          <cell r="J4172" t="str">
            <v>ATRIBUÍDO SÃO PAULO</v>
          </cell>
          <cell r="K4172" t="str">
            <v>30,87</v>
          </cell>
        </row>
        <row r="4173">
          <cell r="G4173">
            <v>92660</v>
          </cell>
          <cell r="H4173" t="str">
            <v>LUVA, EM FERRO GALVANIZADO, CONEXÃO ROSQUEADA, DN 32 (1 1/4"), INSTALADO EM REDE DE ALIMENTAÇÃO PARA SPRINKLER - FORNECIMENTO E INSTALAÇÃO. AF_10/2020</v>
          </cell>
          <cell r="I4173" t="str">
            <v>UN</v>
          </cell>
          <cell r="J4173" t="str">
            <v>ATRIBUÍDO SÃO PAULO</v>
          </cell>
          <cell r="K4173" t="str">
            <v>32,64</v>
          </cell>
        </row>
        <row r="4174">
          <cell r="G4174">
            <v>92661</v>
          </cell>
          <cell r="H4174" t="str">
            <v>NIPLE, EM FERRO GALVANIZADO, CONEXÃO ROSQUEADA, DN 40 (1 1/2"), INSTALADO EM REDE DE ALIMENTAÇÃO PARA SPRINKLER - FORNECIMENTO E INSTALAÇÃO. AF_10/2020</v>
          </cell>
          <cell r="I4174" t="str">
            <v>UN</v>
          </cell>
          <cell r="J4174" t="str">
            <v>ATRIBUÍDO SÃO PAULO</v>
          </cell>
          <cell r="K4174" t="str">
            <v>37,45</v>
          </cell>
        </row>
        <row r="4175">
          <cell r="G4175">
            <v>92662</v>
          </cell>
          <cell r="H4175" t="str">
            <v>LUVA, EM FERRO GALVANIZADO, CONEXÃO ROSQUEADA, DN 40 (1 1/2"), INSTALADO EM REDE DE ALIMENTAÇÃO PARA SPRINKLER - FORNECIMENTO E INSTALAÇÃO. AF_10/2020</v>
          </cell>
          <cell r="I4175" t="str">
            <v>UN</v>
          </cell>
          <cell r="J4175" t="str">
            <v>ATRIBUÍDO SÃO PAULO</v>
          </cell>
          <cell r="K4175" t="str">
            <v>37,80</v>
          </cell>
        </row>
        <row r="4176">
          <cell r="G4176">
            <v>92663</v>
          </cell>
          <cell r="H4176" t="str">
            <v>NIPLE, EM FERRO GALVANIZADO, CONEXÃO ROSQUEADA, DN 50 (2"), INSTALADO EM REDE DE ALIMENTAÇÃO PARA SPRINKLER - FORNECIMENTO E INSTALAÇÃO. AF_10/2020</v>
          </cell>
          <cell r="I4176" t="str">
            <v>UN</v>
          </cell>
          <cell r="J4176" t="str">
            <v>ATRIBUÍDO SÃO PAULO</v>
          </cell>
          <cell r="K4176" t="str">
            <v>51,54</v>
          </cell>
        </row>
        <row r="4177">
          <cell r="G4177">
            <v>92664</v>
          </cell>
          <cell r="H4177" t="str">
            <v>LUVA, EM FERRO GALVANIZADO, CONEXÃO ROSQUEADA, DN 50 (2"), INSTALADO EM REDE DE ALIMENTAÇÃO PARA SPRINKLER - FORNECIMENTO E INSTALAÇÃO. AF_10/2020</v>
          </cell>
          <cell r="I4177" t="str">
            <v>UN</v>
          </cell>
          <cell r="J4177" t="str">
            <v>ATRIBUÍDO SÃO PAULO</v>
          </cell>
          <cell r="K4177" t="str">
            <v>51,51</v>
          </cell>
        </row>
        <row r="4178">
          <cell r="G4178">
            <v>92665</v>
          </cell>
          <cell r="H4178" t="str">
            <v>NIPLE, EM FERRO GALVANIZADO, CONEXÃO ROSQUEADA, DN 65 (2 1/2"), INSTALADO EM REDE DE ALIMENTAÇÃO PARA SPRINKLER - FORNECIMENTO E INSTALAÇÃO. AF_10/2020</v>
          </cell>
          <cell r="I4178" t="str">
            <v>UN</v>
          </cell>
          <cell r="J4178" t="str">
            <v>ATRIBUÍDO SÃO PAULO</v>
          </cell>
          <cell r="K4178" t="str">
            <v>72,39</v>
          </cell>
        </row>
        <row r="4179">
          <cell r="G4179">
            <v>92666</v>
          </cell>
          <cell r="H4179" t="str">
            <v>LUVA, EM FERRO GALVANIZADO, CONEXÃO ROSQUEADA, DN 65 (2 1/2"), INSTALADO EM REDE DE ALIMENTAÇÃO PARA SPRINKLER - FORNECIMENTO E INSTALAÇÃO. AF_10/2020</v>
          </cell>
          <cell r="I4179" t="str">
            <v>UN</v>
          </cell>
          <cell r="J4179" t="str">
            <v>ATRIBUÍDO SÃO PAULO</v>
          </cell>
          <cell r="K4179" t="str">
            <v>83,00</v>
          </cell>
        </row>
        <row r="4180">
          <cell r="G4180">
            <v>92667</v>
          </cell>
          <cell r="H4180" t="str">
            <v>NIPLE, EM FERRO GALVANIZADO, CONEXÃO ROSQUEADA, DN 80 (3"), INSTALADO EM REDE DE ALIMENTAÇÃO PARA SPRINKLER - FORNECIMENTO E INSTALAÇÃO. AF_10/2020</v>
          </cell>
          <cell r="I4180" t="str">
            <v>UN</v>
          </cell>
          <cell r="J4180" t="str">
            <v>ATRIBUÍDO SÃO PAULO</v>
          </cell>
          <cell r="K4180" t="str">
            <v>108,81</v>
          </cell>
        </row>
        <row r="4181">
          <cell r="G4181">
            <v>92668</v>
          </cell>
          <cell r="H4181" t="str">
            <v>LUVA, EM FERRO GALVANIZADO, CONEXÃO ROSQUEADA, DN 80 (3"), INSTALADO EM REDE DE ALIMENTAÇÃO PARA SPRINKLER - FORNECIMENTO E INSTALAÇÃO. AF_10/2020</v>
          </cell>
          <cell r="I4181" t="str">
            <v>UN</v>
          </cell>
          <cell r="J4181" t="str">
            <v>ATRIBUÍDO SÃO PAULO</v>
          </cell>
          <cell r="K4181" t="str">
            <v>118,25</v>
          </cell>
        </row>
        <row r="4182">
          <cell r="G4182">
            <v>92669</v>
          </cell>
          <cell r="H4182" t="str">
            <v>JOELHO 45 GRAUS, EM FERRO GALVANIZADO, CONEXÃO ROSQUEADA, DN 25 (1"), INSTALADO EM REDE DE ALIMENTAÇÃO PARA SPRINKLER - FORNECIMENTO E INSTALAÇÃO. AF_10/2020</v>
          </cell>
          <cell r="I4182" t="str">
            <v>UN</v>
          </cell>
          <cell r="J4182" t="str">
            <v>ATRIBUÍDO SÃO PAULO</v>
          </cell>
          <cell r="K4182" t="str">
            <v>37,22</v>
          </cell>
        </row>
        <row r="4183">
          <cell r="G4183">
            <v>92670</v>
          </cell>
          <cell r="H4183" t="str">
            <v>JOELHO 90 GRAUS, EM FERRO GALVANIZADO, CONEXÃO ROSQUEADA, DN 25 (1"), INSTALADO EM REDE DE ALIMENTAÇÃO PARA SPRINKLER - FORNECIMENTO E INSTALAÇÃO. AF_10/2020</v>
          </cell>
          <cell r="I4183" t="str">
            <v>UN</v>
          </cell>
          <cell r="J4183" t="str">
            <v>ATRIBUÍDO SÃO PAULO</v>
          </cell>
          <cell r="K4183" t="str">
            <v>34,69</v>
          </cell>
        </row>
        <row r="4184">
          <cell r="G4184">
            <v>92671</v>
          </cell>
          <cell r="H4184" t="str">
            <v>JOELHO 45 GRAUS, EM FERRO GALVANIZADO, CONEXÃO ROSQUEADA, DN 32 (1 1/4"), INSTALADO EM REDE DE ALIMENTAÇÃO PARA SPRINKLER - FORNECIMENTO E INSTALAÇÃO. AF_10/2020</v>
          </cell>
          <cell r="I4184" t="str">
            <v>UN</v>
          </cell>
          <cell r="J4184" t="str">
            <v>ATRIBUÍDO SÃO PAULO</v>
          </cell>
          <cell r="K4184" t="str">
            <v>49,99</v>
          </cell>
        </row>
        <row r="4185">
          <cell r="G4185">
            <v>92672</v>
          </cell>
          <cell r="H4185" t="str">
            <v>JOELHO 90 GRAUS, EM FERRO GALVANIZADO, CONEXÃO ROSQUEADA, DN 32 (1 1/4"), INSTALADO EM REDE DE ALIMENTAÇÃO PARA SPRINKLER - FORNECIMENTO E INSTALAÇÃO. AF_10/2020</v>
          </cell>
          <cell r="I4185" t="str">
            <v>UN</v>
          </cell>
          <cell r="J4185" t="str">
            <v>ATRIBUÍDO SÃO PAULO</v>
          </cell>
          <cell r="K4185" t="str">
            <v>44,95</v>
          </cell>
        </row>
        <row r="4186">
          <cell r="G4186">
            <v>92673</v>
          </cell>
          <cell r="H4186" t="str">
            <v>JOELHO 45 GRAUS, EM FERRO GALVANIZADO, CONEXÃO ROSQUEADA, DN 40 (1 1/2"), INSTALADO EM REDE DE ALIMENTAÇÃO PARA SPRINKLER - FORNECIMENTO E INSTALAÇÃO. AF_10/2020</v>
          </cell>
          <cell r="I4186" t="str">
            <v>UN</v>
          </cell>
          <cell r="J4186" t="str">
            <v>ATRIBUÍDO SÃO PAULO</v>
          </cell>
          <cell r="K4186" t="str">
            <v>57,99</v>
          </cell>
        </row>
        <row r="4187">
          <cell r="G4187">
            <v>92674</v>
          </cell>
          <cell r="H4187" t="str">
            <v>JOELHO 90 GRAUS, EM FERRO GALVANIZADO, CONEXÃO ROSQUEADA, DN 40 (1 1/2"), INSTALADO EM REDE DE ALIMENTAÇÃO PARA SPRINKLER - FORNECIMENTO E INSTALAÇÃO. AF_10/2020</v>
          </cell>
          <cell r="I4187" t="str">
            <v>UN</v>
          </cell>
          <cell r="J4187" t="str">
            <v>ATRIBUÍDO SÃO PAULO</v>
          </cell>
          <cell r="K4187" t="str">
            <v>54,51</v>
          </cell>
        </row>
        <row r="4188">
          <cell r="G4188">
            <v>92675</v>
          </cell>
          <cell r="H4188" t="str">
            <v>JOELHO 45 GRAUS, EM FERRO GALVANIZADO, CONEXÃO ROSQUEADA, DN 50 (2"), INSTALADO EM REDE DE ALIMENTAÇÃO PARA SPRINKLER - FORNECIMENTO E INSTALAÇÃO. AF_10/2020</v>
          </cell>
          <cell r="I4188" t="str">
            <v>UN</v>
          </cell>
          <cell r="J4188" t="str">
            <v>ATRIBUÍDO SÃO PAULO</v>
          </cell>
          <cell r="K4188" t="str">
            <v>76,48</v>
          </cell>
        </row>
        <row r="4189">
          <cell r="G4189">
            <v>92676</v>
          </cell>
          <cell r="H4189" t="str">
            <v>JOELHO 90 GRAUS, EM FERRO GALVANIZADO, CONEXÃO ROSQUEADA, DN 50 (2"), INSTALADO EM REDE DE ALIMENTAÇÃO PARA SPRINKLER - FORNECIMENTO E INSTALAÇÃO. AF_10/2020</v>
          </cell>
          <cell r="I4189" t="str">
            <v>UN</v>
          </cell>
          <cell r="J4189" t="str">
            <v>ATRIBUÍDO SÃO PAULO</v>
          </cell>
          <cell r="K4189" t="str">
            <v>74,12</v>
          </cell>
        </row>
        <row r="4190">
          <cell r="G4190">
            <v>92677</v>
          </cell>
          <cell r="H4190" t="str">
            <v>JOELHO 45 GRAUS, EM FERRO GALVANIZADO, CONEXÃO ROSQUEADA, DN 65 (2 1/2"), INSTALADO EM REDE DE ALIMENTAÇÃO PARA SPRINKLER - FORNECIMENTO E INSTALAÇÃO. AF_10/2020</v>
          </cell>
          <cell r="I4190" t="str">
            <v>UN</v>
          </cell>
          <cell r="J4190" t="str">
            <v>ATRIBUÍDO SÃO PAULO</v>
          </cell>
          <cell r="K4190" t="str">
            <v>129,10</v>
          </cell>
        </row>
        <row r="4191">
          <cell r="G4191">
            <v>92678</v>
          </cell>
          <cell r="H4191" t="str">
            <v>JOELHO 90 GRAUS, EM FERRO GALVANIZADO, CONEXÃO ROSQUEADA, DN 65 (2 1/2"), INSTALADO EM REDE DE ALIMENTAÇÃO PARA SPRINKLER - FORNECIMENTO E INSTALAÇÃO. AF_10/2020</v>
          </cell>
          <cell r="I4191" t="str">
            <v>UN</v>
          </cell>
          <cell r="J4191" t="str">
            <v>ATRIBUÍDO SÃO PAULO</v>
          </cell>
          <cell r="K4191" t="str">
            <v>118,72</v>
          </cell>
        </row>
        <row r="4192">
          <cell r="G4192">
            <v>92679</v>
          </cell>
          <cell r="H4192" t="str">
            <v>JOELHO 45 GRAUS, EM FERRO GALVANIZADO, CONEXÃO ROSQUEADA, DN 80 (3"), INSTALADO EM REDE DE ALIMENTAÇÃO PARA SPRINKLER - FORNECIMENTO E INSTALAÇÃO. AF_10/2020</v>
          </cell>
          <cell r="I4192" t="str">
            <v>UN</v>
          </cell>
          <cell r="J4192" t="str">
            <v>ATRIBUÍDO SÃO PAULO</v>
          </cell>
          <cell r="K4192" t="str">
            <v>179,56</v>
          </cell>
        </row>
        <row r="4193">
          <cell r="G4193">
            <v>92680</v>
          </cell>
          <cell r="H4193" t="str">
            <v>JOELHO 90 GRAUS, EM FERRO GALVANIZADO, CONEXÃO ROSQUEADA, DN 80 (3"), INSTALADO EM REDE DE ALIMENTAÇÃO PARA SPRINKLER - FORNECIMENTO E INSTALAÇÃO. AF_10/2020</v>
          </cell>
          <cell r="I4193" t="str">
            <v>UN</v>
          </cell>
          <cell r="J4193" t="str">
            <v>ATRIBUÍDO SÃO PAULO</v>
          </cell>
          <cell r="K4193" t="str">
            <v>159,55</v>
          </cell>
        </row>
        <row r="4194">
          <cell r="G4194">
            <v>92681</v>
          </cell>
          <cell r="H4194" t="str">
            <v>TÊ, EM FERRO GALVANIZADO, CONEXÃO ROSQUEADA, DN 25 (1"), INSTALADO EM REDE DE ALIMENTAÇÃO PARA SPRINKLER - FORNECIMENTO E INSTALAÇÃO. AF_10/2020</v>
          </cell>
          <cell r="I4194" t="str">
            <v>UN</v>
          </cell>
          <cell r="J4194" t="str">
            <v>ATRIBUÍDO SÃO PAULO</v>
          </cell>
          <cell r="K4194" t="str">
            <v>47,18</v>
          </cell>
        </row>
        <row r="4195">
          <cell r="G4195">
            <v>92682</v>
          </cell>
          <cell r="H4195" t="str">
            <v>TÊ, EM FERRO GALVANIZADO, CONEXÃO ROSQUEADA, DN 32 (1 1/4"), INSTALADO EM REDE DE ALIMENTAÇÃO PARA SPRINKLER - FORNECIMENTO E INSTALAÇÃO. AF_10/2020</v>
          </cell>
          <cell r="I4195" t="str">
            <v>UN</v>
          </cell>
          <cell r="J4195" t="str">
            <v>ATRIBUÍDO SÃO PAULO</v>
          </cell>
          <cell r="K4195" t="str">
            <v>60,50</v>
          </cell>
        </row>
        <row r="4196">
          <cell r="G4196">
            <v>92683</v>
          </cell>
          <cell r="H4196" t="str">
            <v>TÊ, EM FERRO GALVANIZADO, CONEXÃO ROSQUEADA, DN 40 (1 1/2"), INSTALADO EM REDE DE ALIMENTAÇÃO PARA SPRINKLER - FORNECIMENTO E INSTALAÇÃO. AF_10/2020</v>
          </cell>
          <cell r="I4196" t="str">
            <v>UN</v>
          </cell>
          <cell r="J4196" t="str">
            <v>ATRIBUÍDO SÃO PAULO</v>
          </cell>
          <cell r="K4196" t="str">
            <v>71,32</v>
          </cell>
        </row>
        <row r="4197">
          <cell r="G4197">
            <v>92684</v>
          </cell>
          <cell r="H4197" t="str">
            <v>TÊ, EM FERRO GALVANIZADO, CONEXÃO ROSQUEADA, DN 50 (2"), INSTALADO EM REDE DE ALIMENTAÇÃO PARA SPRINKLER - FORNECIMENTO E INSTALAÇÃO. AF_10/2020</v>
          </cell>
          <cell r="I4197" t="str">
            <v>UN</v>
          </cell>
          <cell r="J4197" t="str">
            <v>ATRIBUÍDO SÃO PAULO</v>
          </cell>
          <cell r="K4197" t="str">
            <v>98,73</v>
          </cell>
        </row>
        <row r="4198">
          <cell r="G4198">
            <v>92685</v>
          </cell>
          <cell r="H4198" t="str">
            <v>TÊ, EM FERRO GALVANIZADO, CONEXÃO ROSQUEADA, DN 65 (2 1/2"), INSTALADO EM REDE DE ALIMENTAÇÃO PARA SPRINKLER - FORNECIMENTO E INSTALAÇÃO. AF_10/2020</v>
          </cell>
          <cell r="I4198" t="str">
            <v>UN</v>
          </cell>
          <cell r="J4198" t="str">
            <v>ATRIBUÍDO SÃO PAULO</v>
          </cell>
          <cell r="K4198" t="str">
            <v>163,46</v>
          </cell>
        </row>
        <row r="4199">
          <cell r="G4199">
            <v>92686</v>
          </cell>
          <cell r="H4199" t="str">
            <v>TÊ, EM FERRO GALVANIZADO, CONEXÃO ROSQUEADA, DN 80 (3"), INSTALADO EM REDE DE ALIMENTAÇÃO PARA SPRINKLER - FORNECIMENTO E INSTALAÇÃO. AF_10/2020</v>
          </cell>
          <cell r="I4199" t="str">
            <v>UN</v>
          </cell>
          <cell r="J4199" t="str">
            <v>ATRIBUÍDO SÃO PAULO</v>
          </cell>
          <cell r="K4199" t="str">
            <v>210,74</v>
          </cell>
        </row>
        <row r="4200">
          <cell r="G4200">
            <v>92692</v>
          </cell>
          <cell r="H4200" t="str">
            <v>NIPLE, EM FERRO GALVANIZADO, CONEXÃO ROSQUEADA, DN 15 (1/2"), INSTALADO EM RAMAIS E SUB-RAMAIS DE GÁS - FORNECIMENTO E INSTALAÇÃO. AF_10/2020</v>
          </cell>
          <cell r="I4200" t="str">
            <v>UN</v>
          </cell>
          <cell r="J4200" t="str">
            <v>ATRIBUÍDO SÃO PAULO</v>
          </cell>
          <cell r="K4200" t="str">
            <v>13,03</v>
          </cell>
        </row>
        <row r="4201">
          <cell r="G4201">
            <v>92693</v>
          </cell>
          <cell r="H4201" t="str">
            <v>LUVA, EM FERRO GALVANIZADO, CONEXÃO ROSQUEADA, DN 15 (1/2"), INSTALADO EM RAMAIS E SUB-RAMAIS DE GÁS - FORNECIMENTO E INSTALAÇÃO. AF_10/2020</v>
          </cell>
          <cell r="I4201" t="str">
            <v>UN</v>
          </cell>
          <cell r="J4201" t="str">
            <v>ATRIBUÍDO SÃO PAULO</v>
          </cell>
          <cell r="K4201" t="str">
            <v>13,45</v>
          </cell>
        </row>
        <row r="4202">
          <cell r="G4202">
            <v>92694</v>
          </cell>
          <cell r="H4202" t="str">
            <v>NIPLE, EM FERRO GALVANIZADO, CONEXÃO ROSQUEADA, DN 20 (3/4"), INSTALADO EM RAMAIS E SUB-RAMAIS DE GÁS - FORNECIMENTO E INSTALAÇÃO. AF_10/2020</v>
          </cell>
          <cell r="I4202" t="str">
            <v>UN</v>
          </cell>
          <cell r="J4202" t="str">
            <v>ATRIBUÍDO SÃO PAULO</v>
          </cell>
          <cell r="K4202" t="str">
            <v>20,40</v>
          </cell>
        </row>
        <row r="4203">
          <cell r="G4203">
            <v>92695</v>
          </cell>
          <cell r="H4203" t="str">
            <v>LUVA, EM FERRO GALVANIZADO, CONEXÃO ROSQUEADA, DN 20 (3/4"), INSTALADO EM RAMAIS E SUB-RAMAIS DE GÁS - FORNECIMENTO E INSTALAÇÃO. AF_10/2020</v>
          </cell>
          <cell r="I4203" t="str">
            <v>UN</v>
          </cell>
          <cell r="J4203" t="str">
            <v>ATRIBUÍDO SÃO PAULO</v>
          </cell>
          <cell r="K4203" t="str">
            <v>20,83</v>
          </cell>
        </row>
        <row r="4204">
          <cell r="G4204">
            <v>92696</v>
          </cell>
          <cell r="H4204" t="str">
            <v>NIPLE, EM FERRO GALVANIZADO, CONEXÃO ROSQUEADA, DN 25 (1"), INSTALADO EM RAMAIS E SUB-RAMAIS DE GÁS - FORNECIMENTO E INSTALAÇÃO. AF_10/2020</v>
          </cell>
          <cell r="I4204" t="str">
            <v>UN</v>
          </cell>
          <cell r="J4204" t="str">
            <v>ATRIBUÍDO SÃO PAULO</v>
          </cell>
          <cell r="K4204" t="str">
            <v>31,80</v>
          </cell>
        </row>
        <row r="4205">
          <cell r="G4205">
            <v>92697</v>
          </cell>
          <cell r="H4205" t="str">
            <v>LUVA, EM FERRO GALVANIZADO, CONEXÃO ROSQUEADA, DN 25 (1"), INSTALADO EM RAMAIS E SUB-RAMAIS DE GÁS - FORNECIMENTO E INSTALAÇÃO. AF_10/2020</v>
          </cell>
          <cell r="I4205" t="str">
            <v>UN</v>
          </cell>
          <cell r="J4205" t="str">
            <v>ATRIBUÍDO SÃO PAULO</v>
          </cell>
          <cell r="K4205" t="str">
            <v>33,71</v>
          </cell>
        </row>
        <row r="4206">
          <cell r="G4206">
            <v>92698</v>
          </cell>
          <cell r="H4206" t="str">
            <v>JOELHO 45 GRAUS, EM FERRO GALVANIZADO, CONEXÃO ROSQUEADA, DN 15 (1/2"), INSTALADO EM RAMAIS E SUB-RAMAIS DE GÁS - FORNECIMENTO E INSTALAÇÃO. AF_10/2020</v>
          </cell>
          <cell r="I4206" t="str">
            <v>UN</v>
          </cell>
          <cell r="J4206" t="str">
            <v>ATRIBUÍDO SÃO PAULO</v>
          </cell>
          <cell r="K4206" t="str">
            <v>19,22</v>
          </cell>
        </row>
        <row r="4207">
          <cell r="G4207">
            <v>92699</v>
          </cell>
          <cell r="H4207" t="str">
            <v>JOELHO 90 GRAUS, EM FERRO GALVANIZADO, CONEXÃO ROSQUEADA, DN 15 (1/2"), INSTALADO EM RAMAIS E SUB-RAMAIS DE GÁS - FORNECIMENTO E INSTALAÇÃO. AF_10/2020</v>
          </cell>
          <cell r="I4207" t="str">
            <v>UN</v>
          </cell>
          <cell r="J4207" t="str">
            <v>ATRIBUÍDO SÃO PAULO</v>
          </cell>
          <cell r="K4207" t="str">
            <v>17,85</v>
          </cell>
        </row>
        <row r="4208">
          <cell r="G4208">
            <v>92700</v>
          </cell>
          <cell r="H4208" t="str">
            <v>JOELHO 45 GRAUS, EM FERRO GALVANIZADO, CONEXÃO ROSQUEADA, DN 20 (3/4"), INSTALADO EM RAMAIS E SUB-RAMAIS DE GÁS - FORNECIMENTO E INSTALAÇÃO. AF_10/2020</v>
          </cell>
          <cell r="I4208" t="str">
            <v>UN</v>
          </cell>
          <cell r="J4208" t="str">
            <v>ATRIBUÍDO SÃO PAULO</v>
          </cell>
          <cell r="K4208" t="str">
            <v>31,09</v>
          </cell>
        </row>
        <row r="4209">
          <cell r="G4209">
            <v>92701</v>
          </cell>
          <cell r="H4209" t="str">
            <v>JOELHO 90 GRAUS, EM FERRO GALVANIZADO, CONEXÃO ROSQUEADA, DN 20 (3/4"), INSTALADO EM RAMAIS E SUB-RAMAIS DE GÁS - FORNECIMENTO E INSTALAÇÃO. AF_10/2020</v>
          </cell>
          <cell r="I4209" t="str">
            <v>UN</v>
          </cell>
          <cell r="J4209" t="str">
            <v>ATRIBUÍDO SÃO PAULO</v>
          </cell>
          <cell r="K4209" t="str">
            <v>29,04</v>
          </cell>
        </row>
        <row r="4210">
          <cell r="G4210">
            <v>92702</v>
          </cell>
          <cell r="H4210" t="str">
            <v>JOELHO 45 GRAUS, EM FERRO GALVANIZADO, CONEXÃO ROSQUEADA, DN 25 (1"), INSTALADO EM RAMAIS E SUB-RAMAIS DE GÁS - FORNECIMENTO E INSTALAÇÃO. AF_10/2020</v>
          </cell>
          <cell r="I4210" t="str">
            <v>UN</v>
          </cell>
          <cell r="J4210" t="str">
            <v>ATRIBUÍDO SÃO PAULO</v>
          </cell>
          <cell r="K4210" t="str">
            <v>48,31</v>
          </cell>
        </row>
        <row r="4211">
          <cell r="G4211">
            <v>92703</v>
          </cell>
          <cell r="H4211" t="str">
            <v>JOELHO 90 GRAUS, EM FERRO GALVANIZADO, CONEXÃO ROSQUEADA, DN 25 (1"), INSTALADO EM RAMAIS E SUB-RAMAIS DE GÁS - FORNECIMENTO E INSTALAÇÃO. AF_10/2020</v>
          </cell>
          <cell r="I4211" t="str">
            <v>UN</v>
          </cell>
          <cell r="J4211" t="str">
            <v>ATRIBUÍDO SÃO PAULO</v>
          </cell>
          <cell r="K4211" t="str">
            <v>45,78</v>
          </cell>
        </row>
        <row r="4212">
          <cell r="G4212">
            <v>92704</v>
          </cell>
          <cell r="H4212" t="str">
            <v>TÊ, EM FERRO GALVANIZADO, CONEXÃO ROSQUEADA, DN 15 (1/2"), INSTALADO EM RAMAIS E SUB-RAMAIS DE GÁS - FORNECIMENTO E INSTALAÇÃO. AF_10/2020</v>
          </cell>
          <cell r="I4212" t="str">
            <v>UN</v>
          </cell>
          <cell r="J4212" t="str">
            <v>ATRIBUÍDO SÃO PAULO</v>
          </cell>
          <cell r="K4212" t="str">
            <v>24,08</v>
          </cell>
        </row>
        <row r="4213">
          <cell r="G4213">
            <v>92705</v>
          </cell>
          <cell r="H4213" t="str">
            <v>TÊ, EM FERRO GALVANIZADO, CONEXÃO ROSQUEADA, DN 20 (3/4"), INSTALADO EM RAMAIS E SUB-RAMAIS DE GÁS - FORNECIMENTO E INSTALAÇÃO. AF_10/2020</v>
          </cell>
          <cell r="I4213" t="str">
            <v>UN</v>
          </cell>
          <cell r="J4213" t="str">
            <v>ATRIBUÍDO SÃO PAULO</v>
          </cell>
          <cell r="K4213" t="str">
            <v>38,31</v>
          </cell>
        </row>
        <row r="4214">
          <cell r="G4214">
            <v>92706</v>
          </cell>
          <cell r="H4214" t="str">
            <v>TÊ, EM FERRO GALVANIZADO, CONEXÃO ROSQUEADA, DN 25 (1"), INSTALADO EM RAMAIS E SUB-RAMAIS DE GÁS - FORNECIMENTO E INSTALAÇÃO. AF_10/2020</v>
          </cell>
          <cell r="I4214" t="str">
            <v>UN</v>
          </cell>
          <cell r="J4214" t="str">
            <v>ATRIBUÍDO SÃO PAULO</v>
          </cell>
          <cell r="K4214" t="str">
            <v>61,97</v>
          </cell>
        </row>
        <row r="4215">
          <cell r="G4215">
            <v>92889</v>
          </cell>
          <cell r="H4215" t="str">
            <v>UNIÃO, EM FERRO GALVANIZADO, DN 50 (2"), CONEXÃO ROSQUEADA, INSTALADO EM PRUMADAS - FORNECIMENTO E INSTALAÇÃO. AF_10/2020</v>
          </cell>
          <cell r="I4215" t="str">
            <v>UN</v>
          </cell>
          <cell r="J4215" t="str">
            <v>ATRIBUÍDO SÃO PAULO</v>
          </cell>
          <cell r="K4215" t="str">
            <v>131,90</v>
          </cell>
        </row>
        <row r="4216">
          <cell r="G4216">
            <v>92890</v>
          </cell>
          <cell r="H4216" t="str">
            <v>UNIÃO, EM FERRO GALVANIZADO, DN 65 (2 1/2"), CONEXÃO ROSQUEADA, INSTALADO EM PRUMADAS - FORNECIMENTO E INSTALAÇÃO. AF_10/2020</v>
          </cell>
          <cell r="I4216" t="str">
            <v>UN</v>
          </cell>
          <cell r="J4216" t="str">
            <v>ATRIBUÍDO SÃO PAULO</v>
          </cell>
          <cell r="K4216" t="str">
            <v>203,17</v>
          </cell>
        </row>
        <row r="4217">
          <cell r="G4217">
            <v>92891</v>
          </cell>
          <cell r="H4217" t="str">
            <v>UNIÃO, EM FERRO GALVANIZADO, DN 80 (3"), CONEXÃO ROSQUEADA, INSTALADO EM PRUMADAS - FORNECIMENTO E INSTALAÇÃO. AF_10/2020</v>
          </cell>
          <cell r="I4217" t="str">
            <v>UN</v>
          </cell>
          <cell r="J4217" t="str">
            <v>ATRIBUÍDO SÃO PAULO</v>
          </cell>
          <cell r="K4217" t="str">
            <v>301,12</v>
          </cell>
        </row>
        <row r="4218">
          <cell r="G4218">
            <v>92892</v>
          </cell>
          <cell r="H4218" t="str">
            <v>UNIÃO, EM FERRO GALVANIZADO, DN 25 (1"), CONEXÃO ROSQUEADA, INSTALADO EM REDE DE ALIMENTAÇÃO PARA HIDRANTE - FORNECIMENTO E INSTALAÇÃO. AF_10/2020</v>
          </cell>
          <cell r="I4218" t="str">
            <v>UN</v>
          </cell>
          <cell r="J4218" t="str">
            <v>ATRIBUÍDO SÃO PAULO</v>
          </cell>
          <cell r="K4218" t="str">
            <v>54,53</v>
          </cell>
        </row>
        <row r="4219">
          <cell r="G4219">
            <v>92893</v>
          </cell>
          <cell r="H4219" t="str">
            <v>UNIÃO, EM FERRO GALVANIZADO, DN 32 (1 1/4"), CONEXÃO ROSQUEADA, INSTALADO EM REDE DE ALIMENTAÇÃO PARA HIDRANTE - FORNECIMENTO E INSTALAÇÃO. AF_10/2020</v>
          </cell>
          <cell r="I4219" t="str">
            <v>UN</v>
          </cell>
          <cell r="J4219" t="str">
            <v>ATRIBUÍDO SÃO PAULO</v>
          </cell>
          <cell r="K4219" t="str">
            <v>79,48</v>
          </cell>
        </row>
        <row r="4220">
          <cell r="G4220">
            <v>92894</v>
          </cell>
          <cell r="H4220" t="str">
            <v>UNIÃO, EM FERRO GALVANIZADO, DN 40 (1 1/2"), CONEXÃO ROSQUEADA, INSTALADO EM REDE DE ALIMENTAÇÃO PARA HIDRANTE - FORNECIMENTO E INSTALAÇÃO. AF_10/2020</v>
          </cell>
          <cell r="I4220" t="str">
            <v>UN</v>
          </cell>
          <cell r="J4220" t="str">
            <v>ATRIBUÍDO SÃO PAULO</v>
          </cell>
          <cell r="K4220" t="str">
            <v>95,59</v>
          </cell>
        </row>
        <row r="4221">
          <cell r="G4221">
            <v>92895</v>
          </cell>
          <cell r="H4221" t="str">
            <v>UNIÃO, EM FERRO GALVANIZADO, DN 50 (2"), CONEXÃO ROSQUEADA, INSTALADO EM REDE DE ALIMENTAÇÃO PARA HIDRANTE - FORNECIMENTO E INSTALAÇÃO. AF_10/2020</v>
          </cell>
          <cell r="I4221" t="str">
            <v>UN</v>
          </cell>
          <cell r="J4221" t="str">
            <v>ATRIBUÍDO SÃO PAULO</v>
          </cell>
          <cell r="K4221" t="str">
            <v>131,86</v>
          </cell>
        </row>
        <row r="4222">
          <cell r="G4222">
            <v>92896</v>
          </cell>
          <cell r="H4222" t="str">
            <v>UNIÃO, EM FERRO GALVANIZADO, DN 65 (2 1/2"), CONEXÃO ROSQUEADA, INSTALADO EM REDE DE ALIMENTAÇÃO PARA HIDRANTE - FORNECIMENTO E INSTALAÇÃO. AF_10/2020</v>
          </cell>
          <cell r="I4222" t="str">
            <v>UN</v>
          </cell>
          <cell r="J4222" t="str">
            <v>ATRIBUÍDO SÃO PAULO</v>
          </cell>
          <cell r="K4222" t="str">
            <v>204,55</v>
          </cell>
        </row>
        <row r="4223">
          <cell r="G4223">
            <v>92897</v>
          </cell>
          <cell r="H4223" t="str">
            <v>UNIÃO, EM FERRO GALVANIZADO, DN 80 (3"), CONEXÃO ROSQUEADA, INSTALADO EM REDE DE ALIMENTAÇÃO PARA HIDRANTE - FORNECIMENTO E INSTALAÇÃO. AF_10/2020</v>
          </cell>
          <cell r="I4223" t="str">
            <v>UN</v>
          </cell>
          <cell r="J4223" t="str">
            <v>ATRIBUÍDO SÃO PAULO</v>
          </cell>
          <cell r="K4223" t="str">
            <v>303,96</v>
          </cell>
        </row>
        <row r="4224">
          <cell r="G4224">
            <v>92898</v>
          </cell>
          <cell r="H4224" t="str">
            <v>UNIÃO, EM FERRO GALVANIZADO, CONEXÃO ROSQUEADA, DN 25 (1"), INSTALADO EM REDE DE ALIMENTAÇÃO PARA SPRINKLER - FORNECIMENTO E INSTALAÇÃO. AF_10/2020</v>
          </cell>
          <cell r="I4224" t="str">
            <v>UN</v>
          </cell>
          <cell r="J4224" t="str">
            <v>ATRIBUÍDO SÃO PAULO</v>
          </cell>
          <cell r="K4224" t="str">
            <v>46,85</v>
          </cell>
        </row>
        <row r="4225">
          <cell r="G4225">
            <v>92899</v>
          </cell>
          <cell r="H4225" t="str">
            <v>UNIÃO, EM FERRO GALVANIZADO, CONEXÃO ROSQUEADA, DN 32 (1 1/4"), INSTALADO EM REDE DE ALIMENTAÇÃO PARA SPRINKLER - FORNECIMENTO E INSTALAÇÃO. AF_10/2020</v>
          </cell>
          <cell r="I4225" t="str">
            <v>UN</v>
          </cell>
          <cell r="J4225" t="str">
            <v>ATRIBUÍDO SÃO PAULO</v>
          </cell>
          <cell r="K4225" t="str">
            <v>70,75</v>
          </cell>
        </row>
        <row r="4226">
          <cell r="G4226">
            <v>92900</v>
          </cell>
          <cell r="H4226" t="str">
            <v>UNIÃO, EM FERRO GALVANIZADO, CONEXÃO ROSQUEADA, DN 40 (1 1/2"), INSTALADO EM REDE DE ALIMENTAÇÃO PARA SPRINKLER - FORNECIMENTO E INSTALAÇÃO. AF_10/2020</v>
          </cell>
          <cell r="I4226" t="str">
            <v>UN</v>
          </cell>
          <cell r="J4226" t="str">
            <v>ATRIBUÍDO SÃO PAULO</v>
          </cell>
          <cell r="K4226" t="str">
            <v>85,63</v>
          </cell>
        </row>
        <row r="4227">
          <cell r="G4227">
            <v>92901</v>
          </cell>
          <cell r="H4227" t="str">
            <v>UNIÃO, EM FERRO GALVANIZADO, CONEXÃO ROSQUEADA, DN 50 (2"), INSTALADO EM REDE DE ALIMENTAÇÃO PARA SPRINKLER - FORNECIMENTO E INSTALAÇÃO. AF_10/2020</v>
          </cell>
          <cell r="I4227" t="str">
            <v>UN</v>
          </cell>
          <cell r="J4227" t="str">
            <v>ATRIBUÍDO SÃO PAULO</v>
          </cell>
          <cell r="K4227" t="str">
            <v>120,40</v>
          </cell>
        </row>
        <row r="4228">
          <cell r="G4228">
            <v>92902</v>
          </cell>
          <cell r="H4228" t="str">
            <v>UNIÃO, EM FERRO GALVANIZADO, CONEXÃO ROSQUEADA, DN 65 (2 1/2"), INSTALADO EM REDE DE ALIMENTAÇÃO PARA SPRINKLER - FORNECIMENTO E INSTALAÇÃO. AF_10/2020</v>
          </cell>
          <cell r="I4228" t="str">
            <v>UN</v>
          </cell>
          <cell r="J4228" t="str">
            <v>ATRIBUÍDO SÃO PAULO</v>
          </cell>
          <cell r="K4228" t="str">
            <v>190,82</v>
          </cell>
        </row>
        <row r="4229">
          <cell r="G4229">
            <v>92903</v>
          </cell>
          <cell r="H4229" t="str">
            <v>UNIÃO, EM FERRO GALVANIZADO, CONEXÃO ROSQUEADA, DN 80 (3"), INSTALADO EM REDE DE ALIMENTAÇÃO PARA SPRINKLER - FORNECIMENTO E INSTALAÇÃO. AF_10/2020</v>
          </cell>
          <cell r="I4229" t="str">
            <v>UN</v>
          </cell>
          <cell r="J4229" t="str">
            <v>ATRIBUÍDO SÃO PAULO</v>
          </cell>
          <cell r="K4229" t="str">
            <v>287,99</v>
          </cell>
        </row>
        <row r="4230">
          <cell r="G4230">
            <v>92904</v>
          </cell>
          <cell r="H4230" t="str">
            <v>UNIÃO, EM FERRO GALVANIZADO, CONEXÃO ROSQUEADA, DN 15 (1/2"), INSTALADO EM RAMAIS E SUB-RAMAIS DE GÁS - FORNECIMENTO E INSTALAÇÃO. AF_10/2020</v>
          </cell>
          <cell r="I4230" t="str">
            <v>UN</v>
          </cell>
          <cell r="J4230" t="str">
            <v>ATRIBUÍDO SÃO PAULO</v>
          </cell>
          <cell r="K4230" t="str">
            <v>32,27</v>
          </cell>
        </row>
        <row r="4231">
          <cell r="G4231">
            <v>92905</v>
          </cell>
          <cell r="H4231" t="str">
            <v>UNIÃO, EM FERRO GALVANIZADO, CONEXÃO ROSQUEADA, DN 20 (3/4"), INSTALADO EM RAMAIS E SUB-RAMAIS DE GÁS - FORNECIMENTO E INSTALAÇÃO. AF_10/2020</v>
          </cell>
          <cell r="I4231" t="str">
            <v>UN</v>
          </cell>
          <cell r="J4231" t="str">
            <v>ATRIBUÍDO SÃO PAULO</v>
          </cell>
          <cell r="K4231" t="str">
            <v>45,52</v>
          </cell>
        </row>
        <row r="4232">
          <cell r="G4232">
            <v>92906</v>
          </cell>
          <cell r="H4232" t="str">
            <v>UNIÃO, EM FERRO GALVANIZADO, CONEXÃO ROSQUEADA, DN 25 (1"), INSTALADO EM RAMAIS E SUB-RAMAIS DE GÁS - FORNECIMENTO E INSTALAÇÃO. AF_10/2020</v>
          </cell>
          <cell r="I4232" t="str">
            <v>UN</v>
          </cell>
          <cell r="J4232" t="str">
            <v>ATRIBUÍDO SÃO PAULO</v>
          </cell>
          <cell r="K4232" t="str">
            <v>54,21</v>
          </cell>
        </row>
        <row r="4233">
          <cell r="G4233">
            <v>92907</v>
          </cell>
          <cell r="H4233" t="str">
            <v>LUVA DE REDUÇÃO, EM FERRO GALVANIZADO, 2" X 1 1/2", CONEXÃO ROSQUEADA, INSTALADO EM PRUMADAS - FORNECIMENTO E INSTALAÇÃO. AF_10/2020</v>
          </cell>
          <cell r="I4233" t="str">
            <v>UN</v>
          </cell>
          <cell r="J4233" t="str">
            <v>ATRIBUÍDO SÃO PAULO</v>
          </cell>
          <cell r="K4233" t="str">
            <v>67,02</v>
          </cell>
        </row>
        <row r="4234">
          <cell r="G4234">
            <v>92908</v>
          </cell>
          <cell r="H4234" t="str">
            <v>LUVA DE REDUÇÃO, EM FERRO GALVANIZADO, 2" X 1 1/4", CONEXÃO ROSQUEADA, INSTALADO EM PRUMADAS - FORNECIMENTO E INSTALAÇÃO. AF_10/2020</v>
          </cell>
          <cell r="I4234" t="str">
            <v>UN</v>
          </cell>
          <cell r="J4234" t="str">
            <v>ATRIBUÍDO SÃO PAULO</v>
          </cell>
          <cell r="K4234" t="str">
            <v>67,02</v>
          </cell>
        </row>
        <row r="4235">
          <cell r="G4235">
            <v>92909</v>
          </cell>
          <cell r="H4235" t="str">
            <v>LUVA DE REDUÇÃO, EM FERRO GALVANIZADO, 2" X 1", CONEXÃO ROSQUEADA, INSTALADO EM PRUMADAS - FORNECIMENTO E INSTALAÇÃO. AF_10/2020</v>
          </cell>
          <cell r="I4235" t="str">
            <v>UN</v>
          </cell>
          <cell r="J4235" t="str">
            <v>ATRIBUÍDO SÃO PAULO</v>
          </cell>
          <cell r="K4235" t="str">
            <v>67,02</v>
          </cell>
        </row>
        <row r="4236">
          <cell r="G4236">
            <v>92910</v>
          </cell>
          <cell r="H4236" t="str">
            <v>LUVA DE REDUÇÃO, EM FERRO GALVANIZADO, 2 1/2" X 1 1/2", CONEXÃO ROSQUEADA, INSTALADO EM PRUMADAS - FORNECIMENTO E INSTALAÇÃO. AF_10/2020</v>
          </cell>
          <cell r="I4236" t="str">
            <v>UN</v>
          </cell>
          <cell r="J4236" t="str">
            <v>ATRIBUÍDO SÃO PAULO</v>
          </cell>
          <cell r="K4236" t="str">
            <v>99,83</v>
          </cell>
        </row>
        <row r="4237">
          <cell r="G4237">
            <v>92911</v>
          </cell>
          <cell r="H4237" t="str">
            <v>LUVA DE REDUÇÃO, EM FERRO GALVANIZADO, 2 1/2" X 2", CONEXÃO ROSQUEADA, INSTALADO EM PRUMADAS - FORNECIMENTO E INSTALAÇÃO. AF_10/2020</v>
          </cell>
          <cell r="I4237" t="str">
            <v>UN</v>
          </cell>
          <cell r="J4237" t="str">
            <v>ATRIBUÍDO SÃO PAULO</v>
          </cell>
          <cell r="K4237" t="str">
            <v>99,83</v>
          </cell>
        </row>
        <row r="4238">
          <cell r="G4238">
            <v>92912</v>
          </cell>
          <cell r="H4238" t="str">
            <v>LUVA DE REDUÇÃO, EM FERRO GALVANIZADO, 3" X 1 1/2", CONEXÃO ROSQUEADA, INSTALADO EM PRUMADAS - FORNECIMENTO E INSTALAÇÃO. AF_10/2020</v>
          </cell>
          <cell r="I4238" t="str">
            <v>UN</v>
          </cell>
          <cell r="J4238" t="str">
            <v>ATRIBUÍDO SÃO PAULO</v>
          </cell>
          <cell r="K4238" t="str">
            <v>136,82</v>
          </cell>
        </row>
        <row r="4239">
          <cell r="G4239">
            <v>92913</v>
          </cell>
          <cell r="H4239" t="str">
            <v>LUVA DE REDUÇÃO, EM FERRO GALVANIZADO, 3" X 2 1/2", CONEXÃO ROSQUEADA, INSTALADO EM PRUMADAS - FORNECIMENTO E INSTALAÇÃO. AF_10/2020</v>
          </cell>
          <cell r="I4239" t="str">
            <v>UN</v>
          </cell>
          <cell r="J4239" t="str">
            <v>ATRIBUÍDO SÃO PAULO</v>
          </cell>
          <cell r="K4239" t="str">
            <v>139,21</v>
          </cell>
        </row>
        <row r="4240">
          <cell r="G4240">
            <v>92914</v>
          </cell>
          <cell r="H4240" t="str">
            <v>LUVA DE REDUÇÃO, EM FERRO GALVANIZADO, 3" X 2", CONEXÃO ROSQUEADA, INSTALADO EM PRUMADAS - FORNECIMENTO E INSTALAÇÃO. AF_10/2020</v>
          </cell>
          <cell r="I4240" t="str">
            <v>UN</v>
          </cell>
          <cell r="J4240" t="str">
            <v>ATRIBUÍDO SÃO PAULO</v>
          </cell>
          <cell r="K4240" t="str">
            <v>139,21</v>
          </cell>
        </row>
        <row r="4241">
          <cell r="G4241">
            <v>92918</v>
          </cell>
          <cell r="H4241" t="str">
            <v>LUVA DE REDUÇÃO, EM FERRO GALVANIZADO, 1" X 1/2", CONEXÃO ROSQUEADA, INSTALADO EM REDE DE ALIMENTAÇÃO PARA HIDRANTE - FORNECIMENTO E INSTALAÇÃO. AF_10/2020</v>
          </cell>
          <cell r="I4241" t="str">
            <v>UN</v>
          </cell>
          <cell r="J4241" t="str">
            <v>ATRIBUÍDO SÃO PAULO</v>
          </cell>
          <cell r="K4241" t="str">
            <v>33,87</v>
          </cell>
        </row>
        <row r="4242">
          <cell r="G4242">
            <v>92920</v>
          </cell>
          <cell r="H4242" t="str">
            <v>LUVA DE REDUÇÃO, EM FERRO GALVANIZADO, 1" X 3/4", CONEXÃO ROSQUEADA, INSTALADO EM REDE DE ALIMENTAÇÃO PARA HIDRANTE - FORNECIMENTO E INSTALAÇÃO. AF_10/2020</v>
          </cell>
          <cell r="I4242" t="str">
            <v>UN</v>
          </cell>
          <cell r="J4242" t="str">
            <v>ATRIBUÍDO SÃO PAULO</v>
          </cell>
          <cell r="K4242" t="str">
            <v>34,14</v>
          </cell>
        </row>
        <row r="4243">
          <cell r="G4243">
            <v>92925</v>
          </cell>
          <cell r="H4243" t="str">
            <v>LUVA DE REDUÇÃO, EM FERRO GALVANIZADO, 1 1/4" X 1", CONEXÃO ROSQUEADA, INSTALADO EM REDE DE ALIMENTAÇÃO PARA HIDRANTE - FORNECIMENTO E INSTALAÇÃO. AF_10/2020</v>
          </cell>
          <cell r="I4243" t="str">
            <v>UN</v>
          </cell>
          <cell r="J4243" t="str">
            <v>ATRIBUÍDO SÃO PAULO</v>
          </cell>
          <cell r="K4243" t="str">
            <v>42,79</v>
          </cell>
        </row>
        <row r="4244">
          <cell r="G4244">
            <v>92926</v>
          </cell>
          <cell r="H4244" t="str">
            <v>LUVA DE REDUÇÃO, EM FERRO GALVANIZADO, 1 1/4" X 1/2", CONEXÃO ROSQUEADA, INSTALADO EM REDE DE ALIMENTAÇÃO PARA HIDRANTE - FORNECIMENTO E INSTALAÇÃO. AF_10/2020</v>
          </cell>
          <cell r="I4244" t="str">
            <v>UN</v>
          </cell>
          <cell r="J4244" t="str">
            <v>ATRIBUÍDO SÃO PAULO</v>
          </cell>
          <cell r="K4244" t="str">
            <v>42,78</v>
          </cell>
        </row>
        <row r="4245">
          <cell r="G4245">
            <v>92927</v>
          </cell>
          <cell r="H4245" t="str">
            <v>LUVA DE REDUÇÃO, EM FERRO GALVANIZADO, 1 1/4" X 3/4", CONEXÃO ROSQUEADA, INSTALADO EM REDE DE ALIMENTAÇÃO PARA HIDRANTE - FORNECIMENTO E INSTALAÇÃO. AF_10/2020</v>
          </cell>
          <cell r="I4245" t="str">
            <v>UN</v>
          </cell>
          <cell r="J4245" t="str">
            <v>ATRIBUÍDO SÃO PAULO</v>
          </cell>
          <cell r="K4245" t="str">
            <v>42,78</v>
          </cell>
        </row>
        <row r="4246">
          <cell r="G4246">
            <v>92928</v>
          </cell>
          <cell r="H4246" t="str">
            <v>LUVA DE REDUÇÃO, EM FERRO GALVANIZADO, 1 1/2" X 1 1/4", CONEXÃO ROSQUEADA, INSTALADO EM REDE DE ALIMENTAÇÃO PARA HIDRANTE - FORNECIMENTO E INSTALAÇÃO. AF_10/2020</v>
          </cell>
          <cell r="I4246" t="str">
            <v>UN</v>
          </cell>
          <cell r="J4246" t="str">
            <v>ATRIBUÍDO SÃO PAULO</v>
          </cell>
          <cell r="K4246" t="str">
            <v>49,23</v>
          </cell>
        </row>
        <row r="4247">
          <cell r="G4247">
            <v>92929</v>
          </cell>
          <cell r="H4247" t="str">
            <v>LUVA DE REDUÇÃO, EM FERRO GALVANIZADO, 1 1/2" X 1", CONEXÃO ROSQUEADA, INSTALADO EM REDE DE ALIMENTAÇÃO PARA HIDRANTE - FORNECIMENTO E INSTALAÇÃO. AF_10/2020</v>
          </cell>
          <cell r="I4247" t="str">
            <v>UN</v>
          </cell>
          <cell r="J4247" t="str">
            <v>ATRIBUÍDO SÃO PAULO</v>
          </cell>
          <cell r="K4247" t="str">
            <v>49,23</v>
          </cell>
        </row>
        <row r="4248">
          <cell r="G4248">
            <v>92930</v>
          </cell>
          <cell r="H4248" t="str">
            <v>LUVA DE REDUÇÃO, EM FERRO GALVANIZADO, 1 1/2" X 3/4", CONEXÃO ROSQUEADA, INSTALADO EM REDE DE ALIMENTAÇÃO PARA HIDRANTE - FORNECIMENTO E INSTALAÇÃO. AF_10/2020</v>
          </cell>
          <cell r="I4248" t="str">
            <v>UN</v>
          </cell>
          <cell r="J4248" t="str">
            <v>ATRIBUÍDO SÃO PAULO</v>
          </cell>
          <cell r="K4248" t="str">
            <v>49,23</v>
          </cell>
        </row>
        <row r="4249">
          <cell r="G4249">
            <v>92931</v>
          </cell>
          <cell r="H4249" t="str">
            <v>LUVA DE REDUÇÃO, EM FERRO GALVANIZADO, 2" X 1 1/2", CONEXÃO ROSQUEADA, INSTALADO EM REDE DE ALIMENTAÇÃO PARA HIDRANTE - FORNECIMENTO E INSTALAÇÃO. AF_10/2020</v>
          </cell>
          <cell r="I4249" t="str">
            <v>UN</v>
          </cell>
          <cell r="J4249" t="str">
            <v>ATRIBUÍDO SÃO PAULO</v>
          </cell>
          <cell r="K4249" t="str">
            <v>66,98</v>
          </cell>
        </row>
        <row r="4250">
          <cell r="G4250">
            <v>92932</v>
          </cell>
          <cell r="H4250" t="str">
            <v>LUVA DE REDUÇÃO, EM FERRO GALVANIZADO, 2" X 1 1/4", CONEXÃO ROSQUEADA, INSTALADO EM REDE DE ALIMENTAÇÃO PARA HIDRANTE - FORNECIMENTO E INSTALAÇÃO. AF_10/2020</v>
          </cell>
          <cell r="I4250" t="str">
            <v>UN</v>
          </cell>
          <cell r="J4250" t="str">
            <v>ATRIBUÍDO SÃO PAULO</v>
          </cell>
          <cell r="K4250" t="str">
            <v>66,98</v>
          </cell>
        </row>
        <row r="4251">
          <cell r="G4251">
            <v>92933</v>
          </cell>
          <cell r="H4251" t="str">
            <v>LUVA DE REDUÇÃO, EM FERRO GALVANIZADO, 2" X 1", CONEXÃO ROSQUEADA, INSTALADO EM REDE DE ALIMENTAÇÃO PARA HIDRANTE - FORNECIMENTO E INSTALAÇÃO. AF_10/2020</v>
          </cell>
          <cell r="I4251" t="str">
            <v>UN</v>
          </cell>
          <cell r="J4251" t="str">
            <v>ATRIBUÍDO SÃO PAULO</v>
          </cell>
          <cell r="K4251" t="str">
            <v>66,98</v>
          </cell>
        </row>
        <row r="4252">
          <cell r="G4252">
            <v>92934</v>
          </cell>
          <cell r="H4252" t="str">
            <v>LUVA DE REDUÇÃO, EM FERRO GALVANIZADO, 2 1/2" X 1 1/2", CONEXÃO ROSQUEADA, INSTALADO EM REDE DE ALIMENTAÇÃO PARA HIDRANTE - FORNECIMENTO E INSTALAÇÃO. AF_10/2020</v>
          </cell>
          <cell r="I4252" t="str">
            <v>UN</v>
          </cell>
          <cell r="J4252" t="str">
            <v>ATRIBUÍDO SÃO PAULO</v>
          </cell>
          <cell r="K4252" t="str">
            <v>101,21</v>
          </cell>
        </row>
        <row r="4253">
          <cell r="G4253">
            <v>92935</v>
          </cell>
          <cell r="H4253" t="str">
            <v>LUVA DE REDUÇÃO, EM FERRO GALVANIZADO, 2 1/2" X 2", CONEXÃO ROSQUEADA, INSTALADO EM REDE DE ALIMENTAÇÃO PARA HIDRANTE - FORNECIMENTO E INSTALAÇÃO. AF_10/2020</v>
          </cell>
          <cell r="I4253" t="str">
            <v>UN</v>
          </cell>
          <cell r="J4253" t="str">
            <v>ATRIBUÍDO SÃO PAULO</v>
          </cell>
          <cell r="K4253" t="str">
            <v>101,21</v>
          </cell>
        </row>
        <row r="4254">
          <cell r="G4254">
            <v>92936</v>
          </cell>
          <cell r="H4254" t="str">
            <v>LUVA DE REDUÇÃO, EM FERRO GALVANIZADO, 3" X 2 1/2", CONEXÃO ROSQUEADA, INSTALADO EM REDE DE ALIMENTAÇÃO PARA HIDRANTE - FORNECIMENTO E INSTALAÇÃO. AF_10/2020</v>
          </cell>
          <cell r="I4254" t="str">
            <v>UN</v>
          </cell>
          <cell r="J4254" t="str">
            <v>ATRIBUÍDO SÃO PAULO</v>
          </cell>
          <cell r="K4254" t="str">
            <v>142,05</v>
          </cell>
        </row>
        <row r="4255">
          <cell r="G4255">
            <v>92937</v>
          </cell>
          <cell r="H4255" t="str">
            <v>LUVA DE REDUÇÃO, EM FERRO GALVANIZADO, 3" X 2", CONEXÃO ROSQUEADA, INSTALADO EM REDE DE ALIMENTAÇÃO PARA HIDRANTE - FORNECIMENTO E INSTALAÇÃO. AF_10/2020</v>
          </cell>
          <cell r="I4255" t="str">
            <v>UN</v>
          </cell>
          <cell r="J4255" t="str">
            <v>ATRIBUÍDO SÃO PAULO</v>
          </cell>
          <cell r="K4255" t="str">
            <v>142,05</v>
          </cell>
        </row>
        <row r="4256">
          <cell r="G4256">
            <v>92938</v>
          </cell>
          <cell r="H4256" t="str">
            <v>LUVA DE REDUÇÃO, EM FERRO GALVANIZADO, 1" X 1/2", CONEXÃO ROSQUEADA, INSTALADO EM REDE DE ALIMENTAÇÃO PARA SPRINKLER - FORNECIMENTO E INSTALAÇÃO. AF_10/2020</v>
          </cell>
          <cell r="I4256" t="str">
            <v>UN</v>
          </cell>
          <cell r="J4256" t="str">
            <v>ATRIBUÍDO SÃO PAULO</v>
          </cell>
          <cell r="K4256" t="str">
            <v>26,19</v>
          </cell>
        </row>
        <row r="4257">
          <cell r="G4257">
            <v>92939</v>
          </cell>
          <cell r="H4257" t="str">
            <v>LUVA DE REDUÇÃO, EM FERRO GALVANIZADO, 1" X 3/4", CONEXÃO ROSQUEADA, INSTALADO EM REDE DE ALIMENTAÇÃO PARA SPRINKLER - FORNECIMENTO E INSTALAÇÃO. AF_10/2020</v>
          </cell>
          <cell r="I4257" t="str">
            <v>UN</v>
          </cell>
          <cell r="J4257" t="str">
            <v>ATRIBUÍDO SÃO PAULO</v>
          </cell>
          <cell r="K4257" t="str">
            <v>26,46</v>
          </cell>
        </row>
        <row r="4258">
          <cell r="G4258">
            <v>92940</v>
          </cell>
          <cell r="H4258" t="str">
            <v>LUVA DE REDUÇÃO, EM FERRO GALVANIZADO, 1 1/4" X 1", CONEXÃO ROSQUEADA, INSTALADO EM REDE DE ALIMENTAÇÃO PARA SPRINKLER - FORNECIMENTO E INSTALAÇÃO. AF_10/2020</v>
          </cell>
          <cell r="I4258" t="str">
            <v>UN</v>
          </cell>
          <cell r="J4258" t="str">
            <v>ATRIBUÍDO SÃO PAULO</v>
          </cell>
          <cell r="K4258" t="str">
            <v>34,06</v>
          </cell>
        </row>
        <row r="4259">
          <cell r="G4259">
            <v>92941</v>
          </cell>
          <cell r="H4259" t="str">
            <v>LUVA DE REDUÇÃO, EM FERRO GALVANIZADO, 1 1/4" X 1/2", CONEXÃO ROSQUEADA, INSTALADO EM REDE DE ALIMENTAÇÃO PARA SPRINKLER - FORNECIMENTO E INSTALAÇÃO. AF_10/2020</v>
          </cell>
          <cell r="I4259" t="str">
            <v>UN</v>
          </cell>
          <cell r="J4259" t="str">
            <v>ATRIBUÍDO SÃO PAULO</v>
          </cell>
          <cell r="K4259" t="str">
            <v>34,05</v>
          </cell>
        </row>
        <row r="4260">
          <cell r="G4260">
            <v>92942</v>
          </cell>
          <cell r="H4260" t="str">
            <v>LUVA DE REDUÇÃO, EM FERRO GALVANIZADO, 1 1/4" X 3/4", CONEXÃO ROSQUEADA, INSTALADO EM REDE DE ALIMENTAÇÃO PARA SPRINKLER - FORNECIMENTO E INSTALAÇÃO. AF_10/2020</v>
          </cell>
          <cell r="I4260" t="str">
            <v>UN</v>
          </cell>
          <cell r="J4260" t="str">
            <v>ATRIBUÍDO SÃO PAULO</v>
          </cell>
          <cell r="K4260" t="str">
            <v>34,05</v>
          </cell>
        </row>
        <row r="4261">
          <cell r="G4261">
            <v>92943</v>
          </cell>
          <cell r="H4261" t="str">
            <v>LUVA DE REDUÇÃO, EM FERRO GALVANIZADO, 1 1/2" X 1 1/4", CONEXÃO ROSQUEADA, INSTALADO EM REDE DE ALIMENTAÇÃO PARA SPRINKLER - FORNECIMENTO E INSTALAÇÃO. AF_10/2020</v>
          </cell>
          <cell r="I4261" t="str">
            <v>UN</v>
          </cell>
          <cell r="J4261" t="str">
            <v>ATRIBUÍDO SÃO PAULO</v>
          </cell>
          <cell r="K4261" t="str">
            <v>39,27</v>
          </cell>
        </row>
        <row r="4262">
          <cell r="G4262">
            <v>92944</v>
          </cell>
          <cell r="H4262" t="str">
            <v>LUVA DE REDUÇÃO, EM FERRO GALVANIZADO, 1 1/2" X 1", CONEXÃO ROSQUEADA, INSTALADO EM REDE DE ALIMENTAÇÃO PARA SPRINKLER - FORNECIMENTO E INSTALAÇÃO. AF_10/2020</v>
          </cell>
          <cell r="I4262" t="str">
            <v>UN</v>
          </cell>
          <cell r="J4262" t="str">
            <v>ATRIBUÍDO SÃO PAULO</v>
          </cell>
          <cell r="K4262" t="str">
            <v>39,27</v>
          </cell>
        </row>
        <row r="4263">
          <cell r="G4263">
            <v>92945</v>
          </cell>
          <cell r="H4263" t="str">
            <v>LUVA DE REDUÇÃO, EM FERRO GALVANIZADO, 1 1/2" X 3/4", CONEXÃO ROSQUEADA, INSTALADO EM REDE DE ALIMENTAÇÃO PARA SPRINKLER - FORNECIMENTO E INSTALAÇÃO. AF_10/2020</v>
          </cell>
          <cell r="I4263" t="str">
            <v>UN</v>
          </cell>
          <cell r="J4263" t="str">
            <v>ATRIBUÍDO SÃO PAULO</v>
          </cell>
          <cell r="K4263" t="str">
            <v>39,27</v>
          </cell>
        </row>
        <row r="4264">
          <cell r="G4264">
            <v>92946</v>
          </cell>
          <cell r="H4264" t="str">
            <v>LUVA DE REDUÇÃO, EM FERRO GALVANIZADO, 2" X 1 1/2", CONEXÃO ROSQUEADA, INSTALADO EM REDE DE ALIMENTAÇÃO PARA SPRINKLER - FORNECIMENTO E INSTALAÇÃO. AF_10/2020</v>
          </cell>
          <cell r="I4264" t="str">
            <v>UN</v>
          </cell>
          <cell r="J4264" t="str">
            <v>ATRIBUÍDO SÃO PAULO</v>
          </cell>
          <cell r="K4264" t="str">
            <v>55,52</v>
          </cell>
        </row>
        <row r="4265">
          <cell r="G4265">
            <v>92947</v>
          </cell>
          <cell r="H4265" t="str">
            <v>LUVA DE REDUÇÃO, EM FERRO GALVANIZADO, 2" X 1 1/4", CONEXÃO ROSQUEADA, INSTALADO EM REDE DE ALIMENTAÇÃO PARA SPRINKLER - FORNECIMENTO E INSTALAÇÃO. AF_10/2020</v>
          </cell>
          <cell r="I4265" t="str">
            <v>UN</v>
          </cell>
          <cell r="J4265" t="str">
            <v>ATRIBUÍDO SÃO PAULO</v>
          </cell>
          <cell r="K4265" t="str">
            <v>55,52</v>
          </cell>
        </row>
        <row r="4266">
          <cell r="G4266">
            <v>92948</v>
          </cell>
          <cell r="H4266" t="str">
            <v>LUVA DE REDUÇÃO, EM FERRO GALVANIZADO, 2" X 1", CONEXÃO ROSQUEADA, INSTALADO EM REDE DE ALIMENTAÇÃO PARA SPRINKLER - FORNECIMENTO E INSTALAÇÃO. AF_10/2020</v>
          </cell>
          <cell r="I4266" t="str">
            <v>UN</v>
          </cell>
          <cell r="J4266" t="str">
            <v>ATRIBUÍDO SÃO PAULO</v>
          </cell>
          <cell r="K4266" t="str">
            <v>55,52</v>
          </cell>
        </row>
        <row r="4267">
          <cell r="G4267">
            <v>92949</v>
          </cell>
          <cell r="H4267" t="str">
            <v>LUVA DE REDUÇÃO, EM FERRO GALVANIZADO, 2 1/2" X 1 1/2", CONEXÃO ROSQUEADA, INSTALADO EM REDE DE ALIMENTAÇÃO PARA SPRINKLER - FORNECIMENTO E INSTALAÇÃO. AF_10/2020</v>
          </cell>
          <cell r="I4267" t="str">
            <v>UN</v>
          </cell>
          <cell r="J4267" t="str">
            <v>ATRIBUÍDO SÃO PAULO</v>
          </cell>
          <cell r="K4267" t="str">
            <v>87,48</v>
          </cell>
        </row>
        <row r="4268">
          <cell r="G4268">
            <v>92950</v>
          </cell>
          <cell r="H4268" t="str">
            <v>LUVA DE REDUÇÃO, EM FERRO GALVANIZADO, 2 1/2" X 2", CONEXÃO ROSQUEADA, INSTALADO EM REDE DE ALIMENTAÇÃO PARA SPRINKLER - FORNECIMENTO E INSTALAÇÃO. AF_10/2020</v>
          </cell>
          <cell r="I4268" t="str">
            <v>UN</v>
          </cell>
          <cell r="J4268" t="str">
            <v>ATRIBUÍDO SÃO PAULO</v>
          </cell>
          <cell r="K4268" t="str">
            <v>87,48</v>
          </cell>
        </row>
        <row r="4269">
          <cell r="G4269">
            <v>92951</v>
          </cell>
          <cell r="H4269" t="str">
            <v>LUVA DE REDUÇÃO, EM FERRO GALVANIZADO, 3" X 2 1/2", CONEXÃO ROSQUEADA, INSTALADO EM REDE DE ALIMENTAÇÃO PARA SPRINKLER - FORNECIMENTO E INSTALAÇÃO. AF_10/2020</v>
          </cell>
          <cell r="I4269" t="str">
            <v>UN</v>
          </cell>
          <cell r="J4269" t="str">
            <v>ATRIBUÍDO SÃO PAULO</v>
          </cell>
          <cell r="K4269" t="str">
            <v>126,08</v>
          </cell>
        </row>
        <row r="4270">
          <cell r="G4270">
            <v>92952</v>
          </cell>
          <cell r="H4270" t="str">
            <v>LUVA DE REDUÇÃO, EM FERRO GALVANIZADO, 3" X 2", CONEXÃO ROSQUEADA, INSTALADO EM REDE DE ALIMENTAÇÃO PARA SPRINKLER - FORNECIMENTO E INSTALAÇÃO. AF_10/2020</v>
          </cell>
          <cell r="I4270" t="str">
            <v>UN</v>
          </cell>
          <cell r="J4270" t="str">
            <v>ATRIBUÍDO SÃO PAULO</v>
          </cell>
          <cell r="K4270" t="str">
            <v>126,08</v>
          </cell>
        </row>
        <row r="4271">
          <cell r="G4271">
            <v>92953</v>
          </cell>
          <cell r="H4271" t="str">
            <v>LUVA DE REDUÇÃO, EM FERRO GALVANIZADO, 3/4" X 1/2", CONEXÃO ROSQUEADA, INSTALADO EM RAMAIS E SUB-RAMAIS DE GÁS - FORNECIMENTO E INSTALAÇÃO. AF_10/2020</v>
          </cell>
          <cell r="I4271" t="str">
            <v>UN</v>
          </cell>
          <cell r="J4271" t="str">
            <v>ATRIBUÍDO SÃO PAULO</v>
          </cell>
          <cell r="K4271" t="str">
            <v>22,21</v>
          </cell>
        </row>
        <row r="4272">
          <cell r="G4272">
            <v>93050</v>
          </cell>
          <cell r="H4272" t="str">
            <v>LUVA PASSANTE EM COBRE, DN 22 MM, SEM ANEL DE SOLDA, INSTALADO EM PRUMADA DE HIDRÁULICA PREDIAL - FORNECIMENTO E INSTALAÇÃO. AF_04/2022</v>
          </cell>
          <cell r="I4272" t="str">
            <v>UN</v>
          </cell>
          <cell r="J4272" t="str">
            <v>ATRIBUÍDO SÃO PAULO</v>
          </cell>
          <cell r="K4272" t="str">
            <v>10,60</v>
          </cell>
        </row>
        <row r="4273">
          <cell r="G4273">
            <v>93052</v>
          </cell>
          <cell r="H4273" t="str">
            <v>JUNTA DE EXPANSÃO EM COBRE, DN 22 MM, PONTA X PONTA, INSTALADO EM PRUMADA DE HIDRÁULICA PREDIAL - FORNECIMENTO E INSTALAÇÃO. AF_04/2022</v>
          </cell>
          <cell r="I4273" t="str">
            <v>UN</v>
          </cell>
          <cell r="J4273" t="str">
            <v>ATRIBUÍDO SÃO PAULO</v>
          </cell>
          <cell r="K4273" t="str">
            <v>510,06</v>
          </cell>
        </row>
        <row r="4274">
          <cell r="G4274">
            <v>93054</v>
          </cell>
          <cell r="H4274" t="str">
            <v>CONECTOR EM BRONZE/LATÃO, DN 22 MM X 3/4", SEM ANEL DE SOLDA, BOLSA X ROSCA F, INSTALADO EM PRUMADA DE HIDRÁULICA PREDIAL - FORNECIMENTO E INSTALAÇÃO. AF_04/2022</v>
          </cell>
          <cell r="I4274" t="str">
            <v>UN</v>
          </cell>
          <cell r="J4274" t="str">
            <v>ATRIBUÍDO SÃO PAULO</v>
          </cell>
          <cell r="K4274" t="str">
            <v>21,37</v>
          </cell>
        </row>
        <row r="4275">
          <cell r="G4275">
            <v>93055</v>
          </cell>
          <cell r="H4275" t="str">
            <v>CURVA DE TRANSPOSIÇÃO EM BRONZE/LATÃO, DN 22 MM, SEM ANEL DE SOLDA, BOLSA X BOLSA, INSTALADO EM PRUMADA DE HIDRÁULICA PREDIAL - FORNECIMENTO E INSTALAÇÃO. AF_04/2022</v>
          </cell>
          <cell r="I4275" t="str">
            <v>UN</v>
          </cell>
          <cell r="J4275" t="str">
            <v>ATRIBUÍDO SÃO PAULO</v>
          </cell>
          <cell r="K4275" t="str">
            <v>43,67</v>
          </cell>
        </row>
        <row r="4276">
          <cell r="G4276">
            <v>93056</v>
          </cell>
          <cell r="H4276" t="str">
            <v>LUVA PASSANTE EM COBRE, DN 28 MM, SEM ANEL DE SOLDA, INSTALADO EM PRUMADA DE HIDRÁULICA PREDIAL - FORNECIMENTO E INSTALAÇÃO. AF_04/2022</v>
          </cell>
          <cell r="I4276" t="str">
            <v>UN</v>
          </cell>
          <cell r="J4276" t="str">
            <v>ATRIBUÍDO SÃO PAULO</v>
          </cell>
          <cell r="K4276" t="str">
            <v>15,94</v>
          </cell>
        </row>
        <row r="4277">
          <cell r="G4277">
            <v>93057</v>
          </cell>
          <cell r="H4277" t="str">
            <v>BUCHA DE REDUÇÃO EM COBRE, DN 28 MM X 22 MM, SEM ANEL DE SOLDA, PONTA X BOLSA, INSTALADO EM PRUMADA DE HIDRÁULICA PREDIAL - FORNECIMENTO E INSTALAÇÃO. AF_04/2022</v>
          </cell>
          <cell r="I4277" t="str">
            <v>UN</v>
          </cell>
          <cell r="J4277" t="str">
            <v>ATRIBUÍDO SÃO PAULO</v>
          </cell>
          <cell r="K4277" t="str">
            <v>13,22</v>
          </cell>
        </row>
        <row r="4278">
          <cell r="G4278">
            <v>93058</v>
          </cell>
          <cell r="H4278" t="str">
            <v>JUNTA DE EXPANSÃO EM COBRE, DN 28 MM, PONTA X PONTA, INSTALADO EM PRUMADA DE HIDRÁULICA PREDIAL - FORNECIMENTO E INSTALAÇÃO. AF_04/2022</v>
          </cell>
          <cell r="I4278" t="str">
            <v>UN</v>
          </cell>
          <cell r="J4278" t="str">
            <v>ATRIBUÍDO SÃO PAULO</v>
          </cell>
          <cell r="K4278" t="str">
            <v>561,05</v>
          </cell>
        </row>
        <row r="4279">
          <cell r="G4279">
            <v>93059</v>
          </cell>
          <cell r="H4279" t="str">
            <v>CONECTOR EM BRONZE/LATÃO, DN 28 MM X 1/2", SEM ANEL DE SOLDA, BOLSA X ROSCA F, INSTALADO EM PRUMADA DE HIDRÁULICA PREDIAL - FORNECIMENTO E INSTALAÇÃO. AF_04/2022</v>
          </cell>
          <cell r="I4279" t="str">
            <v>UN</v>
          </cell>
          <cell r="J4279" t="str">
            <v>ATRIBUÍDO SÃO PAULO</v>
          </cell>
          <cell r="K4279" t="str">
            <v>28,18</v>
          </cell>
        </row>
        <row r="4280">
          <cell r="G4280">
            <v>93060</v>
          </cell>
          <cell r="H4280" t="str">
            <v>CURVA DE TRANSPOSIÇÃO EM BRONZE/LATÃO, DN 28 MM, SEM ANEL DE SOLDA, BOLSA X BOLSA, INSTALADO EM PRUMADA DE HIDRÁULICA PREDIAL - FORNECIMENTO E INSTALAÇÃO. AF_04/2022</v>
          </cell>
          <cell r="I4280" t="str">
            <v>UN</v>
          </cell>
          <cell r="J4280" t="str">
            <v>ATRIBUÍDO SÃO PAULO</v>
          </cell>
          <cell r="K4280" t="str">
            <v>76,76</v>
          </cell>
        </row>
        <row r="4281">
          <cell r="G4281">
            <v>93061</v>
          </cell>
          <cell r="H4281" t="str">
            <v>LUVA PASSANTE EM COBRE, DN 35 MM, SEM ANEL DE SOLDA, INSTALADO EM PRUMADA DE HIDRÁULICA PREDIAL - FORNECIMENTO E INSTALAÇÃO. AF_04/2022</v>
          </cell>
          <cell r="I4281" t="str">
            <v>UN</v>
          </cell>
          <cell r="J4281" t="str">
            <v>ATRIBUÍDO SÃO PAULO</v>
          </cell>
          <cell r="K4281" t="str">
            <v>30,61</v>
          </cell>
        </row>
        <row r="4282">
          <cell r="G4282">
            <v>93062</v>
          </cell>
          <cell r="H4282" t="str">
            <v>BUCHA DE REDUÇÃO EM COBRE, DN 35 MM X 28 MM, SEM ANEL DE SOLDA, PONTA X BOLSA, INSTALADO EM PRUMADA DE HIDRÁULICA PREDIAL - FORNECIMENTO E INSTALAÇÃO. AF_04/2022</v>
          </cell>
          <cell r="I4282" t="str">
            <v>UN</v>
          </cell>
          <cell r="J4282" t="str">
            <v>ATRIBUÍDO SÃO PAULO</v>
          </cell>
          <cell r="K4282" t="str">
            <v>25,77</v>
          </cell>
        </row>
        <row r="4283">
          <cell r="G4283">
            <v>93063</v>
          </cell>
          <cell r="H4283" t="str">
            <v>JUNTA DE EXPANSÃO EM BRONZE/LATÃO, DN 35 MM, PONTA X PONTA, INSTALADO EM PRUMADA DE HIDRÁULICA PREDIAL - FORNECIMENTO E INSTALAÇÃO. AF_04/2022</v>
          </cell>
          <cell r="I4283" t="str">
            <v>UN</v>
          </cell>
          <cell r="J4283" t="str">
            <v>ATRIBUÍDO SÃO PAULO</v>
          </cell>
          <cell r="K4283" t="str">
            <v>642,85</v>
          </cell>
        </row>
        <row r="4284">
          <cell r="G4284">
            <v>93064</v>
          </cell>
          <cell r="H4284" t="str">
            <v>LUVA PASSANTE EM COBRE, DN 42 MM, SEM ANEL DE SOLDA, INSTALADO EM PRUMADA DE HIDRÁULICA PREDIAL - FORNECIMENTO E INSTALAÇÃO. AF_04/2022</v>
          </cell>
          <cell r="I4284" t="str">
            <v>UN</v>
          </cell>
          <cell r="J4284" t="str">
            <v>ATRIBUÍDO SÃO PAULO</v>
          </cell>
          <cell r="K4284" t="str">
            <v>47,22</v>
          </cell>
        </row>
        <row r="4285">
          <cell r="G4285">
            <v>93065</v>
          </cell>
          <cell r="H4285" t="str">
            <v>BUCHA DE REDUÇÃO EM COBRE, DN 42 MM X 35 MM, SEM ANEL DE SOLDA, PONTA X BOLSA, INSTALADO EM PRUMADA DE HIDRÁULICA PREDIAL - FORNECIMENTO E INSTALAÇÃO. AF_04/2022</v>
          </cell>
          <cell r="I4285" t="str">
            <v>UN</v>
          </cell>
          <cell r="J4285" t="str">
            <v>ATRIBUÍDO SÃO PAULO</v>
          </cell>
          <cell r="K4285" t="str">
            <v>42,39</v>
          </cell>
        </row>
        <row r="4286">
          <cell r="G4286">
            <v>93066</v>
          </cell>
          <cell r="H4286" t="str">
            <v>JUNTA DE EXPANSÃO EM BRONZE/LATÃO, DN 42 MM, PONTA X PONTA, INSTALADO EM PRUMADA DE HIDRÁULICA PREDIAL - FORNECIMENTO E INSTALAÇÃO. AF_04/2022</v>
          </cell>
          <cell r="I4286" t="str">
            <v>UN</v>
          </cell>
          <cell r="J4286" t="str">
            <v>ATRIBUÍDO SÃO PAULO</v>
          </cell>
          <cell r="K4286" t="str">
            <v>806,77</v>
          </cell>
        </row>
        <row r="4287">
          <cell r="G4287">
            <v>93067</v>
          </cell>
          <cell r="H4287" t="str">
            <v>LUVA PASSANTE EM COBRE, DN 54 MM, SEM ANEL DE SOLDA, INSTALADO EM PRUMADA DE HIDRÁULICA PREDIAL - FORNECIMENTO E INSTALAÇÃO. AF_04/2022</v>
          </cell>
          <cell r="I4287" t="str">
            <v>UN</v>
          </cell>
          <cell r="J4287" t="str">
            <v>ATRIBUÍDO SÃO PAULO</v>
          </cell>
          <cell r="K4287" t="str">
            <v>70,42</v>
          </cell>
        </row>
        <row r="4288">
          <cell r="G4288">
            <v>93068</v>
          </cell>
          <cell r="H4288" t="str">
            <v>BUCHA DE REDUÇÃO EM COBRE, DN 54 MM X 42 MM, SEM ANEL DE SOLDA, PONTA X BOLSA, INSTALADO EM PRUMADA DE HIDRÁULICA PREDIAL - FORNECIMENTO E INSTALAÇÃO. AF_04/2022</v>
          </cell>
          <cell r="I4288" t="str">
            <v>UN</v>
          </cell>
          <cell r="J4288" t="str">
            <v>ATRIBUÍDO SÃO PAULO</v>
          </cell>
          <cell r="K4288" t="str">
            <v>59,84</v>
          </cell>
        </row>
        <row r="4289">
          <cell r="G4289">
            <v>93069</v>
          </cell>
          <cell r="H4289" t="str">
            <v>JUNTA DE EXPANSÃO EM BRONZE/LATÃO, DN 54 MM, PONTA X PONTA, INSTALADO EM PRUMADA DE HIDRÁULICA PREDIAL - FORNECIMENTO E INSTALAÇÃO. AF_04/2022</v>
          </cell>
          <cell r="I4289" t="str">
            <v>UN</v>
          </cell>
          <cell r="J4289" t="str">
            <v>ATRIBUÍDO SÃO PAULO</v>
          </cell>
          <cell r="K4289" t="str">
            <v>1.118,40</v>
          </cell>
        </row>
        <row r="4290">
          <cell r="G4290">
            <v>93070</v>
          </cell>
          <cell r="H4290" t="str">
            <v>LUVA PASSANTE EM COBRE, DN 66 MM, SEM ANEL DE SOLDA, INSTALADO EM PRUMADA DE HIDRÁULICA PREDIAL - FORNECIMENTO E INSTALAÇÃO. AF_04/2022</v>
          </cell>
          <cell r="I4290" t="str">
            <v>UN</v>
          </cell>
          <cell r="J4290" t="str">
            <v>ATRIBUÍDO SÃO PAULO</v>
          </cell>
          <cell r="K4290" t="str">
            <v>179,30</v>
          </cell>
        </row>
        <row r="4291">
          <cell r="G4291">
            <v>93071</v>
          </cell>
          <cell r="H4291" t="str">
            <v>BUCHA DE REDUÇÃO EM COBRE, DN 66 MM X 54 MM, SEM ANEL DE SOLDA, PONTA X BOLSA, INSTALADO EM PRUMADA DE HIDRÁULICA PREDIAL - FORNECIMENTO E INSTALAÇÃO. AF_04/2022</v>
          </cell>
          <cell r="I4291" t="str">
            <v>UN</v>
          </cell>
          <cell r="J4291" t="str">
            <v>ATRIBUÍDO SÃO PAULO</v>
          </cell>
          <cell r="K4291" t="str">
            <v>164,87</v>
          </cell>
        </row>
        <row r="4292">
          <cell r="G4292">
            <v>93072</v>
          </cell>
          <cell r="H4292" t="str">
            <v>JUNTA DE EXPANSÃO EM BRONZE/LATÃO, DN 66 MM, PONTA X PONTA, INSTALADO EM PRUMADA DE HIDRÁULICA PREDIAL - FORNECIMENTO E INSTALAÇÃO. AF_04/2022</v>
          </cell>
          <cell r="I4292" t="str">
            <v>UN</v>
          </cell>
          <cell r="J4292" t="str">
            <v>ATRIBUÍDO SÃO PAULO</v>
          </cell>
          <cell r="K4292" t="str">
            <v>1.476,10</v>
          </cell>
        </row>
        <row r="4293">
          <cell r="G4293">
            <v>93074</v>
          </cell>
          <cell r="H4293" t="str">
            <v>CURVA EM COBRE, DN 15 MM, 45 GRAUS, SEM ANEL DE SOLDA, BOLSA X BOLSA, INSTALADO EM RAMAL DE DISTRIBUIÇÃO DE HIDRÁULICA PREDIAL - FORNECIMENTO E INSTALAÇÃO. AF_04/2022</v>
          </cell>
          <cell r="I4293" t="str">
            <v>UN</v>
          </cell>
          <cell r="J4293" t="str">
            <v>ATRIBUÍDO SÃO PAULO</v>
          </cell>
          <cell r="K4293" t="str">
            <v>12,01</v>
          </cell>
        </row>
        <row r="4294">
          <cell r="G4294">
            <v>93075</v>
          </cell>
          <cell r="H4294" t="str">
            <v>COTOVELO EM BRONZE/LATÃO, DN 15 MM X 1/2", 90 GRAUS, SEM ANEL DE SOLDA, BOLSA X ROSCA F, INSTALADO EM RAMAL DE DISTRIBUIÇÃO DE HIDRÁULICA PREDIAL - FORNECIMENTO E INSTALAÇÃO. AF_04/2022</v>
          </cell>
          <cell r="I4294" t="str">
            <v>UN</v>
          </cell>
          <cell r="J4294" t="str">
            <v>ATRIBUÍDO SÃO PAULO</v>
          </cell>
          <cell r="K4294" t="str">
            <v>18,49</v>
          </cell>
        </row>
        <row r="4295">
          <cell r="G4295">
            <v>93076</v>
          </cell>
          <cell r="H4295" t="str">
            <v>CURVA EM COBRE, DN 22 MM, 45 GRAUS, SEM ANEL DE SOLDA, BOLSA X BOLSA, INSTALADO EM RAMAL DE DISTRIBUIÇÃO DE HIDRÁULICA PREDIAL - FORNECIMENTO E INSTALAÇÃO. AF_04/2022</v>
          </cell>
          <cell r="I4295" t="str">
            <v>UN</v>
          </cell>
          <cell r="J4295" t="str">
            <v>ATRIBUÍDO SÃO PAULO</v>
          </cell>
          <cell r="K4295" t="str">
            <v>19,66</v>
          </cell>
        </row>
        <row r="4296">
          <cell r="G4296">
            <v>93077</v>
          </cell>
          <cell r="H4296" t="str">
            <v>COTOVELO EM BRONZE/LATÃO, DN 22 MM X 1/2", 90 GRAUS, SEM ANEL DE SOLDA, BOLSA X ROSCA F, INSTALADO EM RAMAL DE DISTRIBUIÇÃO DE HIDRÁULICA PREDIAL - FORNECIMENTO E INSTALAÇÃO. AF_04/2022</v>
          </cell>
          <cell r="I4296" t="str">
            <v>UN</v>
          </cell>
          <cell r="J4296" t="str">
            <v>ATRIBUÍDO SÃO PAULO</v>
          </cell>
          <cell r="K4296" t="str">
            <v>26,43</v>
          </cell>
        </row>
        <row r="4297">
          <cell r="G4297">
            <v>93078</v>
          </cell>
          <cell r="H4297" t="str">
            <v>COTOVELO EM BRONZE/LATÃO, DN 22 MM X 3/4", 90 GRAUS, SEM ANEL DE SOLDA, BOLSA X ROSCA F, INSTALADO EM RAMAL DE DISTRIBUIÇÃO DE HIDRÁULICA PREDIAL - FORNECIMENTO E INSTALAÇÃO. AF_04/2022</v>
          </cell>
          <cell r="I4297" t="str">
            <v>UN</v>
          </cell>
          <cell r="J4297" t="str">
            <v>ATRIBUÍDO SÃO PAULO</v>
          </cell>
          <cell r="K4297" t="str">
            <v>29,73</v>
          </cell>
        </row>
        <row r="4298">
          <cell r="G4298">
            <v>93079</v>
          </cell>
          <cell r="H4298" t="str">
            <v>CURVA EM COBRE, DN 28 MM, 45 GRAUS, SEM ANEL DE SOLDA, BOLSA X BOLSA, INSTALADO EM RAMAL DE DISTRIBUIÇÃO DE HIDRÁULICA PREDIAL - FORNECIMENTO E INSTALAÇÃO. AF_04/2022</v>
          </cell>
          <cell r="I4298" t="str">
            <v>UN</v>
          </cell>
          <cell r="J4298" t="str">
            <v>ATRIBUÍDO SÃO PAULO</v>
          </cell>
          <cell r="K4298" t="str">
            <v>27,70</v>
          </cell>
        </row>
        <row r="4299">
          <cell r="G4299">
            <v>93080</v>
          </cell>
          <cell r="H4299" t="str">
            <v>LUVA PASSANTE EM COBRE, DN 15 MM, SEM ANEL DE SOLDA, INSTALADO EM RAMAL DE DISTRIBUIÇÃO DE HIDRÁULICA PREDIAL - FORNECIMENTO E INSTALAÇÃO. AF_04/2022</v>
          </cell>
          <cell r="I4299" t="str">
            <v>UN</v>
          </cell>
          <cell r="J4299" t="str">
            <v>ATRIBUÍDO SÃO PAULO</v>
          </cell>
          <cell r="K4299" t="str">
            <v>7,79</v>
          </cell>
        </row>
        <row r="4300">
          <cell r="G4300">
            <v>93081</v>
          </cell>
          <cell r="H4300" t="str">
            <v>CONECTOR EM BRONZE/LATÃO, DN 15 MM X 1/2", SEM ANEL DE SOLDA, BOLSA X ROSCA F, INSTALADO EM RAMAL DE DISTRIBUIÇÃO DE HIDRÁULICA PREDIAL - FORNECIMENTO E INSTALAÇÃO. AF_04/2022</v>
          </cell>
          <cell r="I4300" t="str">
            <v>UN</v>
          </cell>
          <cell r="J4300" t="str">
            <v>ATRIBUÍDO SÃO PAULO</v>
          </cell>
          <cell r="K4300" t="str">
            <v>17,58</v>
          </cell>
        </row>
        <row r="4301">
          <cell r="G4301">
            <v>93082</v>
          </cell>
          <cell r="H4301" t="str">
            <v>CURVA DE TRANSPOSIÇÃO EM BRONZE/LATÃO, DN 15 MM, SEM ANEL DE SOLDA, BOLSA X BOLSA, INSTALADO EM RAMAL DE DISTRIBUIÇÃO DE HIDRÁULICA PREDIAL - FORNECIMENTO E INSTALAÇÃO. AF_04/2022</v>
          </cell>
          <cell r="I4301" t="str">
            <v>UN</v>
          </cell>
          <cell r="J4301" t="str">
            <v>ATRIBUÍDO SÃO PAULO</v>
          </cell>
          <cell r="K4301" t="str">
            <v>22,84</v>
          </cell>
        </row>
        <row r="4302">
          <cell r="G4302">
            <v>93083</v>
          </cell>
          <cell r="H4302" t="str">
            <v>JUNTA DE EXPANSÃO EM COBRE, DN 15 MM, PONTA X PONTA, INSTALADO EM RAMAL DE DISTRIBUIÇÃO DE HIDRÁULICA PREDIAL - FORNECIMENTO E INSTALAÇÃO. AF_04/2022</v>
          </cell>
          <cell r="I4302" t="str">
            <v>UN</v>
          </cell>
          <cell r="J4302" t="str">
            <v>ATRIBUÍDO SÃO PAULO</v>
          </cell>
          <cell r="K4302" t="str">
            <v>441,32</v>
          </cell>
        </row>
        <row r="4303">
          <cell r="G4303">
            <v>93084</v>
          </cell>
          <cell r="H4303" t="str">
            <v>LUVA PASSANTE EM COBRE, DN 22 MM, SEM ANEL DE SOLDA, INSTALADO EM RAMAL DE DISTRIBUIÇÃO DE HIDRÁULICA PREDIAL - FORNECIMENTO E INSTALAÇÃO. AF_04/2022</v>
          </cell>
          <cell r="I4303" t="str">
            <v>UN</v>
          </cell>
          <cell r="J4303" t="str">
            <v>ATRIBUÍDO SÃO PAULO</v>
          </cell>
          <cell r="K4303" t="str">
            <v>12,89</v>
          </cell>
        </row>
        <row r="4304">
          <cell r="G4304">
            <v>93085</v>
          </cell>
          <cell r="H4304" t="str">
            <v>BUCHA DE REDUÇÃO EM COBRE, DN 22 MM X 15 MM, SEM ANEL DE SOLDA, PONTA X BOLSA, INSTALADO EM RAMAL DE DISTRIBUIÇÃO DE HIDRÁULICA PREDIAL - FORNECIMENTO E INSTALAÇÃO. AF_04/2022</v>
          </cell>
          <cell r="I4304" t="str">
            <v>UN</v>
          </cell>
          <cell r="J4304" t="str">
            <v>ATRIBUÍDO SÃO PAULO</v>
          </cell>
          <cell r="K4304" t="str">
            <v>13,57</v>
          </cell>
        </row>
        <row r="4305">
          <cell r="G4305">
            <v>93086</v>
          </cell>
          <cell r="H4305" t="str">
            <v>JUNTA DE EXPANSÃO EM COBRE, DN 22 MM, PONTA X PONTA, INSTALADO EM RAMAL DE DISTRIBUIÇÃO DE HIDRÁULICA PREDIAL - FORNECIMENTO E INSTALAÇÃO. AF_04/2022</v>
          </cell>
          <cell r="I4305" t="str">
            <v>UN</v>
          </cell>
          <cell r="J4305" t="str">
            <v>ATRIBUÍDO SÃO PAULO</v>
          </cell>
          <cell r="K4305" t="str">
            <v>512,35</v>
          </cell>
        </row>
        <row r="4306">
          <cell r="G4306">
            <v>93087</v>
          </cell>
          <cell r="H4306" t="str">
            <v>CONECTOR EM BRONZE/LATÃO, DN 22 MM X 1/2", SEM ANEL DE SOLDA, BOLSA X ROSCA F, INSTALADO EM RAMAL DE DISTRIBUIÇÃO DE HIDRÁULICA PREDIAL - FORNECIMENTO E INSTALAÇÃO. AF_04/2022</v>
          </cell>
          <cell r="I4306" t="str">
            <v>UN</v>
          </cell>
          <cell r="J4306" t="str">
            <v>ATRIBUÍDO SÃO PAULO</v>
          </cell>
          <cell r="K4306" t="str">
            <v>18,40</v>
          </cell>
        </row>
        <row r="4307">
          <cell r="G4307">
            <v>93088</v>
          </cell>
          <cell r="H4307" t="str">
            <v>CONECTOR EM BRONZE/LATÃO, DN 22 MM X 3/4", SEM ANEL DE SOLDA, BOLSA X ROSCA F, INSTALADO EM RAMAL DE DISTRIBUIÇÃO DE HIDRÁULICA PREDIAL - FORNECIMENTO E INSTALAÇÃO. AF_04/2022</v>
          </cell>
          <cell r="I4307" t="str">
            <v>UN</v>
          </cell>
          <cell r="J4307" t="str">
            <v>ATRIBUÍDO SÃO PAULO</v>
          </cell>
          <cell r="K4307" t="str">
            <v>22,81</v>
          </cell>
        </row>
        <row r="4308">
          <cell r="G4308">
            <v>93089</v>
          </cell>
          <cell r="H4308" t="str">
            <v>CURVA DE TRANSPOSIÇÃO EM BRONZE/LATÃO, DN 22 MM, SEM ANEL DE SOLDA, BOLSA X BOLSA, INSTALADO EM RAMAL DE DISTRIBUIÇÃO DE HIDRÁULICA PREDIAL - FORNECIMENTO E INSTALAÇÃO. AF_04/2022</v>
          </cell>
          <cell r="I4308" t="str">
            <v>UN</v>
          </cell>
          <cell r="J4308" t="str">
            <v>ATRIBUÍDO SÃO PAULO</v>
          </cell>
          <cell r="K4308" t="str">
            <v>45,96</v>
          </cell>
        </row>
        <row r="4309">
          <cell r="G4309">
            <v>93090</v>
          </cell>
          <cell r="H4309" t="str">
            <v>LUVA PASSANTE EM COBRE, DN 28 MM, SEM ANEL DE SOLDA, INSTALADO EM RAMAL DE DISTRIBUIÇÃO DE HIDRÁULICA PREDIAL - FORNECIMENTO E INSTALAÇÃO. AF_04/2022</v>
          </cell>
          <cell r="I4309" t="str">
            <v>UN</v>
          </cell>
          <cell r="J4309" t="str">
            <v>ATRIBUÍDO SÃO PAULO</v>
          </cell>
          <cell r="K4309" t="str">
            <v>18,07</v>
          </cell>
        </row>
        <row r="4310">
          <cell r="G4310">
            <v>93091</v>
          </cell>
          <cell r="H4310" t="str">
            <v>BUCHA DE REDUÇÃO EM COBRE, DN 28 MM X 22 MM, SEM ANEL DE SOLDA, INSTALADO EM RAMAL DE DISTRIBUIÇÃO DE HIDRÁULICA PREDIAL - FORNECIMENTO E INSTALAÇÃO. AF_04/2022</v>
          </cell>
          <cell r="I4310" t="str">
            <v>UN</v>
          </cell>
          <cell r="J4310" t="str">
            <v>ATRIBUÍDO SÃO PAULO</v>
          </cell>
          <cell r="K4310" t="str">
            <v>15,43</v>
          </cell>
        </row>
        <row r="4311">
          <cell r="G4311">
            <v>93092</v>
          </cell>
          <cell r="H4311" t="str">
            <v>JUNTA DE EXPANSÃO EM COBRE, DN 28 MM, PONTA X PONTA, INSTALADO EM RAMAL DE DISTRIBUIÇÃO DE HIDRÁULICA PREDIAL - FORNECIMENTO E INSTALAÇÃO. AF_04/2022</v>
          </cell>
          <cell r="I4311" t="str">
            <v>UN</v>
          </cell>
          <cell r="J4311" t="str">
            <v>ATRIBUÍDO SÃO PAULO</v>
          </cell>
          <cell r="K4311" t="str">
            <v>563,18</v>
          </cell>
        </row>
        <row r="4312">
          <cell r="G4312">
            <v>93093</v>
          </cell>
          <cell r="H4312" t="str">
            <v>CONECTOR EM BRONZE/LATÃO, DN 28 MM X 1/2", SEM ANEL DE SOLDA, BOLSA X ROSCA F, INSTALADO EM RAMAL DE DISTRIBUIÇÃO DE HIDRÁULICA PREDIAL - FORNECIMENTO E INSTALAÇÃO. AF_04/2022</v>
          </cell>
          <cell r="I4312" t="str">
            <v>UN</v>
          </cell>
          <cell r="J4312" t="str">
            <v>ATRIBUÍDO SÃO PAULO</v>
          </cell>
          <cell r="K4312" t="str">
            <v>29,25</v>
          </cell>
        </row>
        <row r="4313">
          <cell r="G4313">
            <v>93094</v>
          </cell>
          <cell r="H4313" t="str">
            <v>CURVA DE TRANSPOSIÇÃO EM BRONZE/LATÃO, DN 28 MM, SEM ANEL DE SOLDA, BOLSA X BOLSA, INSTALADO EM RAMAL DE DISTRIBUIÇÃO DE HIDRÁULICA PREDIAL - FORNECIMENTO E INSTALAÇÃO. AF_04/2022</v>
          </cell>
          <cell r="I4313" t="str">
            <v>UN</v>
          </cell>
          <cell r="J4313" t="str">
            <v>ATRIBUÍDO SÃO PAULO</v>
          </cell>
          <cell r="K4313" t="str">
            <v>78,89</v>
          </cell>
        </row>
        <row r="4314">
          <cell r="G4314">
            <v>93097</v>
          </cell>
          <cell r="H4314" t="str">
            <v>CURVA EM COBRE, DN 15 MM, 45 GRAUS, SEM ANEL DE SOLDA, BOLSA X BOLSA, INSTALADO EM RAMAL E SUB-RAMAL DE HIDRÁULICA PREDIAL - FORNECIMENTO E INSTALAÇÃO. AF_04/2022</v>
          </cell>
          <cell r="I4314" t="str">
            <v>UN</v>
          </cell>
          <cell r="J4314" t="str">
            <v>ATRIBUÍDO SÃO PAULO</v>
          </cell>
          <cell r="K4314" t="str">
            <v>12,22</v>
          </cell>
        </row>
        <row r="4315">
          <cell r="G4315">
            <v>93098</v>
          </cell>
          <cell r="H4315" t="str">
            <v>COTOVELO EM BRONZE/LATÃO, DN 15 MM X 1/2", 90 GRAUS, SEM ANEL DE SOLDA, BOLSA X ROSCA F, INSTALADO EM RAMAL E SUB-RAMAL DE HIDRÁULICA PREDIAL - FORNECIMENTO E INSTALAÇÃO. AF_04/2022</v>
          </cell>
          <cell r="I4315" t="str">
            <v>UN</v>
          </cell>
          <cell r="J4315" t="str">
            <v>ATRIBUÍDO SÃO PAULO</v>
          </cell>
          <cell r="K4315" t="str">
            <v>18,60</v>
          </cell>
        </row>
        <row r="4316">
          <cell r="G4316">
            <v>93099</v>
          </cell>
          <cell r="H4316" t="str">
            <v>CURVA EM COBRE, DN 22 MM, 45 GRAUS, SEM ANEL DE SOLDA, BOLSA X BOLSA, INSTALADO EM RAMAL E SUB-RAMAL DE HIDRÁULICA PREDIAL - FORNECIMENTO E INSTALAÇÃO. AF_04/2022</v>
          </cell>
          <cell r="I4316" t="str">
            <v>UN</v>
          </cell>
          <cell r="J4316" t="str">
            <v>ATRIBUÍDO SÃO PAULO</v>
          </cell>
          <cell r="K4316" t="str">
            <v>22,19</v>
          </cell>
        </row>
        <row r="4317">
          <cell r="G4317">
            <v>93100</v>
          </cell>
          <cell r="H4317" t="str">
            <v>COTOVELO EM BRONZE/LATÃO, DN 22 MM X 1/2", 90 GRAUS, SEM ANEL DE SOLDA, BOLSA X ROSCA F, INSTALADO EM RAMAL E SUB-RAMAL DE HIDRÁULICA PREDIAL - FORNECIMENTO E INSTALAÇÃO. AF_04/2022</v>
          </cell>
          <cell r="I4317" t="str">
            <v>UN</v>
          </cell>
          <cell r="J4317" t="str">
            <v>ATRIBUÍDO SÃO PAULO</v>
          </cell>
          <cell r="K4317" t="str">
            <v>27,70</v>
          </cell>
        </row>
        <row r="4318">
          <cell r="G4318">
            <v>93101</v>
          </cell>
          <cell r="H4318" t="str">
            <v>COTOVELO EM BRONZE/LATÃO, DN 22 MM X 3/4", 90 GRAUS, SEM ANEL DE SOLDA, BOLSA X ROSCA F, INSTALADO EM RAMAL E SUB-RAMAL DE HIDRÁULICA PREDIAL - FORNECIMENTO E INSTALAÇÃO. AF_04/2022</v>
          </cell>
          <cell r="I4318" t="str">
            <v>UN</v>
          </cell>
          <cell r="J4318" t="str">
            <v>ATRIBUÍDO SÃO PAULO</v>
          </cell>
          <cell r="K4318" t="str">
            <v>30,99</v>
          </cell>
        </row>
        <row r="4319">
          <cell r="G4319">
            <v>93102</v>
          </cell>
          <cell r="H4319" t="str">
            <v>CURVA EM COBRE, DN 28 MM, 45 GRAUS, SEM ANEL DE SOLDA, BOLSA X BOLSA, INSTALADO EM RAMAL E SUB-RAMAL DE HIDRÁULICA PREDIAL - FORNECIMENTO E INSTALAÇÃO. AF_04/2022</v>
          </cell>
          <cell r="I4319" t="str">
            <v>UN</v>
          </cell>
          <cell r="J4319" t="str">
            <v>ATRIBUÍDO SÃO PAULO</v>
          </cell>
          <cell r="K4319" t="str">
            <v>32,23</v>
          </cell>
        </row>
        <row r="4320">
          <cell r="G4320">
            <v>93103</v>
          </cell>
          <cell r="H4320" t="str">
            <v>LUVA PASSANTE EM COBRE, DN 15 MM, SEM ANEL DE SOLDA, INSTALADO EM RAMAL E SUB-RAMAL DE HIDRÁULICA PREDIAL - FORNECIMENTO E INSTALAÇÃO. AF_04/2022</v>
          </cell>
          <cell r="I4320" t="str">
            <v>UN</v>
          </cell>
          <cell r="J4320" t="str">
            <v>ATRIBUÍDO SÃO PAULO</v>
          </cell>
          <cell r="K4320" t="str">
            <v>7,93</v>
          </cell>
        </row>
        <row r="4321">
          <cell r="G4321">
            <v>93104</v>
          </cell>
          <cell r="H4321" t="str">
            <v>CONECTOR EM BRONZE/LATÃO, DN 15 MM X 1/2", SEM ANEL DE SOLDA, BOLSA X ROSCA F, INSTALADO EM RAMAL E SUB-RAMAL DE HIDRÁULICA PREDIAL - FORNECIMENTO E INSTALAÇÃO. AF_04/2022</v>
          </cell>
          <cell r="I4321" t="str">
            <v>UN</v>
          </cell>
          <cell r="J4321" t="str">
            <v>ATRIBUÍDO SÃO PAULO</v>
          </cell>
          <cell r="K4321" t="str">
            <v>17,64</v>
          </cell>
        </row>
        <row r="4322">
          <cell r="G4322">
            <v>93105</v>
          </cell>
          <cell r="H4322" t="str">
            <v>CURVA DE TRANSPOSIÇÃO EM BRONZE/LATÃO, DN 15 MM, SEM ANEL DE SOLDA, BOLSA X BOLSA, INSTALADO EM RAMAL E SUB-RAMAL DE HIDRÁULICA PREDIAL - FORNECIMENTO E INSTALAÇÃO. AF_04/2022</v>
          </cell>
          <cell r="I4322" t="str">
            <v>UN</v>
          </cell>
          <cell r="J4322" t="str">
            <v>ATRIBUÍDO SÃO PAULO</v>
          </cell>
          <cell r="K4322" t="str">
            <v>22,98</v>
          </cell>
        </row>
        <row r="4323">
          <cell r="G4323">
            <v>93106</v>
          </cell>
          <cell r="H4323" t="str">
            <v>JUNTA DE EXPANSÃO EM COBRE, DN 15 MM, PONTA X PONTA, INSTALADO EM RAMAL E SUB-RAMAL DE HIDRÁULICA PREDIAL - FORNECIMENTO E INSTALAÇÃO. AF_04/2022</v>
          </cell>
          <cell r="I4323" t="str">
            <v>UN</v>
          </cell>
          <cell r="J4323" t="str">
            <v>ATRIBUÍDO SÃO PAULO</v>
          </cell>
          <cell r="K4323" t="str">
            <v>441,46</v>
          </cell>
        </row>
        <row r="4324">
          <cell r="G4324">
            <v>93107</v>
          </cell>
          <cell r="H4324" t="str">
            <v>LUVA PASSANTE EM COBRE, DN 22 MM, SEM ANEL DE SOLDA, INSTALADO EM RAMAL E SUB-RAMAL DE HIDRÁULICA PREDIAL - FORNECIMENTO E INSTALAÇÃO. AF_04/2022</v>
          </cell>
          <cell r="I4324" t="str">
            <v>UN</v>
          </cell>
          <cell r="J4324" t="str">
            <v>ATRIBUÍDO SÃO PAULO</v>
          </cell>
          <cell r="K4324" t="str">
            <v>14,60</v>
          </cell>
        </row>
        <row r="4325">
          <cell r="G4325">
            <v>93108</v>
          </cell>
          <cell r="H4325" t="str">
            <v>BUCHA DE REDUÇÃO EM COBRE, DN 22 MM X 15 MM, SEM ANEL DE SOLDA, PONTA X BOLSA, INSTALADO EM RAMAL E SUB-RAMAL DE HIDRÁULICA PREDIAL - FORNECIMENTO E INSTALAÇÃO. AF_04/2022</v>
          </cell>
          <cell r="I4325" t="str">
            <v>UN</v>
          </cell>
          <cell r="J4325" t="str">
            <v>ATRIBUÍDO SÃO PAULO</v>
          </cell>
          <cell r="K4325" t="str">
            <v>12,31</v>
          </cell>
        </row>
        <row r="4326">
          <cell r="G4326">
            <v>93109</v>
          </cell>
          <cell r="H4326" t="str">
            <v>JUNTA DE EXPANSÃO EM COBRE, DN 22 MM, PONTA X PONTA, INSTALADO EM RAMAL E SUB-RAMAL DE HIDRÁULICA PREDIAL - FORNECIMENTO E INSTALAÇÃO. AF_04/2022</v>
          </cell>
          <cell r="I4326" t="str">
            <v>UN</v>
          </cell>
          <cell r="J4326" t="str">
            <v>ATRIBUÍDO SÃO PAULO</v>
          </cell>
          <cell r="K4326" t="str">
            <v>514,06</v>
          </cell>
        </row>
        <row r="4327">
          <cell r="G4327">
            <v>93110</v>
          </cell>
          <cell r="H4327" t="str">
            <v>CONECTOR EM BRONZE/LATÃO, DN 22 MM X 1/2", SEM ANEL DE SOLDA, BOLSA X ROSCA F, INSTALADO EM RAMAL E SUB-RAMAL DE HIDRÁULICA PREDIAL - FORNECIMENTO E INSTALAÇÃO. AF_04/2022</v>
          </cell>
          <cell r="I4327" t="str">
            <v>UN</v>
          </cell>
          <cell r="J4327" t="str">
            <v>ATRIBUÍDO SÃO PAULO</v>
          </cell>
          <cell r="K4327" t="str">
            <v>19,25</v>
          </cell>
        </row>
        <row r="4328">
          <cell r="G4328">
            <v>93111</v>
          </cell>
          <cell r="H4328" t="str">
            <v>CONECTOR EM BRONZE/LATÃO, DN 22 MM X 3/4", SEM ANEL DE SOLDA, BOLSA X ROSCA F, INSTALADO EM RAMAL E SUB-RAMAL DE HIDRÁULICA PREDIAL - FORNECIMENTO E INSTALAÇÃO. AF_04/2022</v>
          </cell>
          <cell r="I4328" t="str">
            <v>UN</v>
          </cell>
          <cell r="J4328" t="str">
            <v>ATRIBUÍDO SÃO PAULO</v>
          </cell>
          <cell r="K4328" t="str">
            <v>23,37</v>
          </cell>
        </row>
        <row r="4329">
          <cell r="G4329">
            <v>93112</v>
          </cell>
          <cell r="H4329" t="str">
            <v>CURVA DE TRANSPOSIÇÃO EM BRONZE/LATÃO, DN 22 MM, SEM ANEL DE SOLDA, BOLSA X BOLSA, INSTALADO EM RAMAL E SUB-RAMAL DE HIDRÁULICA PREDIAL - FORNECIMENTO E INSTALAÇÃO. AF_04/2022</v>
          </cell>
          <cell r="I4329" t="str">
            <v>UN</v>
          </cell>
          <cell r="J4329" t="str">
            <v>ATRIBUÍDO SÃO PAULO</v>
          </cell>
          <cell r="K4329" t="str">
            <v>47,67</v>
          </cell>
        </row>
        <row r="4330">
          <cell r="G4330">
            <v>93113</v>
          </cell>
          <cell r="H4330" t="str">
            <v>LUVA PASSANTE EM COBRE, DN 28 MM, SEM ANEL DE SOLDA, INSTALADO EM RAMAL E SUB-RAMAL  DE HIDRÁULICA PREDIAL - FORNECIMENTO E INSTALAÇÃO. AF_04/2022</v>
          </cell>
          <cell r="I4330" t="str">
            <v>UN</v>
          </cell>
          <cell r="J4330" t="str">
            <v>ATRIBUÍDO SÃO PAULO</v>
          </cell>
          <cell r="K4330" t="str">
            <v>21,10</v>
          </cell>
        </row>
        <row r="4331">
          <cell r="G4331">
            <v>93114</v>
          </cell>
          <cell r="H4331" t="str">
            <v>CONECTOR EM BRONZE/LATÃO, DN 28 MM X 1/2", SEM ANEL DE SOLDA, BOLSA X ROSCA F, INSTALADO EM RAMAL E SUB-RAMAL DE HIDRÁULICA PREDIAL - FORNECIMENTO E INSTALAÇÃO. AF_04/2022</v>
          </cell>
          <cell r="I4331" t="str">
            <v>UN</v>
          </cell>
          <cell r="J4331" t="str">
            <v>ATRIBUÍDO SÃO PAULO</v>
          </cell>
          <cell r="K4331" t="str">
            <v>30,77</v>
          </cell>
        </row>
        <row r="4332">
          <cell r="G4332">
            <v>93115</v>
          </cell>
          <cell r="H4332" t="str">
            <v>CURVA DE TRANSPOSIÇÃO EM BRONZE/LATÃO, DN 28 MM, SEM ANEL DE SOLDA, BOLSA X BOLSA, INSTALADO EM RAMAL E SUB-RAMAL DE HIDRÁULICA PREDIAL - FORNECIMENTO E INSTALAÇÃO. AF_04/2022</v>
          </cell>
          <cell r="I4332" t="str">
            <v>UN</v>
          </cell>
          <cell r="J4332" t="str">
            <v>ATRIBUÍDO SÃO PAULO</v>
          </cell>
          <cell r="K4332" t="str">
            <v>81,92</v>
          </cell>
        </row>
        <row r="4333">
          <cell r="G4333">
            <v>93116</v>
          </cell>
          <cell r="H4333" t="str">
            <v>JUNTA DE EXPANSÃO EM COBRE, DN 28 MM, PONTA X PONTA, INSTALADO EM RAMAL E SUB-RAMAL DE HIDRÁULICA PREDIAL - FORNECIMENTO E INSTALAÇÃO. AF_04/2022</v>
          </cell>
          <cell r="I4333" t="str">
            <v>UN</v>
          </cell>
          <cell r="J4333" t="str">
            <v>ATRIBUÍDO SÃO PAULO</v>
          </cell>
          <cell r="K4333" t="str">
            <v>566,21</v>
          </cell>
        </row>
        <row r="4334">
          <cell r="G4334">
            <v>93117</v>
          </cell>
          <cell r="H4334" t="str">
            <v>TE DUPLA CURVA EM BRONZE/LATÃO, DN 1/2" X 15 MM X 1/2", SEM ANEL DE SOLDA, ROSCA F X BOLSA X ROSCA F, INSTALADO EM RAMAL E SUB-RAMAL DE HIDRÁULICA PREDIAL - FORNECIMENTO E INSTALAÇÃO. AF_04/2022</v>
          </cell>
          <cell r="I4334" t="str">
            <v>UN</v>
          </cell>
          <cell r="J4334" t="str">
            <v>ATRIBUÍDO SÃO PAULO</v>
          </cell>
          <cell r="K4334" t="str">
            <v>55,94</v>
          </cell>
        </row>
        <row r="4335">
          <cell r="G4335">
            <v>93118</v>
          </cell>
          <cell r="H4335" t="str">
            <v>TE DUPLA CURVA EM BRONZE/LATÃO, DN 3/4" X 22 MM X 3/4", SEM ANEL DE SOLDA, ROSCA F X BOLSA X ROSCA F, INSTALADO EM RAMAL E SUB-RAMAL DE HIDRÁULICA PREDIAL - FORNECIMENTO E INSTALAÇÃO. AF_04/2022</v>
          </cell>
          <cell r="I4335" t="str">
            <v>UN</v>
          </cell>
          <cell r="J4335" t="str">
            <v>ATRIBUÍDO SÃO PAULO</v>
          </cell>
          <cell r="K4335" t="str">
            <v>82,44</v>
          </cell>
        </row>
        <row r="4336">
          <cell r="G4336">
            <v>93119</v>
          </cell>
          <cell r="H4336" t="str">
            <v>CURVA EM COBRE, DN 22 MM, 45 GRAUS, SEM ANEL DE SOLDA, BOLSA X BOLSA, INSTALADO EM PRUMADA DE HIDRÁULICA PREDIAL - FORNECIMENTO E INSTALAÇÃO. AF_04/2022</v>
          </cell>
          <cell r="I4336" t="str">
            <v>UN</v>
          </cell>
          <cell r="J4336" t="str">
            <v>ATRIBUÍDO SÃO PAULO</v>
          </cell>
          <cell r="K4336" t="str">
            <v>16,24</v>
          </cell>
        </row>
        <row r="4337">
          <cell r="G4337">
            <v>93120</v>
          </cell>
          <cell r="H4337" t="str">
            <v>COTOVELO EM BRONZE/LATÃO, DN 22 MM X 1/2", 90 GRAUS, SEM ANEL DE SOLDA, BOLSA X ROSCA F, INSTALADO EM PRUMADA DE HIDRÁULICA PREDIAL - FORNECIMENTO E INSTALAÇÃO. AF_04/2022</v>
          </cell>
          <cell r="I4337" t="str">
            <v>UN</v>
          </cell>
          <cell r="J4337" t="str">
            <v>ATRIBUÍDO SÃO PAULO</v>
          </cell>
          <cell r="K4337" t="str">
            <v>24,71</v>
          </cell>
        </row>
        <row r="4338">
          <cell r="G4338">
            <v>93121</v>
          </cell>
          <cell r="H4338" t="str">
            <v>COTOVELO EM BRONZE/LATÃO, DN 22 MM X 3/4", 90 GRAUS, SEM ANEL DE SOLDA, BOLSA X ROSCA F, INSTALADO EM PRUMADA DE HIDRÁULICA PREDIAL - FORNECIMENTO E INSTALAÇÃO. AF_04/2022</v>
          </cell>
          <cell r="I4338" t="str">
            <v>UN</v>
          </cell>
          <cell r="J4338" t="str">
            <v>ATRIBUÍDO SÃO PAULO</v>
          </cell>
          <cell r="K4338" t="str">
            <v>28,01</v>
          </cell>
        </row>
        <row r="4339">
          <cell r="G4339">
            <v>93122</v>
          </cell>
          <cell r="H4339" t="str">
            <v>CURVA EM COBRE, DN 28 MM, 45 GRAUS, SEM ANEL DE SOLDA, BOLSA X BOLSA, INSTALADO EM PRUMADA DE HIDRÁULICA PREDIAL - FORNECIMENTO E INSTALAÇÃO. AF_04/2022</v>
          </cell>
          <cell r="I4339" t="str">
            <v>UN</v>
          </cell>
          <cell r="J4339" t="str">
            <v>ATRIBUÍDO SÃO PAULO</v>
          </cell>
          <cell r="K4339" t="str">
            <v>24,52</v>
          </cell>
        </row>
        <row r="4340">
          <cell r="G4340">
            <v>93123</v>
          </cell>
          <cell r="H4340" t="str">
            <v>CURVA EM COBRE, DN 35 MM, 45 GRAUS, SEM ANEL DE SOLDA, BOLSA X BOLSA, INSTALADO EM PRUMADA DE HIDRÁULICA PREDIAL -  FORNECIMENTO E INSTALAÇÃO. AF_04/2022</v>
          </cell>
          <cell r="I4340" t="str">
            <v>UN</v>
          </cell>
          <cell r="J4340" t="str">
            <v>ATRIBUÍDO SÃO PAULO</v>
          </cell>
          <cell r="K4340" t="str">
            <v>55,58</v>
          </cell>
        </row>
        <row r="4341">
          <cell r="G4341">
            <v>93124</v>
          </cell>
          <cell r="H4341" t="str">
            <v>CURVA EM COBRE, DN 42 MM, 45 GRAUS, SEM ANEL DE SOLDA, BOLSA X BOLSA, INSTALADO EM PRUMADA DE HIDRÁULICA PREDIAL - FORNECIMENTO E INSTALAÇÃO. AF_04/2022</v>
          </cell>
          <cell r="I4341" t="str">
            <v>UN</v>
          </cell>
          <cell r="J4341" t="str">
            <v>ATRIBUÍDO SÃO PAULO</v>
          </cell>
          <cell r="K4341" t="str">
            <v>87,67</v>
          </cell>
        </row>
        <row r="4342">
          <cell r="G4342">
            <v>93125</v>
          </cell>
          <cell r="H4342" t="str">
            <v>CURVA EM COBRE, DN 54 MM, 45 GRAUS, SEM ANEL DE SOLDA, BOLSA X BOLSA, INSTALADO EM PRUMADA DE HIDRÁULICA PREDIAL - FORNECIMENTO E INSTALAÇÃO. AF_04/2022</v>
          </cell>
          <cell r="I4342" t="str">
            <v>UN</v>
          </cell>
          <cell r="J4342" t="str">
            <v>ATRIBUÍDO SÃO PAULO</v>
          </cell>
          <cell r="K4342" t="str">
            <v>129,17</v>
          </cell>
        </row>
        <row r="4343">
          <cell r="G4343">
            <v>93126</v>
          </cell>
          <cell r="H4343" t="str">
            <v>CURVA EM COBRE, DN 66 MM, 45 GRAUS, SEM ANEL DE SOLDA, BOLSA X BOLSA, INSTALADO EM PRUMADA DE HIDRÁULICA PREDIAL - FORNECIMENTO E INSTALAÇÃO. AF_04/2022</v>
          </cell>
          <cell r="I4343" t="str">
            <v>UN</v>
          </cell>
          <cell r="J4343" t="str">
            <v>ATRIBUÍDO SÃO PAULO</v>
          </cell>
          <cell r="K4343" t="str">
            <v>287,08</v>
          </cell>
        </row>
        <row r="4344">
          <cell r="G4344">
            <v>93133</v>
          </cell>
          <cell r="H4344" t="str">
            <v>BUCHA DE REDUÇÃO EM COBRE, DN 28 MM X 22 MM, SEM ANEL DE SOLDA, INSTALADO EM RAMAL E SUB-RAMAL DE HIDRÁULICA PREDIAL - FORNECIMENTO E INSTALAÇÃO. AF_04/2022</v>
          </cell>
          <cell r="I4344" t="str">
            <v>UN</v>
          </cell>
          <cell r="J4344" t="str">
            <v>ATRIBUÍDO SÃO PAULO</v>
          </cell>
          <cell r="K4344" t="str">
            <v>17,80</v>
          </cell>
        </row>
        <row r="4345">
          <cell r="G4345">
            <v>94465</v>
          </cell>
          <cell r="H4345" t="str">
            <v>LUVA, EM FERRO GALVANIZADO, CONEXÃO ROSQUEADA, DN 50 (2), INSTALADO EM RESERVAÇÃO DE ÁGUA DE EDIFICAÇÃO QUE POSSUA RESERVATÓRIO DE FIBRA/FIBROCIMENTO  FORNECIMENTO E INSTALAÇÃO. AF_06/2016</v>
          </cell>
          <cell r="I4345" t="str">
            <v>UN</v>
          </cell>
          <cell r="J4345" t="str">
            <v>ATRIBUÍDO SÃO PAULO</v>
          </cell>
          <cell r="K4345" t="str">
            <v>50,87</v>
          </cell>
        </row>
        <row r="4346">
          <cell r="G4346">
            <v>94466</v>
          </cell>
          <cell r="H4346" t="str">
            <v>NIPLE, EM FERRO GALVANIZADO, CONEXÃO ROSQUEADA, DN 50 (2), INSTALADO EM RESERVAÇÃO DE ÁGUA DE EDIFICAÇÃO QUE POSSUA RESERVATÓRIO DE FIBRA/FIBROCIMENTO  FORNECIMENTO E INSTALAÇÃO. AF_06/2016</v>
          </cell>
          <cell r="I4346" t="str">
            <v>UN</v>
          </cell>
          <cell r="J4346" t="str">
            <v>ATRIBUÍDO SÃO PAULO</v>
          </cell>
          <cell r="K4346" t="str">
            <v>50,90</v>
          </cell>
        </row>
        <row r="4347">
          <cell r="G4347">
            <v>94467</v>
          </cell>
          <cell r="H4347" t="str">
            <v>LUVA, EM FERRO GALVANIZADO, CONEXÃO ROSQUEADA, DN 65 (2 1/2), INSTALADO EM RESERVAÇÃO DE ÁGUA DE EDIFICAÇÃO QUE POSSUA RESERVATÓRIO DE FIBRA/FIBROCIMENTO  FORNECIMENTO E INSTALAÇÃO. AF_06/2016</v>
          </cell>
          <cell r="I4347" t="str">
            <v>UN</v>
          </cell>
          <cell r="J4347" t="str">
            <v>ATRIBUÍDO SÃO PAULO</v>
          </cell>
          <cell r="K4347" t="str">
            <v>80,76</v>
          </cell>
        </row>
        <row r="4348">
          <cell r="G4348">
            <v>94468</v>
          </cell>
          <cell r="H4348" t="str">
            <v>NIPLE, EM FERRO GALVANIZADO, CONEXÃO ROSQUEADA, DN 65 (2 1/2), INSTALADO EM RESERVAÇÃO DE ÁGUA DE EDIFICAÇÃO QUE POSSUA RESERVATÓRIO DE FIBRA/FIBROCIMENTO  FORNECIMENTO E INSTALAÇÃO. AF_06/2016</v>
          </cell>
          <cell r="I4348" t="str">
            <v>UN</v>
          </cell>
          <cell r="J4348" t="str">
            <v>ATRIBUÍDO SÃO PAULO</v>
          </cell>
          <cell r="K4348" t="str">
            <v>70,15</v>
          </cell>
        </row>
        <row r="4349">
          <cell r="G4349">
            <v>94469</v>
          </cell>
          <cell r="H4349" t="str">
            <v>LUVA, EM FERRO GALVANIZADO, CONEXÃO ROSQUEADA, DN 80 (3), INSTALADO EM RESERVAÇÃO DE ÁGUA DE EDIFICAÇÃO QUE POSSUA RESERVATÓRIO DE FIBRA/FIBROCIMENTO  FORNECIMENTO E INSTALAÇÃO. AF_06/2016</v>
          </cell>
          <cell r="I4349" t="str">
            <v>UN</v>
          </cell>
          <cell r="J4349" t="str">
            <v>ATRIBUÍDO SÃO PAULO</v>
          </cell>
          <cell r="K4349" t="str">
            <v>118,10</v>
          </cell>
        </row>
        <row r="4350">
          <cell r="G4350">
            <v>94470</v>
          </cell>
          <cell r="H4350" t="str">
            <v>NIPLE, EM FERRO GALVANIZADO, CONEXÃO ROSQUEADA, DN 80 (3), INSTALADO EM RESERVAÇÃO DE ÁGUA DE EDIFICAÇÃO QUE POSSUA RESERVATÓRIO DE FIBRA/FIBROCIMENTO  FORNECIMENTO E INSTALAÇÃO. AF_06/2016</v>
          </cell>
          <cell r="I4350" t="str">
            <v>UN</v>
          </cell>
          <cell r="J4350" t="str">
            <v>ATRIBUÍDO SÃO PAULO</v>
          </cell>
          <cell r="K4350" t="str">
            <v>108,66</v>
          </cell>
        </row>
        <row r="4351">
          <cell r="G4351">
            <v>94471</v>
          </cell>
          <cell r="H4351" t="str">
            <v>COTOVELO 90 GRAUS, EM FERRO GALVANIZADO, CONEXÃO ROSQUEADA, DN 50 (2), INSTALADO EM RESERVAÇÃO DE ÁGUA DE EDIFICAÇÃO QUE POSSUA RESERVATÓRIO DE FIBRA/FIBROCIMENTO  FORNECIMENTO E INSTALAÇÃO. AF_06/2016</v>
          </cell>
          <cell r="I4351" t="str">
            <v>UN</v>
          </cell>
          <cell r="J4351" t="str">
            <v>ATRIBUÍDO SÃO PAULO</v>
          </cell>
          <cell r="K4351" t="str">
            <v>73,19</v>
          </cell>
        </row>
        <row r="4352">
          <cell r="G4352">
            <v>94472</v>
          </cell>
          <cell r="H4352" t="str">
            <v>COTOVELO 45 GRAUS, EM FERRO GALVANIZADO, CONEXÃO ROSQUEADA, DN 50 (2), INSTALADO EM RESERVAÇÃO DE ÁGUA DE EDIFICAÇÃO QUE POSSUA RESERVATÓRIO DE FIBRA/FIBROCIMENTO  FORNECIMENTO E INSTALAÇÃO. AF_06/2016</v>
          </cell>
          <cell r="I4352" t="str">
            <v>UN</v>
          </cell>
          <cell r="J4352" t="str">
            <v>ATRIBUÍDO SÃO PAULO</v>
          </cell>
          <cell r="K4352" t="str">
            <v>75,55</v>
          </cell>
        </row>
        <row r="4353">
          <cell r="G4353">
            <v>94473</v>
          </cell>
          <cell r="H4353" t="str">
            <v>COTOVELO 90 GRAUS, EM FERRO GALVANIZADO, CONEXÃO ROSQUEADA, DN 65 (2 1/2), INSTALADO EM RESERVAÇÃO DE ÁGUA DE EDIFICAÇÃO QUE POSSUA RESERVATÓRIO DE FIBRA/FIBROCIMENTO  FORNECIMENTO E INSTALAÇÃO. AF_06/2016</v>
          </cell>
          <cell r="I4353" t="str">
            <v>UN</v>
          </cell>
          <cell r="J4353" t="str">
            <v>ATRIBUÍDO SÃO PAULO</v>
          </cell>
          <cell r="K4353" t="str">
            <v>115,43</v>
          </cell>
        </row>
        <row r="4354">
          <cell r="G4354">
            <v>94474</v>
          </cell>
          <cell r="H4354" t="str">
            <v>COTOVELO 45 GRAUS, EM FERRO GALVANIZADO, CONEXÃO ROSQUEADA, DN 65 (2 1/2), INSTALADO EM RESERVAÇÃO DE ÁGUA DE EDIFICAÇÃO QUE POSSUA RESERVATÓRIO DE FIBRA/FIBROCIMENTO  FORNECIMENTO E INSTALAÇÃO. AF_06/2016</v>
          </cell>
          <cell r="I4354" t="str">
            <v>UN</v>
          </cell>
          <cell r="J4354" t="str">
            <v>ATRIBUÍDO SÃO PAULO</v>
          </cell>
          <cell r="K4354" t="str">
            <v>125,81</v>
          </cell>
        </row>
        <row r="4355">
          <cell r="G4355">
            <v>94475</v>
          </cell>
          <cell r="H4355" t="str">
            <v>COTOVELO 90 GRAUS, EM FERRO GALVANIZADO, CONEXÃO ROSQUEADA, DN 80 (3), INSTALADO EM RESERVAÇÃO DE ÁGUA DE EDIFICAÇÃO QUE POSSUA RESERVATÓRIO DE FIBRA/FIBROCIMENTO  FORNECIMENTO E INSTALAÇÃO. AF_06/2016</v>
          </cell>
          <cell r="I4355" t="str">
            <v>UN</v>
          </cell>
          <cell r="J4355" t="str">
            <v>ATRIBUÍDO SÃO PAULO</v>
          </cell>
          <cell r="K4355" t="str">
            <v>159,36</v>
          </cell>
        </row>
        <row r="4356">
          <cell r="G4356">
            <v>94476</v>
          </cell>
          <cell r="H4356" t="str">
            <v>COTOVELO 45 GRAUS, EM FERRO GALVANIZADO, CONEXÃO ROSQUEADA, DN 80 (3), INSTALADO EM RESERVAÇÃO DE ÁGUA DE EDIFICAÇÃO QUE POSSUA RESERVATÓRIO DE FIBRA/FIBROCIMENTO  FORNECIMENTO E INSTALAÇÃO. AF_06/2016</v>
          </cell>
          <cell r="I4356" t="str">
            <v>UN</v>
          </cell>
          <cell r="J4356" t="str">
            <v>ATRIBUÍDO SÃO PAULO</v>
          </cell>
          <cell r="K4356" t="str">
            <v>179,37</v>
          </cell>
        </row>
        <row r="4357">
          <cell r="G4357">
            <v>94477</v>
          </cell>
          <cell r="H4357" t="str">
            <v>TÊ, EM FERRO GALVANIZADO, CONEXÃO ROSQUEADA, DN 50 (2), INSTALADO EM RESERVAÇÃO DE ÁGUA DE EDIFICAÇÃO QUE POSSUA RESERVATÓRIO DE FIBRA/FIBROCIMENTO  FORNECIMENTO E INSTALAÇÃO. AF_06/2016</v>
          </cell>
          <cell r="I4357" t="str">
            <v>UN</v>
          </cell>
          <cell r="J4357" t="str">
            <v>ATRIBUÍDO SÃO PAULO</v>
          </cell>
          <cell r="K4357" t="str">
            <v>97,41</v>
          </cell>
        </row>
        <row r="4358">
          <cell r="G4358">
            <v>94478</v>
          </cell>
          <cell r="H4358" t="str">
            <v>TÊ, EM FERRO GALVANIZADO, CONEXÃO ROSQUEADA, DN 65 (2 1/2), INSTALADO EM RESERVAÇÃO DE ÁGUA DE EDIFICAÇÃO QUE POSSUA RESERVATÓRIO DE FIBRA/FIBROCIMENTO  FORNECIMENTO E INSTALAÇÃO. AF_06/2016</v>
          </cell>
          <cell r="I4358" t="str">
            <v>UN</v>
          </cell>
          <cell r="J4358" t="str">
            <v>ATRIBUÍDO SÃO PAULO</v>
          </cell>
          <cell r="K4358" t="str">
            <v>158,96</v>
          </cell>
        </row>
        <row r="4359">
          <cell r="G4359">
            <v>94479</v>
          </cell>
          <cell r="H4359" t="str">
            <v>TÊ, EM FERRO GALVANIZADO, CONEXÃO ROSQUEADA, DN 80 (3), INSTALADO EM RESERVAÇÃO DE ÁGUA DE EDIFICAÇÃO QUE POSSUA RESERVATÓRIO DE FIBRA/FIBROCIMENTO  FORNECIMENTO E INSTALAÇÃO. AF_06/2016</v>
          </cell>
          <cell r="I4359" t="str">
            <v>UN</v>
          </cell>
          <cell r="J4359" t="str">
            <v>ATRIBUÍDO SÃO PAULO</v>
          </cell>
          <cell r="K4359" t="str">
            <v>210,37</v>
          </cell>
        </row>
        <row r="4360">
          <cell r="G4360">
            <v>94606</v>
          </cell>
          <cell r="H4360" t="str">
            <v>LUVA EM COBRE, DN 54 MM, SEM ANEL DE SOLDA, INSTALADO EM RESERVAÇÃO DE ÁGUA DE EDIFICAÇÃO QUE POSSUA RESERVATÓRIO DE FIBRA/FIBROCIMENTO  FORNECIMENTO E INSTALAÇÃO. AF_06/2016</v>
          </cell>
          <cell r="I4360" t="str">
            <v>UN</v>
          </cell>
          <cell r="J4360" t="str">
            <v>ATRIBUÍDO SÃO PAULO</v>
          </cell>
          <cell r="K4360" t="str">
            <v>75,73</v>
          </cell>
        </row>
        <row r="4361">
          <cell r="G4361">
            <v>94608</v>
          </cell>
          <cell r="H4361" t="str">
            <v>LUVA EM COBRE, DN 66 MM, SEM ANEL DE SOLDA, INSTALADO EM RESERVAÇÃO DE ÁGUA DE EDIFICAÇÃO QUE POSSUA RESERVATÓRIO DE FIBRA/FIBROCIMENTO  FORNECIMENTO E INSTALAÇÃO. AF_06/2016</v>
          </cell>
          <cell r="I4361" t="str">
            <v>UN</v>
          </cell>
          <cell r="J4361" t="str">
            <v>ATRIBUÍDO SÃO PAULO</v>
          </cell>
          <cell r="K4361" t="str">
            <v>188,76</v>
          </cell>
        </row>
        <row r="4362">
          <cell r="G4362">
            <v>94610</v>
          </cell>
          <cell r="H4362" t="str">
            <v>LUVA EM COBRE, DN 79 MM, SEM ANEL DE SOLDA, INSTALADO EM RESERVAÇÃO DE ÁGUA DE EDIFICAÇÃO QUE POSSUA RESERVATÓRIO DE FIBRA/FIBROCIMENTO  FORNECIMENTO E INSTALAÇÃO. AF_06/2016</v>
          </cell>
          <cell r="I4362" t="str">
            <v>UN</v>
          </cell>
          <cell r="J4362" t="str">
            <v>ATRIBUÍDO SÃO PAULO</v>
          </cell>
          <cell r="K4362" t="str">
            <v>281,10</v>
          </cell>
        </row>
        <row r="4363">
          <cell r="G4363">
            <v>94612</v>
          </cell>
          <cell r="H4363" t="str">
            <v>LUVA DE COBRE, DN 104 MM, SEM ANEL DE SOLDA, INSTALADO EM RESERVAÇÃO DE ÁGUA DE EDIFICAÇÃO QUE POSSUA RESERVATÓRIO DE FIBRA/FIBROCIMENTO  FORNECIMENTO E INSTALAÇÃO. AF_06/2016</v>
          </cell>
          <cell r="I4363" t="str">
            <v>UN</v>
          </cell>
          <cell r="J4363" t="str">
            <v>ATRIBUÍDO SÃO PAULO</v>
          </cell>
          <cell r="K4363" t="str">
            <v>395,20</v>
          </cell>
        </row>
        <row r="4364">
          <cell r="G4364">
            <v>94614</v>
          </cell>
          <cell r="H4364" t="str">
            <v>COTOVELO EM COBRE, DN 54 MM, 90 GRAUS, SEM ANEL DE SOLDA, INSTALADO EM RESERVAÇÃO DE ÁGUA DE EDIFICAÇÃO QUE POSSUA RESERVATÓRIO DE FIBRA/FIBROCIMENTO  FORNECIMENTO E INSTALAÇÃO. AF_06/2016</v>
          </cell>
          <cell r="I4364" t="str">
            <v>UN</v>
          </cell>
          <cell r="J4364" t="str">
            <v>ATRIBUÍDO SÃO PAULO</v>
          </cell>
          <cell r="K4364" t="str">
            <v>128,42</v>
          </cell>
        </row>
        <row r="4365">
          <cell r="G4365">
            <v>94615</v>
          </cell>
          <cell r="H4365" t="str">
            <v>CURVA EM COBRE, DN 54 MM, 45 GRAUS, SEM ANEL DE SOLDA, BOLSA X BOLSA, INSTALADO EM RESERVAÇÃO DE ÁGUA DE EDIFICAÇÃO QUE POSSUA RESERVATÓRIO DE FIBRA/FIBROCIMENTO  FORNECIMENTO E INSTALAÇÃO. AF_06/2016</v>
          </cell>
          <cell r="I4365" t="str">
            <v>UN</v>
          </cell>
          <cell r="J4365" t="str">
            <v>ATRIBUÍDO SÃO PAULO</v>
          </cell>
          <cell r="K4365" t="str">
            <v>146,16</v>
          </cell>
        </row>
        <row r="4366">
          <cell r="G4366">
            <v>94616</v>
          </cell>
          <cell r="H4366" t="str">
            <v>COTOVELO EM COBRE, DN 66 MM, 90 GRAUS, SEM ANEL DE SOLDA, INSTALADO EM RESERVAÇÃO DE ÁGUA DE EDIFICAÇÃO QUE POSSUA RESERVATÓRIO DE FIBRA/FIBROCIMENTO  FORNECIMENTO E INSTALAÇÃO. AF_06/2016</v>
          </cell>
          <cell r="I4366" t="str">
            <v>UN</v>
          </cell>
          <cell r="J4366" t="str">
            <v>ATRIBUÍDO SÃO PAULO</v>
          </cell>
          <cell r="K4366" t="str">
            <v>361,62</v>
          </cell>
        </row>
        <row r="4367">
          <cell r="G4367">
            <v>94617</v>
          </cell>
          <cell r="H4367" t="str">
            <v>CURVA EM COBRE, DN 66 MM, 45 GRAUS, SEM ANEL DE SOLDA, BOLSA X BOLSA, INSTALADO EM RESERVAÇÃO DE ÁGUA DE EDIFICAÇÃO QUE POSSUA RESERVATÓRIO DE FIBRA/FIBROCIMENTO  FORNECIMENTO E INSTALAÇÃO. AF_06/2016</v>
          </cell>
          <cell r="I4367" t="str">
            <v>UN</v>
          </cell>
          <cell r="J4367" t="str">
            <v>ATRIBUÍDO SÃO PAULO</v>
          </cell>
          <cell r="K4367" t="str">
            <v>299,92</v>
          </cell>
        </row>
        <row r="4368">
          <cell r="G4368">
            <v>94618</v>
          </cell>
          <cell r="H4368" t="str">
            <v>COTOVELO EM COBRE, DN 79 MM, 90 GRAUS, SEM ANEL DE SOLDA, INSTALADO EM RESERVAÇÃO DE ÁGUA DE EDIFICAÇÃO QUE POSSUA RESERVATÓRIO DE FIBRA/FIBROCIMENTO  FORNECIMENTO E INSTALAÇÃO. AF_06/2016</v>
          </cell>
          <cell r="I4368" t="str">
            <v>UN</v>
          </cell>
          <cell r="J4368" t="str">
            <v>ATRIBUÍDO SÃO PAULO</v>
          </cell>
          <cell r="K4368" t="str">
            <v>354,83</v>
          </cell>
        </row>
        <row r="4369">
          <cell r="G4369">
            <v>94620</v>
          </cell>
          <cell r="H4369" t="str">
            <v>COTOVELO EM COBRE, DN 104 MM, 90 GRAUS, SEM ANEL DE SOLDA, INSTALADO EM RESERVAÇÃO DE ÁGUA DE EDIFICAÇÃO QUE POSSUA RESERVATÓRIO DE FIBRA/FIBROCIMENTO  FORNECIMENTO E INSTALAÇÃO. AF_06/2016</v>
          </cell>
          <cell r="I4369" t="str">
            <v>UN</v>
          </cell>
          <cell r="J4369" t="str">
            <v>ATRIBUÍDO SÃO PAULO</v>
          </cell>
          <cell r="K4369" t="str">
            <v>816,31</v>
          </cell>
        </row>
        <row r="4370">
          <cell r="G4370">
            <v>94622</v>
          </cell>
          <cell r="H4370" t="str">
            <v>TE EM COBRE, DN 54 MM, SEM ANEL DE SOLDA, INSTALADO EM RESERVAÇÃO DE ÁGUA DE EDIFICAÇÃO QUE POSSUA RESERVATÓRIO DE FIBRA/FIBROCIMENTO  FORNECIMENTO E INSTALAÇÃO. AF_06/2016</v>
          </cell>
          <cell r="I4370" t="str">
            <v>UN</v>
          </cell>
          <cell r="J4370" t="str">
            <v>ATRIBUÍDO SÃO PAULO</v>
          </cell>
          <cell r="K4370" t="str">
            <v>188,22</v>
          </cell>
        </row>
        <row r="4371">
          <cell r="G4371">
            <v>94623</v>
          </cell>
          <cell r="H4371" t="str">
            <v>TE EM COBRE, DN 66 MM, SEM ANEL DE SOLDA, INSTALADO EM RESERVAÇÃO DE ÁGUA DE EDIFICAÇÃO QUE POSSUA RESERVATÓRIO DE FIBRA/FIBROCIMENTO  FORNECIMENTO E INSTALAÇÃO. AF_06/2016</v>
          </cell>
          <cell r="I4371" t="str">
            <v>UN</v>
          </cell>
          <cell r="J4371" t="str">
            <v>ATRIBUÍDO SÃO PAULO</v>
          </cell>
          <cell r="K4371" t="str">
            <v>447,61</v>
          </cell>
        </row>
        <row r="4372">
          <cell r="G4372">
            <v>94624</v>
          </cell>
          <cell r="H4372" t="str">
            <v>TE EM COBRE, DN 79 MM, SEM ANEL DE SOLDA, INSTALADO EM RESERVAÇÃO DE ÁGUA DE EDIFICAÇÃO QUE POSSUA RESERVATÓRIO DE FIBRA/FIBROCIMENTO  FORNECIMENTO E INSTALAÇÃO. AF_06/2016</v>
          </cell>
          <cell r="I4372" t="str">
            <v>UN</v>
          </cell>
          <cell r="J4372" t="str">
            <v>ATRIBUÍDO SÃO PAULO</v>
          </cell>
          <cell r="K4372" t="str">
            <v>682,71</v>
          </cell>
        </row>
        <row r="4373">
          <cell r="G4373">
            <v>94625</v>
          </cell>
          <cell r="H4373" t="str">
            <v>TE EM COBRE, DN 104 MM, SEM ANEL DE SOLDA, INSTALADO EM RESERVAÇÃO DE ÁGUA DE EDIFICAÇÃO QUE POSSUA RESERVATÓRIO DE FIBRA/FIBROCIMENTO  FORNECIMENTO E INSTALAÇÃO. AF_06/2016</v>
          </cell>
          <cell r="I4373" t="str">
            <v>UN</v>
          </cell>
          <cell r="J4373" t="str">
            <v>ATRIBUÍDO SÃO PAULO</v>
          </cell>
          <cell r="K4373" t="str">
            <v>1.424,96</v>
          </cell>
        </row>
        <row r="4374">
          <cell r="G4374">
            <v>94656</v>
          </cell>
          <cell r="H4374" t="str">
            <v>ADAPTADOR CURTO COM BOLSA E ROSCA PARA REGISTRO, PVC, SOLDÁVEL, DN  25 MM X 3/4 , INSTALADO EM RESERVAÇÃO DE ÁGUA DE EDIFICAÇÃO QUE POSSUA RESERVATÓRIO DE FIBRA/FIBROCIMENTO   FORNECIMENTO E INSTALAÇÃO. AF_06/2016</v>
          </cell>
          <cell r="I4374" t="str">
            <v>UN</v>
          </cell>
          <cell r="J4374" t="str">
            <v>COEFICIENTE DE REPRESENTATIVIDADE</v>
          </cell>
          <cell r="K4374" t="str">
            <v>5,91</v>
          </cell>
        </row>
        <row r="4375">
          <cell r="G4375">
            <v>94657</v>
          </cell>
          <cell r="H4375" t="str">
            <v>LUVA PVC, SOLDÁVEL, DN  25 MM, INSTALADA EM RESERVAÇÃO DE ÁGUA DE EDIFICAÇÃO QUE POSSUA RESERVATÓRIO DE FIBRA/FIBROCIMENTO   FORNECIMENTO E INSTALAÇÃO. AF_06/2016</v>
          </cell>
          <cell r="I4375" t="str">
            <v>UN</v>
          </cell>
          <cell r="J4375" t="str">
            <v>COEFICIENTE DE REPRESENTATIVIDADE</v>
          </cell>
          <cell r="K4375" t="str">
            <v>5,82</v>
          </cell>
        </row>
        <row r="4376">
          <cell r="G4376">
            <v>94658</v>
          </cell>
          <cell r="H4376" t="str">
            <v>ADAPTADOR CURTO COM BOLSA E ROSCA PARA REGISTRO, PVC, SOLDÁVEL, DN 32 MM X 1 , INSTALADO EM RESERVAÇÃO DE ÁGUA DE EDIFICAÇÃO QUE POSSUA RESERVATÓRIO DE FIBRA/FIBROCIMENTO   FORNECIMENTO E INSTALAÇÃO. AF_06/2016</v>
          </cell>
          <cell r="I4376" t="str">
            <v>UN</v>
          </cell>
          <cell r="J4376" t="str">
            <v>COEFICIENTE DE REPRESENTATIVIDADE</v>
          </cell>
          <cell r="K4376" t="str">
            <v>7,08</v>
          </cell>
        </row>
        <row r="4377">
          <cell r="G4377">
            <v>94659</v>
          </cell>
          <cell r="H4377" t="str">
            <v>LUVA PVC, SOLDÁVEL, DN 32 MM, INSTALADA EM RESERVAÇÃO DE ÁGUA DE EDIFICAÇÃO QUE POSSUA RESERVATÓRIO DE FIBRA/FIBROCIMENTO   FORNECIMENTO E INSTALAÇÃO. AF_06/2016</v>
          </cell>
          <cell r="I4377" t="str">
            <v>UN</v>
          </cell>
          <cell r="J4377" t="str">
            <v>COEFICIENTE DE REPRESENTATIVIDADE</v>
          </cell>
          <cell r="K4377" t="str">
            <v>7,35</v>
          </cell>
        </row>
        <row r="4378">
          <cell r="G4378">
            <v>94660</v>
          </cell>
          <cell r="H4378" t="str">
            <v>ADAPTADOR CURTO COM BOLSA E ROSCA PARA REGISTRO, PVC, SOLDÁVEL, DN 40 MM X 1 1/4 , INSTALADO EM RESERVAÇÃO DE ÁGUA DE EDIFICAÇÃO QUE POSSUA RESERVATÓRIO DE FIBRA/FIBROCIMENTO   FORNECIMENTO E INSTALAÇÃO. AF_06/2016</v>
          </cell>
          <cell r="I4378" t="str">
            <v>UN</v>
          </cell>
          <cell r="J4378" t="str">
            <v>COEFICIENTE DE REPRESENTATIVIDADE</v>
          </cell>
          <cell r="K4378" t="str">
            <v>12,13</v>
          </cell>
        </row>
        <row r="4379">
          <cell r="G4379">
            <v>94661</v>
          </cell>
          <cell r="H4379" t="str">
            <v>LUVA, PVC, SOLDÁVEL, DN 40 MM, INSTALADO EM RESERVAÇÃO DE ÁGUA DE EDIFICAÇÃO QUE POSSUA RESERVATÓRIO DE FIBRA/FIBROCIMENTO   FORNECIMENTO E INSTALAÇÃO. AF_06/2016</v>
          </cell>
          <cell r="I4379" t="str">
            <v>UN</v>
          </cell>
          <cell r="J4379" t="str">
            <v>COEFICIENTE DE REPRESENTATIVIDADE</v>
          </cell>
          <cell r="K4379" t="str">
            <v>12,84</v>
          </cell>
        </row>
        <row r="4380">
          <cell r="G4380">
            <v>94662</v>
          </cell>
          <cell r="H4380" t="str">
            <v>ADAPTADOR CURTO COM BOLSA E ROSCA PARA REGISTRO, PVC, SOLDÁVEL, DN 50 MM X 1 1/2 , INSTALADO EM RESERVAÇÃO DE ÁGUA DE EDIFICAÇÃO QUE POSSUA RESERVATÓRIO DE FIBRA/FIBROCIMENTO   FORNECIMENTO E INSTALAÇÃO. AF_06/2016</v>
          </cell>
          <cell r="I4380" t="str">
            <v>UN</v>
          </cell>
          <cell r="J4380" t="str">
            <v>COEFICIENTE DE REPRESENTATIVIDADE</v>
          </cell>
          <cell r="K4380" t="str">
            <v>13,11</v>
          </cell>
        </row>
        <row r="4381">
          <cell r="G4381">
            <v>94663</v>
          </cell>
          <cell r="H4381" t="str">
            <v>LUVA, PVC, SOLDÁVEL, DN 50 MM, INSTALADO EM RESERVAÇÃO DE ÁGUA DE EDIFICAÇÃO QUE POSSUA RESERVATÓRIO DE FIBRA/FIBROCIMENTO   FORNECIMENTO E INSTALAÇÃO. AF_06/2016</v>
          </cell>
          <cell r="I4381" t="str">
            <v>UN</v>
          </cell>
          <cell r="J4381" t="str">
            <v>COEFICIENTE DE REPRESENTATIVIDADE</v>
          </cell>
          <cell r="K4381" t="str">
            <v>12,98</v>
          </cell>
        </row>
        <row r="4382">
          <cell r="G4382">
            <v>94664</v>
          </cell>
          <cell r="H4382" t="str">
            <v>ADAPTADOR CURTO COM BOLSA E ROSCA PARA REGISTRO, PVC, SOLDÁVEL, DN 60 MM X 2 , INSTALADO EM RESERVAÇÃO DE ÁGUA DE EDIFICAÇÃO QUE POSSUA RESERVATÓRIO DE FIBRA/FIBROCIMENTO   FORNECIMENTO E INSTALAÇÃO. AF_06/2016</v>
          </cell>
          <cell r="I4382" t="str">
            <v>UN</v>
          </cell>
          <cell r="J4382" t="str">
            <v>COEFICIENTE DE REPRESENTATIVIDADE</v>
          </cell>
          <cell r="K4382" t="str">
            <v>27,96</v>
          </cell>
        </row>
        <row r="4383">
          <cell r="G4383">
            <v>94665</v>
          </cell>
          <cell r="H4383" t="str">
            <v>LUVA, PVC, SOLDÁVEL, DN 60 MM, INSTALADO EM RESERVAÇÃO DE ÁGUA DE EDIFICAÇÃO QUE POSSUA RESERVATÓRIO DE FIBRA/FIBROCIMENTO   FORNECIMENTO E INSTALAÇÃO. AF_06/2016</v>
          </cell>
          <cell r="I4383" t="str">
            <v>UN</v>
          </cell>
          <cell r="J4383" t="str">
            <v>COEFICIENTE DE REPRESENTATIVIDADE</v>
          </cell>
          <cell r="K4383" t="str">
            <v>30,81</v>
          </cell>
        </row>
        <row r="4384">
          <cell r="G4384">
            <v>94666</v>
          </cell>
          <cell r="H4384" t="str">
            <v>ADAPTADOR CURTO COM BOLSA E ROSCA PARA REGISTRO, PVC, SOLDÁVEL, DN 75 MM X 2 1/2 , INSTALADO EM RESERVAÇÃO DE ÁGUA DE EDIFICAÇÃO QUE POSSUA RESERVATÓRIO DE FIBRA/FIBROCIMENTO   FORNECIMENTO E INSTALAÇÃO. AF_06/2016</v>
          </cell>
          <cell r="I4384" t="str">
            <v>UN</v>
          </cell>
          <cell r="J4384" t="str">
            <v>COEFICIENTE DE REPRESENTATIVIDADE</v>
          </cell>
          <cell r="K4384" t="str">
            <v>38,72</v>
          </cell>
        </row>
        <row r="4385">
          <cell r="G4385">
            <v>94667</v>
          </cell>
          <cell r="H4385" t="str">
            <v>LUVA, PVC, SOLDÁVEL, DN 75 MM, INSTALADO EM RESERVAÇÃO DE ÁGUA DE EDIFICAÇÃO QUE POSSUA RESERVATÓRIO DE FIBRA/FIBROCIMENTO   FORNECIMENTO E INSTALAÇÃO. AF_06/2016</v>
          </cell>
          <cell r="I4385" t="str">
            <v>UN</v>
          </cell>
          <cell r="J4385" t="str">
            <v>COEFICIENTE DE REPRESENTATIVIDADE</v>
          </cell>
          <cell r="K4385" t="str">
            <v>38,84</v>
          </cell>
        </row>
        <row r="4386">
          <cell r="G4386">
            <v>94668</v>
          </cell>
          <cell r="H4386" t="str">
            <v>ADAPTADOR CURTO COM BOLSA E ROSCA PARA REGISTRO, PVC, SOLDÁVEL, DN 85 MM X 3 , INSTALADO EM RESERVAÇÃO DE ÁGUA DE EDIFICAÇÃO QUE POSSUA RESERVATÓRIO DE FIBRA/FIBROCIMENTO   FORNECIMENTO E INSTALAÇÃO. AF_06/2016</v>
          </cell>
          <cell r="I4386" t="str">
            <v>UN</v>
          </cell>
          <cell r="J4386" t="str">
            <v>COEFICIENTE DE REPRESENTATIVIDADE</v>
          </cell>
          <cell r="K4386" t="str">
            <v>59,13</v>
          </cell>
        </row>
        <row r="4387">
          <cell r="G4387">
            <v>94669</v>
          </cell>
          <cell r="H4387" t="str">
            <v>LUVA, PVC, SOLDÁVEL, DN 85 MM, INSTALADO EM RESERVAÇÃO DE ÁGUA DE EDIFICAÇÃO QUE POSSUA RESERVATÓRIO DE FIBRA/FIBROCIMENTO   FORNECIMENTO E INSTALAÇÃO. AF_06/2016</v>
          </cell>
          <cell r="I4387" t="str">
            <v>UN</v>
          </cell>
          <cell r="J4387" t="str">
            <v>COEFICIENTE DE REPRESENTATIVIDADE</v>
          </cell>
          <cell r="K4387" t="str">
            <v>81,30</v>
          </cell>
        </row>
        <row r="4388">
          <cell r="G4388">
            <v>94670</v>
          </cell>
          <cell r="H4388" t="str">
            <v>ADAPTADOR CURTO COM BOLSA E ROSCA PARA REGISTRO, PVC, SOLDÁVEL, DN 110 MM X 4 , INSTALADO EM RESERVAÇÃO DE ÁGUA DE EDIFICAÇÃO QUE POSSUA RESERVATÓRIO DE FIBRA/FIBROCIMENTO   FORNECIMENTO E INSTALAÇÃO. AF_06/2016</v>
          </cell>
          <cell r="I4388" t="str">
            <v>UN</v>
          </cell>
          <cell r="J4388" t="str">
            <v>COEFICIENTE DE REPRESENTATIVIDADE</v>
          </cell>
          <cell r="K4388" t="str">
            <v>80,52</v>
          </cell>
        </row>
        <row r="4389">
          <cell r="G4389">
            <v>94671</v>
          </cell>
          <cell r="H4389" t="str">
            <v>LUVA, PVC, SOLDÁVEL, DN 110 MM, INSTALADO EM RESERVAÇÃO DE ÁGUA DE EDIFICAÇÃO QUE POSSUA RESERVATÓRIO DE FIBRA/FIBROCIMENTO   FORNECIMENTO E INSTALAÇÃO. AF_06/2016</v>
          </cell>
          <cell r="I4389" t="str">
            <v>UN</v>
          </cell>
          <cell r="J4389" t="str">
            <v>COEFICIENTE DE REPRESENTATIVIDADE</v>
          </cell>
          <cell r="K4389" t="str">
            <v>121,11</v>
          </cell>
        </row>
        <row r="4390">
          <cell r="G4390">
            <v>94672</v>
          </cell>
          <cell r="H4390" t="str">
            <v>JOELHO 90 GRAUS COM BUCHA DE LATÃO, PVC, SOLDÁVEL, DN  25 MM, X 3/4 INSTALADO EM RESERVAÇÃO DE ÁGUA DE EDIFICAÇÃO QUE POSSUA RESERVATÓRIO DE FIBRA/FIBROCIMENTO   FORNECIMENTO E INSTALAÇÃO. AF_06/2016</v>
          </cell>
          <cell r="I4390" t="str">
            <v>UN</v>
          </cell>
          <cell r="J4390" t="str">
            <v>COEFICIENTE DE REPRESENTATIVIDADE</v>
          </cell>
          <cell r="K4390" t="str">
            <v>9,54</v>
          </cell>
        </row>
        <row r="4391">
          <cell r="G4391">
            <v>94673</v>
          </cell>
          <cell r="H4391" t="str">
            <v>CURVA 90 GRAUS, PVC, SOLDÁVEL, DN  25 MM, INSTALADO EM RESERVAÇÃO DE ÁGUA DE EDIFICAÇÃO QUE POSSUA RESERVATÓRIO DE FIBRA/FIBROCIMENTO   FORNECIMENTO E INSTALAÇÃO. AF_06/2016</v>
          </cell>
          <cell r="I4391" t="str">
            <v>UN</v>
          </cell>
          <cell r="J4391" t="str">
            <v>COEFICIENTE DE REPRESENTATIVIDADE</v>
          </cell>
          <cell r="K4391" t="str">
            <v>10,26</v>
          </cell>
        </row>
        <row r="4392">
          <cell r="G4392">
            <v>94674</v>
          </cell>
          <cell r="H4392" t="str">
            <v>JOELHO 90 GRAUS, PVC, SOLDÁVEL, DN 32 MM INSTALADO EM RESERVAÇÃO DE ÁGUA DE EDIFICAÇÃO QUE POSSUA RESERVATÓRIO DE FIBRA/FIBROCIMENTO   FORNECIMENTO E INSTALAÇÃO. AF_06/2016</v>
          </cell>
          <cell r="I4392" t="str">
            <v>UN</v>
          </cell>
          <cell r="J4392" t="str">
            <v>COEFICIENTE DE REPRESENTATIVIDADE</v>
          </cell>
          <cell r="K4392" t="str">
            <v>9,53</v>
          </cell>
        </row>
        <row r="4393">
          <cell r="G4393">
            <v>94675</v>
          </cell>
          <cell r="H4393" t="str">
            <v>CURVA 90 GRAUS, PVC, SOLDÁVEL, DN 32 MM, INSTALADO EM RESERVAÇÃO DE ÁGUA DE EDIFICAÇÃO QUE POSSUA RESERVATÓRIO DE FIBRA/FIBROCIMENTO   FORNECIMENTO E INSTALAÇÃO. AF_06/2016</v>
          </cell>
          <cell r="I4393" t="str">
            <v>UN</v>
          </cell>
          <cell r="J4393" t="str">
            <v>COEFICIENTE DE REPRESENTATIVIDADE</v>
          </cell>
          <cell r="K4393" t="str">
            <v>14,78</v>
          </cell>
        </row>
        <row r="4394">
          <cell r="G4394">
            <v>94676</v>
          </cell>
          <cell r="H4394" t="str">
            <v>JOELHO 90 GRAUS, PVC, SOLDÁVEL, DN 40 MM INSTALADO EM RESERVAÇÃO DE ÁGUA DE EDIFICAÇÃO QUE POSSUA RESERVATÓRIO DE FIBRA/FIBROCIMENTO   FORNECIMENTO E INSTALAÇÃO. AF_06/2016</v>
          </cell>
          <cell r="I4394" t="str">
            <v>UN</v>
          </cell>
          <cell r="J4394" t="str">
            <v>COEFICIENTE DE REPRESENTATIVIDADE</v>
          </cell>
          <cell r="K4394" t="str">
            <v>17,31</v>
          </cell>
        </row>
        <row r="4395">
          <cell r="G4395">
            <v>94677</v>
          </cell>
          <cell r="H4395" t="str">
            <v>CURVA 90 GRAUS, PVC, SOLDÁVEL, DN 40 MM, INSTALADO EM RESERVAÇÃO DE ÁGUA DE EDIFICAÇÃO QUE POSSUA RESERVATÓRIO DE FIBRA/FIBROCIMENTO   FORNECIMENTO E INSTALAÇÃO. AF_06/2016</v>
          </cell>
          <cell r="I4395" t="str">
            <v>UN</v>
          </cell>
          <cell r="J4395" t="str">
            <v>COEFICIENTE DE REPRESENTATIVIDADE</v>
          </cell>
          <cell r="K4395" t="str">
            <v>25,27</v>
          </cell>
        </row>
        <row r="4396">
          <cell r="G4396">
            <v>94678</v>
          </cell>
          <cell r="H4396" t="str">
            <v>JOELHO 90 GRAUS, PVC, SOLDÁVEL, DN 50 MM INSTALADO EM RESERVAÇÃO DE ÁGUA DE EDIFICAÇÃO QUE POSSUA RESERVATÓRIO DE FIBRA/FIBROCIMENTO   FORNECIMENTO E INSTALAÇÃO. AF_06/2016</v>
          </cell>
          <cell r="I4396" t="str">
            <v>UN</v>
          </cell>
          <cell r="J4396" t="str">
            <v>COEFICIENTE DE REPRESENTATIVIDADE</v>
          </cell>
          <cell r="K4396" t="str">
            <v>16,13</v>
          </cell>
        </row>
        <row r="4397">
          <cell r="G4397">
            <v>94679</v>
          </cell>
          <cell r="H4397" t="str">
            <v>CURVA 90 GRAUS, PVC, SOLDÁVEL, DN 50 MM, INSTALADO EM RESERVAÇÃO DE ÁGUA DE EDIFICAÇÃO QUE POSSUA RESERVATÓRIO DE FIBRA/FIBROCIMENTO   FORNECIMENTO E INSTALAÇÃO. AF_06/2016</v>
          </cell>
          <cell r="I4397" t="str">
            <v>UN</v>
          </cell>
          <cell r="J4397" t="str">
            <v>COEFICIENTE DE REPRESENTATIVIDADE</v>
          </cell>
          <cell r="K4397" t="str">
            <v>26,60</v>
          </cell>
        </row>
        <row r="4398">
          <cell r="G4398">
            <v>94680</v>
          </cell>
          <cell r="H4398" t="str">
            <v>JOELHO 90 GRAUS, PVC, SOLDÁVEL, DN 60 MM INSTALADO EM RESERVAÇÃO DE ÁGUA DE EDIFICAÇÃO QUE POSSUA RESERVATÓRIO DE FIBRA/FIBROCIMENTO   FORNECIMENTO E INSTALAÇÃO. AF_06/2016</v>
          </cell>
          <cell r="I4398" t="str">
            <v>UN</v>
          </cell>
          <cell r="J4398" t="str">
            <v>COEFICIENTE DE REPRESENTATIVIDADE</v>
          </cell>
          <cell r="K4398" t="str">
            <v>54,84</v>
          </cell>
        </row>
        <row r="4399">
          <cell r="G4399">
            <v>94681</v>
          </cell>
          <cell r="H4399" t="str">
            <v>CURVA 90 GRAUS, PVC, SOLDÁVEL, DN 60 MM, INSTALADO EM RESERVAÇÃO DE ÁGUA DE EDIFICAÇÃO QUE POSSUA RESERVATÓRIO DE FIBRA/FIBROCIMENTO   FORNECIMENTO E INSTALAÇÃO. AF_06/2016</v>
          </cell>
          <cell r="I4399" t="str">
            <v>UN</v>
          </cell>
          <cell r="J4399" t="str">
            <v>COEFICIENTE DE REPRESENTATIVIDADE</v>
          </cell>
          <cell r="K4399" t="str">
            <v>61,53</v>
          </cell>
        </row>
        <row r="4400">
          <cell r="G4400">
            <v>94682</v>
          </cell>
          <cell r="H4400" t="str">
            <v>JOELHO 90 GRAUS, PVC, SOLDÁVEL, DN 75 MM INSTALADO EM RESERVAÇÃO DE ÁGUA DE EDIFICAÇÃO QUE POSSUA RESERVATÓRIO DE FIBRA/FIBROCIMENTO   FORNECIMENTO E INSTALAÇÃO. AF_06/2016</v>
          </cell>
          <cell r="I4400" t="str">
            <v>UN</v>
          </cell>
          <cell r="J4400" t="str">
            <v>COEFICIENTE DE REPRESENTATIVIDADE</v>
          </cell>
          <cell r="K4400" t="str">
            <v>128,20</v>
          </cell>
        </row>
        <row r="4401">
          <cell r="G4401">
            <v>94683</v>
          </cell>
          <cell r="H4401" t="str">
            <v>CURVA 90 GRAUS, PVC, SOLDÁVEL, DN 75 MM, INSTALADO EM RESERVAÇÃO DE ÁGUA DE EDIFICAÇÃO QUE POSSUA RESERVATÓRIO DE FIBRA/FIBROCIMENTO   FORNECIMENTO E INSTALAÇÃO. AF_06/2016</v>
          </cell>
          <cell r="I4401" t="str">
            <v>UN</v>
          </cell>
          <cell r="J4401" t="str">
            <v>COEFICIENTE DE REPRESENTATIVIDADE</v>
          </cell>
          <cell r="K4401" t="str">
            <v>85,27</v>
          </cell>
        </row>
        <row r="4402">
          <cell r="G4402">
            <v>94684</v>
          </cell>
          <cell r="H4402" t="str">
            <v>JOELHO 90 GRAUS, PVC, SOLDÁVEL, DN 85 MM INSTALADO EM RESERVAÇÃO DE ÁGUA DE EDIFICAÇÃO QUE POSSUA RESERVATÓRIO DE FIBRA/FIBROCIMENTO   FORNECIMENTO E INSTALAÇÃO. AF_06/2016</v>
          </cell>
          <cell r="I4402" t="str">
            <v>UN</v>
          </cell>
          <cell r="J4402" t="str">
            <v>COEFICIENTE DE REPRESENTATIVIDADE</v>
          </cell>
          <cell r="K4402" t="str">
            <v>163,61</v>
          </cell>
        </row>
        <row r="4403">
          <cell r="G4403">
            <v>94685</v>
          </cell>
          <cell r="H4403" t="str">
            <v>CURVA 90 GRAUS, PVC, SOLDÁVEL, DN 85 MM, INSTALADO EM RESERVAÇÃO DE ÁGUA DE EDIFICAÇÃO QUE POSSUA RESERVATÓRIO DE FIBRA/FIBROCIMENTO   FORNECIMENTO E INSTALAÇÃO. AF_06/2016</v>
          </cell>
          <cell r="I4403" t="str">
            <v>UN</v>
          </cell>
          <cell r="J4403" t="str">
            <v>COEFICIENTE DE REPRESENTATIVIDADE</v>
          </cell>
          <cell r="K4403" t="str">
            <v>118,10</v>
          </cell>
        </row>
        <row r="4404">
          <cell r="G4404">
            <v>94686</v>
          </cell>
          <cell r="H4404" t="str">
            <v>JOELHO 90 GRAUS, PVC, SOLDÁVEL, DN 110 MM INSTALADO EM RESERVAÇÃO DE ÁGUA DE EDIFICAÇÃO QUE POSSUA RESERVATÓRIO DE FIBRA/FIBROCIMENTO   FORNECIMENTO E INSTALAÇÃO. AF_06/2016</v>
          </cell>
          <cell r="I4404" t="str">
            <v>UN</v>
          </cell>
          <cell r="J4404" t="str">
            <v>COEFICIENTE DE REPRESENTATIVIDADE</v>
          </cell>
          <cell r="K4404" t="str">
            <v>299,81</v>
          </cell>
        </row>
        <row r="4405">
          <cell r="G4405">
            <v>94687</v>
          </cell>
          <cell r="H4405" t="str">
            <v>CURVA 90 GRAUS, PVC, SOLDÁVEL, DN 110 MM, INSTALADO EM RESERVAÇÃO DE ÁGUA DE EDIFICAÇÃO QUE POSSUA RESERVATÓRIO DE FIBRA/FIBROCIMENTO   FORNECIMENTO E INSTALAÇÃO. AF_06/2016</v>
          </cell>
          <cell r="I4405" t="str">
            <v>UN</v>
          </cell>
          <cell r="J4405" t="str">
            <v>COEFICIENTE DE REPRESENTATIVIDADE</v>
          </cell>
          <cell r="K4405" t="str">
            <v>269,60</v>
          </cell>
        </row>
        <row r="4406">
          <cell r="G4406">
            <v>94688</v>
          </cell>
          <cell r="H4406" t="str">
            <v>TÊ, PVC, SOLDÁVEL, DN  25 MM INSTALADO EM RESERVAÇÃO DE ÁGUA DE EDIFICAÇÃO QUE POSSUA RESERVATÓRIO DE FIBRA/FIBROCIMENTO   FORNECIMENTO E INSTALAÇÃO. AF_06/2016</v>
          </cell>
          <cell r="I4406" t="str">
            <v>UN</v>
          </cell>
          <cell r="J4406" t="str">
            <v>COEFICIENTE DE REPRESENTATIVIDADE</v>
          </cell>
          <cell r="K4406" t="str">
            <v>10,22</v>
          </cell>
        </row>
        <row r="4407">
          <cell r="G4407">
            <v>94689</v>
          </cell>
          <cell r="H4407" t="str">
            <v>TÊ COM BUCHA DE LATÃO NA BOLSA CENTRAL, PVC, SOLDÁVEL, DN  25 MM X 3/4 , INSTALADO EM RESERVAÇÃO DE ÁGUA DE EDIFICAÇÃO QUE POSSUA RESERVATÓRIO DE FIBRA/FIBROCIMENTO   FORNECIMENTO E INSTALAÇÃO. AF_06/2016</v>
          </cell>
          <cell r="I4407" t="str">
            <v>UN</v>
          </cell>
          <cell r="J4407" t="str">
            <v>COEFICIENTE DE REPRESENTATIVIDADE</v>
          </cell>
          <cell r="K4407" t="str">
            <v>14,16</v>
          </cell>
        </row>
        <row r="4408">
          <cell r="G4408">
            <v>94690</v>
          </cell>
          <cell r="H4408" t="str">
            <v>TÊ, PVC, SOLDÁVEL, DN 32 MM INSTALADO EM RESERVAÇÃO DE ÁGUA DE EDIFICAÇÃO QUE POSSUA RESERVATÓRIO DE FIBRA/FIBROCIMENTO   FORNECIMENTO E INSTALAÇÃO. AF_06/2016</v>
          </cell>
          <cell r="I4408" t="str">
            <v>UN</v>
          </cell>
          <cell r="J4408" t="str">
            <v>COEFICIENTE DE REPRESENTATIVIDADE</v>
          </cell>
          <cell r="K4408" t="str">
            <v>13,57</v>
          </cell>
        </row>
        <row r="4409">
          <cell r="G4409">
            <v>94691</v>
          </cell>
          <cell r="H4409" t="str">
            <v>TÊ DE REDUÇÃO, PVC, SOLDÁVEL, DN 32 MM X  25 MM, INSTALADO EM RESERVAÇÃO DE ÁGUA DE EDIFICAÇÃO QUE POSSUA RESERVATÓRIO DE FIBRA/FIBROCIMENTO   FORNECIMENTO E INSTALAÇÃO. AF_06/2016</v>
          </cell>
          <cell r="I4409" t="str">
            <v>UN</v>
          </cell>
          <cell r="J4409" t="str">
            <v>COEFICIENTE DE REPRESENTATIVIDADE</v>
          </cell>
          <cell r="K4409" t="str">
            <v>17,35</v>
          </cell>
        </row>
        <row r="4410">
          <cell r="G4410">
            <v>94692</v>
          </cell>
          <cell r="H4410" t="str">
            <v>TÊ, PVC, SOLDÁVEL, DN 40 MM INSTALADO EM RESERVAÇÃO DE ÁGUA DE EDIFICAÇÃO QUE POSSUA RESERVATÓRIO DE FIBRA/FIBROCIMENTO   FORNECIMENTO E INSTALAÇÃO. AF_06/2016</v>
          </cell>
          <cell r="I4410" t="str">
            <v>UN</v>
          </cell>
          <cell r="J4410" t="str">
            <v>COEFICIENTE DE REPRESENTATIVIDADE</v>
          </cell>
          <cell r="K4410" t="str">
            <v>25,29</v>
          </cell>
        </row>
        <row r="4411">
          <cell r="G4411">
            <v>94693</v>
          </cell>
          <cell r="H4411" t="str">
            <v>TÊ DE REDUÇÃO, PVC, SOLDÁVEL, DN 40 MM X 32 MM, INSTALADO EM RESERVAÇÃO DE ÁGUA DE EDIFICAÇÃO QUE POSSUA RESERVATÓRIO DE FIBRA/FIBROCIMENTO   FORNECIMENTO E INSTALAÇÃO. AF_06/2016</v>
          </cell>
          <cell r="I4411" t="str">
            <v>UN</v>
          </cell>
          <cell r="J4411" t="str">
            <v>COEFICIENTE DE REPRESENTATIVIDADE</v>
          </cell>
          <cell r="K4411" t="str">
            <v>24,58</v>
          </cell>
        </row>
        <row r="4412">
          <cell r="G4412">
            <v>94694</v>
          </cell>
          <cell r="H4412" t="str">
            <v>TÊ, PVC, SOLDÁVEL, DN 50 MM INSTALADO EM RESERVAÇÃO DE ÁGUA DE EDIFICAÇÃO QUE POSSUA RESERVATÓRIO DE FIBRA/FIBROCIMENTO   FORNECIMENTO E INSTALAÇÃO. AF_06/2016</v>
          </cell>
          <cell r="I4412" t="str">
            <v>UN</v>
          </cell>
          <cell r="J4412" t="str">
            <v>COEFICIENTE DE REPRESENTATIVIDADE</v>
          </cell>
          <cell r="K4412" t="str">
            <v>25,84</v>
          </cell>
        </row>
        <row r="4413">
          <cell r="G4413">
            <v>94695</v>
          </cell>
          <cell r="H4413" t="str">
            <v>TÊ DE REDUÇÃO, PVC, SOLDÁVEL, DN 50 MM X 40 MM, INSTALADO EM RESERVAÇÃO DE ÁGUA DE EDIFICAÇÃO QUE POSSUA RESERVATÓRIO DE FIBRA/FIBROCIMENTO   FORNECIMENTO E INSTALAÇÃO. AF_06/2016</v>
          </cell>
          <cell r="I4413" t="str">
            <v>UN</v>
          </cell>
          <cell r="J4413" t="str">
            <v>COEFICIENTE DE REPRESENTATIVIDADE</v>
          </cell>
          <cell r="K4413" t="str">
            <v>36,82</v>
          </cell>
        </row>
        <row r="4414">
          <cell r="G4414">
            <v>94696</v>
          </cell>
          <cell r="H4414" t="str">
            <v>TÊ, PVC, SOLDÁVEL, DN 60 MM INSTALADO EM RESERVAÇÃO DE ÁGUA DE EDIFICAÇÃO QUE POSSUA RESERVATÓRIO DE FIBRA/FIBROCIMENTO   FORNECIMENTO E INSTALAÇÃO. AF_06/2016</v>
          </cell>
          <cell r="I4414" t="str">
            <v>UN</v>
          </cell>
          <cell r="J4414" t="str">
            <v>COEFICIENTE DE REPRESENTATIVIDADE</v>
          </cell>
          <cell r="K4414" t="str">
            <v>64,25</v>
          </cell>
        </row>
        <row r="4415">
          <cell r="G4415">
            <v>94697</v>
          </cell>
          <cell r="H4415" t="str">
            <v>TÊ, PVC, SOLDÁVEL, DN 75 MM INSTALADO EM RESERVAÇÃO DE ÁGUA DE EDIFICAÇÃO QUE POSSUA RESERVATÓRIO DE FIBRA/FIBROCIMENTO   FORNECIMENTO E INSTALAÇÃO. AF_06/2016</v>
          </cell>
          <cell r="I4415" t="str">
            <v>UN</v>
          </cell>
          <cell r="J4415" t="str">
            <v>COEFICIENTE DE REPRESENTATIVIDADE</v>
          </cell>
          <cell r="K4415" t="str">
            <v>98,67</v>
          </cell>
        </row>
        <row r="4416">
          <cell r="G4416">
            <v>94698</v>
          </cell>
          <cell r="H4416" t="str">
            <v>TÊ DE REDUÇÃO, PVC, SOLDÁVEL, DN 75 MM X 50 MM, INSTALADO EM RESERVAÇÃO DE ÁGUA DE EDIFICAÇÃO QUE POSSUA RESERVATÓRIO DE FIBRA/FIBROCIMENTO   FORNECIMENTO E INSTALAÇÃO. AF_06/2016</v>
          </cell>
          <cell r="I4416" t="str">
            <v>UN</v>
          </cell>
          <cell r="J4416" t="str">
            <v>COEFICIENTE DE REPRESENTATIVIDADE</v>
          </cell>
          <cell r="K4416" t="str">
            <v>79,38</v>
          </cell>
        </row>
        <row r="4417">
          <cell r="G4417">
            <v>94699</v>
          </cell>
          <cell r="H4417" t="str">
            <v>TÊ, PVC, SOLDÁVEL, DN 85 MM INSTALADO EM RESERVAÇÃO DE ÁGUA DE EDIFICAÇÃO QUE POSSUA RESERVATÓRIO DE FIBRA/FIBROCIMENTO   FORNECIMENTO E INSTALAÇÃO. AF_06/2016</v>
          </cell>
          <cell r="I4417" t="str">
            <v>UN</v>
          </cell>
          <cell r="J4417" t="str">
            <v>COEFICIENTE DE REPRESENTATIVIDADE</v>
          </cell>
          <cell r="K4417" t="str">
            <v>144,60</v>
          </cell>
        </row>
        <row r="4418">
          <cell r="G4418">
            <v>94700</v>
          </cell>
          <cell r="H4418" t="str">
            <v>TÊ DE REDUÇÃO, PVC, SOLDÁVEL, DN 85 MM X 60 MM, INSTALADO EM RESERVAÇÃO DE ÁGUA DE EDIFICAÇÃO QUE POSSUA RESERVATÓRIO DE FIBRA/FIBROCIMENTO   FORNECIMENTO E INSTALAÇÃO. AF_06/2016</v>
          </cell>
          <cell r="I4418" t="str">
            <v>UN</v>
          </cell>
          <cell r="J4418" t="str">
            <v>COEFICIENTE DE REPRESENTATIVIDADE</v>
          </cell>
          <cell r="K4418" t="str">
            <v>171,04</v>
          </cell>
        </row>
        <row r="4419">
          <cell r="G4419">
            <v>94701</v>
          </cell>
          <cell r="H4419" t="str">
            <v>TÊ, PVC, SOLDÁVEL, DN 110 MM INSTALADO EM RESERVAÇÃO DE ÁGUA DE EDIFICAÇÃO QUE POSSUA RESERVATÓRIO DE FIBRA/FIBROCIMENTO   FORNECIMENTO E INSTALAÇÃO. AF_06/2016</v>
          </cell>
          <cell r="I4419" t="str">
            <v>UN</v>
          </cell>
          <cell r="J4419" t="str">
            <v>COEFICIENTE DE REPRESENTATIVIDADE</v>
          </cell>
          <cell r="K4419" t="str">
            <v>261,09</v>
          </cell>
        </row>
        <row r="4420">
          <cell r="G4420">
            <v>94702</v>
          </cell>
          <cell r="H4420" t="str">
            <v>TÊ DE REDUÇÃO, PVC, SOLDÁVEL, DN 110 MM X 60 MM, INSTALADO EM RESERVAÇÃO DE ÁGUA DE EDIFICAÇÃO QUE POSSUA RESERVATÓRIO DE FIBRA/FIBROCIMENTO   FORNECIMENTO E INSTALAÇÃO. AF_06/2016</v>
          </cell>
          <cell r="I4420" t="str">
            <v>UN</v>
          </cell>
          <cell r="J4420" t="str">
            <v>COEFICIENTE DE REPRESENTATIVIDADE</v>
          </cell>
          <cell r="K4420" t="str">
            <v>228,21</v>
          </cell>
        </row>
        <row r="4421">
          <cell r="G4421">
            <v>94703</v>
          </cell>
          <cell r="H4421" t="str">
            <v>ADAPTADOR COM FLANGE E ANEL DE VEDAÇÃO, PVC, SOLDÁVEL, DN  25 MM X 3/4 , INSTALADO EM RESERVAÇÃO DE ÁGUA DE EDIFICAÇÃO QUE POSSUA RESERVATÓRIO DE FIBRA/FIBROCIMENTO   FORNECIMENTO E INSTALAÇÃO. AF_06/2016</v>
          </cell>
          <cell r="I4421" t="str">
            <v>UN</v>
          </cell>
          <cell r="J4421" t="str">
            <v>COEFICIENTE DE REPRESENTATIVIDADE</v>
          </cell>
          <cell r="K4421" t="str">
            <v>23,24</v>
          </cell>
        </row>
        <row r="4422">
          <cell r="G4422">
            <v>94704</v>
          </cell>
          <cell r="H4422" t="str">
            <v>ADAPTADOR COM FLANGE E ANEL DE VEDAÇÃO, PVC, SOLDÁVEL, DN 32 MM X 1 , INSTALADO EM RESERVAÇÃO DE ÁGUA DE EDIFICAÇÃO QUE POSSUA RESERVATÓRIO DE FIBRA/FIBROCIMENTO   FORNECIMENTO E INSTALAÇÃO. AF_06/2016</v>
          </cell>
          <cell r="I4422" t="str">
            <v>UN</v>
          </cell>
          <cell r="J4422" t="str">
            <v>COEFICIENTE DE REPRESENTATIVIDADE</v>
          </cell>
          <cell r="K4422" t="str">
            <v>31,32</v>
          </cell>
        </row>
        <row r="4423">
          <cell r="G4423">
            <v>94705</v>
          </cell>
          <cell r="H4423" t="str">
            <v>ADAPTADOR COM FLANGE E ANEL DE VEDAÇÃO, PVC, SOLDÁVEL, DN 40 MM X 1 1/4 , INSTALADO EM RESERVAÇÃO DE ÁGUA DE EDIFICAÇÃO QUE POSSUA RESERVATÓRIO DE FIBRA/FIBROCIMENTO   FORNECIMENTO E INSTALAÇÃO. AF_06/2016</v>
          </cell>
          <cell r="I4423" t="str">
            <v>UN</v>
          </cell>
          <cell r="J4423" t="str">
            <v>COEFICIENTE DE REPRESENTATIVIDADE</v>
          </cell>
          <cell r="K4423" t="str">
            <v>43,30</v>
          </cell>
        </row>
        <row r="4424">
          <cell r="G4424">
            <v>94706</v>
          </cell>
          <cell r="H4424" t="str">
            <v>ADAPTADOR COM FLANGE E ANEL DE VEDAÇÃO, PVC, SOLDÁVEL, DN 50 MM X 1 1/2 , INSTALADO EM RESERVAÇÃO DE ÁGUA DE EDIFICAÇÃO QUE POSSUA RESERVATÓRIO DE FIBRA/FIBROCIMENTO   FORNECIMENTO E INSTALAÇÃO. AF_06/2016</v>
          </cell>
          <cell r="I4424" t="str">
            <v>UN</v>
          </cell>
          <cell r="J4424" t="str">
            <v>COEFICIENTE DE REPRESENTATIVIDADE</v>
          </cell>
          <cell r="K4424" t="str">
            <v>48,99</v>
          </cell>
        </row>
        <row r="4425">
          <cell r="G4425">
            <v>94707</v>
          </cell>
          <cell r="H4425" t="str">
            <v>ADAPTADOR COM FLANGE E ANEL DE VEDAÇÃO, PVC, SOLDÁVEL, DN 60 MM X 2 , INSTALADO EM RESERVAÇÃO DE ÁGUA DE EDIFICAÇÃO QUE POSSUA RESERVATÓRIO DE FIBRA/FIBROCIMENTO   FORNECIMENTO E INSTALAÇÃO. AF_06/2016</v>
          </cell>
          <cell r="I4425" t="str">
            <v>UN</v>
          </cell>
          <cell r="J4425" t="str">
            <v>COEFICIENTE DE REPRESENTATIVIDADE</v>
          </cell>
          <cell r="K4425" t="str">
            <v>74,46</v>
          </cell>
        </row>
        <row r="4426">
          <cell r="G4426">
            <v>94713</v>
          </cell>
          <cell r="H4426" t="str">
            <v>ADAPTADOR COM FLANGES LIVRES, PVC, SOLDÁVEL, DN 75 MM X 2 1/2 , INSTALADO EM RESERVAÇÃO DE ÁGUA DE EDIFICAÇÃO QUE POSSUA RESERVATÓRIO DE FIBRA/FIBROCIMENTO   FORNECIMENTO E INSTALAÇÃO. AF_06/2016</v>
          </cell>
          <cell r="I4426" t="str">
            <v>UN</v>
          </cell>
          <cell r="J4426" t="str">
            <v>COEFICIENTE DE REPRESENTATIVIDADE</v>
          </cell>
          <cell r="K4426" t="str">
            <v>297,74</v>
          </cell>
        </row>
        <row r="4427">
          <cell r="G4427">
            <v>94714</v>
          </cell>
          <cell r="H4427" t="str">
            <v>ADAPTADOR COM FLANGES LIVRES, PVC, SOLDÁVEL, DN 85 MM X 3 , INSTALADO EM RESERVAÇÃO DE ÁGUA DE EDIFICAÇÃO QUE POSSUA RESERVATÓRIO DE FIBRA/FIBROCIMENTO   FORNECIMENTO E INSTALAÇÃO. AF_06/2016</v>
          </cell>
          <cell r="I4427" t="str">
            <v>UN</v>
          </cell>
          <cell r="J4427" t="str">
            <v>COEFICIENTE DE REPRESENTATIVIDADE</v>
          </cell>
          <cell r="K4427" t="str">
            <v>417,07</v>
          </cell>
        </row>
        <row r="4428">
          <cell r="G4428">
            <v>94715</v>
          </cell>
          <cell r="H4428" t="str">
            <v>ADAPTADOR COM FLANGES LIVRES, PVC, SOLDÁVEL, DN 110 MM X 4 , INSTALADO EM RESERVAÇÃO DE ÁGUA DE EDIFICAÇÃO QUE POSSUA RESERVATÓRIO DE FIBRA/FIBROCIMENTO   FORNECIMENTO E INSTALAÇÃO. AF_06/2016</v>
          </cell>
          <cell r="I4428" t="str">
            <v>UN</v>
          </cell>
          <cell r="J4428" t="str">
            <v>COEFICIENTE DE REPRESENTATIVIDADE</v>
          </cell>
          <cell r="K4428" t="str">
            <v>367,39</v>
          </cell>
        </row>
        <row r="4429">
          <cell r="G4429">
            <v>94724</v>
          </cell>
          <cell r="H4429" t="str">
            <v>CONECTOR, CPVC, SOLDÁVEL, DN 22 MM X 3/4, INSTALADO EM RESERVAÇÃO DE ÁGUA DE EDIFICAÇÃO QUE POSSUA RESERVATÓRIO DE FIBRA/FIBROCIMENTO  FORNECIMENTO E INSTALAÇÃO. AF_06/2016</v>
          </cell>
          <cell r="I4429" t="str">
            <v>UN</v>
          </cell>
          <cell r="J4429" t="str">
            <v>COEFICIENTE DE REPRESENTATIVIDADE</v>
          </cell>
          <cell r="K4429" t="str">
            <v>24,19</v>
          </cell>
        </row>
        <row r="4430">
          <cell r="G4430">
            <v>94725</v>
          </cell>
          <cell r="H4430" t="str">
            <v>LUVA, CPVC, SOLDÁVEL, DN 22 MM, INSTALADO EM RESERVAÇÃO DE ÁGUA DE EDIFICAÇÃO QUE POSSUA RESERVATÓRIO DE FIBRA/FIBROCIMENTO  FORNECIMENTO E INSTALAÇÃO. AF_06/2016</v>
          </cell>
          <cell r="I4430" t="str">
            <v>UN</v>
          </cell>
          <cell r="J4430" t="str">
            <v>COEFICIENTE DE REPRESENTATIVIDADE</v>
          </cell>
          <cell r="K4430" t="str">
            <v>5,76</v>
          </cell>
        </row>
        <row r="4431">
          <cell r="G4431">
            <v>94726</v>
          </cell>
          <cell r="H4431" t="str">
            <v>CONECTOR, CPVC, SOLDÁVEL, DN 28 MM X 1, INSTALADO EM RESERVAÇÃO DE ÁGUA DE EDIFICAÇÃO QUE POSSUA RESERVATÓRIO DE FIBRA/FIBROCIMENTO  FORNECIMENTO E INSTALAÇÃO. AF_06/2016</v>
          </cell>
          <cell r="I4431" t="str">
            <v>UN</v>
          </cell>
          <cell r="J4431" t="str">
            <v>COEFICIENTE DE REPRESENTATIVIDADE</v>
          </cell>
          <cell r="K4431" t="str">
            <v>30,14</v>
          </cell>
        </row>
        <row r="4432">
          <cell r="G4432">
            <v>94727</v>
          </cell>
          <cell r="H4432" t="str">
            <v>LUVA, CPVC, SOLDÁVEL, DN 28 MM, INSTALADO EM RESERVAÇÃO DE ÁGUA DE EDIFICAÇÃO QUE POSSUA RESERVATÓRIO DE FIBRA/FIBROCIMENTO  FORNECIMENTO E INSTALAÇÃO. AF_06/2016</v>
          </cell>
          <cell r="I4432" t="str">
            <v>UN</v>
          </cell>
          <cell r="J4432" t="str">
            <v>COEFICIENTE DE REPRESENTATIVIDADE</v>
          </cell>
          <cell r="K4432" t="str">
            <v>8,50</v>
          </cell>
        </row>
        <row r="4433">
          <cell r="G4433">
            <v>94728</v>
          </cell>
          <cell r="H4433" t="str">
            <v>CONECTOR, CPVC, SOLDÁVEL, DN 35 MM X 1 1/4, INSTALADO EM RESERVAÇÃO DE ÁGUA DE EDIFICAÇÃO QUE POSSUA RESERVATÓRIO DE FIBRA/FIBROCIMENTO  FORNECIMENTO E INSTALAÇÃO. AF_06/2016</v>
          </cell>
          <cell r="I4433" t="str">
            <v>UN</v>
          </cell>
          <cell r="J4433" t="str">
            <v>COEFICIENTE DE REPRESENTATIVIDADE</v>
          </cell>
          <cell r="K4433" t="str">
            <v>47,40</v>
          </cell>
        </row>
        <row r="4434">
          <cell r="G4434">
            <v>94729</v>
          </cell>
          <cell r="H4434" t="str">
            <v>LUVA, CPVC, SOLDÁVEL, DN 35 MM, INSTALADO EM RESERVAÇÃO DE ÁGUA DE EDIFICAÇÃO QUE POSSUA RESERVATÓRIO DE FIBRA/FIBROCIMENTO  FORNECIMENTO E INSTALAÇÃO. AF_06/2016</v>
          </cell>
          <cell r="I4434" t="str">
            <v>UN</v>
          </cell>
          <cell r="J4434" t="str">
            <v>COEFICIENTE DE REPRESENTATIVIDADE</v>
          </cell>
          <cell r="K4434" t="str">
            <v>15,87</v>
          </cell>
        </row>
        <row r="4435">
          <cell r="G4435">
            <v>94730</v>
          </cell>
          <cell r="H4435" t="str">
            <v>CONECTOR, CPVC, SOLDÁVEL, DN 42 MM X 1 1/2, INSTALADO EM RESERVAÇÃO DE ÁGUA DE EDIFICAÇÃO QUE POSSUA RESERVATÓRIO DE FIBRA/FIBROCIMENTO  FORNECIMENTO E INSTALAÇÃO. AF_06/2016</v>
          </cell>
          <cell r="I4435" t="str">
            <v>UN</v>
          </cell>
          <cell r="J4435" t="str">
            <v>COEFICIENTE DE REPRESENTATIVIDADE</v>
          </cell>
          <cell r="K4435" t="str">
            <v>56,95</v>
          </cell>
        </row>
        <row r="4436">
          <cell r="G4436">
            <v>94731</v>
          </cell>
          <cell r="H4436" t="str">
            <v>LUVA, CPVC, SOLDÁVEL, DN 42 MM, INSTALADO EM RESERVAÇÃO DE ÁGUA DE EDIFICAÇÃO QUE POSSUA RESERVATÓRIO DE FIBRA/FIBROCIMENTO  FORNECIMENTO E INSTALAÇÃO. AF_06/2016</v>
          </cell>
          <cell r="I4436" t="str">
            <v>UN</v>
          </cell>
          <cell r="J4436" t="str">
            <v>COEFICIENTE DE REPRESENTATIVIDADE</v>
          </cell>
          <cell r="K4436" t="str">
            <v>20,11</v>
          </cell>
        </row>
        <row r="4437">
          <cell r="G4437">
            <v>94732</v>
          </cell>
          <cell r="H4437" t="str">
            <v>CONECTOR, CPVC, SOLDÁVEL, DN 54 MM X 2", INSTALADO EM RESERVAÇÃO DE ÁGUA DE EDIFICAÇÃO QUE POSSUA RESERVATÓRIO DE FIBRA/FIBROCIMENTO - FORNECIMENTO E INSTALAÇÃO. AF_06/2016</v>
          </cell>
          <cell r="I4437" t="str">
            <v>UN</v>
          </cell>
          <cell r="J4437" t="str">
            <v>COEFICIENTE DE REPRESENTATIVIDADE</v>
          </cell>
          <cell r="K4437" t="str">
            <v>93,09</v>
          </cell>
        </row>
        <row r="4438">
          <cell r="G4438">
            <v>94733</v>
          </cell>
          <cell r="H4438" t="str">
            <v>LUVA, CPVC, SOLDÁVEL, DN 54 MM, INSTALADO EM RESERVAÇÃO DE ÁGUA DE EDIFICAÇÃO QUE POSSUA RESERVATÓRIO DE FIBRA/FIBROCIMENTO  FORNECIMENTO E INSTALAÇÃO. AF_06/2016</v>
          </cell>
          <cell r="I4438" t="str">
            <v>UN</v>
          </cell>
          <cell r="J4438" t="str">
            <v>COEFICIENTE DE REPRESENTATIVIDADE</v>
          </cell>
          <cell r="K4438" t="str">
            <v>38,44</v>
          </cell>
        </row>
        <row r="4439">
          <cell r="G4439">
            <v>94734</v>
          </cell>
          <cell r="H4439" t="str">
            <v>CONECTOR, CPVC, SOLDÁVEL, DN 73 MM X 2 1/2", INSTALADO EM RESERVAÇÃO DE ÁGUA DE EDIFICAÇÃO QUE POSSUA RESERVATÓRIO DE FIBRA/FIBROCIMENTO - FORNECIMENTO E INSTALAÇÃO. AF_06/2016</v>
          </cell>
          <cell r="I4439" t="str">
            <v>UN</v>
          </cell>
          <cell r="J4439" t="str">
            <v>COEFICIENTE DE REPRESENTATIVIDADE</v>
          </cell>
          <cell r="K4439" t="str">
            <v>335,99</v>
          </cell>
        </row>
        <row r="4440">
          <cell r="G4440">
            <v>94736</v>
          </cell>
          <cell r="H4440" t="str">
            <v>CONECTOR, CPVC, SOLDÁVEL, DN 89 MM X 3", INSTALADO EM RESERVAÇÃO DE ÁGUA DE EDIFICAÇÃO QUE POSSUA RESERVATÓRIO DE FIBRA/FIBROCIMENTO - FORNECIMENTO E INSTALAÇÃO. AF_06/2016</v>
          </cell>
          <cell r="I4440" t="str">
            <v>UN</v>
          </cell>
          <cell r="J4440" t="str">
            <v>COEFICIENTE DE REPRESENTATIVIDADE</v>
          </cell>
          <cell r="K4440" t="str">
            <v>491,78</v>
          </cell>
        </row>
        <row r="4441">
          <cell r="G4441">
            <v>94737</v>
          </cell>
          <cell r="H4441" t="str">
            <v>LUVA, CPVC, SOLDÁVEL, DN 89 MM, INSTALADO EM RESERVAÇÃO DE ÁGUA DE EDIFICAÇÃO QUE POSSUA RESERVATÓRIO DE FIBRA/FIBROCIMENTO  FORNECIMENTO E INSTALAÇÃO. AF_06/2016</v>
          </cell>
          <cell r="I4441" t="str">
            <v>UN</v>
          </cell>
          <cell r="J4441" t="str">
            <v>COEFICIENTE DE REPRESENTATIVIDADE</v>
          </cell>
          <cell r="K4441" t="str">
            <v>163,53</v>
          </cell>
        </row>
        <row r="4442">
          <cell r="G4442">
            <v>94738</v>
          </cell>
          <cell r="H4442" t="str">
            <v>CONECTOR, CPVC, SOLDÁVEL, DN 114 MM X 4", INSTALADO EM RESERVAÇÃO DE ÁGUA DE EDIFICAÇÃO QUE POSSUA RESERVATÓRIO DE FIBRA/FIBROCIMENTO - FORNECIMENTO E INSTALAÇÃO. AF_06/2016</v>
          </cell>
          <cell r="I4442" t="str">
            <v>UN</v>
          </cell>
          <cell r="J4442" t="str">
            <v>COEFICIENTE DE REPRESENTATIVIDADE</v>
          </cell>
          <cell r="K4442" t="str">
            <v>1.475,60</v>
          </cell>
        </row>
        <row r="4443">
          <cell r="G4443">
            <v>94739</v>
          </cell>
          <cell r="H4443" t="str">
            <v>LUVA, CPVC, SOLDÁVEL, DN 114 MM, INSTALADO EM RESERVAÇÃO DE ÁGUA DE EDIFICAÇÃO QUE POSSUA RESERVATÓRIO DE FIBRA/FIBROCIMENTO - FORNECIMENTO E INSTALAÇÃO. AF_06/2016</v>
          </cell>
          <cell r="I4443" t="str">
            <v>UN</v>
          </cell>
          <cell r="J4443" t="str">
            <v>COEFICIENTE DE REPRESENTATIVIDADE</v>
          </cell>
          <cell r="K4443" t="str">
            <v>187,62</v>
          </cell>
        </row>
        <row r="4444">
          <cell r="G4444">
            <v>94740</v>
          </cell>
          <cell r="H4444" t="str">
            <v>JOELHO 90 GRAUS, CPVC, SOLDÁVEL, DN 22 MM, INSTALADO EM RESERVAÇÃO DE ÁGUA DE EDIFICAÇÃO QUE POSSUA RESERVATÓRIO DE FIBRA/FIBROCIMENTO  FORNECIMENTO E INSTALAÇÃO. AF_06/2016</v>
          </cell>
          <cell r="I4444" t="str">
            <v>UN</v>
          </cell>
          <cell r="J4444" t="str">
            <v>COEFICIENTE DE REPRESENTATIVIDADE</v>
          </cell>
          <cell r="K4444" t="str">
            <v>9,05</v>
          </cell>
        </row>
        <row r="4445">
          <cell r="G4445">
            <v>94741</v>
          </cell>
          <cell r="H4445" t="str">
            <v>CURVA 90 GRAUS, CPVC, SOLDÁVEL, DN 22 MM, INSTALADO EM RESERVAÇÃO DE ÁGUA DE EDIFICAÇÃO QUE POSSUA RESERVATÓRIO DE FIBRA/FIBROCIMENTO  FORNECIMENTO E INSTALAÇÃO. AF_06/2016</v>
          </cell>
          <cell r="I4445" t="str">
            <v>UN</v>
          </cell>
          <cell r="J4445" t="str">
            <v>COEFICIENTE DE REPRESENTATIVIDADE</v>
          </cell>
          <cell r="K4445" t="str">
            <v>11,72</v>
          </cell>
        </row>
        <row r="4446">
          <cell r="G4446">
            <v>94742</v>
          </cell>
          <cell r="H4446" t="str">
            <v>JOELHO 90 GRAUS, CPVC, SOLDÁVEL, DN 28 MM, INSTALADO EM RESERVAÇÃO DE ÁGUA DE EDIFICAÇÃO QUE POSSUA RESERVATÓRIO DE FIBRA/FIBROCIMENTO  FORNECIMENTO E INSTALAÇÃO. AF_06/2016</v>
          </cell>
          <cell r="I4446" t="str">
            <v>UN</v>
          </cell>
          <cell r="J4446" t="str">
            <v>COEFICIENTE DE REPRESENTATIVIDADE</v>
          </cell>
          <cell r="K4446" t="str">
            <v>13,59</v>
          </cell>
        </row>
        <row r="4447">
          <cell r="G4447">
            <v>94743</v>
          </cell>
          <cell r="H4447" t="str">
            <v>CURVA 90 GRAUS, CPVC, SOLDÁVEL, DN 28 MM, INSTALADO EM RESERVAÇÃO DE ÁGUA DE EDIFICAÇÃO QUE POSSUA RESERVATÓRIO DE FIBRA/FIBROCIMENTO  FORNECIMENTO E INSTALAÇÃO. AF_06/2016</v>
          </cell>
          <cell r="I4447" t="str">
            <v>UN</v>
          </cell>
          <cell r="J4447" t="str">
            <v>COEFICIENTE DE REPRESENTATIVIDADE</v>
          </cell>
          <cell r="K4447" t="str">
            <v>17,60</v>
          </cell>
        </row>
        <row r="4448">
          <cell r="G4448">
            <v>94744</v>
          </cell>
          <cell r="H4448" t="str">
            <v>JOELHO 90 GRAUS, CPVC, SOLDÁVEL, DN 35 MM, INSTALADO EM RESERVAÇÃO DE ÁGUA DE EDIFICAÇÃO QUE POSSUA RESERVATÓRIO DE FIBRA/FIBROCIMENTO  FORNECIMENTO E INSTALAÇÃO. AF_06/2016</v>
          </cell>
          <cell r="I4448" t="str">
            <v>UN</v>
          </cell>
          <cell r="J4448" t="str">
            <v>COEFICIENTE DE REPRESENTATIVIDADE</v>
          </cell>
          <cell r="K4448" t="str">
            <v>22,23</v>
          </cell>
        </row>
        <row r="4449">
          <cell r="G4449">
            <v>94746</v>
          </cell>
          <cell r="H4449" t="str">
            <v>JOELHO 90 GRAUS, CPVC, SOLDÁVEL, DN 42 MM, INSTALADO EM RESERVAÇÃO DE ÁGUA DE EDIFICAÇÃO QUE POSSUA RESERVATÓRIO DE FIBRA/FIBROCIMENTO  FORNECIMENTO E INSTALAÇÃO. AF_06/2016</v>
          </cell>
          <cell r="I4449" t="str">
            <v>UN</v>
          </cell>
          <cell r="J4449" t="str">
            <v>COEFICIENTE DE REPRESENTATIVIDADE</v>
          </cell>
          <cell r="K4449" t="str">
            <v>30,57</v>
          </cell>
        </row>
        <row r="4450">
          <cell r="G4450">
            <v>94748</v>
          </cell>
          <cell r="H4450" t="str">
            <v>JOELHO 90 GRAUS, CPVC, SOLDÁVEL, DN 54 MM, INSTALADO EM RESERVAÇÃO DE ÁGUA DE EDIFICAÇÃO QUE POSSUA RESERVATÓRIO DE FIBRA/FIBROCIMENTO  FORNECIMENTO E INSTALAÇÃO. AF_06/2016</v>
          </cell>
          <cell r="I4450" t="str">
            <v>UN</v>
          </cell>
          <cell r="J4450" t="str">
            <v>COEFICIENTE DE REPRESENTATIVIDADE</v>
          </cell>
          <cell r="K4450" t="str">
            <v>72,40</v>
          </cell>
        </row>
        <row r="4451">
          <cell r="G4451">
            <v>94750</v>
          </cell>
          <cell r="H4451" t="str">
            <v>JOELHO 90 GRAUS, CPVC, SOLDÁVEL, DN 73 MM, INSTALADO EM RESERVAÇÃO DE ÁGUA DE EDIFICAÇÃO QUE POSSUA RESERVATÓRIO DE FIBRA/FIBROCIMENTO  FORNECIMENTO E INSTALAÇÃO. AF_06/2016</v>
          </cell>
          <cell r="I4451" t="str">
            <v>UN</v>
          </cell>
          <cell r="J4451" t="str">
            <v>COEFICIENTE DE REPRESENTATIVIDADE</v>
          </cell>
          <cell r="K4451" t="str">
            <v>142,33</v>
          </cell>
        </row>
        <row r="4452">
          <cell r="G4452">
            <v>94752</v>
          </cell>
          <cell r="H4452" t="str">
            <v>JOELHO 90 GRAUS, CPVC, SOLDÁVEL, DN 89 MM, INSTALADO EM RESERVAÇÃO DE ÁGUA DE EDIFICAÇÃO QUE POSSUA RESERVATÓRIO DE FIBRA/FIBROCIMENTO  FORNECIMENTO E INSTALAÇÃO. AF_06/2016</v>
          </cell>
          <cell r="I4452" t="str">
            <v>UN</v>
          </cell>
          <cell r="J4452" t="str">
            <v>COEFICIENTE DE REPRESENTATIVIDADE</v>
          </cell>
          <cell r="K4452" t="str">
            <v>173,41</v>
          </cell>
        </row>
        <row r="4453">
          <cell r="G4453">
            <v>94754</v>
          </cell>
          <cell r="H4453" t="str">
            <v>JOELHO 90 GRAUS, CPVC, SOLDÁVEL, DN 114 MM, INSTALADO EM RESERVAÇÃO DE ÁGUA DE EDIFICAÇÃO QUE POSSUA RESERVATÓRIO DE FIBRA/FIBROCIMENTO - FORNECIMENTO E INSTALAÇÃO. AF_06/2016</v>
          </cell>
          <cell r="I4453" t="str">
            <v>UN</v>
          </cell>
          <cell r="J4453" t="str">
            <v>COEFICIENTE DE REPRESENTATIVIDADE</v>
          </cell>
          <cell r="K4453" t="str">
            <v>232,81</v>
          </cell>
        </row>
        <row r="4454">
          <cell r="G4454">
            <v>94756</v>
          </cell>
          <cell r="H4454" t="str">
            <v>TE, CPVC, SOLDÁVEL, DN 22 MM, INSTALADO EM RESERVAÇÃO DE ÁGUA DE EDIFICAÇÃO QUE POSSUA RESERVATÓRIO DE FIBRA/FIBROCIMENTO  FORNECIMENTO E INSTALAÇÃO. AF_06/2016</v>
          </cell>
          <cell r="I4454" t="str">
            <v>UN</v>
          </cell>
          <cell r="J4454" t="str">
            <v>COEFICIENTE DE REPRESENTATIVIDADE</v>
          </cell>
          <cell r="K4454" t="str">
            <v>11,32</v>
          </cell>
        </row>
        <row r="4455">
          <cell r="G4455">
            <v>94757</v>
          </cell>
          <cell r="H4455" t="str">
            <v>TE, CPVC, SOLDÁVEL, DN 28 MM, INSTALADO EM RESERVAÇÃO DE ÁGUA DE EDIFICAÇÃO QUE POSSUA RESERVATÓRIO DE FIBRA/FIBROCIMENTO  FORNECIMENTO E INSTALAÇÃO. AF_06/2016</v>
          </cell>
          <cell r="I4455" t="str">
            <v>UN</v>
          </cell>
          <cell r="J4455" t="str">
            <v>COEFICIENTE DE REPRESENTATIVIDADE</v>
          </cell>
          <cell r="K4455" t="str">
            <v>15,87</v>
          </cell>
        </row>
        <row r="4456">
          <cell r="G4456">
            <v>94758</v>
          </cell>
          <cell r="H4456" t="str">
            <v>TE, CPVC, SOLDÁVEL, DN 35 MM, INSTALADO EM RESERVAÇÃO DE ÁGUA DE EDIFICAÇÃO QUE POSSUA RESERVATÓRIO DE FIBRA/FIBROCIMENTO  FORNECIMENTO E INSTALAÇÃO. AF_06/2016</v>
          </cell>
          <cell r="I4456" t="str">
            <v>UN</v>
          </cell>
          <cell r="J4456" t="str">
            <v>COEFICIENTE DE REPRESENTATIVIDADE</v>
          </cell>
          <cell r="K4456" t="str">
            <v>43,79</v>
          </cell>
        </row>
        <row r="4457">
          <cell r="G4457">
            <v>94759</v>
          </cell>
          <cell r="H4457" t="str">
            <v>TE, CPVC, SOLDÁVEL, DN 42 MM, INSTALADO EM RESERVAÇÃO DE ÁGUA DE EDIFICAÇÃO QUE POSSUA RESERVATÓRIO DE FIBRA/FIBROCIMENTO  FORNECIMENTO E INSTALAÇÃO. AF_06/2016</v>
          </cell>
          <cell r="I4457" t="str">
            <v>UN</v>
          </cell>
          <cell r="J4457" t="str">
            <v>COEFICIENTE DE REPRESENTATIVIDADE</v>
          </cell>
          <cell r="K4457" t="str">
            <v>53,67</v>
          </cell>
        </row>
        <row r="4458">
          <cell r="G4458">
            <v>94760</v>
          </cell>
          <cell r="H4458" t="str">
            <v>TE, CPVC, SOLDÁVEL, DN 54 MM, INSTALADO EM RESERVAÇÃO DE ÁGUA DE EDIFICAÇÃO QUE POSSUA RESERVATÓRIO DE FIBRA/FIBROCIMENTO  FORNECIMENTO E INSTALAÇÃO. AF_06/2016</v>
          </cell>
          <cell r="I4458" t="str">
            <v>UN</v>
          </cell>
          <cell r="J4458" t="str">
            <v>COEFICIENTE DE REPRESENTATIVIDADE</v>
          </cell>
          <cell r="K4458" t="str">
            <v>90,04</v>
          </cell>
        </row>
        <row r="4459">
          <cell r="G4459">
            <v>94761</v>
          </cell>
          <cell r="H4459" t="str">
            <v>TE, CPVC, SOLDÁVEL, DN 73 MM, INSTALADO EM RESERVAÇÃO DE ÁGUA DE EDIFICAÇÃO QUE POSSUA RESERVATÓRIO DE FIBRA/FIBROCIMENTO  FORNECIMENTO E INSTALAÇÃO. AF_06/2016</v>
          </cell>
          <cell r="I4459" t="str">
            <v>UN</v>
          </cell>
          <cell r="J4459" t="str">
            <v>COEFICIENTE DE REPRESENTATIVIDADE</v>
          </cell>
          <cell r="K4459" t="str">
            <v>190,57</v>
          </cell>
        </row>
        <row r="4460">
          <cell r="G4460">
            <v>94762</v>
          </cell>
          <cell r="H4460" t="str">
            <v>TE, CPVC, SOLDÁVEL, DN 89 MM, INSTALADO EM RESERVAÇÃO DE ÁGUA DE EDIFICAÇÃO QUE POSSUA RESERVATÓRIO DE FIBRA/FIBROCIMENTO  FORNECIMENTO E INSTALAÇÃO. AF_06/2016</v>
          </cell>
          <cell r="I4460" t="str">
            <v>UN</v>
          </cell>
          <cell r="J4460" t="str">
            <v>COEFICIENTE DE REPRESENTATIVIDADE</v>
          </cell>
          <cell r="K4460" t="str">
            <v>233,92</v>
          </cell>
        </row>
        <row r="4461">
          <cell r="G4461">
            <v>94763</v>
          </cell>
          <cell r="H4461" t="str">
            <v>TE, CPVC, SOLDÁVEL, DN 114 MM, INSTALADO EM RESERVAÇÃO DE ÁGUA DE EDIFICAÇÃO QUE POSSUA RESERVATÓRIO DE FIBRA/FIBROCIMENTO - FORNECIMENTO E INSTALAÇÃO. AF_06/2016</v>
          </cell>
          <cell r="I4461" t="str">
            <v>UN</v>
          </cell>
          <cell r="J4461" t="str">
            <v>COEFICIENTE DE REPRESENTATIVIDADE</v>
          </cell>
          <cell r="K4461" t="str">
            <v>284,58</v>
          </cell>
        </row>
        <row r="4462">
          <cell r="G4462">
            <v>94764</v>
          </cell>
          <cell r="H4462" t="str">
            <v>ADAPTADOR COM FLANGE E ANEL DE VEDAÇÃO, CPVC, ROSCÁVEL, DN 15 MM, INSTALADO EM RESERVAÇÃO DE ÁGUA DE EDIFICAÇÃO QUE POSSUA RESERVATÓRIO DE FIBRA/FIBROCIMENTO - FORNECIMENTO E INSTALAÇÃO. AF_06/2016</v>
          </cell>
          <cell r="I4462" t="str">
            <v>UN</v>
          </cell>
          <cell r="J4462" t="str">
            <v>COEFICIENTE DE REPRESENTATIVIDADE</v>
          </cell>
          <cell r="K4462" t="str">
            <v>33,07</v>
          </cell>
        </row>
        <row r="4463">
          <cell r="G4463">
            <v>94765</v>
          </cell>
          <cell r="H4463" t="str">
            <v>ADAPTADOR COM FLANGE E ANEL DE VEDAÇÃO, CPVC, ROSCÁVEL, DN 22 MM, INSTALADO EM RESERVAÇÃO DE ÁGUA DE EDIFICAÇÃO QUE POSSUA RESERVATÓRIO DE FIBRA/FIBROCIMENTO - FORNECIMENTO E INSTALAÇÃO. AF_06/2016</v>
          </cell>
          <cell r="I4463" t="str">
            <v>UN</v>
          </cell>
          <cell r="J4463" t="str">
            <v>COEFICIENTE DE REPRESENTATIVIDADE</v>
          </cell>
          <cell r="K4463" t="str">
            <v>35,95</v>
          </cell>
        </row>
        <row r="4464">
          <cell r="G4464">
            <v>94766</v>
          </cell>
          <cell r="H4464" t="str">
            <v>ADAPTADOR COM FLANGE E ANEL DE VEDAÇÃO, CPVC, ROSCÁVEL, DN 28 MM, INSTALADO EM RESERVAÇÃO DE ÁGUA DE EDIFICAÇÃO QUE POSSUA RESERVATÓRIO DE FIBRA/FIBROCIMENTO - FORNECIMENTO E INSTALAÇÃO. AF_06/2016</v>
          </cell>
          <cell r="I4464" t="str">
            <v>UN</v>
          </cell>
          <cell r="J4464" t="str">
            <v>COEFICIENTE DE REPRESENTATIVIDADE</v>
          </cell>
          <cell r="K4464" t="str">
            <v>39,77</v>
          </cell>
        </row>
        <row r="4465">
          <cell r="G4465">
            <v>94767</v>
          </cell>
          <cell r="H4465" t="str">
            <v>ADAPTADOR COM FLANGE E ANEL DE VEDAÇÃO, CPVC, ROSCÁVEL, DN 35 MM, INSTALADO EM RESERVAÇÃO DE ÁGUA DE EDIFICAÇÃO QUE POSSUA RESERVATÓRIO DE FIBRA/FIBROCIMENTO - FORNECIMENTO E INSTALAÇÃO. AF_06/2016</v>
          </cell>
          <cell r="I4465" t="str">
            <v>UN</v>
          </cell>
          <cell r="J4465" t="str">
            <v>COEFICIENTE DE REPRESENTATIVIDADE</v>
          </cell>
          <cell r="K4465" t="str">
            <v>59,14</v>
          </cell>
        </row>
        <row r="4466">
          <cell r="G4466">
            <v>94768</v>
          </cell>
          <cell r="H4466" t="str">
            <v>ADAPTADOR COM FLANGE E ANEL DE VEDAÇÃO, CPVC, ROSCÁVEL, DN 42 MM, INSTALADO EM RESERVAÇÃO DE ÁGUA DE EDIFICAÇÃO QUE POSSUA RESERVATÓRIO DE FIBRA/FIBROCIMENTO - FORNECIMENTO E INSTALAÇÃO. AF_06/2016</v>
          </cell>
          <cell r="I4466" t="str">
            <v>UN</v>
          </cell>
          <cell r="J4466" t="str">
            <v>COEFICIENTE DE REPRESENTATIVIDADE</v>
          </cell>
          <cell r="K4466" t="str">
            <v>66,66</v>
          </cell>
        </row>
        <row r="4467">
          <cell r="G4467">
            <v>94769</v>
          </cell>
          <cell r="H4467" t="str">
            <v>ADAPTADOR COM FLANGE E ANEL DE VEDAÇÃO, CPVC, ROSCÁVEL, DN 54 MM, INSTALADO EM RESERVAÇÃO DE ÁGUA DE EDIFICAÇÃO QUE POSSUA RESERVATÓRIO DE FIBRA/FIBROCIMENTO - FORNECIMENTO E INSTALAÇÃO. AF_06/2016</v>
          </cell>
          <cell r="I4467" t="str">
            <v>UN</v>
          </cell>
          <cell r="J4467" t="str">
            <v>COEFICIENTE DE REPRESENTATIVIDADE</v>
          </cell>
          <cell r="K4467" t="str">
            <v>91,53</v>
          </cell>
        </row>
        <row r="4468">
          <cell r="G4468">
            <v>94770</v>
          </cell>
          <cell r="H4468" t="str">
            <v>ADAPTADOR COM FLANGES LIVRES, CPVC, ROSCÁVEL, DN 15 MM, INSTALADO EM RESERVAÇÃO DE ÁGUA DE EDIFICAÇÃO QUE POSSUA RESERVATÓRIO DE FIBRA/FIBROCIMENTO - FORNECIMENTO E INSTALAÇÃO. AF_06/2016</v>
          </cell>
          <cell r="I4468" t="str">
            <v>UN</v>
          </cell>
          <cell r="J4468" t="str">
            <v>COEFICIENTE DE REPRESENTATIVIDADE</v>
          </cell>
          <cell r="K4468" t="str">
            <v>37,42</v>
          </cell>
        </row>
        <row r="4469">
          <cell r="G4469">
            <v>94771</v>
          </cell>
          <cell r="H4469" t="str">
            <v>ADAPTADOR COM FLANGES LIVRES, CPVC, ROSCÁVEL, DN 22 MM, INSTALADO EM RESERVAÇÃO DE ÁGUA DE EDIFICAÇÃO QUE POSSUA RESERVATÓRIO DE FIBRA/FIBROCIMENTO - FORNECIMENTO E INSTALAÇÃO. AF_06/2016</v>
          </cell>
          <cell r="I4469" t="str">
            <v>UN</v>
          </cell>
          <cell r="J4469" t="str">
            <v>COEFICIENTE DE REPRESENTATIVIDADE</v>
          </cell>
          <cell r="K4469" t="str">
            <v>40,30</v>
          </cell>
        </row>
        <row r="4470">
          <cell r="G4470">
            <v>94772</v>
          </cell>
          <cell r="H4470" t="str">
            <v>ADAPTADOR COM FLANGES LIVRES, CPVC, ROSCÁVEL, DN 28 MM, INSTALADO EM RESERVAÇÃO DE ÁGUA DE EDIFICAÇÃO QUE POSSUA RESERVATÓRIO DE FIBRA/FIBROCIMENTO - FORNECIMENTO E INSTALAÇÃO. AF_06/2016</v>
          </cell>
          <cell r="I4470" t="str">
            <v>UN</v>
          </cell>
          <cell r="J4470" t="str">
            <v>COEFICIENTE DE REPRESENTATIVIDADE</v>
          </cell>
          <cell r="K4470" t="str">
            <v>44,12</v>
          </cell>
        </row>
        <row r="4471">
          <cell r="G4471">
            <v>94773</v>
          </cell>
          <cell r="H4471" t="str">
            <v>ADAPTADOR COM FLANGES LIVRES, CPVC, ROSCÁVEL, DN 35 MM, INSTALADO EM RESERVAÇÃO DE ÁGUA DE EDIFICAÇÃO QUE POSSUA RESERVATÓRIO DE FIBRA/FIBROCIMENTO - FORNECIMENTO E INSTALAÇÃO. AF_06/2016</v>
          </cell>
          <cell r="I4471" t="str">
            <v>UN</v>
          </cell>
          <cell r="J4471" t="str">
            <v>COEFICIENTE DE REPRESENTATIVIDADE</v>
          </cell>
          <cell r="K4471" t="str">
            <v>63,49</v>
          </cell>
        </row>
        <row r="4472">
          <cell r="G4472">
            <v>94774</v>
          </cell>
          <cell r="H4472" t="str">
            <v>ADAPTADOR COM FLANGES LIVRES, CPVC, ROSCÁVEL, DN 42 MM, INSTALADO EM RESERVAÇÃO DE ÁGUA DE EDIFICAÇÃO QUE POSSUA RESERVATÓRIO DE FIBRA/FIBROCIMENTO - FORNECIMENTO E INSTALAÇÃO. AF_06/2016</v>
          </cell>
          <cell r="I4472" t="str">
            <v>UN</v>
          </cell>
          <cell r="J4472" t="str">
            <v>COEFICIENTE DE REPRESENTATIVIDADE</v>
          </cell>
          <cell r="K4472" t="str">
            <v>71,01</v>
          </cell>
        </row>
        <row r="4473">
          <cell r="G4473">
            <v>94775</v>
          </cell>
          <cell r="H4473" t="str">
            <v>ADAPTADOR COM FLANGES LIVRES, CPVC, ROSCÁVEL, DN 54 MM, INSTALADO EM RESERVAÇÃO DE ÁGUA DE EDIFICAÇÃO QUE POSSUA RESERVATÓRIO DE FIBRA/FIBROCIMENTO - FORNECIMENTO E INSTALAÇÃO. AF_06/2016</v>
          </cell>
          <cell r="I4473" t="str">
            <v>UN</v>
          </cell>
          <cell r="J4473" t="str">
            <v>COEFICIENTE DE REPRESENTATIVIDADE</v>
          </cell>
          <cell r="K4473" t="str">
            <v>97,31</v>
          </cell>
        </row>
        <row r="4474">
          <cell r="G4474">
            <v>94783</v>
          </cell>
          <cell r="H4474" t="str">
            <v>ADAPTADOR COM FLANGE E ANEL DE VEDAÇÃO, PVC, SOLDÁVEL, DN  20 MM X 1/2 , INSTALADO EM RESERVAÇÃO DE ÁGUA DE EDIFICAÇÃO QUE POSSUA RESERVATÓRIO DE FIBRA/FIBROCIMENTO   FORNECIMENTO E INSTALAÇÃO. AF_06/2016</v>
          </cell>
          <cell r="I4474" t="str">
            <v>UN</v>
          </cell>
          <cell r="J4474" t="str">
            <v>COEFICIENTE DE REPRESENTATIVIDADE</v>
          </cell>
          <cell r="K4474" t="str">
            <v>21,95</v>
          </cell>
        </row>
        <row r="4475">
          <cell r="G4475">
            <v>94785</v>
          </cell>
          <cell r="H4475" t="str">
            <v>ADAPTADOR COM FLANGES LIVRES, PVC, SOLDÁVEL LONGO, DN 32 MM X 1 , INSTALADO EM RESERVAÇÃO DE ÁGUA DE EDIFICAÇÃO QUE POSSUA RESERVATÓRIO DE FIBRA/FIBROCIMENTO   FORNECIMENTO E INSTALAÇÃO. AF_06/2016</v>
          </cell>
          <cell r="I4475" t="str">
            <v>UN</v>
          </cell>
          <cell r="J4475" t="str">
            <v>COEFICIENTE DE REPRESENTATIVIDADE</v>
          </cell>
          <cell r="K4475" t="str">
            <v>25,20</v>
          </cell>
        </row>
        <row r="4476">
          <cell r="G4476">
            <v>94789</v>
          </cell>
          <cell r="H4476" t="str">
            <v>ADAPTADOR COM FLANGES LIVRES, PVC, SOLDÁVEL LONGO, DN 75 MM X 2 1/2 , INSTALADO EM RESERVAÇÃO DE ÁGUA DE EDIFICAÇÃO QUE POSSUA RESERVATÓRIO DE FIBRA/FIBROCIMENTO   FORNECIMENTO E INSTALAÇÃO. AF_06/2016</v>
          </cell>
          <cell r="I4476" t="str">
            <v>UN</v>
          </cell>
          <cell r="J4476" t="str">
            <v>COEFICIENTE DE REPRESENTATIVIDADE</v>
          </cell>
          <cell r="K4476" t="str">
            <v>284,25</v>
          </cell>
        </row>
        <row r="4477">
          <cell r="G4477">
            <v>94790</v>
          </cell>
          <cell r="H4477" t="str">
            <v>ADAPTADOR COM FLANGES LIVRES, PVC, SOLDÁVEL LONGO, DN 85 MM X 3 , INSTALADO EM RESERVAÇÃO DE ÁGUA DE EDIFICAÇÃO QUE POSSUA RESERVATÓRIO DE FIBRA/FIBROCIMENTO   FORNECIMENTO E INSTALAÇÃO. AF_06/2016</v>
          </cell>
          <cell r="I4477" t="str">
            <v>UN</v>
          </cell>
          <cell r="J4477" t="str">
            <v>COEFICIENTE DE REPRESENTATIVIDADE</v>
          </cell>
          <cell r="K4477" t="str">
            <v>394,41</v>
          </cell>
        </row>
        <row r="4478">
          <cell r="G4478">
            <v>94791</v>
          </cell>
          <cell r="H4478" t="str">
            <v>ADAPTADOR COM FLANGES LIVRES, PVC, SOLDÁVEL LONGO, DN 110 MM X 4 , INSTALADO EM RESERVAÇÃO DE ÁGUA DE EDIFICAÇÃO QUE POSSUA RESERVATÓRIO DE FIBRA/FIBROCIMENTO   FORNECIMENTO E INSTALAÇÃO. AF_06/2016</v>
          </cell>
          <cell r="I4478" t="str">
            <v>UN</v>
          </cell>
          <cell r="J4478" t="str">
            <v>COEFICIENTE DE REPRESENTATIVIDADE</v>
          </cell>
          <cell r="K4478" t="str">
            <v>522,09</v>
          </cell>
        </row>
        <row r="4479">
          <cell r="G4479">
            <v>94863</v>
          </cell>
          <cell r="H4479" t="str">
            <v>LUVA, CPVC, SOLDÁVEL, DN 73 MM, INSTALADO EM RESERVAÇÃO DE ÁGUA DE EDIFICAÇÃO QUE POSSUA RESERVATÓRIO DE FIBRA/FIBROCIMENTO  FORNECIMENTO E INSTALAÇÃO. AF_06/2016</v>
          </cell>
          <cell r="I4479" t="str">
            <v>UN</v>
          </cell>
          <cell r="J4479" t="str">
            <v>COEFICIENTE DE REPRESENTATIVIDADE</v>
          </cell>
          <cell r="K4479" t="str">
            <v>136,87</v>
          </cell>
        </row>
        <row r="4480">
          <cell r="G4480">
            <v>95237</v>
          </cell>
          <cell r="H4480" t="str">
            <v>LUVA COM BUCHA DE LATÃO, PVC, SOLDÁVEL, DN 32MM X 1 , INSTALADO EM RAMAL DE DISTRIBUIÇÃO DE ÁGUA   FORNECIMENTO E INSTALAÇÃO. AF_06/2022</v>
          </cell>
          <cell r="I4480" t="str">
            <v>UN</v>
          </cell>
          <cell r="J4480" t="str">
            <v>COEFICIENTE DE REPRESENTATIVIDADE</v>
          </cell>
          <cell r="K4480" t="str">
            <v>27,84</v>
          </cell>
        </row>
        <row r="4481">
          <cell r="G4481">
            <v>95693</v>
          </cell>
          <cell r="H4481" t="str">
            <v>LUVA SIMPLES, PVC, SÉRIE NORMAL, ESGOTO PREDIAL, DN 150 MM, JUNTA ELÁSTICA, FORNECIDO E INSTALADO EM SUBCOLETOR AÉREO DE ESGOTO SANITÁRIO. AF_08/2022</v>
          </cell>
          <cell r="I4481" t="str">
            <v>UN</v>
          </cell>
          <cell r="J4481" t="str">
            <v>COEFICIENTE DE REPRESENTATIVIDADE</v>
          </cell>
          <cell r="K4481" t="str">
            <v>50,33</v>
          </cell>
        </row>
        <row r="4482">
          <cell r="G4482">
            <v>95694</v>
          </cell>
          <cell r="H4482" t="str">
            <v>CURVA 90 GRAUS, PVC, SERIE R, ÁGUA PLUVIAL, DN 100 MM, JUNTA ELÁSTICA, FORNECIDO E INSTALADO EM RAMAL DE ENCAMINHAMENTO. AF_06/2022</v>
          </cell>
          <cell r="I4482" t="str">
            <v>UN</v>
          </cell>
          <cell r="J4482" t="str">
            <v>COEFICIENTE DE REPRESENTATIVIDADE</v>
          </cell>
          <cell r="K4482" t="str">
            <v>53,71</v>
          </cell>
        </row>
        <row r="4483">
          <cell r="G4483">
            <v>95695</v>
          </cell>
          <cell r="H4483" t="str">
            <v>CURVA 90 GRAUS, PVC, SERIE R, ÁGUA PLUVIAL, DN 100 MM, JUNTA ELÁSTICA, FORNECIDO E INSTALADO EM CONDUTORES VERTICAIS DE ÁGUAS PLUVIAIS. AF_06/2022</v>
          </cell>
          <cell r="I4483" t="str">
            <v>UN</v>
          </cell>
          <cell r="J4483" t="str">
            <v>COEFICIENTE DE REPRESENTATIVIDADE</v>
          </cell>
          <cell r="K4483" t="str">
            <v>59,57</v>
          </cell>
        </row>
        <row r="4484">
          <cell r="G4484">
            <v>95696</v>
          </cell>
          <cell r="H4484" t="str">
            <v>SPRINKLER TIPO PENDENTE, 68 °C, UNIÃO POR ROSCA DN 15 (1/2") - FORNECIMENTO E INSTALAÇÃO. AF_10/2020</v>
          </cell>
          <cell r="I4484" t="str">
            <v>UN</v>
          </cell>
          <cell r="J4484" t="str">
            <v>ATRIBUÍDO SÃO PAULO</v>
          </cell>
          <cell r="K4484" t="str">
            <v>32,19</v>
          </cell>
        </row>
        <row r="4485">
          <cell r="G4485">
            <v>96637</v>
          </cell>
          <cell r="H4485" t="str">
            <v>JOELHO 90 GRAUS, PPR, DN 25 MM, CLASSE PN 25, INSTALADO EM RAMAL OU SUB-RAMAL DE ÁGUA   FORNECIMENTO E INSTALAÇÃO. AF_08/2022</v>
          </cell>
          <cell r="I4485" t="str">
            <v>UN</v>
          </cell>
          <cell r="J4485" t="str">
            <v>ATRIBUÍDO SÃO PAULO</v>
          </cell>
          <cell r="K4485" t="str">
            <v>13,04</v>
          </cell>
        </row>
        <row r="4486">
          <cell r="G4486">
            <v>96638</v>
          </cell>
          <cell r="H4486" t="str">
            <v>JOELHO 45 GRAUS, PPR, DN 25 MM, CLASSE PN 25, INSTALADO EM RAMAL OU SUB-RAMAL DE ÁGUA   FORNECIMENTO E INSTALAÇÃO. AF_08/2022</v>
          </cell>
          <cell r="I4486" t="str">
            <v>UN</v>
          </cell>
          <cell r="J4486" t="str">
            <v>ATRIBUÍDO SÃO PAULO</v>
          </cell>
          <cell r="K4486" t="str">
            <v>13,40</v>
          </cell>
        </row>
        <row r="4487">
          <cell r="G4487">
            <v>96639</v>
          </cell>
          <cell r="H4487" t="str">
            <v>LUVA, PPR, DN 25 MM, CLASSE PN 25, INSTALADO EM RAMAL OU SUB-RAMAL DE ÁGUA   FORNECIMENTO E INSTALAÇÃO. AF_08/2022</v>
          </cell>
          <cell r="I4487" t="str">
            <v>UN</v>
          </cell>
          <cell r="J4487" t="str">
            <v>ATRIBUÍDO SÃO PAULO</v>
          </cell>
          <cell r="K4487" t="str">
            <v>9,13</v>
          </cell>
        </row>
        <row r="4488">
          <cell r="G4488">
            <v>96640</v>
          </cell>
          <cell r="H4488" t="str">
            <v>CONECTOR MACHO, PPR, 25 X 1/2  , CLASSE PN 25, INSTALADO EM RAMAL OU SUB-RAMAL DE ÁGUA   FORNECIMENTO E INSTALAÇÃO. AF_08/2022</v>
          </cell>
          <cell r="I4488" t="str">
            <v>UN</v>
          </cell>
          <cell r="J4488" t="str">
            <v>ATRIBUÍDO SÃO PAULO</v>
          </cell>
          <cell r="K4488" t="str">
            <v>22,87</v>
          </cell>
        </row>
        <row r="4489">
          <cell r="G4489">
            <v>96641</v>
          </cell>
          <cell r="H4489" t="str">
            <v>CONECTOR FÊMEA, PPR, 25 X 1/2  , CLASSE PN 25, INSTALADO EM RAMAL OU SUB-RAMAL DE ÁGUA   FORNECIMENTO E INSTALAÇÃO. AF_08/2022</v>
          </cell>
          <cell r="I4489" t="str">
            <v>UN</v>
          </cell>
          <cell r="J4489" t="str">
            <v>ATRIBUÍDO SÃO PAULO</v>
          </cell>
          <cell r="K4489" t="str">
            <v>15,03</v>
          </cell>
        </row>
        <row r="4490">
          <cell r="G4490">
            <v>96642</v>
          </cell>
          <cell r="H4490" t="str">
            <v>TÊ NORMAL, PPR, DN 25 MM, CLASSE PN 25, INSTALADO EM RAMAL OU SUB-RAMAL DE ÁGUA   FORNECIMENTO E INSTALAÇÃO. AF_08/2022</v>
          </cell>
          <cell r="I4490" t="str">
            <v>UN</v>
          </cell>
          <cell r="J4490" t="str">
            <v>ATRIBUÍDO SÃO PAULO</v>
          </cell>
          <cell r="K4490" t="str">
            <v>17,14</v>
          </cell>
        </row>
        <row r="4491">
          <cell r="G4491">
            <v>96643</v>
          </cell>
          <cell r="H4491" t="str">
            <v>TÊ MISTURADOR, PPR, 25 X 3/4   , CLASSE PN 25, INSTALADO EM RAMAL OU SUB-RAMAL DE ÁGUA   FORNECIMENTO E INSTALAÇÃO. AF_08/2022</v>
          </cell>
          <cell r="I4491" t="str">
            <v>UN</v>
          </cell>
          <cell r="J4491" t="str">
            <v>ATRIBUÍDO SÃO PAULO</v>
          </cell>
          <cell r="K4491" t="str">
            <v>39,93</v>
          </cell>
        </row>
        <row r="4492">
          <cell r="G4492">
            <v>96650</v>
          </cell>
          <cell r="H4492" t="str">
            <v>JOELHO 90 GRAUS, PPR, DN 25 MM, CLASSE PN 25, INSTALADO EM RAMAL DE DISTRIBUIÇÃO   FORNECIMENTO E INSTALAÇÃO. AF_08/2022</v>
          </cell>
          <cell r="I4492" t="str">
            <v>UN</v>
          </cell>
          <cell r="J4492" t="str">
            <v>ATRIBUÍDO SÃO PAULO</v>
          </cell>
          <cell r="K4492" t="str">
            <v>7,43</v>
          </cell>
        </row>
        <row r="4493">
          <cell r="G4493">
            <v>96651</v>
          </cell>
          <cell r="H4493" t="str">
            <v>JOELHO 45 GRAUS, PPR, DN 25 MM, CLASSE PN 25, INSTALADO EM RAMAL DE DISTRIBUIÇÃO DE ÁGUA   FORNECIMENTO E INSTALAÇÃO. AF_08/2022</v>
          </cell>
          <cell r="I4493" t="str">
            <v>UN</v>
          </cell>
          <cell r="J4493" t="str">
            <v>ATRIBUÍDO SÃO PAULO</v>
          </cell>
          <cell r="K4493" t="str">
            <v>7,79</v>
          </cell>
        </row>
        <row r="4494">
          <cell r="G4494">
            <v>96652</v>
          </cell>
          <cell r="H4494" t="str">
            <v>JOELHO 90 GRAUS, PPR, DN 32 MM, CLASSE PN 25, INSTALADO EM RAMAL DE DISTRIBUIÇÃO - FORNECIMENTO E INSTALAÇÃO. AF_08/2022</v>
          </cell>
          <cell r="I4494" t="str">
            <v>UN</v>
          </cell>
          <cell r="J4494" t="str">
            <v>ATRIBUÍDO SÃO PAULO</v>
          </cell>
          <cell r="K4494" t="str">
            <v>8,91</v>
          </cell>
        </row>
        <row r="4495">
          <cell r="G4495">
            <v>96653</v>
          </cell>
          <cell r="H4495" t="str">
            <v>JOELHO 45 GRAUS, PPR, DN 32 MM, CLASSE PN 25, INSTALADO EM RAMAL DE DISTRIBUIÇÃO DE ÁGUA - FORNECIMENTO E INSTALAÇÃO. AF_08/2022</v>
          </cell>
          <cell r="I4495" t="str">
            <v>UN</v>
          </cell>
          <cell r="J4495" t="str">
            <v>ATRIBUÍDO SÃO PAULO</v>
          </cell>
          <cell r="K4495" t="str">
            <v>11,96</v>
          </cell>
        </row>
        <row r="4496">
          <cell r="G4496">
            <v>96654</v>
          </cell>
          <cell r="H4496" t="str">
            <v>JOELHO 90 GRAUS, PPR, DN 40 MM, CLASSE PN 25, INSTALADO EM RAMAL DE DISTRIBUIÇÃO - FORNECIMENTO E INSTALAÇÃO. AF_08/2022</v>
          </cell>
          <cell r="I4496" t="str">
            <v>UN</v>
          </cell>
          <cell r="J4496" t="str">
            <v>ATRIBUÍDO SÃO PAULO</v>
          </cell>
          <cell r="K4496" t="str">
            <v>13,69</v>
          </cell>
        </row>
        <row r="4497">
          <cell r="G4497">
            <v>96655</v>
          </cell>
          <cell r="H4497" t="str">
            <v>JOELHO 45 GRAUS, PPR, DN 40 MM, CLASSE PN 25, INSTALADO EM RAMAL DE DISTRIBUIÇÃO DE ÁGUA - FORNECIMENTO E INSTALAÇÃO. AF_08/2022</v>
          </cell>
          <cell r="I4497" t="str">
            <v>UN</v>
          </cell>
          <cell r="J4497" t="str">
            <v>ATRIBUÍDO SÃO PAULO</v>
          </cell>
          <cell r="K4497" t="str">
            <v>18,65</v>
          </cell>
        </row>
        <row r="4498">
          <cell r="G4498">
            <v>96656</v>
          </cell>
          <cell r="H4498" t="str">
            <v>LUVA, PPR, DN 25 MM, CLASSE PN 25, INSTALADO EM RAMAL DE DISTRIBUIÇÃO DE ÁGUA   FORNECIMENTO E INSTALAÇÃO. AF_08/2022</v>
          </cell>
          <cell r="I4498" t="str">
            <v>UN</v>
          </cell>
          <cell r="J4498" t="str">
            <v>ATRIBUÍDO SÃO PAULO</v>
          </cell>
          <cell r="K4498" t="str">
            <v>5,39</v>
          </cell>
        </row>
        <row r="4499">
          <cell r="G4499">
            <v>96657</v>
          </cell>
          <cell r="H4499" t="str">
            <v>CONECTOR MACHO, PPR, 25 X 1/2, CLASSE PN 25, INSTALADO EM RAMAL DE DISTRIBUIÇÃO DE ÁGUA   FORNECIMENTO E INSTALAÇÃO. AF_08/2022</v>
          </cell>
          <cell r="I4499" t="str">
            <v>UN</v>
          </cell>
          <cell r="J4499" t="str">
            <v>ATRIBUÍDO SÃO PAULO</v>
          </cell>
          <cell r="K4499" t="str">
            <v>21,20</v>
          </cell>
        </row>
        <row r="4500">
          <cell r="G4500">
            <v>96658</v>
          </cell>
          <cell r="H4500" t="str">
            <v>CONECTOR FÊMEA, PPR, 25 X 1/2  , CLASSE PN 25, INSTALADO EM RAMAL DE DISTRIBUIÇÃO DE ÁGUA   FORNECIMENTO E INSTALAÇÃO. AF_08/2022</v>
          </cell>
          <cell r="I4500" t="str">
            <v>UN</v>
          </cell>
          <cell r="J4500" t="str">
            <v>ATRIBUÍDO SÃO PAULO</v>
          </cell>
          <cell r="K4500" t="str">
            <v>13,36</v>
          </cell>
        </row>
        <row r="4501">
          <cell r="G4501">
            <v>96659</v>
          </cell>
          <cell r="H4501" t="str">
            <v>LUVA, PPR, DN 32 MM, CLASSE PN 25, INSTALADO EM RAMAL DE DISTRIBUIÇÃO DE ÁGUA   FORNECIMENTO E INSTALAÇÃO. AF_08/2022</v>
          </cell>
          <cell r="I4501" t="str">
            <v>UN</v>
          </cell>
          <cell r="J4501" t="str">
            <v>ATRIBUÍDO SÃO PAULO</v>
          </cell>
          <cell r="K4501" t="str">
            <v>7,16</v>
          </cell>
        </row>
        <row r="4502">
          <cell r="G4502">
            <v>96660</v>
          </cell>
          <cell r="H4502" t="str">
            <v>CONECTOR MACHO, PPR, 32 X 3/4, CLASSE PN 25, INSTALADO EM RAMAL DE DISTRIBUIÇÃO DE ÁGUA   FORNECIMENTO E INSTALAÇÃO. AF_08/2022</v>
          </cell>
          <cell r="I4502" t="str">
            <v>UN</v>
          </cell>
          <cell r="J4502" t="str">
            <v>ATRIBUÍDO SÃO PAULO</v>
          </cell>
          <cell r="K4502" t="str">
            <v>28,96</v>
          </cell>
        </row>
        <row r="4503">
          <cell r="G4503">
            <v>96661</v>
          </cell>
          <cell r="H4503" t="str">
            <v>CONECTOR FÊMEA, PPR, 32 X 3/4, CLASSE PN 25, INSTALADO EM RAMAL DE DISTRIBUIÇÃO DE ÁGUA   FORNECIMENTO E INSTALAÇÃO. AF_08/2022</v>
          </cell>
          <cell r="I4503" t="str">
            <v>UN</v>
          </cell>
          <cell r="J4503" t="str">
            <v>ATRIBUÍDO SÃO PAULO</v>
          </cell>
          <cell r="K4503" t="str">
            <v>28,68</v>
          </cell>
        </row>
        <row r="4504">
          <cell r="G4504">
            <v>96662</v>
          </cell>
          <cell r="H4504" t="str">
            <v>BUCHA DE REDUÇÃO, PPR, 32 X 25, CLASSE PN 25, INSTALADO EM RAMAL DE DISTRIBUIÇÃO DE ÁGUA   FORNECIMENTO E INSTALAÇÃO. AF_08/2022</v>
          </cell>
          <cell r="I4504" t="str">
            <v>UN</v>
          </cell>
          <cell r="J4504" t="str">
            <v>ATRIBUÍDO SÃO PAULO</v>
          </cell>
          <cell r="K4504" t="str">
            <v>8,04</v>
          </cell>
        </row>
        <row r="4505">
          <cell r="G4505">
            <v>96663</v>
          </cell>
          <cell r="H4505" t="str">
            <v>LUVA, PPR, DN 40 MM, CLASSE PN 25, INSTALADO EM RAMAL DE DISTRIBUIÇÃO DE ÁGUA   FORNECIMENTO E INSTALAÇÃO. AF_08/2022</v>
          </cell>
          <cell r="I4505" t="str">
            <v>UN</v>
          </cell>
          <cell r="J4505" t="str">
            <v>ATRIBUÍDO SÃO PAULO</v>
          </cell>
          <cell r="K4505" t="str">
            <v>13,96</v>
          </cell>
        </row>
        <row r="4506">
          <cell r="G4506">
            <v>96664</v>
          </cell>
          <cell r="H4506" t="str">
            <v>BUCHA DE REDUÇÃO, PPR, 40 X 25, CLASSE PN 25, INSTALADO EM RAMAL DE DISTRIBUIÇÃO DE ÁGUA   FORNECIMENTO E INSTALAÇÃO. AF_08/2022</v>
          </cell>
          <cell r="I4506" t="str">
            <v>UN</v>
          </cell>
          <cell r="J4506" t="str">
            <v>ATRIBUÍDO SÃO PAULO</v>
          </cell>
          <cell r="K4506" t="str">
            <v>15,43</v>
          </cell>
        </row>
        <row r="4507">
          <cell r="G4507">
            <v>96665</v>
          </cell>
          <cell r="H4507" t="str">
            <v>TÊ NORMAL, PPR, DN 25 MM, CLASSE PN 25, INSTALADO EM RAMAL DE DISTRIBUIÇÃO DE ÁGUA   FORNECIMENTO E INSTALAÇÃO. AF_08/2022</v>
          </cell>
          <cell r="I4507" t="str">
            <v>UN</v>
          </cell>
          <cell r="J4507" t="str">
            <v>ATRIBUÍDO SÃO PAULO</v>
          </cell>
          <cell r="K4507" t="str">
            <v>9,65</v>
          </cell>
        </row>
        <row r="4508">
          <cell r="G4508">
            <v>96666</v>
          </cell>
          <cell r="H4508" t="str">
            <v>TÊ NORMAL, PPR, DN 32 MM, CLASSE PN 25, INSTALADO EM RAMAL DE DISTRIBUIÇÃO DE ÁGUA   FORNECIMENTO E INSTALAÇÃO. AF_08/2022</v>
          </cell>
          <cell r="I4508" t="str">
            <v>UN</v>
          </cell>
          <cell r="J4508" t="str">
            <v>ATRIBUÍDO SÃO PAULO</v>
          </cell>
          <cell r="K4508" t="str">
            <v>14,28</v>
          </cell>
        </row>
        <row r="4509">
          <cell r="G4509">
            <v>96667</v>
          </cell>
          <cell r="H4509" t="str">
            <v>TÊ NORMAL, PPR, DN 40 MM, CLASSE PN 25, INSTALADO EM RAMAL DE DISTRIBUIÇÃO DE ÁGUA   FORNECIMENTO E INSTALAÇÃO. AF_08/2022</v>
          </cell>
          <cell r="I4509" t="str">
            <v>UN</v>
          </cell>
          <cell r="J4509" t="str">
            <v>ATRIBUÍDO SÃO PAULO</v>
          </cell>
          <cell r="K4509" t="str">
            <v>20,55</v>
          </cell>
        </row>
        <row r="4510">
          <cell r="G4510">
            <v>96684</v>
          </cell>
          <cell r="H4510" t="str">
            <v>JOELHO 90 GRAUS, PPR, DN 25 MM, CLASSE PN 25, INSTALADO EM PRUMADA DE ÁGUA   FORNECIMENTO E INSTALAÇÃO . AF_08/2022</v>
          </cell>
          <cell r="I4510" t="str">
            <v>UN</v>
          </cell>
          <cell r="J4510" t="str">
            <v>ATRIBUÍDO SÃO PAULO</v>
          </cell>
          <cell r="K4510" t="str">
            <v>9,46</v>
          </cell>
        </row>
        <row r="4511">
          <cell r="G4511">
            <v>96685</v>
          </cell>
          <cell r="H4511" t="str">
            <v>JOELHO 45 GRAUS, PPR, DN 25 MM, CLASSE PN 25, INSTALADO EM PRUMADA DE ÁGUA   FORNECIMENTO E INSTALAÇÃO . AF_08/2022</v>
          </cell>
          <cell r="I4511" t="str">
            <v>UN</v>
          </cell>
          <cell r="J4511" t="str">
            <v>ATRIBUÍDO SÃO PAULO</v>
          </cell>
          <cell r="K4511" t="str">
            <v>9,82</v>
          </cell>
        </row>
        <row r="4512">
          <cell r="G4512">
            <v>96686</v>
          </cell>
          <cell r="H4512" t="str">
            <v>JOELHO 90 GRAUS, PPR, DN 32 MM, CLASSE PN 25, INSTALADO EM PRUMADA DE ÁGUA   FORNECIMENTO E INSTALAÇÃO . AF_08/2022</v>
          </cell>
          <cell r="I4512" t="str">
            <v>UN</v>
          </cell>
          <cell r="J4512" t="str">
            <v>ATRIBUÍDO SÃO PAULO</v>
          </cell>
          <cell r="K4512" t="str">
            <v>12,24</v>
          </cell>
        </row>
        <row r="4513">
          <cell r="G4513">
            <v>96687</v>
          </cell>
          <cell r="H4513" t="str">
            <v>JOELHO 45 GRAUS, PPR, DN 32 MM, CLASSE PN 25, INSTALADO EM PRUMADA DE ÁGUA   FORNECIMENTO E INSTALAÇÃO . AF_08/2022</v>
          </cell>
          <cell r="I4513" t="str">
            <v>UN</v>
          </cell>
          <cell r="J4513" t="str">
            <v>ATRIBUÍDO SÃO PAULO</v>
          </cell>
          <cell r="K4513" t="str">
            <v>15,29</v>
          </cell>
        </row>
        <row r="4514">
          <cell r="G4514">
            <v>96688</v>
          </cell>
          <cell r="H4514" t="str">
            <v>JOELHO 90 GRAUS, PPR, DN 40 MM, CLASSE PN 25, INSTALADO EM PRUMADA DE ÁGUA   FORNECIMENTO E INSTALAÇÃO . AF_08/2022</v>
          </cell>
          <cell r="I4514" t="str">
            <v>UN</v>
          </cell>
          <cell r="J4514" t="str">
            <v>ATRIBUÍDO SÃO PAULO</v>
          </cell>
          <cell r="K4514" t="str">
            <v>18,49</v>
          </cell>
        </row>
        <row r="4515">
          <cell r="G4515">
            <v>96689</v>
          </cell>
          <cell r="H4515" t="str">
            <v>JOELHO 45 GRAUS, PPR, DN 40 MM, CLASSE PN 25, INSTALADO EM PRUMADA DE ÁGUA   FORNECIMENTO E INSTALAÇÃO . AF_08/2022</v>
          </cell>
          <cell r="I4515" t="str">
            <v>UN</v>
          </cell>
          <cell r="J4515" t="str">
            <v>ATRIBUÍDO SÃO PAULO</v>
          </cell>
          <cell r="K4515" t="str">
            <v>23,45</v>
          </cell>
        </row>
        <row r="4516">
          <cell r="G4516">
            <v>96690</v>
          </cell>
          <cell r="H4516" t="str">
            <v>JOELHO 90 GRAUS, PPR, DN 50 MM, CLASSE PN 25, INSTALADO EM PRUMADA DE ÁGUA   FORNECIMENTO E INSTALAÇÃO . AF_08/2022</v>
          </cell>
          <cell r="I4516" t="str">
            <v>UN</v>
          </cell>
          <cell r="J4516" t="str">
            <v>ATRIBUÍDO SÃO PAULO</v>
          </cell>
          <cell r="K4516" t="str">
            <v>26,01</v>
          </cell>
        </row>
        <row r="4517">
          <cell r="G4517">
            <v>96691</v>
          </cell>
          <cell r="H4517" t="str">
            <v>JOELHO 45 GRAUS, PPR, DN 50 MM, CLASSE PN 25, INSTALADO EM PRUMADA DE ÁGUA   FORNECIMENTO E INSTALAÇÃO . AF_08/2022</v>
          </cell>
          <cell r="I4517" t="str">
            <v>UN</v>
          </cell>
          <cell r="J4517" t="str">
            <v>ATRIBUÍDO SÃO PAULO</v>
          </cell>
          <cell r="K4517" t="str">
            <v>33,86</v>
          </cell>
        </row>
        <row r="4518">
          <cell r="G4518">
            <v>96692</v>
          </cell>
          <cell r="H4518" t="str">
            <v>JOELHO 90 GRAUS, PPR, DN 63 MM, CLASSE PN 25, INSTALADO EM PRUMADA DE ÁGUA   FORNECIMENTO E INSTALAÇÃO . AF_08/2022</v>
          </cell>
          <cell r="I4518" t="str">
            <v>UN</v>
          </cell>
          <cell r="J4518" t="str">
            <v>ATRIBUÍDO SÃO PAULO</v>
          </cell>
          <cell r="K4518" t="str">
            <v>37,19</v>
          </cell>
        </row>
        <row r="4519">
          <cell r="G4519">
            <v>96693</v>
          </cell>
          <cell r="H4519" t="str">
            <v>JOELHO 45 GRAUS, PPR, DN 63 MM, CLASSE PN 25, INSTALADO EM PRUMADA DE ÁGUA   FORNECIMENTO E INSTALAÇÃO . AF_08/2022</v>
          </cell>
          <cell r="I4519" t="str">
            <v>UN</v>
          </cell>
          <cell r="J4519" t="str">
            <v>ATRIBUÍDO SÃO PAULO</v>
          </cell>
          <cell r="K4519" t="str">
            <v>51,21</v>
          </cell>
        </row>
        <row r="4520">
          <cell r="G4520">
            <v>96694</v>
          </cell>
          <cell r="H4520" t="str">
            <v>JOELHO 90 GRAUS, PPR, DN 75 MM, CLASSE PN 25, INSTALADO EM PRUMADA DE ÁGUA   FORNECIMENTO E INSTALAÇÃO . AF_08/2022</v>
          </cell>
          <cell r="I4520" t="str">
            <v>UN</v>
          </cell>
          <cell r="J4520" t="str">
            <v>ATRIBUÍDO SÃO PAULO</v>
          </cell>
          <cell r="K4520" t="str">
            <v>80,96</v>
          </cell>
        </row>
        <row r="4521">
          <cell r="G4521">
            <v>96695</v>
          </cell>
          <cell r="H4521" t="str">
            <v>JOELHO 45 GRAUS, PPR, DN 75 MM, CLASSE PN 25, INSTALADO EM PRUMADA DE ÁGUA   FORNECIMENTO E INSTALAÇÃO . AF_08/2022</v>
          </cell>
          <cell r="I4521" t="str">
            <v>UN</v>
          </cell>
          <cell r="J4521" t="str">
            <v>ATRIBUÍDO SÃO PAULO</v>
          </cell>
          <cell r="K4521" t="str">
            <v>89,51</v>
          </cell>
        </row>
        <row r="4522">
          <cell r="G4522">
            <v>96696</v>
          </cell>
          <cell r="H4522" t="str">
            <v>JOELHO 90 GRAUS, PPR, DN 90 MM, CLASSE PN 25, INSTALADO EM PRUMADA DE ÁGUA   FORNECIMENTO E INSTALAÇÃO . AF_08/2022</v>
          </cell>
          <cell r="I4522" t="str">
            <v>UN</v>
          </cell>
          <cell r="J4522" t="str">
            <v>ATRIBUÍDO SÃO PAULO</v>
          </cell>
          <cell r="K4522" t="str">
            <v>101,26</v>
          </cell>
        </row>
        <row r="4523">
          <cell r="G4523">
            <v>96697</v>
          </cell>
          <cell r="H4523" t="str">
            <v>JOELHO 90 GRAUS, PPR, DN 110 MM, CLASSE PN 25, INSTALADO EM PRUMADA DE ÁGUA   FORNECIMENTO E INSTALAÇÃO . AF_08/2022</v>
          </cell>
          <cell r="I4523" t="str">
            <v>UN</v>
          </cell>
          <cell r="J4523" t="str">
            <v>ATRIBUÍDO SÃO PAULO</v>
          </cell>
          <cell r="K4523" t="str">
            <v>305,17</v>
          </cell>
        </row>
        <row r="4524">
          <cell r="G4524">
            <v>96698</v>
          </cell>
          <cell r="H4524" t="str">
            <v>LUVA, PPR, DN 25 MM, CLASSE PN 25, INSTALADO EM PRUMADA DE ÁGUA   FORNECIMENTO E INSTALAÇÃO . AF_08/2022</v>
          </cell>
          <cell r="I4524" t="str">
            <v>UN</v>
          </cell>
          <cell r="J4524" t="str">
            <v>ATRIBUÍDO SÃO PAULO</v>
          </cell>
          <cell r="K4524" t="str">
            <v>6,74</v>
          </cell>
        </row>
        <row r="4525">
          <cell r="G4525">
            <v>96699</v>
          </cell>
          <cell r="H4525" t="str">
            <v>CONECTOR MACHO, PPR, 25 X 1/2, CLASSE PN 25, INSTALADO EM PRUMADA DE ÁGUA   FORNECIMENTO E INSTALAÇÃO . AF_08/2022</v>
          </cell>
          <cell r="I4525" t="str">
            <v>UN</v>
          </cell>
          <cell r="J4525" t="str">
            <v>ATRIBUÍDO SÃO PAULO</v>
          </cell>
          <cell r="K4525" t="str">
            <v>22,55</v>
          </cell>
        </row>
        <row r="4526">
          <cell r="G4526">
            <v>96700</v>
          </cell>
          <cell r="H4526" t="str">
            <v>CONECTOR FÊMEA, PPR, 25 X 1/2, CLASSE PN 25, INSTALADO EM PRUMADA DE ÁGUA   FORNECIMENTO E INSTALAÇÃO . AF_08/2022</v>
          </cell>
          <cell r="I4526" t="str">
            <v>UN</v>
          </cell>
          <cell r="J4526" t="str">
            <v>ATRIBUÍDO SÃO PAULO</v>
          </cell>
          <cell r="K4526" t="str">
            <v>14,71</v>
          </cell>
        </row>
        <row r="4527">
          <cell r="G4527">
            <v>96701</v>
          </cell>
          <cell r="H4527" t="str">
            <v>LUVA, PPR, DN 32 MM, CLASSE PN 25, INSTALADO EM PRUMADA DE ÁGUA   FORNECIMENTO E INSTALAÇÃO. AF_08/2022</v>
          </cell>
          <cell r="I4527" t="str">
            <v>UN</v>
          </cell>
          <cell r="J4527" t="str">
            <v>ATRIBUÍDO SÃO PAULO</v>
          </cell>
          <cell r="K4527" t="str">
            <v>9,37</v>
          </cell>
        </row>
        <row r="4528">
          <cell r="G4528">
            <v>96702</v>
          </cell>
          <cell r="H4528" t="str">
            <v>BUCHA DE REDUÇÃO, PPR, 32 X 25, CLASSE PN 25, INSTALADO EM PRUMADA DE ÁGUA   FORNECIMENTO E INSTALAÇÃO . AF_08/2022</v>
          </cell>
          <cell r="I4528" t="str">
            <v>UN</v>
          </cell>
          <cell r="J4528" t="str">
            <v>ATRIBUÍDO SÃO PAULO</v>
          </cell>
          <cell r="K4528" t="str">
            <v>9,82</v>
          </cell>
        </row>
        <row r="4529">
          <cell r="G4529">
            <v>96703</v>
          </cell>
          <cell r="H4529" t="str">
            <v>LUVA, PPR, DN 40 MM, CLASSE PN 25, INSTALADO EM PRUMADA DE ÁGUA   FORNECIMENTO E INSTALAÇÃO. AF_08/2022</v>
          </cell>
          <cell r="I4529" t="str">
            <v>UN</v>
          </cell>
          <cell r="J4529" t="str">
            <v>ATRIBUÍDO SÃO PAULO</v>
          </cell>
          <cell r="K4529" t="str">
            <v>17,17</v>
          </cell>
        </row>
        <row r="4530">
          <cell r="G4530">
            <v>96704</v>
          </cell>
          <cell r="H4530" t="str">
            <v>BUCHA DE REDUÇÃO, PPR, 40 X 25, CLASSE PN 25, INSTALADO EM PRUMADA DE ÁGUA   FORNECIMENTO E INSTALAÇÃO . AF_08/2022</v>
          </cell>
          <cell r="I4530" t="str">
            <v>UN</v>
          </cell>
          <cell r="J4530" t="str">
            <v>ATRIBUÍDO SÃO PAULO</v>
          </cell>
          <cell r="K4530" t="str">
            <v>17,71</v>
          </cell>
        </row>
        <row r="4531">
          <cell r="G4531">
            <v>96705</v>
          </cell>
          <cell r="H4531" t="str">
            <v>LUVA, PPR, DN 50 MM, CLASSE PN 25, INSTALADO EM PRUMADA DE ÁGUA   FORNECIMENTO E INSTALAÇÃO. AF_08/2022</v>
          </cell>
          <cell r="I4531" t="str">
            <v>UN</v>
          </cell>
          <cell r="J4531" t="str">
            <v>ATRIBUÍDO SÃO PAULO</v>
          </cell>
          <cell r="K4531" t="str">
            <v>20,83</v>
          </cell>
        </row>
        <row r="4532">
          <cell r="G4532">
            <v>96706</v>
          </cell>
          <cell r="H4532" t="str">
            <v>LUVA, PPR, DN 63 MM, CLASSE PN 25, INSTALADO EM PRUMADA DE ÁGUA   FORNECIMENTO E INSTALAÇÃO. AF_08/2022</v>
          </cell>
          <cell r="I4532" t="str">
            <v>UN</v>
          </cell>
          <cell r="J4532" t="str">
            <v>ATRIBUÍDO SÃO PAULO</v>
          </cell>
          <cell r="K4532" t="str">
            <v>31,19</v>
          </cell>
        </row>
        <row r="4533">
          <cell r="G4533">
            <v>96707</v>
          </cell>
          <cell r="H4533" t="str">
            <v>LUVA, PPR, DN 75 MM, CLASSE PN 25, INSTALADO EM PRUMADA DE ÁGUA   FORNECIMENTO E INSTALAÇÃO. AF_08/2022</v>
          </cell>
          <cell r="I4533" t="str">
            <v>UN</v>
          </cell>
          <cell r="J4533" t="str">
            <v>ATRIBUÍDO SÃO PAULO</v>
          </cell>
          <cell r="K4533" t="str">
            <v>50,79</v>
          </cell>
        </row>
        <row r="4534">
          <cell r="G4534">
            <v>96708</v>
          </cell>
          <cell r="H4534" t="str">
            <v>LUVA, PPR, DN 90 MM, CLASSE PN 25, INSTALADO EM PRUMADA DE ÁGUA   FORNECIMENTO E INSTALAÇÃO. AF_08/2022</v>
          </cell>
          <cell r="I4534" t="str">
            <v>UN</v>
          </cell>
          <cell r="J4534" t="str">
            <v>ATRIBUÍDO SÃO PAULO</v>
          </cell>
          <cell r="K4534" t="str">
            <v>77,57</v>
          </cell>
        </row>
        <row r="4535">
          <cell r="G4535">
            <v>96709</v>
          </cell>
          <cell r="H4535" t="str">
            <v>LUVA, PPR, DN 110 MM, CLASSE PN 25, INSTALADO EM PRUMADA DE ÁGUA   FORNECIMENTO E INSTALAÇÃO. AF_08/2022</v>
          </cell>
          <cell r="I4535" t="str">
            <v>UN</v>
          </cell>
          <cell r="J4535" t="str">
            <v>ATRIBUÍDO SÃO PAULO</v>
          </cell>
          <cell r="K4535" t="str">
            <v>99,17</v>
          </cell>
        </row>
        <row r="4536">
          <cell r="G4536">
            <v>96710</v>
          </cell>
          <cell r="H4536" t="str">
            <v>TÊ NORMAL, PPR, DN 25 MM, CLASSE PN 25, INSTALADO EM PRUMADA DE ÁGUA   FORNECIMENTO E INSTALAÇÃO . AF_08/2022</v>
          </cell>
          <cell r="I4536" t="str">
            <v>UN</v>
          </cell>
          <cell r="J4536" t="str">
            <v>ATRIBUÍDO SÃO PAULO</v>
          </cell>
          <cell r="K4536" t="str">
            <v>12,35</v>
          </cell>
        </row>
        <row r="4537">
          <cell r="G4537">
            <v>96711</v>
          </cell>
          <cell r="H4537" t="str">
            <v>TÊ NORMAL, PPR, DN 32 MM, CLASSE PN 25, INSTALADO EM PRUMADA DE ÁGUA   FORNECIMENTO E INSTALAÇÃO . AF_08/2022</v>
          </cell>
          <cell r="I4537" t="str">
            <v>UN</v>
          </cell>
          <cell r="J4537" t="str">
            <v>ATRIBUÍDO SÃO PAULO</v>
          </cell>
          <cell r="K4537" t="str">
            <v>18,71</v>
          </cell>
        </row>
        <row r="4538">
          <cell r="G4538">
            <v>96712</v>
          </cell>
          <cell r="H4538" t="str">
            <v>TÊ NORMAL, PPR, DN 40 MM, CLASSE PN 25, INSTALADO EM PRUMADA DE ÁGUA   FORNECIMENTO E INSTALAÇÃO . AF_08/2022</v>
          </cell>
          <cell r="I4538" t="str">
            <v>UN</v>
          </cell>
          <cell r="J4538" t="str">
            <v>ATRIBUÍDO SÃO PAULO</v>
          </cell>
          <cell r="K4538" t="str">
            <v>26,96</v>
          </cell>
        </row>
        <row r="4539">
          <cell r="G4539">
            <v>96713</v>
          </cell>
          <cell r="H4539" t="str">
            <v>TÊ NORMAL, PPR, DN 50 MM, CLASSE PN 25, INSTALADO EM PRUMADA DE ÁGUA   FORNECIMENTO E INSTALAÇÃO . AF_08/2022</v>
          </cell>
          <cell r="I4539" t="str">
            <v>UN</v>
          </cell>
          <cell r="J4539" t="str">
            <v>ATRIBUÍDO SÃO PAULO</v>
          </cell>
          <cell r="K4539" t="str">
            <v>41,96</v>
          </cell>
        </row>
        <row r="4540">
          <cell r="G4540">
            <v>96714</v>
          </cell>
          <cell r="H4540" t="str">
            <v>TÊ NORMAL, PPR, DN 63 MM, CLASSE PN 25, INSTALADO EM PRUMADA DE ÁGUA   FORNECIMENTO E INSTALAÇÃO . AF_08/2022</v>
          </cell>
          <cell r="I4540" t="str">
            <v>UN</v>
          </cell>
          <cell r="J4540" t="str">
            <v>ATRIBUÍDO SÃO PAULO</v>
          </cell>
          <cell r="K4540" t="str">
            <v>60,18</v>
          </cell>
        </row>
        <row r="4541">
          <cell r="G4541">
            <v>96715</v>
          </cell>
          <cell r="H4541" t="str">
            <v>TÊ NORMAL, PPR, DN 75 MM, CLASSE PN 25, INSTALADO EM PRUMADA DE ÁGUA   FORNECIMENTO E INSTALAÇÃO . AF_08/2022</v>
          </cell>
          <cell r="I4541" t="str">
            <v>UN</v>
          </cell>
          <cell r="J4541" t="str">
            <v>ATRIBUÍDO SÃO PAULO</v>
          </cell>
          <cell r="K4541" t="str">
            <v>108,92</v>
          </cell>
        </row>
        <row r="4542">
          <cell r="G4542">
            <v>96716</v>
          </cell>
          <cell r="H4542" t="str">
            <v>TÊ NORMAL, PPR, DN 90 MM, CLASSE PN 25, INSTALADO EM PRUMADA DE ÁGUA   FORNECIMENTO E INSTALAÇÃO . AF_08/2022</v>
          </cell>
          <cell r="I4542" t="str">
            <v>UN</v>
          </cell>
          <cell r="J4542" t="str">
            <v>ATRIBUÍDO SÃO PAULO</v>
          </cell>
          <cell r="K4542" t="str">
            <v>142,27</v>
          </cell>
        </row>
        <row r="4543">
          <cell r="G4543">
            <v>96717</v>
          </cell>
          <cell r="H4543" t="str">
            <v>TÊ NORMAL, PPR, DN 110 MM, CLASSE PN 25, INSTALADO EM PRUMADA DE ÁGUA   FORNECIMENTO E INSTALAÇÃO . AF_08/2022</v>
          </cell>
          <cell r="I4543" t="str">
            <v>UN</v>
          </cell>
          <cell r="J4543" t="str">
            <v>ATRIBUÍDO SÃO PAULO</v>
          </cell>
          <cell r="K4543" t="str">
            <v>276,10</v>
          </cell>
        </row>
        <row r="4544">
          <cell r="G4544">
            <v>96736</v>
          </cell>
          <cell r="H4544" t="str">
            <v>LUVA, PPR, DN 20 MM, CLASSE PN 25, INSTALADO EM RESERVAÇÃO DE ÁGUA DE EDIFICAÇÃO QUE POSSUA RESERVATÓRIO DE FIBRA/FIBROCIMENTO  FORNECIMENTO E INSTALAÇÃO. AF_06/2016</v>
          </cell>
          <cell r="I4544" t="str">
            <v>UN</v>
          </cell>
          <cell r="J4544" t="str">
            <v>ATRIBUÍDO SÃO PAULO</v>
          </cell>
          <cell r="K4544" t="str">
            <v>5,68</v>
          </cell>
        </row>
        <row r="4545">
          <cell r="G4545">
            <v>96737</v>
          </cell>
          <cell r="H4545" t="str">
            <v>LUVA, PPR, DN 25 MM, CLASSE PN 25, INSTALADO EM RESERVAÇÃO DE ÁGUA DE EDIFICAÇÃO QUE POSSUA RESERVATÓRIO DE FIBRA/FIBROCIMENTO  FORNECIMENTO E INSTALAÇÃO. AF_06/2016</v>
          </cell>
          <cell r="I4545" t="str">
            <v>UN</v>
          </cell>
          <cell r="J4545" t="str">
            <v>ATRIBUÍDO SÃO PAULO</v>
          </cell>
          <cell r="K4545" t="str">
            <v>5,49</v>
          </cell>
        </row>
        <row r="4546">
          <cell r="G4546">
            <v>96738</v>
          </cell>
          <cell r="H4546" t="str">
            <v>CONECTOR MACHO, PPR, 25 X 1/2'', CLASSE PN 25,  INSTALADO EM RESERVAÇÃO DE ÁGUA DE EDIFICAÇÃO QUE POSSUA RESERVATÓRIO DE FIBRA/FIBROCIMENTO   FORNECIMENTO E INSTALAÇÃO. AF_06/2016</v>
          </cell>
          <cell r="I4546" t="str">
            <v>UN</v>
          </cell>
          <cell r="J4546" t="str">
            <v>ATRIBUÍDO SÃO PAULO</v>
          </cell>
          <cell r="K4546" t="str">
            <v>21,30</v>
          </cell>
        </row>
        <row r="4547">
          <cell r="G4547">
            <v>96739</v>
          </cell>
          <cell r="H4547" t="str">
            <v>LUVA, PPR, DN 32 MM, CLASSE PN 25, INSTALADO EM RESERVAÇÃO DE ÁGUA DE EDIFICAÇÃO QUE POSSUA RESERVATÓRIO DE FIBRA/FIBROCIMENTO  FORNECIMENTO E INSTALAÇÃO. AF_06/2016</v>
          </cell>
          <cell r="I4547" t="str">
            <v>UN</v>
          </cell>
          <cell r="J4547" t="str">
            <v>ATRIBUÍDO SÃO PAULO</v>
          </cell>
          <cell r="K4547" t="str">
            <v>8,05</v>
          </cell>
        </row>
        <row r="4548">
          <cell r="G4548">
            <v>96740</v>
          </cell>
          <cell r="H4548" t="str">
            <v>CONECTOR MACHO, PPR, 32 X 3/4'', CLASSE PN 25,  INSTALADO EM RESERVAÇÃO DE ÁGUA DE EDIFICAÇÃO QUE POSSUA RESERVATÓRIO DE FIBRA/FIBROCIMENTO   FORNECIMENTO E INSTALAÇÃO. AF_06/2016</v>
          </cell>
          <cell r="I4548" t="str">
            <v>UN</v>
          </cell>
          <cell r="J4548" t="str">
            <v>ATRIBUÍDO SÃO PAULO</v>
          </cell>
          <cell r="K4548" t="str">
            <v>29,94</v>
          </cell>
        </row>
        <row r="4549">
          <cell r="G4549">
            <v>96741</v>
          </cell>
          <cell r="H4549" t="str">
            <v>LUVA, PPR, DN 40 MM, CLASSE PN 25, INSTALADO EM RESERVAÇÃO DE ÁGUA DE EDIFICAÇÃO QUE POSSUA RESERVATÓRIO DE FIBRA/FIBROCIMENTO  FORNECIMENTO E INSTALAÇÃO. AF_06/2016</v>
          </cell>
          <cell r="I4549" t="str">
            <v>UN</v>
          </cell>
          <cell r="J4549" t="str">
            <v>ATRIBUÍDO SÃO PAULO</v>
          </cell>
          <cell r="K4549" t="str">
            <v>14,66</v>
          </cell>
        </row>
        <row r="4550">
          <cell r="G4550">
            <v>96742</v>
          </cell>
          <cell r="H4550" t="str">
            <v>LUVA, PPR, DN 50 MM, CLASSE PN 25, INSTALADO EM RESERVAÇÃO DE ÁGUA DE EDIFICAÇÃO QUE POSSUA RESERVATÓRIO DE FIBRA/FIBROCIMENTO  FORNECIMENTO E INSTALAÇÃO. AF_06/2016</v>
          </cell>
          <cell r="I4550" t="str">
            <v>UN</v>
          </cell>
          <cell r="J4550" t="str">
            <v>ATRIBUÍDO SÃO PAULO</v>
          </cell>
          <cell r="K4550" t="str">
            <v>19,19</v>
          </cell>
        </row>
        <row r="4551">
          <cell r="G4551">
            <v>96743</v>
          </cell>
          <cell r="H4551" t="str">
            <v>LUVA, PPR, DN 63 MM, CLASSE PN 25, INSTALADO EM RESERVAÇÃO DE ÁGUA DE EDIFICAÇÃO QUE POSSUA RESERVATÓRIO DE FIBRA/FIBROCIMENTO  FORNECIMENTO E INSTALAÇÃO. AF_06/2016</v>
          </cell>
          <cell r="I4551" t="str">
            <v>UN</v>
          </cell>
          <cell r="J4551" t="str">
            <v>ATRIBUÍDO SÃO PAULO</v>
          </cell>
          <cell r="K4551" t="str">
            <v>27,60</v>
          </cell>
        </row>
        <row r="4552">
          <cell r="G4552">
            <v>96744</v>
          </cell>
          <cell r="H4552" t="str">
            <v>LUVA, PPR, DN 75 MM, CLASSE PN 25, INSTALADO EM RESERVAÇÃO DE ÁGUA DE EDIFICAÇÃO QUE POSSUA RESERVATÓRIO DE FIBRA/FIBROCIMENTO  FORNECIMENTO E INSTALAÇÃO. AF_06/2016</v>
          </cell>
          <cell r="I4552" t="str">
            <v>UN</v>
          </cell>
          <cell r="J4552" t="str">
            <v>ATRIBUÍDO SÃO PAULO</v>
          </cell>
          <cell r="K4552" t="str">
            <v>49,78</v>
          </cell>
        </row>
        <row r="4553">
          <cell r="G4553">
            <v>96745</v>
          </cell>
          <cell r="H4553" t="str">
            <v>LUVA, PPR, DN 90 MM, CLASSE PN 25, INSTALADO EM RESERVAÇÃO DE ÁGUA DE EDIFICAÇÃO QUE POSSUA RESERVATÓRIO DE FIBRA/FIBROCIMENTO  FORNECIMENTO E INSTALAÇÃO. AF_06/2016</v>
          </cell>
          <cell r="I4553" t="str">
            <v>UN</v>
          </cell>
          <cell r="J4553" t="str">
            <v>ATRIBUÍDO SÃO PAULO</v>
          </cell>
          <cell r="K4553" t="str">
            <v>74,32</v>
          </cell>
        </row>
        <row r="4554">
          <cell r="G4554">
            <v>96746</v>
          </cell>
          <cell r="H4554" t="str">
            <v>LUVA, PPR, DN 110 MM, CLASSE PN 25, INSTALADO EM RESERVAÇÃO DE ÁGUA DE EDIFICAÇÃO QUE POSSUA RESERVATÓRIO DE FIBRA/FIBROCIMENTO  FORNECIMENTO E INSTALAÇÃO. AF_06/2016</v>
          </cell>
          <cell r="I4554" t="str">
            <v>UN</v>
          </cell>
          <cell r="J4554" t="str">
            <v>ATRIBUÍDO SÃO PAULO</v>
          </cell>
          <cell r="K4554" t="str">
            <v>99,27</v>
          </cell>
        </row>
        <row r="4555">
          <cell r="G4555">
            <v>96747</v>
          </cell>
          <cell r="H4555" t="str">
            <v>JOELHO 90 GRAUS, PPR, DN 20 MM, CLASSE PN 25,  INSTALADO EM RESERVAÇÃO DE ÁGUA DE EDIFICAÇÃO QUE POSSUA RESERVATÓRIO DE FIBRA/FIBROCIMENTO  FORNECIMENTO E INSTALAÇÃO. AF_06/2016</v>
          </cell>
          <cell r="I4555" t="str">
            <v>UN</v>
          </cell>
          <cell r="J4555" t="str">
            <v>ATRIBUÍDO SÃO PAULO</v>
          </cell>
          <cell r="K4555" t="str">
            <v>6,98</v>
          </cell>
        </row>
        <row r="4556">
          <cell r="G4556">
            <v>96748</v>
          </cell>
          <cell r="H4556" t="str">
            <v>JOELHO 90 GRAUS, PPR, DN 25 MM, CLASSE PN 25,  INSTALADO EM RESERVAÇÃO DE ÁGUA DE EDIFICAÇÃO QUE POSSUA RESERVATÓRIO DE FIBRA/FIBROCIMENTO  FORNECIMENTO E INSTALAÇÃO. AF_06/2016</v>
          </cell>
          <cell r="I4556" t="str">
            <v>UN</v>
          </cell>
          <cell r="J4556" t="str">
            <v>ATRIBUÍDO SÃO PAULO</v>
          </cell>
          <cell r="K4556" t="str">
            <v>7,58</v>
          </cell>
        </row>
        <row r="4557">
          <cell r="G4557">
            <v>96749</v>
          </cell>
          <cell r="H4557" t="str">
            <v>JOELHO 90 GRAUS, PPR, DN 32 MM, CLASSE PN 25,  INSTALADO EM RESERVAÇÃO DE ÁGUA DE EDIFICAÇÃO QUE POSSUA RESERVATÓRIO DE FIBRA/FIBROCIMENTO  FORNECIMENTO E INSTALAÇÃO. AF_06/2016</v>
          </cell>
          <cell r="I4557" t="str">
            <v>UN</v>
          </cell>
          <cell r="J4557" t="str">
            <v>ATRIBUÍDO SÃO PAULO</v>
          </cell>
          <cell r="K4557" t="str">
            <v>10,25</v>
          </cell>
        </row>
        <row r="4558">
          <cell r="G4558">
            <v>96750</v>
          </cell>
          <cell r="H4558" t="str">
            <v>JOELHO 90 GRAUS, PPR, DN 40 MM, CLASSE PN 25,  INSTALADO EM RESERVAÇÃO DE ÁGUA DE EDIFICAÇÃO QUE POSSUA RESERVATÓRIO DE FIBRA/FIBROCIMENTO  FORNECIMENTO E INSTALAÇÃO. AF_06/2016</v>
          </cell>
          <cell r="I4558" t="str">
            <v>UN</v>
          </cell>
          <cell r="J4558" t="str">
            <v>ATRIBUÍDO SÃO PAULO</v>
          </cell>
          <cell r="K4558" t="str">
            <v>14,71</v>
          </cell>
        </row>
        <row r="4559">
          <cell r="G4559">
            <v>96751</v>
          </cell>
          <cell r="H4559" t="str">
            <v>JOELHO 90 GRAUS, PPR, DN 50 MM, CLASSE PN 25,  INSTALADO EM RESERVAÇÃO DE ÁGUA DE EDIFICAÇÃO QUE POSSUA RESERVATÓRIO DE FIBRA/FIBROCIMENTO  FORNECIMENTO E INSTALAÇÃO. AF_06/2016</v>
          </cell>
          <cell r="I4559" t="str">
            <v>UN</v>
          </cell>
          <cell r="J4559" t="str">
            <v>ATRIBUÍDO SÃO PAULO</v>
          </cell>
          <cell r="K4559" t="str">
            <v>23,49</v>
          </cell>
        </row>
        <row r="4560">
          <cell r="G4560">
            <v>96752</v>
          </cell>
          <cell r="H4560" t="str">
            <v>JOELHO 90 GRAUS, PPR, DN 63 MM, CLASSE PN 25,  INSTALADO EM RESERVAÇÃO DE ÁGUA DE EDIFICAÇÃO QUE POSSUA RESERVATÓRIO DE FIBRA/FIBROCIMENTO  FORNECIMENTO E INSTALAÇÃO. AF_06/2016</v>
          </cell>
          <cell r="I4560" t="str">
            <v>UN</v>
          </cell>
          <cell r="J4560" t="str">
            <v>ATRIBUÍDO SÃO PAULO</v>
          </cell>
          <cell r="K4560" t="str">
            <v>31,76</v>
          </cell>
        </row>
        <row r="4561">
          <cell r="G4561">
            <v>96753</v>
          </cell>
          <cell r="H4561" t="str">
            <v>JOELHO 90 GRAUS, PPR, DN 75 MM, CLASSE PN 25,  INSTALADO EM RESERVAÇÃO DE ÁGUA DE EDIFICAÇÃO QUE POSSUA RESERVATÓRIO DE FIBRA/FIBROCIMENTO  FORNECIMENTO E INSTALAÇÃO. AF_06/2016</v>
          </cell>
          <cell r="I4561" t="str">
            <v>UN</v>
          </cell>
          <cell r="J4561" t="str">
            <v>ATRIBUÍDO SÃO PAULO</v>
          </cell>
          <cell r="K4561" t="str">
            <v>79,43</v>
          </cell>
        </row>
        <row r="4562">
          <cell r="G4562">
            <v>96754</v>
          </cell>
          <cell r="H4562" t="str">
            <v>JOELHO 90 GRAUS, PPR, DN 90 MM, CLASSE PN 25,  INSTALADO EM RESERVAÇÃO DE ÁGUA DE EDIFICAÇÃO QUE POSSUA RESERVATÓRIO DE FIBRA/FIBROCIMENTO  FORNECIMENTO E INSTALAÇÃO. AF_06/2016</v>
          </cell>
          <cell r="I4562" t="str">
            <v>UN</v>
          </cell>
          <cell r="J4562" t="str">
            <v>ATRIBUÍDO SÃO PAULO</v>
          </cell>
          <cell r="K4562" t="str">
            <v>96,36</v>
          </cell>
        </row>
        <row r="4563">
          <cell r="G4563">
            <v>96755</v>
          </cell>
          <cell r="H4563" t="str">
            <v>JOELHO 90 GRAUS, PPR, DN 110 MM, CLASSE PN 25,  INSTALADO EM RESERVAÇÃO DE ÁGUA DE EDIFICAÇÃO QUE POSSUA RESERVATÓRIO DE FIBRA/FIBROCIMENTO  FORNECIMENTO E INSTALAÇÃO. AF_06/2016</v>
          </cell>
          <cell r="I4563" t="str">
            <v>UN</v>
          </cell>
          <cell r="J4563" t="str">
            <v>ATRIBUÍDO SÃO PAULO</v>
          </cell>
          <cell r="K4563" t="str">
            <v>305,34</v>
          </cell>
        </row>
        <row r="4564">
          <cell r="G4564">
            <v>96756</v>
          </cell>
          <cell r="H4564" t="str">
            <v>TÊ MISTURADOR, PPR, DN 20 MM, CLASSE PN 25,  INSTALADO EM RESERVAÇÃO DE ÁGUA DE EDIFICAÇÃO QUE POSSUA RESERVATÓRIO DE FIBRA/FIBROCIMENTO  FORNECIMENTO E INSTALAÇÃO. AF_06/2016</v>
          </cell>
          <cell r="I4564" t="str">
            <v>UN</v>
          </cell>
          <cell r="J4564" t="str">
            <v>ATRIBUÍDO SÃO PAULO</v>
          </cell>
          <cell r="K4564" t="str">
            <v>18,15</v>
          </cell>
        </row>
        <row r="4565">
          <cell r="G4565">
            <v>96757</v>
          </cell>
          <cell r="H4565" t="str">
            <v>TÊ MISTURADOR, PPR, DN 25 MM, CLASSE PN 25,  INSTALADO EM RESERVAÇÃO DE ÁGUA DE EDIFICAÇÃO QUE POSSUA RESERVATÓRIO DE FIBRA/FIBROCIMENTO  FORNECIMENTO E INSTALAÇÃO. AF_06/2016</v>
          </cell>
          <cell r="I4565" t="str">
            <v>UN</v>
          </cell>
          <cell r="J4565" t="str">
            <v>ATRIBUÍDO SÃO PAULO</v>
          </cell>
          <cell r="K4565" t="str">
            <v>21,93</v>
          </cell>
        </row>
        <row r="4566">
          <cell r="G4566">
            <v>96758</v>
          </cell>
          <cell r="H4566" t="str">
            <v>TÊ, PPR, DN 32 MM, CLASSE PN 25,  INSTALADO EM RESERVAÇÃO DE ÁGUA DE EDIFICAÇÃO QUE POSSUA RESERVATÓRIO DE FIBRA/FIBROCIMENTO  FORNECIMENTO E INSTALAÇÃO. AF_06/2016</v>
          </cell>
          <cell r="I4566" t="str">
            <v>UN</v>
          </cell>
          <cell r="J4566" t="str">
            <v>ATRIBUÍDO SÃO PAULO</v>
          </cell>
          <cell r="K4566" t="str">
            <v>16,07</v>
          </cell>
        </row>
        <row r="4567">
          <cell r="G4567">
            <v>96759</v>
          </cell>
          <cell r="H4567" t="str">
            <v>TÊ, PPR, DN 40 MM, CLASSE PN 25,  INSTALADO EM RESERVAÇÃO DE ÁGUA DE EDIFICAÇÃO QUE POSSUA RESERVATÓRIO DE FIBRA/FIBROCIMENTO  FORNECIMENTO E INSTALAÇÃO. AF_06/2016</v>
          </cell>
          <cell r="I4567" t="str">
            <v>UN</v>
          </cell>
          <cell r="J4567" t="str">
            <v>ATRIBUÍDO SÃO PAULO</v>
          </cell>
          <cell r="K4567" t="str">
            <v>21,93</v>
          </cell>
        </row>
        <row r="4568">
          <cell r="G4568">
            <v>96760</v>
          </cell>
          <cell r="H4568" t="str">
            <v>TÊ, PPR, DN 50 MM, CLASSE PN 25,  INSTALADO EM RESERVAÇÃO DE ÁGUA DE EDIFICAÇÃO QUE POSSUA RESERVATÓRIO DE FIBRA/FIBROCIMENTO  FORNECIMENTO E INSTALAÇÃO. AF_06/2016</v>
          </cell>
          <cell r="I4568" t="str">
            <v>UN</v>
          </cell>
          <cell r="J4568" t="str">
            <v>ATRIBUÍDO SÃO PAULO</v>
          </cell>
          <cell r="K4568" t="str">
            <v>38,63</v>
          </cell>
        </row>
        <row r="4569">
          <cell r="G4569">
            <v>96761</v>
          </cell>
          <cell r="H4569" t="str">
            <v>TÊ, PPR, DN 63 MM, CLASSE PN 25,  INSTALADO EM RESERVAÇÃO DE ÁGUA DE EDIFICAÇÃO QUE POSSUA RESERVATÓRIO DE FIBRA/FIBROCIMENTO  FORNECIMENTO E INSTALAÇÃO. AF_06/2016</v>
          </cell>
          <cell r="I4569" t="str">
            <v>UN</v>
          </cell>
          <cell r="J4569" t="str">
            <v>ATRIBUÍDO SÃO PAULO</v>
          </cell>
          <cell r="K4569" t="str">
            <v>52,95</v>
          </cell>
        </row>
        <row r="4570">
          <cell r="G4570">
            <v>96762</v>
          </cell>
          <cell r="H4570" t="str">
            <v>TÊ, PPR, DN 75 MM, CLASSE PN 25,  INSTALADO EM RESERVAÇÃO DE ÁGUA DE EDIFICAÇÃO QUE POSSUA RESERVATÓRIO DE FIBRA/FIBROCIMENTO  FORNECIMENTO E INSTALAÇÃO. AF_06/2016</v>
          </cell>
          <cell r="I4570" t="str">
            <v>UN</v>
          </cell>
          <cell r="J4570" t="str">
            <v>ATRIBUÍDO SÃO PAULO</v>
          </cell>
          <cell r="K4570" t="str">
            <v>106,85</v>
          </cell>
        </row>
        <row r="4571">
          <cell r="G4571">
            <v>96763</v>
          </cell>
          <cell r="H4571" t="str">
            <v>TÊ, PPR, DN 90 MM, CLASSE PN 25,  INSTALADO EM RESERVAÇÃO DE ÁGUA DE EDIFICAÇÃO QUE POSSUA RESERVATÓRIO DE FIBRA/FIBROCIMENTO  FORNECIMENTO E INSTALAÇÃO. AF_06/2016</v>
          </cell>
          <cell r="I4571" t="str">
            <v>UN</v>
          </cell>
          <cell r="J4571" t="str">
            <v>ATRIBUÍDO SÃO PAULO</v>
          </cell>
          <cell r="K4571" t="str">
            <v>135,71</v>
          </cell>
        </row>
        <row r="4572">
          <cell r="G4572">
            <v>96764</v>
          </cell>
          <cell r="H4572" t="str">
            <v>TÊ, PPR, DN 110 MM, CLASSE PN 25,  INSTALADO EM RESERVAÇÃO DE ÁGUA DE EDIFICAÇÃO QUE POSSUA RESERVATÓRIO DE FIBRA/FIBROCIMENTO  FORNECIMENTO E INSTALAÇÃO. AF_06/2016</v>
          </cell>
          <cell r="I4572" t="str">
            <v>UN</v>
          </cell>
          <cell r="J4572" t="str">
            <v>ATRIBUÍDO SÃO PAULO</v>
          </cell>
          <cell r="K4572" t="str">
            <v>276,34</v>
          </cell>
        </row>
        <row r="4573">
          <cell r="G4573">
            <v>96802</v>
          </cell>
          <cell r="H4573" t="str">
            <v>KIT CHASSI PEX, PRÉ-FABRICADO, PARA CHUVEIRO, INCLUSO QUADRO METÁLICO, TUBOS, REGISTROS DE PRESSÃO E CONEXÕES POR CRIMPAGEM - FORNECIMENTO E INSTALAÇÃO. AF_02/2023</v>
          </cell>
          <cell r="I4573" t="str">
            <v>UN</v>
          </cell>
          <cell r="J4573" t="str">
            <v>ATRIBUÍDO SÃO PAULO</v>
          </cell>
          <cell r="K4573" t="str">
            <v>228,53</v>
          </cell>
        </row>
        <row r="4574">
          <cell r="G4574">
            <v>96803</v>
          </cell>
          <cell r="H4574" t="str">
            <v>KIT CHASSI PEX, PRÉ-FABRICADO, PARA COZINHA COM CUBA SIMPLES, INCLUSO QUADRO METÁLICO, TUBOS E CONEXÕES POR CRIMPAGEM - FORNECIMENTO E INSTALAÇÃO. AF_02/2023</v>
          </cell>
          <cell r="I4574" t="str">
            <v>UN</v>
          </cell>
          <cell r="J4574" t="str">
            <v>ATRIBUÍDO SÃO PAULO</v>
          </cell>
          <cell r="K4574" t="str">
            <v>119,17</v>
          </cell>
        </row>
        <row r="4575">
          <cell r="G4575">
            <v>96804</v>
          </cell>
          <cell r="H4575" t="str">
            <v>KIT CHASSI PEX, PRÉ-FABRICADO, PARA ÁREA DE SERVIÇO COM TANQUE E MÁQUINA DE LAVAR ROUPA, INCLUSO QUADRO METÁLICO, TUBOS E CONEXÕES POR CRIMPAGEM - FORNECIMENTO E INSTALAÇÃO. AF_02/2023</v>
          </cell>
          <cell r="I4575" t="str">
            <v>UN</v>
          </cell>
          <cell r="J4575" t="str">
            <v>ATRIBUÍDO SÃO PAULO</v>
          </cell>
          <cell r="K4575" t="str">
            <v>212,04</v>
          </cell>
        </row>
        <row r="4576">
          <cell r="G4576">
            <v>96805</v>
          </cell>
          <cell r="H4576" t="str">
            <v>KIT CHASSI PEX, PRÉ-FABRICADO, PARA CHUVEIRO, INCLUSO QUADRO METÁLICO, TUBOS, REGISTROS DE PRESSÃO E CONEXÕES POR ANEL DESLIZANTE - FORNECIMENTO E INSTALAÇÃO. AF_02/2023</v>
          </cell>
          <cell r="I4576" t="str">
            <v>UN</v>
          </cell>
          <cell r="J4576" t="str">
            <v>ATRIBUÍDO SÃO PAULO</v>
          </cell>
          <cell r="K4576" t="str">
            <v>234,68</v>
          </cell>
        </row>
        <row r="4577">
          <cell r="G4577">
            <v>96806</v>
          </cell>
          <cell r="H4577" t="str">
            <v>KIT CHASSI PEX, PRÉ-FABRICADO, PARA COZINHA COM CUBA SIMPLES, INCLUSO QUADRO METÁLICO, TUBOS E CONEXÕES POR ANEL DESLIZANTE - FORNECIMENTO E INSTALAÇÃO. AF_02/2023</v>
          </cell>
          <cell r="I4577" t="str">
            <v>UN</v>
          </cell>
          <cell r="J4577" t="str">
            <v>ATRIBUÍDO SÃO PAULO</v>
          </cell>
          <cell r="K4577" t="str">
            <v>115,27</v>
          </cell>
        </row>
        <row r="4578">
          <cell r="G4578">
            <v>96807</v>
          </cell>
          <cell r="H4578" t="str">
            <v>KIT CHASSI PEX, PRÉ-FABRICADO, PARA ÁREA DE SERVIÇO COM TANQUE E MÁQUINA DE LAVAR ROUPA, INCLUSO QUADRO METÁLICO, TUBOS E CONEXÕES POR ANEL DESLIZANTE - FORNECIMENTO E INSTALAÇÃO. AF_02/2023</v>
          </cell>
          <cell r="I4578" t="str">
            <v>UN</v>
          </cell>
          <cell r="J4578" t="str">
            <v>ATRIBUÍDO SÃO PAULO</v>
          </cell>
          <cell r="K4578" t="str">
            <v>192,28</v>
          </cell>
        </row>
        <row r="4579">
          <cell r="G4579">
            <v>96808</v>
          </cell>
          <cell r="H4579" t="str">
            <v>UNIÃO METÁLICA PARA INSTALAÇÕES EM PEX ÁGUA, DN 16 MM, COM ANEL DESLIZANTE - FORNECIMENTO E INSTALAÇÃO. AF_02/2023</v>
          </cell>
          <cell r="I4579" t="str">
            <v>UN</v>
          </cell>
          <cell r="J4579" t="str">
            <v>ATRIBUÍDO SÃO PAULO</v>
          </cell>
          <cell r="K4579" t="str">
            <v>13,67</v>
          </cell>
        </row>
        <row r="4580">
          <cell r="G4580">
            <v>96809</v>
          </cell>
          <cell r="H4580" t="str">
            <v>CONEXÃO FIXA, ROSCA FÊMEA, METÁLICA, PARA INSTALAÇÕES EM PEX ÁGUA, DN 16 MM X 1/2", COM ANEL DESLIZANTE. FORNECIMENTO E INSTALAÇÃO. AF_02/2023</v>
          </cell>
          <cell r="I4580" t="str">
            <v>UN</v>
          </cell>
          <cell r="J4580" t="str">
            <v>ATRIBUÍDO SÃO PAULO</v>
          </cell>
          <cell r="K4580" t="str">
            <v>15,15</v>
          </cell>
        </row>
        <row r="4581">
          <cell r="G4581">
            <v>96810</v>
          </cell>
          <cell r="H4581" t="str">
            <v>CONEXÃO MÓVEL, ROSCA FÊMEA, METÁLICA, PARA INSTALAÇÕES EM PEX ÁGUA, DN 16 MM X 3/4", COM ANEL DESLIZANTE. FORNECIMENTO E INSTALAÇÃO. AF_02/2023</v>
          </cell>
          <cell r="I4581" t="str">
            <v>UN</v>
          </cell>
          <cell r="J4581" t="str">
            <v>ATRIBUÍDO SÃO PAULO</v>
          </cell>
          <cell r="K4581" t="str">
            <v>16,45</v>
          </cell>
        </row>
        <row r="4582">
          <cell r="G4582">
            <v>96811</v>
          </cell>
          <cell r="H4582" t="str">
            <v>UNIÃO METÁLICA PARA INSTALAÇÕES EM PEX ÁGUA, DN 20 MM, COM ANEL DESLIZANTE - FORNECIMENTO E INSTALAÇÃO. AF_02/2023</v>
          </cell>
          <cell r="I4582" t="str">
            <v>UN</v>
          </cell>
          <cell r="J4582" t="str">
            <v>ATRIBUÍDO SÃO PAULO</v>
          </cell>
          <cell r="K4582" t="str">
            <v>17,33</v>
          </cell>
        </row>
        <row r="4583">
          <cell r="G4583">
            <v>96812</v>
          </cell>
          <cell r="H4583" t="str">
            <v>CONEXÃO FIXA, ROSCA FÊMEA, METÁLICA, PARA INSTALAÇÕES EM PEX ÁGUA, DN 20 MM X 1/2", COM ANEL DESLIZANTE. FORNECIMENTO E INSTALAÇÃO. AF_02/2023</v>
          </cell>
          <cell r="I4583" t="str">
            <v>UN</v>
          </cell>
          <cell r="J4583" t="str">
            <v>ATRIBUÍDO SÃO PAULO</v>
          </cell>
          <cell r="K4583" t="str">
            <v>15,80</v>
          </cell>
        </row>
        <row r="4584">
          <cell r="G4584">
            <v>96813</v>
          </cell>
          <cell r="H4584" t="str">
            <v>CONEXÃO FIXA, ROSCA FÊMEA, METÁLICA, PARA INSTALAÇÕES EM PEX ÁGUA, DN 20 MM X 3/4", COM ANEL DESLIZANTE. FORNECIMENTO E INSTALAÇÃO. AF_02/2023</v>
          </cell>
          <cell r="I4584" t="str">
            <v>UN</v>
          </cell>
          <cell r="J4584" t="str">
            <v>ATRIBUÍDO SÃO PAULO</v>
          </cell>
          <cell r="K4584" t="str">
            <v>18,02</v>
          </cell>
        </row>
        <row r="4585">
          <cell r="G4585">
            <v>96814</v>
          </cell>
          <cell r="H4585" t="str">
            <v>UNIÃO DE REDUÇÃO, METÁLICA, PARA INSTALAÇÕES EM PEX ÁGUA, DN 20 X 16 MM, CONEXÃO POR ANEL DESLIZANTE - FORNECIMENTO E INSTALAÇÃO. AF_02/2023</v>
          </cell>
          <cell r="I4585" t="str">
            <v>UN</v>
          </cell>
          <cell r="J4585" t="str">
            <v>ATRIBUÍDO SÃO PAULO</v>
          </cell>
          <cell r="K4585" t="str">
            <v>12,99</v>
          </cell>
        </row>
        <row r="4586">
          <cell r="G4586">
            <v>96815</v>
          </cell>
          <cell r="H4586" t="str">
            <v>UNIÃO METÁLICA PARA INSTALAÇÕES EM PEX ÁGUA, DN 25 MM, COM ANEL DESLIZANTE - FORNECIMENTO E INSTALAÇÃO. AF_02/2023</v>
          </cell>
          <cell r="I4586" t="str">
            <v>UN</v>
          </cell>
          <cell r="J4586" t="str">
            <v>ATRIBUÍDO SÃO PAULO</v>
          </cell>
          <cell r="K4586" t="str">
            <v>27,17</v>
          </cell>
        </row>
        <row r="4587">
          <cell r="G4587">
            <v>96816</v>
          </cell>
          <cell r="H4587" t="str">
            <v>CONEXÃO FIXA, ROSCA FÊMEA, METÁLICA, PARA INSTALAÇÕES EM PEX ÁGUA, DN 25 MM X 3/4", COM ANEL DESLIZANTE - FORNECIMENTO E INSTALAÇÃO. AF_02/2023</v>
          </cell>
          <cell r="I4587" t="str">
            <v>UN</v>
          </cell>
          <cell r="J4587" t="str">
            <v>ATRIBUÍDO SÃO PAULO</v>
          </cell>
          <cell r="K4587" t="str">
            <v>20,40</v>
          </cell>
        </row>
        <row r="4588">
          <cell r="G4588">
            <v>96817</v>
          </cell>
          <cell r="H4588" t="str">
            <v>CONEXÃO FIXA, ROSCA FÊMEA, METÁLICA, PARA INSTALAÇÕES EM PEX ÁGUA, DN 25 MM X 1", COM ANEL DESLIZANTE - FORNECIMENTO E INSTALAÇÃO. AF_02/2023</v>
          </cell>
          <cell r="I4588" t="str">
            <v>UN</v>
          </cell>
          <cell r="J4588" t="str">
            <v>ATRIBUÍDO SÃO PAULO</v>
          </cell>
          <cell r="K4588" t="str">
            <v>27,39</v>
          </cell>
        </row>
        <row r="4589">
          <cell r="G4589">
            <v>96818</v>
          </cell>
          <cell r="H4589" t="str">
            <v>UNIÃO DE REDUÇÃO, METÁLICA, PARA INSTALAÇÕES EM PEX ÁGUA, DN 25 X 16 MM, CONEXÃO POR ANEL DESLIZANTE - FORNECIMENTO E INSTALAÇÃO. AF_02/2023</v>
          </cell>
          <cell r="I4589" t="str">
            <v>UN</v>
          </cell>
          <cell r="J4589" t="str">
            <v>ATRIBUÍDO SÃO PAULO</v>
          </cell>
          <cell r="K4589" t="str">
            <v>17,59</v>
          </cell>
        </row>
        <row r="4590">
          <cell r="G4590">
            <v>96819</v>
          </cell>
          <cell r="H4590" t="str">
            <v>UNIÃO DE REDUÇÃO, METÁLICA, PARA INSTALAÇÕES EM PEX ÁGUA, DN 25 X 20 MM, CONEXÃO POR ANEL DESLIZANTE - FORNECIMENTO E INSTALAÇÃO. AF_02/2023</v>
          </cell>
          <cell r="I4590" t="str">
            <v>UN</v>
          </cell>
          <cell r="J4590" t="str">
            <v>ATRIBUÍDO SÃO PAULO</v>
          </cell>
          <cell r="K4590" t="str">
            <v>18,85</v>
          </cell>
        </row>
        <row r="4591">
          <cell r="G4591">
            <v>96820</v>
          </cell>
          <cell r="H4591" t="str">
            <v>UNIÃO METÁLICA PARA INSTALAÇÕES EM PEX ÁGUA, DN 32 MM, COM ANEL DESLIZANTE - FORNECIMENTO E INSTALAÇÃO. AF_02/2023</v>
          </cell>
          <cell r="I4591" t="str">
            <v>UN</v>
          </cell>
          <cell r="J4591" t="str">
            <v>ATRIBUÍDO SÃO PAULO</v>
          </cell>
          <cell r="K4591" t="str">
            <v>32,65</v>
          </cell>
        </row>
        <row r="4592">
          <cell r="G4592">
            <v>96821</v>
          </cell>
          <cell r="H4592" t="str">
            <v>CONEXÃO FIXA, ROSCA FÊMEA, METÁLICA, PARA INSTALAÇÕES EM PEX ÁGUA, DN 32 MM X 1", COM ANEL DESLIZANTE - FORNECIMENTO E INSTALAÇÃO. AF_02/2023</v>
          </cell>
          <cell r="I4592" t="str">
            <v>UN</v>
          </cell>
          <cell r="J4592" t="str">
            <v>ATRIBUÍDO SÃO PAULO</v>
          </cell>
          <cell r="K4592" t="str">
            <v>30,52</v>
          </cell>
        </row>
        <row r="4593">
          <cell r="G4593">
            <v>96822</v>
          </cell>
          <cell r="H4593" t="str">
            <v>UNIÃO DE REDUÇÃO, METÁLICA, PARA INSTALAÇÕES EM PEX ÁGUA, DN 32 X 25 MM, CONEXÃO POR ANEL DESLIZANTE - FORNECIMENTO E INSTALAÇÃO. AF_02/2023</v>
          </cell>
          <cell r="I4593" t="str">
            <v>UN</v>
          </cell>
          <cell r="J4593" t="str">
            <v>ATRIBUÍDO SÃO PAULO</v>
          </cell>
          <cell r="K4593" t="str">
            <v>24,80</v>
          </cell>
        </row>
        <row r="4594">
          <cell r="G4594">
            <v>96823</v>
          </cell>
          <cell r="H4594" t="str">
            <v>LUVA PARA INSTALAÇÕES EM PEX ÁGUA, DN 16 MM, CONEXÃO POR CRIMPAGEM - FORNECIMENTO E INSTALAÇÃO. AF_02/2023</v>
          </cell>
          <cell r="I4594" t="str">
            <v>UN</v>
          </cell>
          <cell r="J4594" t="str">
            <v>ATRIBUÍDO SÃO PAULO</v>
          </cell>
          <cell r="K4594" t="str">
            <v>9,16</v>
          </cell>
        </row>
        <row r="4595">
          <cell r="G4595">
            <v>96824</v>
          </cell>
          <cell r="H4595" t="str">
            <v>CONEXÃO FIXA, ROSCA FÊMEA, PARA INSTALAÇÕES EM PEX ÁGUA, DN 16MM X 1/2", CONEXÃO POR CRIMPAGEM - FORNECIMENTO E INSTALAÇÃO. AF_02/2023</v>
          </cell>
          <cell r="I4595" t="str">
            <v>UN</v>
          </cell>
          <cell r="J4595" t="str">
            <v>ATRIBUÍDO SÃO PAULO</v>
          </cell>
          <cell r="K4595" t="str">
            <v>14,24</v>
          </cell>
        </row>
        <row r="4596">
          <cell r="G4596">
            <v>96826</v>
          </cell>
          <cell r="H4596" t="str">
            <v>LUVA PARA INSTALAÇÕES EM PEX ÁGUA, DN 20 MM, CONEXÃO POR CRIMPAGEM - FORNECIMENTO E INSTALAÇÃO. AF_02/2023</v>
          </cell>
          <cell r="I4596" t="str">
            <v>UN</v>
          </cell>
          <cell r="J4596" t="str">
            <v>ATRIBUÍDO SÃO PAULO</v>
          </cell>
          <cell r="K4596" t="str">
            <v>10,61</v>
          </cell>
        </row>
        <row r="4597">
          <cell r="G4597">
            <v>96827</v>
          </cell>
          <cell r="H4597" t="str">
            <v>CONEXÃO FIXA, ROSCA FÊMEA, PARA INSTALAÇÕES EM PEX ÁGUA, DN 20MM X 1/2", CONEXÃO POR CRIMPAGEM - FORNECIMENTO E INSTALAÇÃO. AF_02/2023</v>
          </cell>
          <cell r="I4597" t="str">
            <v>UN</v>
          </cell>
          <cell r="J4597" t="str">
            <v>ATRIBUÍDO SÃO PAULO</v>
          </cell>
          <cell r="K4597" t="str">
            <v>15,53</v>
          </cell>
        </row>
        <row r="4598">
          <cell r="G4598">
            <v>96828</v>
          </cell>
          <cell r="H4598" t="str">
            <v>CONEXÃO FIXA, ROSCA FÊMEA, PARA INSTALAÇÕES EM PEX ÁGUA, DN 20MM X 3/4", CONEXÃO POR CRIMPAGEM - FORNECIMENTO E INSTALAÇÃO. AF_02/2023</v>
          </cell>
          <cell r="I4598" t="str">
            <v>UN</v>
          </cell>
          <cell r="J4598" t="str">
            <v>ATRIBUÍDO SÃO PAULO</v>
          </cell>
          <cell r="K4598" t="str">
            <v>19,22</v>
          </cell>
        </row>
        <row r="4599">
          <cell r="G4599">
            <v>96829</v>
          </cell>
          <cell r="H4599" t="str">
            <v>LUVA DE REDUÇÃO PARA INSTALAÇÕES EM PEX ÁGUA, DN 20 X 16 MM, CONEXÃO POR CRIMPAGEM - FORNECIMENTO E INSTALAÇÃO. AF_02/2023</v>
          </cell>
          <cell r="I4599" t="str">
            <v>UN</v>
          </cell>
          <cell r="J4599" t="str">
            <v>ATRIBUÍDO SÃO PAULO</v>
          </cell>
          <cell r="K4599" t="str">
            <v>17,62</v>
          </cell>
        </row>
        <row r="4600">
          <cell r="G4600">
            <v>96830</v>
          </cell>
          <cell r="H4600" t="str">
            <v>LUVA PARA INSTALAÇÕES EM PEX ÁGUA, DN 25 MM, CONEXÃO POR CRIMPAGEM - FORNECIMENTO E INSTALAÇÃO. AF_02/2023</v>
          </cell>
          <cell r="I4600" t="str">
            <v>UN</v>
          </cell>
          <cell r="J4600" t="str">
            <v>ATRIBUÍDO SÃO PAULO</v>
          </cell>
          <cell r="K4600" t="str">
            <v>25,87</v>
          </cell>
        </row>
        <row r="4601">
          <cell r="G4601">
            <v>96832</v>
          </cell>
          <cell r="H4601" t="str">
            <v>CONEXÃO FIXA, ROSCA FÊMEA, PARA INSTALAÇÕES EM PEX ÁGUA, DN 25MM X 3/4", CONEXÃO POR CRIMPAGEM - FORNECIMENTO E INSTALAÇÃO. AF_02/2023</v>
          </cell>
          <cell r="I4601" t="str">
            <v>UN</v>
          </cell>
          <cell r="J4601" t="str">
            <v>ATRIBUÍDO SÃO PAULO</v>
          </cell>
          <cell r="K4601" t="str">
            <v>24,30</v>
          </cell>
        </row>
        <row r="4602">
          <cell r="G4602">
            <v>96833</v>
          </cell>
          <cell r="H4602" t="str">
            <v>LUVA DE REDUÇÃO PARA INSTALAÇÕES EM PEX ÁGUA, DN 25 X 16 MM, CONEXÃO POR CRIMPAGEM - FORNECIMENTO E INSTALAÇÃO. AF_02/2023</v>
          </cell>
          <cell r="I4602" t="str">
            <v>UN</v>
          </cell>
          <cell r="J4602" t="str">
            <v>ATRIBUÍDO SÃO PAULO</v>
          </cell>
          <cell r="K4602" t="str">
            <v>22,20</v>
          </cell>
        </row>
        <row r="4603">
          <cell r="G4603">
            <v>96834</v>
          </cell>
          <cell r="H4603" t="str">
            <v>LUVA PARA INSTALAÇÕES EM PEX ÁGUA, DN 32 MM, CONEXÃO POR CRIMPAGEM - FORNECIMENTO E INSTALAÇÃO. AF_02/2023</v>
          </cell>
          <cell r="I4603" t="str">
            <v>UN</v>
          </cell>
          <cell r="J4603" t="str">
            <v>ATRIBUÍDO SÃO PAULO</v>
          </cell>
          <cell r="K4603" t="str">
            <v>37,45</v>
          </cell>
        </row>
        <row r="4604">
          <cell r="G4604">
            <v>96836</v>
          </cell>
          <cell r="H4604" t="str">
            <v>LUVA DE REDUÇÃO PARA INSTALAÇÕES EM PEX ÁGUA, DN 32 X 25 MM, CONEXÃO POR CRIMPAGEM - FORNECIMENTO E INSTALAÇÃO. AF_02/2023</v>
          </cell>
          <cell r="I4604" t="str">
            <v>UN</v>
          </cell>
          <cell r="J4604" t="str">
            <v>ATRIBUÍDO SÃO PAULO</v>
          </cell>
          <cell r="K4604" t="str">
            <v>34,00</v>
          </cell>
        </row>
        <row r="4605">
          <cell r="G4605">
            <v>96837</v>
          </cell>
          <cell r="H4605" t="str">
            <v>JOELHO 90 GRAUS, METÁLICO, PARA INSTALAÇÕES EM PEX ÁGUA, DN 16 MM, CONEXÃO POR ANEL DESLIZANTE - FORNECIMENTO E INSTALAÇÃO. AF_02/2023</v>
          </cell>
          <cell r="I4605" t="str">
            <v>UN</v>
          </cell>
          <cell r="J4605" t="str">
            <v>ATRIBUÍDO SÃO PAULO</v>
          </cell>
          <cell r="K4605" t="str">
            <v>16,89</v>
          </cell>
        </row>
        <row r="4606">
          <cell r="G4606">
            <v>96838</v>
          </cell>
          <cell r="H4606" t="str">
            <v>JOELHO 90 GRAUS, ROSCA FÊMEA TERMINAL, METÁLICO, PARA INSTALAÇÕES EM PEX ÁGUA, DN 16MM X 1/2", CONEXÃO POR ANEL DESLIZANTE - FORNECIMENTO E INSTALAÇÃO. AF_02/2023</v>
          </cell>
          <cell r="I4606" t="str">
            <v>UN</v>
          </cell>
          <cell r="J4606" t="str">
            <v>ATRIBUÍDO SÃO PAULO</v>
          </cell>
          <cell r="K4606" t="str">
            <v>20,25</v>
          </cell>
        </row>
        <row r="4607">
          <cell r="G4607">
            <v>96839</v>
          </cell>
          <cell r="H4607" t="str">
            <v>JOELHO, ROSCA FÊMEA, COM BASE FIXA, METÁLICO, PARA INSTALAÇÕES EM PEX ÁGUA, DN 16MM X 1/2", CONEXÃO POR ANEL DESLIZANTE - FORNECIMENTO E INSTALAÇÃO. AF_02/2023</v>
          </cell>
          <cell r="I4607" t="str">
            <v>UN</v>
          </cell>
          <cell r="J4607" t="str">
            <v>ATRIBUÍDO SÃO PAULO</v>
          </cell>
          <cell r="K4607" t="str">
            <v>20,96</v>
          </cell>
        </row>
        <row r="4608">
          <cell r="G4608">
            <v>96840</v>
          </cell>
          <cell r="H4608" t="str">
            <v>JOELHO 90 GRAUS, METÁLICO, PARA INSTALAÇÕES EM PEX ÁGUA, DN 20 MM, CONEXÃO POR ANEL DESLIZANTE - FORNECIMENTO E INSTALAÇÃO. AF_02/2023</v>
          </cell>
          <cell r="I4608" t="str">
            <v>UN</v>
          </cell>
          <cell r="J4608" t="str">
            <v>ATRIBUÍDO SÃO PAULO</v>
          </cell>
          <cell r="K4608" t="str">
            <v>20,40</v>
          </cell>
        </row>
        <row r="4609">
          <cell r="G4609">
            <v>96841</v>
          </cell>
          <cell r="H4609" t="str">
            <v>JOELHO 90 GRAUS, ROSCA FÊMEA TERMINAL, METÁLICO, PARA INSTALAÇÕES EM PEX ÁGUA, DN 20 MM X 1/2", CONEXÃO POR ANEL DESLIZANTE - FORNECIMENTO E INSTALAÇÃO. AF_02/2023</v>
          </cell>
          <cell r="I4609" t="str">
            <v>UN</v>
          </cell>
          <cell r="J4609" t="str">
            <v>ATRIBUÍDO SÃO PAULO</v>
          </cell>
          <cell r="K4609" t="str">
            <v>22,51</v>
          </cell>
        </row>
        <row r="4610">
          <cell r="G4610">
            <v>96842</v>
          </cell>
          <cell r="H4610" t="str">
            <v>JOELHO 90 GRAUS, ROSCA FÊMEA TERMINAL, METÁLICO, PARA INSTALAÇÕES EM PEX ÁGUA, DN 20 MM X 3/4", CONEXÃO POR ANEL DESLIZANTE - FORNECIMENTO E INSTALAÇÃO. AF_02/2023</v>
          </cell>
          <cell r="I4610" t="str">
            <v>UN</v>
          </cell>
          <cell r="J4610" t="str">
            <v>ATRIBUÍDO SÃO PAULO</v>
          </cell>
          <cell r="K4610" t="str">
            <v>25,82</v>
          </cell>
        </row>
        <row r="4611">
          <cell r="G4611">
            <v>96843</v>
          </cell>
          <cell r="H4611" t="str">
            <v>JOELHO ROSCA FÊMEA, COM BASE FIXA, METÁLICO, PARA INSTALAÇÕES EM PEX ÁGUA, DN 20MM X 1/2", CONEXÃO POR ANEL DESLIZANTE - FORNECIMENTO E INSTALAÇÃO. AF_02/2023</v>
          </cell>
          <cell r="I4611" t="str">
            <v>UN</v>
          </cell>
          <cell r="J4611" t="str">
            <v>ATRIBUÍDO SÃO PAULO</v>
          </cell>
          <cell r="K4611" t="str">
            <v>23,48</v>
          </cell>
        </row>
        <row r="4612">
          <cell r="G4612">
            <v>96844</v>
          </cell>
          <cell r="H4612" t="str">
            <v>JOELHO ROSCA FÊMEA, MÓVEL, METÁLICO, PARA INSTALAÇÕES EM PEX ÁGUA, DN 20MM X 3/4", CONEXÃO POR ANEL DESLIZANTE - FORNECIMENTO E INSTALAÇÃO. AF_02/2023</v>
          </cell>
          <cell r="I4612" t="str">
            <v>UN</v>
          </cell>
          <cell r="J4612" t="str">
            <v>ATRIBUÍDO SÃO PAULO</v>
          </cell>
          <cell r="K4612" t="str">
            <v>27,08</v>
          </cell>
        </row>
        <row r="4613">
          <cell r="G4613">
            <v>96845</v>
          </cell>
          <cell r="H4613" t="str">
            <v>JOELHO 90 GRAUS, METÁLICO, PARA INSTALAÇÕES EM PEX ÁGUA, DN 25 MM, CONEXÃO POR ANEL DESLIZANTE - FORNECIMENTO E INSTALAÇÃO. AF_02/2023</v>
          </cell>
          <cell r="I4613" t="str">
            <v>UN</v>
          </cell>
          <cell r="J4613" t="str">
            <v>ATRIBUÍDO SÃO PAULO</v>
          </cell>
          <cell r="K4613" t="str">
            <v>32,41</v>
          </cell>
        </row>
        <row r="4614">
          <cell r="G4614">
            <v>96846</v>
          </cell>
          <cell r="H4614" t="str">
            <v>JOELHO 90 GRAUS, ROSCA FÊMEA TERMINAL, METÁLICO, PARA INSTALAÇÕES EM PEX ÁGUA, DN 25 MM X 3/4", CONEXÃO POR ANEL DESLIZANTE - FORNECIMENTO E INSTALAÇÃO. AF_02/2023</v>
          </cell>
          <cell r="I4614" t="str">
            <v>UN</v>
          </cell>
          <cell r="J4614" t="str">
            <v>ATRIBUÍDO SÃO PAULO</v>
          </cell>
          <cell r="K4614" t="str">
            <v>30,21</v>
          </cell>
        </row>
        <row r="4615">
          <cell r="G4615">
            <v>96847</v>
          </cell>
          <cell r="H4615" t="str">
            <v>JOELHO ROSCA FÊMEA, COM BASE FIXA, METÁLICO, PARA INSTALAÇÕES EM PEX ÁGUA, DN 25MM X 3/4", CONEXÃO POR ANEL DESLIZANTE - FORNECIMENTO E INSTALAÇÃO. AF_02/2023</v>
          </cell>
          <cell r="I4615" t="str">
            <v>UN</v>
          </cell>
          <cell r="J4615" t="str">
            <v>ATRIBUÍDO SÃO PAULO</v>
          </cell>
          <cell r="K4615" t="str">
            <v>29,78</v>
          </cell>
        </row>
        <row r="4616">
          <cell r="G4616">
            <v>96848</v>
          </cell>
          <cell r="H4616" t="str">
            <v>JOELHO 90 GRAUS, METÁLICO, PARA INSTALAÇÕES EM PEX ÁGUA, DN 32 MM, CONEXÃO POR ANEL DESLIZANTE - FORNECIMENTO E INSTALAÇÃO. AF_02/2023</v>
          </cell>
          <cell r="I4616" t="str">
            <v>UN</v>
          </cell>
          <cell r="J4616" t="str">
            <v>ATRIBUÍDO SÃO PAULO</v>
          </cell>
          <cell r="K4616" t="str">
            <v>43,13</v>
          </cell>
        </row>
        <row r="4617">
          <cell r="G4617">
            <v>96849</v>
          </cell>
          <cell r="H4617" t="str">
            <v>JOELHO 90 GRAUS, PARA INSTALAÇÕES EM PEX ÁGUA, DN 16 MM, CONEXÃO POR CRIMPAGEM - FORNECIMENTO E INSTALAÇÃO. AF_02/2023</v>
          </cell>
          <cell r="I4617" t="str">
            <v>UN</v>
          </cell>
          <cell r="J4617" t="str">
            <v>ATRIBUÍDO SÃO PAULO</v>
          </cell>
          <cell r="K4617" t="str">
            <v>13,53</v>
          </cell>
        </row>
        <row r="4618">
          <cell r="G4618">
            <v>96850</v>
          </cell>
          <cell r="H4618" t="str">
            <v>JOELHO 90 GRAUS, ROSCA FÊMEA TERMINAL, PARA INSTALAÇÕES EM PEX ÁGUA, DN 16MM X 1/2", CONEXÃO POR CRIMPAGEM - FORNECIMENTO E INSTALAÇÃO. AF_02/2023</v>
          </cell>
          <cell r="I4618" t="str">
            <v>UN</v>
          </cell>
          <cell r="J4618" t="str">
            <v>ATRIBUÍDO SÃO PAULO</v>
          </cell>
          <cell r="K4618" t="str">
            <v>18,92</v>
          </cell>
        </row>
        <row r="4619">
          <cell r="G4619">
            <v>96852</v>
          </cell>
          <cell r="H4619" t="str">
            <v>JOELHO 90 GRAUS, PARA INSTALAÇÕES EM PEX ÁGUA, DN 20 MM, CONEXÃO POR CRIMPAGEM - FORNECIMENTO E INSTALAÇÃO. AF_02/2023</v>
          </cell>
          <cell r="I4619" t="str">
            <v>UN</v>
          </cell>
          <cell r="J4619" t="str">
            <v>ATRIBUÍDO SÃO PAULO</v>
          </cell>
          <cell r="K4619" t="str">
            <v>17,26</v>
          </cell>
        </row>
        <row r="4620">
          <cell r="G4620">
            <v>96853</v>
          </cell>
          <cell r="H4620" t="str">
            <v>JOELHO 90 GRAUS, ROSCA FÊMEA TERMINAL, PARA INSTALAÇÕES EM PEX ÁGUA, DN 20MM X 1/2", CONEXÃO POR CRIMPAGEM - FORNECIMENTO E INSTALAÇÃO. AF_02/2023</v>
          </cell>
          <cell r="I4620" t="str">
            <v>UN</v>
          </cell>
          <cell r="J4620" t="str">
            <v>ATRIBUÍDO SÃO PAULO</v>
          </cell>
          <cell r="K4620" t="str">
            <v>20,35</v>
          </cell>
        </row>
        <row r="4621">
          <cell r="G4621">
            <v>96854</v>
          </cell>
          <cell r="H4621" t="str">
            <v>JOELHO 90 GRAUS, ROSCA FÊMEA TERMINAL, PARA INSTALAÇÕES EM PEX ÁGUA, DN 20MM X 3/4", CONEXÃO POR CRIMPAGEM - FORNECIMENTO E INSTALAÇÃO. AF_02/2023</v>
          </cell>
          <cell r="I4621" t="str">
            <v>UN</v>
          </cell>
          <cell r="J4621" t="str">
            <v>ATRIBUÍDO SÃO PAULO</v>
          </cell>
          <cell r="K4621" t="str">
            <v>25,16</v>
          </cell>
        </row>
        <row r="4622">
          <cell r="G4622">
            <v>96855</v>
          </cell>
          <cell r="H4622" t="str">
            <v>JOELHO 90 GRAUS, PARA INSTALAÇÕES EM PEX ÁGUA, DN 25 MM, CONEXÃO POR CRIMPAGEM - FORNECIMENTO E INSTALAÇÃO. AF_02/2023</v>
          </cell>
          <cell r="I4622" t="str">
            <v>UN</v>
          </cell>
          <cell r="J4622" t="str">
            <v>ATRIBUÍDO SÃO PAULO</v>
          </cell>
          <cell r="K4622" t="str">
            <v>27,28</v>
          </cell>
        </row>
        <row r="4623">
          <cell r="G4623">
            <v>96856</v>
          </cell>
          <cell r="H4623" t="str">
            <v>JOELHO 90 GRAUS, ROSCA FÊMEA TERMINAL, PARA INSTALAÇÕES EM PEX ÁGUA, DN 25MM X 1/2", CONEXÃO POR CRIMPAGEM - FORNECIMENTO E INSTALAÇÃO. AF_02/2023</v>
          </cell>
          <cell r="I4623" t="str">
            <v>UN</v>
          </cell>
          <cell r="J4623" t="str">
            <v>ATRIBUÍDO SÃO PAULO</v>
          </cell>
          <cell r="K4623" t="str">
            <v>29,03</v>
          </cell>
        </row>
        <row r="4624">
          <cell r="G4624">
            <v>96860</v>
          </cell>
          <cell r="H4624" t="str">
            <v>TÊ, METÁLICO, PARA INSTALAÇÕES EM PEX ÁGUA, DN 16 MM, CONEXÃO POR ANEL DESLIZANTE - FORNECIMENTO E INSTALAÇÃO. AF_02/2023</v>
          </cell>
          <cell r="I4624" t="str">
            <v>UN</v>
          </cell>
          <cell r="J4624" t="str">
            <v>ATRIBUÍDO SÃO PAULO</v>
          </cell>
          <cell r="K4624" t="str">
            <v>24,22</v>
          </cell>
        </row>
        <row r="4625">
          <cell r="G4625">
            <v>96861</v>
          </cell>
          <cell r="H4625" t="str">
            <v>TÊ, ROSCA FÊMEA, METÁLICO, PARA INSTALAÇÕES EM PEX ÁGUA, DN 16 MM X ½, CONEXÃO POR ANEL DESLIZANTE - FORNECIMENTO E INSTALAÇÃO. AF_02/2023</v>
          </cell>
          <cell r="I4625" t="str">
            <v>UN</v>
          </cell>
          <cell r="J4625" t="str">
            <v>ATRIBUÍDO SÃO PAULO</v>
          </cell>
          <cell r="K4625" t="str">
            <v>30,64</v>
          </cell>
        </row>
        <row r="4626">
          <cell r="G4626">
            <v>96862</v>
          </cell>
          <cell r="H4626" t="str">
            <v>TÊ, METÁLICO, PARA INSTALAÇÕES EM PEX ÁGUA, DN 20 MM, CONEXÃO POR ANEL DESLIZANTE - FORNECIMENTO E INSTALAÇÃO. AF_02/2023</v>
          </cell>
          <cell r="I4626" t="str">
            <v>UN</v>
          </cell>
          <cell r="J4626" t="str">
            <v>ATRIBUÍDO SÃO PAULO</v>
          </cell>
          <cell r="K4626" t="str">
            <v>29,81</v>
          </cell>
        </row>
        <row r="4627">
          <cell r="G4627">
            <v>96863</v>
          </cell>
          <cell r="H4627" t="str">
            <v>TÊ, ROSCA FÊMEA, METÁLICO, PARA INSTALAÇÕES EM PEX ÁGUA, DN 20 MM X 1/2", CONEXÃO POR ANEL DESLIZANTE - FORNECIMENTO E INSTALAÇÃO. AF_02/2023</v>
          </cell>
          <cell r="I4627" t="str">
            <v>UN</v>
          </cell>
          <cell r="J4627" t="str">
            <v>ATRIBUÍDO SÃO PAULO</v>
          </cell>
          <cell r="K4627" t="str">
            <v>31,33</v>
          </cell>
        </row>
        <row r="4628">
          <cell r="G4628">
            <v>96864</v>
          </cell>
          <cell r="H4628" t="str">
            <v>TÊ, METÁLICO, PARA INSTALAÇÕES EM PEX ÁGUA, DN 25 MM, CONEXÃO POR ANEL DESLIZANTE - FORNECIMENTO E INSTALAÇÃO. AF_02/2023</v>
          </cell>
          <cell r="I4628" t="str">
            <v>UN</v>
          </cell>
          <cell r="J4628" t="str">
            <v>ATRIBUÍDO SÃO PAULO</v>
          </cell>
          <cell r="K4628" t="str">
            <v>42,35</v>
          </cell>
        </row>
        <row r="4629">
          <cell r="G4629">
            <v>96865</v>
          </cell>
          <cell r="H4629" t="str">
            <v>TÊ, ROSCA FÊMEA, METÁLICO, PARA INSTALAÇÕES EM PEX ÁGUA, DN 25 MM X 3/4", CONEXÃO POR ANEL DESLIZANTE - FORNECIMENTO E INSTALAÇÃO. AF_02/2023</v>
          </cell>
          <cell r="I4629" t="str">
            <v>UN</v>
          </cell>
          <cell r="J4629" t="str">
            <v>ATRIBUÍDO SÃO PAULO</v>
          </cell>
          <cell r="K4629" t="str">
            <v>36,95</v>
          </cell>
        </row>
        <row r="4630">
          <cell r="G4630">
            <v>96866</v>
          </cell>
          <cell r="H4630" t="str">
            <v>TÊ, METÁLICO, PARA INSTALAÇÕES EM PEX ÁGUA, DN 32 MM, CONEXÃO POR ANEL DESLIZANTE - FORNECIMENTO E INSTALAÇÃO. AF_02/2023</v>
          </cell>
          <cell r="I4630" t="str">
            <v>UN</v>
          </cell>
          <cell r="J4630" t="str">
            <v>ATRIBUÍDO SÃO PAULO</v>
          </cell>
          <cell r="K4630" t="str">
            <v>55,19</v>
          </cell>
        </row>
        <row r="4631">
          <cell r="G4631">
            <v>96868</v>
          </cell>
          <cell r="H4631" t="str">
            <v>TÊ, PARA INSTALAÇÕES EM PEX ÁGUA, DN 16 MM, CONEXÃO POR CRIMPAGEM - FORNECIMENTO E INSTALAÇÃO. AF_02/2023</v>
          </cell>
          <cell r="I4631" t="str">
            <v>UN</v>
          </cell>
          <cell r="J4631" t="str">
            <v>ATRIBUÍDO SÃO PAULO</v>
          </cell>
          <cell r="K4631" t="str">
            <v>25,62</v>
          </cell>
        </row>
        <row r="4632">
          <cell r="G4632">
            <v>96869</v>
          </cell>
          <cell r="H4632" t="str">
            <v>TÊ, PARA INSTALAÇÕES EM PEX ÁGUA, DN 20 MM, CONEXÃO POR CRIMPAGEM - FORNECIMENTO E INSTALAÇÃO. AF_02/2023</v>
          </cell>
          <cell r="I4632" t="str">
            <v>UN</v>
          </cell>
          <cell r="J4632" t="str">
            <v>ATRIBUÍDO SÃO PAULO</v>
          </cell>
          <cell r="K4632" t="str">
            <v>24,39</v>
          </cell>
        </row>
        <row r="4633">
          <cell r="G4633">
            <v>96870</v>
          </cell>
          <cell r="H4633" t="str">
            <v>TÊ, PARA INSTALAÇÕES EM PEX ÁGUA, DN 25 MM, CONEXÃO POR CRIMPAGEM - FORNECIMENTO E INSTALAÇÃO. AF_02/2023</v>
          </cell>
          <cell r="I4633" t="str">
            <v>UN</v>
          </cell>
          <cell r="J4633" t="str">
            <v>ATRIBUÍDO SÃO PAULO</v>
          </cell>
          <cell r="K4633" t="str">
            <v>36,85</v>
          </cell>
        </row>
        <row r="4634">
          <cell r="G4634">
            <v>96871</v>
          </cell>
          <cell r="H4634" t="str">
            <v>TÊ, PARA INSTALAÇÕES EM PEX ÁGUA, DN 32 MM, CONEXÃO POR CRIMPAGEM - FORNECIMENTO E INSTALAÇÃO. AF_02/2023</v>
          </cell>
          <cell r="I4634" t="str">
            <v>UN</v>
          </cell>
          <cell r="J4634" t="str">
            <v>ATRIBUÍDO SÃO PAULO</v>
          </cell>
          <cell r="K4634" t="str">
            <v>42,05</v>
          </cell>
        </row>
        <row r="4635">
          <cell r="G4635">
            <v>96872</v>
          </cell>
          <cell r="H4635" t="str">
            <v>DISTRIBUIDOR 2 SAÍDAS, METÁLICO, PARA INSTALAÇÕES EM PEX ÁGUA, ENTRADA DE 3/4" X 2 SAÍDAS DE 1/2", CONEXÃO POR ANEL DESLIZANTE - FORNECIMENTO E INSTALAÇÃO. AF_02/2023</v>
          </cell>
          <cell r="I4635" t="str">
            <v>UN</v>
          </cell>
          <cell r="J4635" t="str">
            <v>ATRIBUÍDO SÃO PAULO</v>
          </cell>
          <cell r="K4635" t="str">
            <v>38,76</v>
          </cell>
        </row>
        <row r="4636">
          <cell r="G4636">
            <v>96873</v>
          </cell>
          <cell r="H4636" t="str">
            <v>DISTRIBUIDOR 2 SAÍDAS, METÁLICO, PARA INSTALAÇÕES EM PEX ÁGUA, ENTRADA DE 1" X 2 SAÍDAS DE 1/2", CONEXÃO POR ANEL DESLIZANTE - FORNECIMENTO E INSTALAÇÃO. AF_02/2023</v>
          </cell>
          <cell r="I4636" t="str">
            <v>UN</v>
          </cell>
          <cell r="J4636" t="str">
            <v>ATRIBUÍDO SÃO PAULO</v>
          </cell>
          <cell r="K4636" t="str">
            <v>51,87</v>
          </cell>
        </row>
        <row r="4637">
          <cell r="G4637">
            <v>96874</v>
          </cell>
          <cell r="H4637" t="str">
            <v>DISTRIBUIDOR 3 SAÍDAS, METÁLICO, PARA INSTALAÇÕES EM PEX ÁGUA, ENTRADA DE 3/4" X 3 SAÍDAS DE 1/2", CONEXÃO POR ANEL DESLIZANTE - FORNECIMENTO E INSTALAÇÃO. AF_02/2023</v>
          </cell>
          <cell r="I4637" t="str">
            <v>UN</v>
          </cell>
          <cell r="J4637" t="str">
            <v>ATRIBUÍDO SÃO PAULO</v>
          </cell>
          <cell r="K4637" t="str">
            <v>47,18</v>
          </cell>
        </row>
        <row r="4638">
          <cell r="G4638">
            <v>96875</v>
          </cell>
          <cell r="H4638" t="str">
            <v>DISTRIBUIDOR 3 SAÍDAS, METÁLICO, PARA INSTALAÇÕES EM PEX ÁGUA, ENTRADA DE 1" X 3 SAÍDAS DE 1/2", CONEXÃO POR ANEL DESLIZANTE - FORNECIMENTO E INSTALAÇÃO. AF_02/2023</v>
          </cell>
          <cell r="I4638" t="str">
            <v>UN</v>
          </cell>
          <cell r="J4638" t="str">
            <v>ATRIBUÍDO SÃO PAULO</v>
          </cell>
          <cell r="K4638" t="str">
            <v>62,20</v>
          </cell>
        </row>
        <row r="4639">
          <cell r="G4639">
            <v>96876</v>
          </cell>
          <cell r="H4639" t="str">
            <v>DISTRIBUIDOR 2 SAÍDAS, PARA INSTALAÇÕES EM PEX ÁGUA, ENTRADA DE 32 MM X 2 SAÍDAS DE 16 MM, CONEXÃO POR CRIMPAGEM FORNECIMENTO E INSTALAÇÃO. AF_02/2023</v>
          </cell>
          <cell r="I4639" t="str">
            <v>UN</v>
          </cell>
          <cell r="J4639" t="str">
            <v>ATRIBUÍDO SÃO PAULO</v>
          </cell>
          <cell r="K4639" t="str">
            <v>149,27</v>
          </cell>
        </row>
        <row r="4640">
          <cell r="G4640">
            <v>96878</v>
          </cell>
          <cell r="H4640" t="str">
            <v>DISTRIBUIDOR 2 SAÍDAS, PARA INSTALAÇÕES EM PEX ÁGUA, ENTRADA DE 32 MM X 2 SAÍDAS DE 25 MM, CONEXÃO POR CRIMPAGEM - FORNECIMENTO E INSTALAÇÃO. AF_02/2023</v>
          </cell>
          <cell r="I4640" t="str">
            <v>UN</v>
          </cell>
          <cell r="J4640" t="str">
            <v>ATRIBUÍDO SÃO PAULO</v>
          </cell>
          <cell r="K4640" t="str">
            <v>167,31</v>
          </cell>
        </row>
        <row r="4641">
          <cell r="G4641">
            <v>96879</v>
          </cell>
          <cell r="H4641" t="str">
            <v>DISTRIBUIDOR 3 SAÍDAS, PARA INSTALAÇÕES EM PEX ÁGUA, ENTRADA DE 32 MM X 3 SAÍDAS DE 16 MM, CONEXÃO POR CRIMPAGEM - FORNECIMENTO E INSTALAÇÃO. AF_02/2023</v>
          </cell>
          <cell r="I4641" t="str">
            <v>UN</v>
          </cell>
          <cell r="J4641" t="str">
            <v>ATRIBUÍDO SÃO PAULO</v>
          </cell>
          <cell r="K4641" t="str">
            <v>162,13</v>
          </cell>
        </row>
        <row r="4642">
          <cell r="G4642">
            <v>96881</v>
          </cell>
          <cell r="H4642" t="str">
            <v>DISTRIBUIDOR 3 SAÍDAS, PARA INSTALAÇÕES EM PEX ÁGUA, ENTRADA DE 32 MM X 3 SAÍDAS DE 25 MM, CONEXÃO POR CRIMPAGEM - FORNECIMENTO E INSTALAÇÃO. AF_02/2023</v>
          </cell>
          <cell r="I4642" t="str">
            <v>UN</v>
          </cell>
          <cell r="J4642" t="str">
            <v>ATRIBUÍDO SÃO PAULO</v>
          </cell>
          <cell r="K4642" t="str">
            <v>191,92</v>
          </cell>
        </row>
        <row r="4643">
          <cell r="G4643">
            <v>97425</v>
          </cell>
          <cell r="H4643" t="str">
            <v>FLANGE EM AÇO, DN 15 MM X 1/2'', INSTALADO EM RESERVAÇÃO DE ÁGUA DE EDIFICAÇÃO QUE POSSUA RESERVATÓRIO DE FIBRA/FIBROCIMENTO - FORNECIMENTO E INSTALAÇÃO. AF_06/2016</v>
          </cell>
          <cell r="I4643" t="str">
            <v>UN</v>
          </cell>
          <cell r="J4643" t="str">
            <v>ATRIBUÍDO SÃO PAULO</v>
          </cell>
          <cell r="K4643" t="str">
            <v>29,87</v>
          </cell>
        </row>
        <row r="4644">
          <cell r="G4644">
            <v>97426</v>
          </cell>
          <cell r="H4644" t="str">
            <v>FLANGE EM AÇO, DN 20 MM X 3/4'', INSTALADO EM RESERVAÇÃO DE ÁGUA DE EDIFICAÇÃO QUE POSSUA RESERVATÓRIO DE FIBRA/FIBROCIMENTO - FORNECIMENTO E INSTALAÇÃO. AF_06/2016</v>
          </cell>
          <cell r="I4644" t="str">
            <v>UN</v>
          </cell>
          <cell r="J4644" t="str">
            <v>ATRIBUÍDO SÃO PAULO</v>
          </cell>
          <cell r="K4644" t="str">
            <v>36,82</v>
          </cell>
        </row>
        <row r="4645">
          <cell r="G4645">
            <v>97427</v>
          </cell>
          <cell r="H4645" t="str">
            <v>FLANGE EM AÇO, DN 25 MM X 1'', INSTALADO EM RESERVAÇÃO DE ÁGUA DE EDIFICAÇÃO QUE POSSUA RESERVATÓRIO DE FIBRA/FIBROCIMENTO - FORNECIMENTO E INSTALAÇÃO. AF_06/2016</v>
          </cell>
          <cell r="I4645" t="str">
            <v>UN</v>
          </cell>
          <cell r="J4645" t="str">
            <v>ATRIBUÍDO SÃO PAULO</v>
          </cell>
          <cell r="K4645" t="str">
            <v>42,07</v>
          </cell>
        </row>
        <row r="4646">
          <cell r="G4646">
            <v>97428</v>
          </cell>
          <cell r="H4646" t="str">
            <v>FLANGE EM AÇO, DN 32 MM X 1 1/4'', INSTALADO EM RESERVAÇÃO DE ÁGUA DE EDIFICAÇÃO QUE POSSUA RESERVATÓRIO DE FIBRA/FIBROCIMENTO - FORNECIMENTO E INSTALAÇÃO. AF_06/2016</v>
          </cell>
          <cell r="I4646" t="str">
            <v>UN</v>
          </cell>
          <cell r="J4646" t="str">
            <v>ATRIBUÍDO SÃO PAULO</v>
          </cell>
          <cell r="K4646" t="str">
            <v>54,26</v>
          </cell>
        </row>
        <row r="4647">
          <cell r="G4647">
            <v>97429</v>
          </cell>
          <cell r="H4647" t="str">
            <v>FLANGE EM AÇO, DN 40 MM X 1 1/2'', INSTALADO EM RESERVAÇÃO DE ÁGUA DE EDIFICAÇÃO QUE POSSUA RESERVATÓRIO DE FIBRA/FIBROCIMENTO - FORNECIMENTO E INSTALAÇÃO. AF_06/2016</v>
          </cell>
          <cell r="I4647" t="str">
            <v>UN</v>
          </cell>
          <cell r="J4647" t="str">
            <v>ATRIBUÍDO SÃO PAULO</v>
          </cell>
          <cell r="K4647" t="str">
            <v>65,48</v>
          </cell>
        </row>
        <row r="4648">
          <cell r="G4648">
            <v>97430</v>
          </cell>
          <cell r="H4648" t="str">
            <v>ACOPLAMENTO RÍGIDO EM AÇO, CONEXÃO RANHURADA, DN 50 (2"), INSTALADO EM PRUMADAS - FORNECIMENTO E INSTALAÇÃO. AF_10/2020</v>
          </cell>
          <cell r="I4648" t="str">
            <v>UN</v>
          </cell>
          <cell r="J4648" t="str">
            <v>ATRIBUÍDO SÃO PAULO</v>
          </cell>
          <cell r="K4648" t="str">
            <v>38,42</v>
          </cell>
        </row>
        <row r="4649">
          <cell r="G4649">
            <v>97431</v>
          </cell>
          <cell r="H4649" t="str">
            <v>ACOPLAMENTO RÍGIDO EM AÇO, CONEXÃO RANHURADA, DN 65 (2 1/2"), INSTALADO EM PRUMADAS - FORNECIMENTO E INSTALAÇÃO. AF_10/2020</v>
          </cell>
          <cell r="I4649" t="str">
            <v>UN</v>
          </cell>
          <cell r="J4649" t="str">
            <v>ATRIBUÍDO SÃO PAULO</v>
          </cell>
          <cell r="K4649" t="str">
            <v>42,72</v>
          </cell>
        </row>
        <row r="4650">
          <cell r="G4650">
            <v>97432</v>
          </cell>
          <cell r="H4650" t="str">
            <v>ACOPLAMENTO RÍGIDO EM AÇO, CONEXÃO RANHURADA, DN 80 (3"), INSTALADO EM PRUMADAS - FORNECIMENTO E INSTALAÇÃO. AF_10/2020</v>
          </cell>
          <cell r="I4650" t="str">
            <v>UN</v>
          </cell>
          <cell r="J4650" t="str">
            <v>ATRIBUÍDO SÃO PAULO</v>
          </cell>
          <cell r="K4650" t="str">
            <v>48,19</v>
          </cell>
        </row>
        <row r="4651">
          <cell r="G4651">
            <v>97433</v>
          </cell>
          <cell r="H4651" t="str">
            <v>CURVA 45 GRAUS, EM AÇO, CONEXÃO RANHURADA, DN 50 (2"), INSTALADO EM PRUMADAS - FORNECIMENTO E INSTALAÇÃO. AF_10/2020</v>
          </cell>
          <cell r="I4651" t="str">
            <v>UN</v>
          </cell>
          <cell r="J4651" t="str">
            <v>ATRIBUÍDO SÃO PAULO</v>
          </cell>
          <cell r="K4651" t="str">
            <v>90,33</v>
          </cell>
        </row>
        <row r="4652">
          <cell r="G4652">
            <v>97434</v>
          </cell>
          <cell r="H4652" t="str">
            <v>CURVA 90 GRAUS, EM AÇO, CONEXÃO RANHURADA, DN 50 (2"), INSTALADO EM PRUMADAS - FORNECIMENTO E INSTALAÇÃO. AF_10/2020</v>
          </cell>
          <cell r="I4652" t="str">
            <v>UN</v>
          </cell>
          <cell r="J4652" t="str">
            <v>ATRIBUÍDO SÃO PAULO</v>
          </cell>
          <cell r="K4652" t="str">
            <v>92,12</v>
          </cell>
        </row>
        <row r="4653">
          <cell r="G4653">
            <v>97435</v>
          </cell>
          <cell r="H4653" t="str">
            <v>CURVA 45 GRAUS, EM AÇO, CONEXÃO RANHURADA, DN 65 (2 1/2"), INSTALADO EM PRUMADAS - FORNECIMENTO E INSTALAÇÃO. AF_10/2020</v>
          </cell>
          <cell r="I4653" t="str">
            <v>UN</v>
          </cell>
          <cell r="J4653" t="str">
            <v>ATRIBUÍDO SÃO PAULO</v>
          </cell>
          <cell r="K4653" t="str">
            <v>105,74</v>
          </cell>
        </row>
        <row r="4654">
          <cell r="G4654">
            <v>97436</v>
          </cell>
          <cell r="H4654" t="str">
            <v>CURVA 90 GRAUS, EM AÇO, CONEXÃO RANHURADA, DN 65 (2 1/2"), INSTALADO EM PRUMADAS - FORNECIMENTO E INSTALAÇÃO. AF_10/2020</v>
          </cell>
          <cell r="I4654" t="str">
            <v>UN</v>
          </cell>
          <cell r="J4654" t="str">
            <v>ATRIBUÍDO SÃO PAULO</v>
          </cell>
          <cell r="K4654" t="str">
            <v>109,18</v>
          </cell>
        </row>
        <row r="4655">
          <cell r="G4655">
            <v>97437</v>
          </cell>
          <cell r="H4655" t="str">
            <v>CURVA 45 GRAUS, EM AÇO, CONEXÃO RANHURADA, DN 80 (3), INSTALADO EM PRUMADAS - FORNECIMENTO E INSTALAÇÃO. AF_10/2020</v>
          </cell>
          <cell r="I4655" t="str">
            <v>UN</v>
          </cell>
          <cell r="J4655" t="str">
            <v>ATRIBUÍDO SÃO PAULO</v>
          </cell>
          <cell r="K4655" t="str">
            <v>121,08</v>
          </cell>
        </row>
        <row r="4656">
          <cell r="G4656">
            <v>97438</v>
          </cell>
          <cell r="H4656" t="str">
            <v>CURVA 90 GRAUS, EM AÇO, CONEXÃO RANHURADA, DN 80 (3"), INSTALADO EM PRUMADAS - FORNECIMENTO E INSTALAÇÃO. AF_10/2020</v>
          </cell>
          <cell r="I4656" t="str">
            <v>UN</v>
          </cell>
          <cell r="J4656" t="str">
            <v>ATRIBUÍDO SÃO PAULO</v>
          </cell>
          <cell r="K4656" t="str">
            <v>124,76</v>
          </cell>
        </row>
        <row r="4657">
          <cell r="G4657">
            <v>97439</v>
          </cell>
          <cell r="H4657" t="str">
            <v>TÊ, EM AÇO, CONEXÃO RANHURADA, DN 50 (2"), INSTALADO EM PRUMADAS - FORNECIMENTO E INSTALAÇÃO. AF_10/2020</v>
          </cell>
          <cell r="I4657" t="str">
            <v>UN</v>
          </cell>
          <cell r="J4657" t="str">
            <v>ATRIBUÍDO SÃO PAULO</v>
          </cell>
          <cell r="K4657" t="str">
            <v>137,60</v>
          </cell>
        </row>
        <row r="4658">
          <cell r="G4658">
            <v>97440</v>
          </cell>
          <cell r="H4658" t="str">
            <v>TÊ, EM AÇO, CONEXÃO RANHURADA, DN 65 (2 1/2"), INSTALADO EM PRUMADAS - FORNECIMENTO E INSTALAÇÃO. AF_10/2020</v>
          </cell>
          <cell r="I4658" t="str">
            <v>UN</v>
          </cell>
          <cell r="J4658" t="str">
            <v>ATRIBUÍDO SÃO PAULO</v>
          </cell>
          <cell r="K4658" t="str">
            <v>165,27</v>
          </cell>
        </row>
        <row r="4659">
          <cell r="G4659">
            <v>97442</v>
          </cell>
          <cell r="H4659" t="str">
            <v>TÊ, EM AÇO, CONEXÃO RANHURADA, DN 80 (3"), INSTALADO EM PRUMADAS - FORNECIMENTO E INSTALAÇÃO. AF_10/2020</v>
          </cell>
          <cell r="I4659" t="str">
            <v>UN</v>
          </cell>
          <cell r="J4659" t="str">
            <v>ATRIBUÍDO SÃO PAULO</v>
          </cell>
          <cell r="K4659" t="str">
            <v>182,37</v>
          </cell>
        </row>
        <row r="4660">
          <cell r="G4660">
            <v>97443</v>
          </cell>
          <cell r="H4660" t="str">
            <v>LUVA, EM AÇO, CONEXÃO SOLDADA, DN 50 (2"), INSTALADO EM PRUMADAS - FORNECIMENTO E INSTALAÇÃO. AF_10/2020</v>
          </cell>
          <cell r="I4660" t="str">
            <v>UN</v>
          </cell>
          <cell r="J4660" t="str">
            <v>ATRIBUÍDO SÃO PAULO</v>
          </cell>
          <cell r="K4660" t="str">
            <v>107,81</v>
          </cell>
        </row>
        <row r="4661">
          <cell r="G4661">
            <v>97444</v>
          </cell>
          <cell r="H4661" t="str">
            <v>LUVA COM REDUÇÃO, EM AÇO, CONEXÃO SOLDADA, DN 50 X 40 MM (2  X 1 1/2"), INSTALADO EM PRUMADAS - FORNECIMENTO E INSTALAÇÃO. AF_10/2020</v>
          </cell>
          <cell r="I4661" t="str">
            <v>UN</v>
          </cell>
          <cell r="J4661" t="str">
            <v>ATRIBUÍDO SÃO PAULO</v>
          </cell>
          <cell r="K4661" t="str">
            <v>128,54</v>
          </cell>
        </row>
        <row r="4662">
          <cell r="G4662">
            <v>97446</v>
          </cell>
          <cell r="H4662" t="str">
            <v>LUVA, EM AÇO, CONEXÃO SOLDADA, DN 65 (2 1/2"), INSTALADO EM PRUMADAS - FORNECIMENTO E INSTALAÇÃO. AF_10/2020</v>
          </cell>
          <cell r="I4662" t="str">
            <v>UN</v>
          </cell>
          <cell r="J4662" t="str">
            <v>ATRIBUÍDO SÃO PAULO</v>
          </cell>
          <cell r="K4662" t="str">
            <v>227,97</v>
          </cell>
        </row>
        <row r="4663">
          <cell r="G4663">
            <v>97447</v>
          </cell>
          <cell r="H4663" t="str">
            <v>LUVA COM REDUÇÃO, EM AÇO, CONEXÃO SOLDADA, DN 65 X 50 MM (2 1/2" X 2"), INSTALADO EM PRUMADAS - FORNECIMENTO E INSTALAÇÃO. AF_10/2020</v>
          </cell>
          <cell r="I4663" t="str">
            <v>UN</v>
          </cell>
          <cell r="J4663" t="str">
            <v>ATRIBUÍDO SÃO PAULO</v>
          </cell>
          <cell r="K4663" t="str">
            <v>227,97</v>
          </cell>
        </row>
        <row r="4664">
          <cell r="G4664">
            <v>97449</v>
          </cell>
          <cell r="H4664" t="str">
            <v>LUVA, EM AÇO, CONEXÃO SOLDADA, DN 80 (3"), INSTALADO EM PRUMADAS - FORNECIMENTO E INSTALAÇÃO. AF_10/2020</v>
          </cell>
          <cell r="I4664" t="str">
            <v>UN</v>
          </cell>
          <cell r="J4664" t="str">
            <v>ATRIBUÍDO SÃO PAULO</v>
          </cell>
          <cell r="K4664" t="str">
            <v>242,37</v>
          </cell>
        </row>
        <row r="4665">
          <cell r="G4665">
            <v>97450</v>
          </cell>
          <cell r="H4665" t="str">
            <v>LUVA COM REDUÇÃO, EM AÇO, CONEXÃO SOLDADA, DN 80 X 65 MM (3" X 2 1/2"), INSTALADO EM PRUMADAS - FORNECIMENTO E INSTALAÇÃO. AF_10/2020</v>
          </cell>
          <cell r="I4665" t="str">
            <v>UN</v>
          </cell>
          <cell r="J4665" t="str">
            <v>ATRIBUÍDO SÃO PAULO</v>
          </cell>
          <cell r="K4665" t="str">
            <v>298,81</v>
          </cell>
        </row>
        <row r="4666">
          <cell r="G4666">
            <v>97452</v>
          </cell>
          <cell r="H4666" t="str">
            <v>CURVA 45 GRAUS, EM AÇO, CONEXÃO SOLDADA, DN 50 (2"), INSTALADO EM PRUMADAS - FORNECIMENTO E INSTALAÇÃO. AF_10/2020</v>
          </cell>
          <cell r="I4666" t="str">
            <v>UN</v>
          </cell>
          <cell r="J4666" t="str">
            <v>ATRIBUÍDO SÃO PAULO</v>
          </cell>
          <cell r="K4666" t="str">
            <v>178,85</v>
          </cell>
        </row>
        <row r="4667">
          <cell r="G4667">
            <v>97453</v>
          </cell>
          <cell r="H4667" t="str">
            <v>CURVA 90 GRAUS, EM AÇO, CONEXÃO SOLDADA, DN 50 (2"), INSTALADO EM PRUMADAS - FORNECIMENTO E INSTALAÇÃO. AF_10/2020</v>
          </cell>
          <cell r="I4667" t="str">
            <v>UN</v>
          </cell>
          <cell r="J4667" t="str">
            <v>ATRIBUÍDO SÃO PAULO</v>
          </cell>
          <cell r="K4667" t="str">
            <v>190,68</v>
          </cell>
        </row>
        <row r="4668">
          <cell r="G4668">
            <v>97454</v>
          </cell>
          <cell r="H4668" t="str">
            <v>CURVA 45 GRAUS, EM AÇO, CONEXÃO SOLDADA, DN 65 (2 1/2"), INSTALADO EM PRUMADAS - FORNECIMENTO E INSTALAÇÃO. AF_10/2020</v>
          </cell>
          <cell r="I4668" t="str">
            <v>UN</v>
          </cell>
          <cell r="J4668" t="str">
            <v>ATRIBUÍDO SÃO PAULO</v>
          </cell>
          <cell r="K4668" t="str">
            <v>312,30</v>
          </cell>
        </row>
        <row r="4669">
          <cell r="G4669">
            <v>97455</v>
          </cell>
          <cell r="H4669" t="str">
            <v>CURVA 90 GRAUS, EM AÇO, CONEXÃO SOLDADA, DN 65 (2 1/2"), INSTALADO EM PRUMADAS - FORNECIMENTO E INSTALAÇÃO. AF_10/2020</v>
          </cell>
          <cell r="I4669" t="str">
            <v>UN</v>
          </cell>
          <cell r="J4669" t="str">
            <v>ATRIBUÍDO SÃO PAULO</v>
          </cell>
          <cell r="K4669" t="str">
            <v>331,22</v>
          </cell>
        </row>
        <row r="4670">
          <cell r="G4670">
            <v>97456</v>
          </cell>
          <cell r="H4670" t="str">
            <v>CURVA 45 GRAUS, EM AÇO, CONEXÃO SOLDADA, DN 80 (3"), INSTALADO EM PRUMADAS - FORNECIMENTO E INSTALAÇÃO. AF_10/2020</v>
          </cell>
          <cell r="I4670" t="str">
            <v>UN</v>
          </cell>
          <cell r="J4670" t="str">
            <v>ATRIBUÍDO SÃO PAULO</v>
          </cell>
          <cell r="K4670" t="str">
            <v>724,95</v>
          </cell>
        </row>
        <row r="4671">
          <cell r="G4671">
            <v>97457</v>
          </cell>
          <cell r="H4671" t="str">
            <v>CURVA 90 GRAUS, EM AÇO, CONEXÃO SOLDADA, DN 80 (3"), INSTALADO EM PRUMADAS - FORNECIMENTO E INSTALAÇÃO. AF_10/2020</v>
          </cell>
          <cell r="I4671" t="str">
            <v>UN</v>
          </cell>
          <cell r="J4671" t="str">
            <v>ATRIBUÍDO SÃO PAULO</v>
          </cell>
          <cell r="K4671" t="str">
            <v>640,06</v>
          </cell>
        </row>
        <row r="4672">
          <cell r="G4672">
            <v>97458</v>
          </cell>
          <cell r="H4672" t="str">
            <v>TÊ, EM AÇO, CONEXÃO SOLDADA, DN 50 (2"), INSTALADO EM PRUMADAS - FORNECIMENTO E INSTALAÇÃO. AF_10/2020</v>
          </cell>
          <cell r="I4672" t="str">
            <v>UN</v>
          </cell>
          <cell r="J4672" t="str">
            <v>ATRIBUÍDO SÃO PAULO</v>
          </cell>
          <cell r="K4672" t="str">
            <v>285,94</v>
          </cell>
        </row>
        <row r="4673">
          <cell r="G4673">
            <v>97459</v>
          </cell>
          <cell r="H4673" t="str">
            <v>TÊ, EM AÇO, CONEXÃO SOLDADA, DN 65 (2 1/2"), INSTALADO EM PRUMADAS - FORNECIMENTO E INSTALAÇÃO. AF_10/2020</v>
          </cell>
          <cell r="I4673" t="str">
            <v>UN</v>
          </cell>
          <cell r="J4673" t="str">
            <v>ATRIBUÍDO SÃO PAULO</v>
          </cell>
          <cell r="K4673" t="str">
            <v>501,31</v>
          </cell>
        </row>
        <row r="4674">
          <cell r="G4674">
            <v>97460</v>
          </cell>
          <cell r="H4674" t="str">
            <v>TÊ, EM AÇO, CONEXÃO SOLDADA, DN 80 (3"), INSTALADO EM PRUMADAS - FORNECIMENTO E INSTALAÇÃO. AF_10/2020</v>
          </cell>
          <cell r="I4674" t="str">
            <v>UN</v>
          </cell>
          <cell r="J4674" t="str">
            <v>ATRIBUÍDO SÃO PAULO</v>
          </cell>
          <cell r="K4674" t="str">
            <v>779,26</v>
          </cell>
        </row>
        <row r="4675">
          <cell r="G4675">
            <v>97461</v>
          </cell>
          <cell r="H4675" t="str">
            <v>LUVA, EM AÇO, CONEXÃO SOLDADA, DN 25 (1"), INSTALADO EM REDE DE ALIMENTAÇÃO PARA HIDRANTE - FORNECIMENTO E INSTALAÇÃO. AF_10/2020</v>
          </cell>
          <cell r="I4675" t="str">
            <v>UN</v>
          </cell>
          <cell r="J4675" t="str">
            <v>ATRIBUÍDO SÃO PAULO</v>
          </cell>
          <cell r="K4675" t="str">
            <v>34,16</v>
          </cell>
        </row>
        <row r="4676">
          <cell r="G4676">
            <v>97462</v>
          </cell>
          <cell r="H4676" t="str">
            <v>LUVA COM REDUÇÃO, EM AÇO, CONEXÃO SOLDADA, DN 25 X 20 MM (1  X 3/4"), INSTALADO EM REDE DE ALIMENTAÇÃO PARA HIDRANTE - FORNECIMENTO E INSTALAÇÃO. AF_10/2020</v>
          </cell>
          <cell r="I4676" t="str">
            <v>UN</v>
          </cell>
          <cell r="J4676" t="str">
            <v>ATRIBUÍDO SÃO PAULO</v>
          </cell>
          <cell r="K4676" t="str">
            <v>28,08</v>
          </cell>
        </row>
        <row r="4677">
          <cell r="G4677">
            <v>97464</v>
          </cell>
          <cell r="H4677" t="str">
            <v>LUVA, EM AÇO, CONEXÃO SOLDADA, DN 32 (1 1/4"), INSTALADO EM REDE DE ALIMENTAÇÃO PARA HIDRANTE - FORNECIMENTO E INSTALAÇÃO. AF_10/2020</v>
          </cell>
          <cell r="I4677" t="str">
            <v>UN</v>
          </cell>
          <cell r="J4677" t="str">
            <v>ATRIBUÍDO SÃO PAULO</v>
          </cell>
          <cell r="K4677" t="str">
            <v>49,60</v>
          </cell>
        </row>
        <row r="4678">
          <cell r="G4678">
            <v>97465</v>
          </cell>
          <cell r="H4678" t="str">
            <v>LUVA COM REDUÇÃO, EM AÇO, CONEXÃO SOLDADA, DN 32 X 25 MM (1 1/4"  X 1"), INSTALADO EM REDE DE ALIMENTAÇÃO PARA HIDRANTE - FORNECIMENTO E INSTALAÇÃO. AF_10/2020</v>
          </cell>
          <cell r="I4678" t="str">
            <v>UN</v>
          </cell>
          <cell r="J4678" t="str">
            <v>ATRIBUÍDO SÃO PAULO</v>
          </cell>
          <cell r="K4678" t="str">
            <v>59,84</v>
          </cell>
        </row>
        <row r="4679">
          <cell r="G4679">
            <v>97467</v>
          </cell>
          <cell r="H4679" t="str">
            <v>LUVA, EM AÇO, CONEXÃO SOLDADA, DN 40 (1 1/2"), INSTALADO EM REDE DE ALIMENTAÇÃO PARA HIDRANTE - FORNECIMENTO E INSTALAÇÃO. AF_10/2020</v>
          </cell>
          <cell r="I4679" t="str">
            <v>UN</v>
          </cell>
          <cell r="J4679" t="str">
            <v>ATRIBUÍDO SÃO PAULO</v>
          </cell>
          <cell r="K4679" t="str">
            <v>63,01</v>
          </cell>
        </row>
        <row r="4680">
          <cell r="G4680">
            <v>97468</v>
          </cell>
          <cell r="H4680" t="str">
            <v>LUVA COM REDUÇÃO, EM AÇO, CONEXÃO SOLDADA, DN 40  X 32 MM (1 1/2" X 1 1/4"), INSTALADO EM REDE DE ALIMENTAÇÃO PARA HIDRANTE - FORNECIMENTO E INSTALAÇÃO. AF_10/2020</v>
          </cell>
          <cell r="I4680" t="str">
            <v>UN</v>
          </cell>
          <cell r="J4680" t="str">
            <v>ATRIBUÍDO SÃO PAULO</v>
          </cell>
          <cell r="K4680" t="str">
            <v>76,12</v>
          </cell>
        </row>
        <row r="4681">
          <cell r="G4681">
            <v>97470</v>
          </cell>
          <cell r="H4681" t="str">
            <v>LUVA, EM AÇO, CONEXÃO SOLDADA, DN 50 (2"), INSTALADO EM REDE DE ALIMENTAÇÃO PARA HIDRANTE - FORNECIMENTO E INSTALAÇÃO. AF_10/2020</v>
          </cell>
          <cell r="I4681" t="str">
            <v>UN</v>
          </cell>
          <cell r="J4681" t="str">
            <v>ATRIBUÍDO SÃO PAULO</v>
          </cell>
          <cell r="K4681" t="str">
            <v>94,00</v>
          </cell>
        </row>
        <row r="4682">
          <cell r="G4682">
            <v>97471</v>
          </cell>
          <cell r="H4682" t="str">
            <v>LUVA COM REDUÇÃO, EM AÇO, CONEXÃO SOLDADA, DN 50 X 40 MM (2" X 1 1/2"), INSTALADO EM REDE DE ALIMENTAÇÃO PARA HIDRANTE - FORNECIMENTO E INSTALAÇÃO. AF_10/2020</v>
          </cell>
          <cell r="I4682" t="str">
            <v>UN</v>
          </cell>
          <cell r="J4682" t="str">
            <v>ATRIBUÍDO SÃO PAULO</v>
          </cell>
          <cell r="K4682" t="str">
            <v>114,73</v>
          </cell>
        </row>
        <row r="4683">
          <cell r="G4683">
            <v>97474</v>
          </cell>
          <cell r="H4683" t="str">
            <v>LUVA, EM AÇO, CONEXÃO SOLDADA, DN 65 (2 1/2"), INSTALADO EM REDE DE ALIMENTAÇÃO PARA HIDRANTE - FORNECIMENTO E INSTALAÇÃO. AF_10/2020</v>
          </cell>
          <cell r="I4683" t="str">
            <v>UN</v>
          </cell>
          <cell r="J4683" t="str">
            <v>ATRIBUÍDO SÃO PAULO</v>
          </cell>
          <cell r="K4683" t="str">
            <v>174,61</v>
          </cell>
        </row>
        <row r="4684">
          <cell r="G4684">
            <v>97475</v>
          </cell>
          <cell r="H4684" t="str">
            <v>LUVA COM REDUÇÃO, EM AÇO, CONEXÃO SOLDADA, DN 65 X 50 MM (2 1/2" X 2"), INSTALADO EM REDE DE ALIMENTAÇÃO PARA HIDRANTE - FORNECIMENTO E INSTALAÇÃO. AF_10/2020</v>
          </cell>
          <cell r="I4684" t="str">
            <v>UN</v>
          </cell>
          <cell r="J4684" t="str">
            <v>ATRIBUÍDO SÃO PAULO</v>
          </cell>
          <cell r="K4684" t="str">
            <v>216,51</v>
          </cell>
        </row>
        <row r="4685">
          <cell r="G4685">
            <v>97477</v>
          </cell>
          <cell r="H4685" t="str">
            <v>LUVA, EM AÇO, CONEXÃO SOLDADA, DN 80 (3"), INSTALADO EM REDE DE ALIMENTAÇÃO PARA HIDRANTE - FORNECIMENTO E INSTALAÇÃO. AF_10/2020</v>
          </cell>
          <cell r="I4685" t="str">
            <v>UN</v>
          </cell>
          <cell r="J4685" t="str">
            <v>ATRIBUÍDO SÃO PAULO</v>
          </cell>
          <cell r="K4685" t="str">
            <v>233,26</v>
          </cell>
        </row>
        <row r="4686">
          <cell r="G4686">
            <v>97478</v>
          </cell>
          <cell r="H4686" t="str">
            <v>LUVA COM REDUÇÃO, EM AÇO, CONEXÃO SOLDADA, DN 80 X 65 MM (3" X 2 1/2"), INSTALADO EM REDE DE ALIMENTAÇÃO PARA HIDRANTE - FORNECIMENTO E INSTALAÇÃO. AF_10/2020</v>
          </cell>
          <cell r="I4686" t="str">
            <v>UN</v>
          </cell>
          <cell r="J4686" t="str">
            <v>ATRIBUÍDO SÃO PAULO</v>
          </cell>
          <cell r="K4686" t="str">
            <v>289,70</v>
          </cell>
        </row>
        <row r="4687">
          <cell r="G4687">
            <v>97479</v>
          </cell>
          <cell r="H4687" t="str">
            <v>CURVA 45 GRAUS, EM AÇO, CONEXÃO SOLDADA, DN 25 (1"), INSTALADO EM REDE DE ALIMENTAÇÃO PARA HIDRANTE - FORNECIMENTO E INSTALAÇÃO. AF_10/2020</v>
          </cell>
          <cell r="I4687" t="str">
            <v>UN</v>
          </cell>
          <cell r="J4687" t="str">
            <v>ATRIBUÍDO SÃO PAULO</v>
          </cell>
          <cell r="K4687" t="str">
            <v>55,42</v>
          </cell>
        </row>
        <row r="4688">
          <cell r="G4688">
            <v>97480</v>
          </cell>
          <cell r="H4688" t="str">
            <v>CURVA 90 GRAUS, EM AÇO, CONEXÃO SOLDADA, DN 25 (1"), INSTALADO EM REDE DE ALIMENTAÇÃO PARA HIDRANTE - FORNECIMENTO E INSTALAÇÃO. AF_10/2020</v>
          </cell>
          <cell r="I4688" t="str">
            <v>UN</v>
          </cell>
          <cell r="J4688" t="str">
            <v>ATRIBUÍDO SÃO PAULO</v>
          </cell>
          <cell r="K4688" t="str">
            <v>55,42</v>
          </cell>
        </row>
        <row r="4689">
          <cell r="G4689">
            <v>97481</v>
          </cell>
          <cell r="H4689" t="str">
            <v>CURVA 45 GRAUS, EM AÇO, CONEXÃO SOLDADA, DN 32 (1 1/4"), INSTALADO EM REDE DE ALIMENTAÇÃO PARA HIDRANTE - FORNECIMENTO E INSTALAÇÃO. AF_10/2020</v>
          </cell>
          <cell r="I4689" t="str">
            <v>UN</v>
          </cell>
          <cell r="J4689" t="str">
            <v>ATRIBUÍDO SÃO PAULO</v>
          </cell>
          <cell r="K4689" t="str">
            <v>80,95</v>
          </cell>
        </row>
        <row r="4690">
          <cell r="G4690">
            <v>97482</v>
          </cell>
          <cell r="H4690" t="str">
            <v>CURVA 90 GRAUS, EM AÇO, CONEXÃO SOLDADA, DN 32 (1 1/4"), INSTALADO EM REDE DE ALIMENTAÇÃO PARA HIDRANTE - FORNECIMENTO E INSTALAÇÃO. AF_10/2020</v>
          </cell>
          <cell r="I4690" t="str">
            <v>UN</v>
          </cell>
          <cell r="J4690" t="str">
            <v>ATRIBUÍDO SÃO PAULO</v>
          </cell>
          <cell r="K4690" t="str">
            <v>80,95</v>
          </cell>
        </row>
        <row r="4691">
          <cell r="G4691">
            <v>97483</v>
          </cell>
          <cell r="H4691" t="str">
            <v>CURVA 45 GRAUS, EM AÇO, CONEXÃO SOLDADA, DN 40 (1 1/2"), INSTALADO EM REDE DE ALIMENTAÇÃO PARA HIDRANTE - FORNECIMENTO E INSTALAÇÃO. AF_10/2020</v>
          </cell>
          <cell r="I4691" t="str">
            <v>UN</v>
          </cell>
          <cell r="J4691" t="str">
            <v>ATRIBUÍDO SÃO PAULO</v>
          </cell>
          <cell r="K4691" t="str">
            <v>114,12</v>
          </cell>
        </row>
        <row r="4692">
          <cell r="G4692">
            <v>97484</v>
          </cell>
          <cell r="H4692" t="str">
            <v>CURVA 90 GRAUS, EM AÇO, CONEXÃO SOLDADA, DN 40 (1 1/2"), INSTALADO EM REDE DE ALIMENTAÇÃO PARA HIDRANTE - FORNECIMENTO E INSTALAÇÃO. AF_10/2020</v>
          </cell>
          <cell r="I4692" t="str">
            <v>UN</v>
          </cell>
          <cell r="J4692" t="str">
            <v>ATRIBUÍDO SÃO PAULO</v>
          </cell>
          <cell r="K4692" t="str">
            <v>114,12</v>
          </cell>
        </row>
        <row r="4693">
          <cell r="G4693">
            <v>97485</v>
          </cell>
          <cell r="H4693" t="str">
            <v>CURVA 45 GRAUS, EM AÇO, CONEXÃO SOLDADA, DN 50 (2"), INSTALADO EM REDE DE ALIMENTAÇÃO PARA HIDRANTE - FORNECIMENTO E INSTALAÇÃO. AF_10/2020</v>
          </cell>
          <cell r="I4693" t="str">
            <v>UN</v>
          </cell>
          <cell r="J4693" t="str">
            <v>ATRIBUÍDO SÃO PAULO</v>
          </cell>
          <cell r="K4693" t="str">
            <v>158,14</v>
          </cell>
        </row>
        <row r="4694">
          <cell r="G4694">
            <v>97486</v>
          </cell>
          <cell r="H4694" t="str">
            <v>CURVA 90 GRAUS, EM AÇO, CONEXÃO SOLDADA, DN 50 (2"), INSTALADO EM REDE DE ALIMENTAÇÃO PARA HIDRANTE - FORNECIMENTO E INSTALAÇÃO. AF_10/2020</v>
          </cell>
          <cell r="I4694" t="str">
            <v>UN</v>
          </cell>
          <cell r="J4694" t="str">
            <v>ATRIBUÍDO SÃO PAULO</v>
          </cell>
          <cell r="K4694" t="str">
            <v>169,97</v>
          </cell>
        </row>
        <row r="4695">
          <cell r="G4695">
            <v>97487</v>
          </cell>
          <cell r="H4695" t="str">
            <v>CURVA 45 GRAUS, EM AÇO, CONEXÃO SOLDADA, DN 65 (2 1/2"), INSTALADO EM REDE DE ALIMENTAÇÃO PARA HIDRANTE - FORNECIMENTO E INSTALAÇÃO. AF_10/2020</v>
          </cell>
          <cell r="I4695" t="str">
            <v>UN</v>
          </cell>
          <cell r="J4695" t="str">
            <v>ATRIBUÍDO SÃO PAULO</v>
          </cell>
          <cell r="K4695" t="str">
            <v>295,14</v>
          </cell>
        </row>
        <row r="4696">
          <cell r="G4696">
            <v>97488</v>
          </cell>
          <cell r="H4696" t="str">
            <v>CURVA 90 GRAUS, EM AÇO, CONEXÃO SOLDADA, DN 65 (2 1/2"), INSTALADO EM REDE DE ALIMENTAÇÃO PARA HIDRANTE - FORNECIMENTO E INSTALAÇÃO. AF_10/2020</v>
          </cell>
          <cell r="I4696" t="str">
            <v>UN</v>
          </cell>
          <cell r="J4696" t="str">
            <v>ATRIBUÍDO SÃO PAULO</v>
          </cell>
          <cell r="K4696" t="str">
            <v>314,06</v>
          </cell>
        </row>
        <row r="4697">
          <cell r="G4697">
            <v>97489</v>
          </cell>
          <cell r="H4697" t="str">
            <v>CURVA 45 GRAUS, EM AÇO, CONEXÃO SOLDADA, DN 80 (3"), INSTALADO EM REDE DE ALIMENTAÇÃO PARA HIDRANTE - FORNECIMENTO E INSTALAÇÃO. AF_10/2020</v>
          </cell>
          <cell r="I4697" t="str">
            <v>UN</v>
          </cell>
          <cell r="J4697" t="str">
            <v>ATRIBUÍDO SÃO PAULO</v>
          </cell>
          <cell r="K4697" t="str">
            <v>711,25</v>
          </cell>
        </row>
        <row r="4698">
          <cell r="G4698">
            <v>97490</v>
          </cell>
          <cell r="H4698" t="str">
            <v>CURVA 90 GRAUS, EM AÇO, CONEXÃO SOLDADA, DN 80 (3"), INSTALADO EM REDE DE ALIMENTAÇÃO PARA HIDRANTE - FORNECIMENTO E INSTALAÇÃO. AF_10/2020</v>
          </cell>
          <cell r="I4698" t="str">
            <v>UN</v>
          </cell>
          <cell r="J4698" t="str">
            <v>ATRIBUÍDO SÃO PAULO</v>
          </cell>
          <cell r="K4698" t="str">
            <v>626,36</v>
          </cell>
        </row>
        <row r="4699">
          <cell r="G4699">
            <v>97491</v>
          </cell>
          <cell r="H4699" t="str">
            <v>TÊ, EM AÇO, CONEXÃO SOLDADA, DN 25 (1"), INSTALADO EM REDE DE ALIMENTAÇÃO PARA HIDRANTE - FORNECIMENTO E INSTALAÇÃO. AF_10/2020</v>
          </cell>
          <cell r="I4699" t="str">
            <v>UN</v>
          </cell>
          <cell r="J4699" t="str">
            <v>ATRIBUÍDO SÃO PAULO</v>
          </cell>
          <cell r="K4699" t="str">
            <v>86,42</v>
          </cell>
        </row>
        <row r="4700">
          <cell r="G4700">
            <v>97492</v>
          </cell>
          <cell r="H4700" t="str">
            <v>TÊ, EM AÇO, CONEXÃO SOLDADA, DN 32 (1 1/4"), INSTALADO EM REDE DE ALIMENTAÇÃO PARA HIDRANTE - FORNECIMENTO E INSTALAÇÃO. AF_10/2020</v>
          </cell>
          <cell r="I4700" t="str">
            <v>UN</v>
          </cell>
          <cell r="J4700" t="str">
            <v>ATRIBUÍDO SÃO PAULO</v>
          </cell>
          <cell r="K4700" t="str">
            <v>127,71</v>
          </cell>
        </row>
        <row r="4701">
          <cell r="G4701">
            <v>97493</v>
          </cell>
          <cell r="H4701" t="str">
            <v>TÊ, EM AÇO, CONEXÃO SOLDADA, DN 40 (1 1/2"), INSTALADO EM REDE DE ALIMENTAÇÃO PARA HIDRANTE - FORNECIMENTO E INSTALAÇÃO. AF_10/2020</v>
          </cell>
          <cell r="I4701" t="str">
            <v>UN</v>
          </cell>
          <cell r="J4701" t="str">
            <v>ATRIBUÍDO SÃO PAULO</v>
          </cell>
          <cell r="K4701" t="str">
            <v>164,95</v>
          </cell>
        </row>
        <row r="4702">
          <cell r="G4702">
            <v>97494</v>
          </cell>
          <cell r="H4702" t="str">
            <v>TÊ, EM AÇO, CONEXÃO SOLDADA, DN 50 (2"), INSTALADO EM REDE DE ALIMENTAÇÃO PARA HIDRANTE - FORNECIMENTO E INSTALAÇÃO. AF_10/2020</v>
          </cell>
          <cell r="I4702" t="str">
            <v>UN</v>
          </cell>
          <cell r="J4702" t="str">
            <v>ATRIBUÍDO SÃO PAULO</v>
          </cell>
          <cell r="K4702" t="str">
            <v>258,30</v>
          </cell>
        </row>
        <row r="4703">
          <cell r="G4703">
            <v>97495</v>
          </cell>
          <cell r="H4703" t="str">
            <v>TÊ, EM AÇO, CONEXÃO SOLDADA, DN 65 (2 1/2"), INSTALADO EM REDE DE ALIMENTAÇÃO PARA HIDRANTE - FORNECIMENTO E INSTALAÇÃO. AF_10/2020</v>
          </cell>
          <cell r="I4703" t="str">
            <v>UN</v>
          </cell>
          <cell r="J4703" t="str">
            <v>ATRIBUÍDO SÃO PAULO</v>
          </cell>
          <cell r="K4703" t="str">
            <v>478,37</v>
          </cell>
        </row>
        <row r="4704">
          <cell r="G4704">
            <v>97496</v>
          </cell>
          <cell r="H4704" t="str">
            <v>TÊ, EM AÇO, CONEXÃO SOLDADA, DN 80 (3"), INSTALADO EM REDE DE ALIMENTAÇÃO PARA HIDRANTE - FORNECIMENTO E INSTALAÇÃO. AF_10/2020</v>
          </cell>
          <cell r="I4704" t="str">
            <v>UN</v>
          </cell>
          <cell r="J4704" t="str">
            <v>ATRIBUÍDO SÃO PAULO</v>
          </cell>
          <cell r="K4704" t="str">
            <v>761,03</v>
          </cell>
        </row>
        <row r="4705">
          <cell r="G4705">
            <v>97499</v>
          </cell>
          <cell r="H4705" t="str">
            <v>LUVA, EM AÇO, CONEXÃO SOLDADA, DN 25 (1"), INSTALADO EM REDE DE ALIMENTAÇÃO PARA SPRINKLER - FORNECIMENTO E INSTALAÇÃO. AF_10/2020</v>
          </cell>
          <cell r="I4705" t="str">
            <v>UN</v>
          </cell>
          <cell r="J4705" t="str">
            <v>ATRIBUÍDO SÃO PAULO</v>
          </cell>
          <cell r="K4705" t="str">
            <v>31,92</v>
          </cell>
        </row>
        <row r="4706">
          <cell r="G4706">
            <v>97500</v>
          </cell>
          <cell r="H4706" t="str">
            <v>LUVA COM REDUÇÃO, EM AÇO, CONEXÃO SOLDADA, DN 25 X 20 MM (1" X 3/4"), INSTALADO EM REDE DE ALIMENTAÇÃO PARA SPRINKLER - FORNECIMENTO E INSTALAÇÃO. AF_10/2020</v>
          </cell>
          <cell r="I4706" t="str">
            <v>UN</v>
          </cell>
          <cell r="J4706" t="str">
            <v>ATRIBUÍDO SÃO PAULO</v>
          </cell>
          <cell r="K4706" t="str">
            <v>25,84</v>
          </cell>
        </row>
        <row r="4707">
          <cell r="G4707">
            <v>97502</v>
          </cell>
          <cell r="H4707" t="str">
            <v>LUVA, EM AÇO, CONEXÃO SOLDADA, DN 32 (1 1/4"), INSTALADO EM REDE DE ALIMENTAÇÃO PARA SPRINKLER - FORNECIMENTO E INSTALAÇÃO. AF_10/2020</v>
          </cell>
          <cell r="I4707" t="str">
            <v>UN</v>
          </cell>
          <cell r="J4707" t="str">
            <v>ATRIBUÍDO SÃO PAULO</v>
          </cell>
          <cell r="K4707" t="str">
            <v>45,45</v>
          </cell>
        </row>
        <row r="4708">
          <cell r="G4708">
            <v>97503</v>
          </cell>
          <cell r="H4708" t="str">
            <v>LUVA COM REDUÇÃO, EM AÇO, CONEXÃO SOLDADA, DN 32 X 25 MM (1 1/4"  X 1"), INSTALADO EM REDE DE ALIMENTAÇÃO PARA SPRINKLER - FORNECIMENTO E INSTALAÇÃO. AF_10/2020</v>
          </cell>
          <cell r="I4708" t="str">
            <v>UN</v>
          </cell>
          <cell r="J4708" t="str">
            <v>ATRIBUÍDO SÃO PAULO</v>
          </cell>
          <cell r="K4708" t="str">
            <v>55,90</v>
          </cell>
        </row>
        <row r="4709">
          <cell r="G4709">
            <v>97505</v>
          </cell>
          <cell r="H4709" t="str">
            <v>LUVA, EM AÇO, CONEXÃO SOLDADA, DN 40 (1 1/2"), INSTALADO EM REDE DE ALIMENTAÇÃO PARA SPRINKLER - FORNECIMENTO E INSTALAÇÃO. AF_10/2020</v>
          </cell>
          <cell r="I4709" t="str">
            <v>UN</v>
          </cell>
          <cell r="J4709" t="str">
            <v>ATRIBUÍDO SÃO PAULO</v>
          </cell>
          <cell r="K4709" t="str">
            <v>57,16</v>
          </cell>
        </row>
        <row r="4710">
          <cell r="G4710">
            <v>97506</v>
          </cell>
          <cell r="H4710" t="str">
            <v>LUVA COM REDUÇÃO, EM AÇO, CONEXÃO SOLDADA, DN 40  X 32 MM (1 1/2" X 1 1/4"), INSTALADO EM REDE DE ALIMENTAÇÃO PARA SPRINKLER - FORNECIMENTO E INSTALAÇÃO. AF_10/2020</v>
          </cell>
          <cell r="I4710" t="str">
            <v>UN</v>
          </cell>
          <cell r="J4710" t="str">
            <v>ATRIBUÍDO SÃO PAULO</v>
          </cell>
          <cell r="K4710" t="str">
            <v>70,27</v>
          </cell>
        </row>
        <row r="4711">
          <cell r="G4711">
            <v>97508</v>
          </cell>
          <cell r="H4711" t="str">
            <v>LUVA, EM AÇO, CONEXÃO SOLDADA, DN 50 (2"), INSTALADO EM REDE DE ALIMENTAÇÃO PARA SPRINKLER - FORNECIMENTO E INSTALAÇÃO. AF_10/2020</v>
          </cell>
          <cell r="I4711" t="str">
            <v>UN</v>
          </cell>
          <cell r="J4711" t="str">
            <v>ATRIBUÍDO SÃO PAULO</v>
          </cell>
          <cell r="K4711" t="str">
            <v>85,73</v>
          </cell>
        </row>
        <row r="4712">
          <cell r="G4712">
            <v>97509</v>
          </cell>
          <cell r="H4712" t="str">
            <v>LUVA COM REDUÇÃO, EM AÇO, CONEXÃO SOLDADA, DN 50 X 40 MM (2" X 1 1/2"), INSTALADO EM REDE DE ALIMENTAÇÃO PARA SPRINKLER - FORNECIMENTO E INSTALAÇÃO. AF_10/2020</v>
          </cell>
          <cell r="I4712" t="str">
            <v>UN</v>
          </cell>
          <cell r="J4712" t="str">
            <v>ATRIBUÍDO SÃO PAULO</v>
          </cell>
          <cell r="K4712" t="str">
            <v>106,46</v>
          </cell>
        </row>
        <row r="4713">
          <cell r="G4713">
            <v>97511</v>
          </cell>
          <cell r="H4713" t="str">
            <v>LUVA, EM AÇO, CONEXÃO SOLDADA, DN 65 (2 1/2"), INSTALADO EM REDE DE ALIMENTAÇÃO PARA SPRINKLER - FORNECIMENTO E INSTALAÇÃO. AF_10/2020</v>
          </cell>
          <cell r="I4713" t="str">
            <v>UN</v>
          </cell>
          <cell r="J4713" t="str">
            <v>ATRIBUÍDO SÃO PAULO</v>
          </cell>
          <cell r="K4713" t="str">
            <v>162,75</v>
          </cell>
        </row>
        <row r="4714">
          <cell r="G4714">
            <v>97512</v>
          </cell>
          <cell r="H4714" t="str">
            <v>LUVA COM REDUÇÃO, EM AÇO, CONEXÃO SOLDADA, DN 65 X 50 MM (2 1/2" X 2"), INSTALADO EM REDE DE ALIMENTAÇÃO PARA SPRINKLER - FORNECIMENTO E INSTALAÇÃO. AF_10/2020</v>
          </cell>
          <cell r="I4714" t="str">
            <v>UN</v>
          </cell>
          <cell r="J4714" t="str">
            <v>ATRIBUÍDO SÃO PAULO</v>
          </cell>
          <cell r="K4714" t="str">
            <v>204,65</v>
          </cell>
        </row>
        <row r="4715">
          <cell r="G4715">
            <v>97514</v>
          </cell>
          <cell r="H4715" t="str">
            <v>LUVA, EM AÇO, CONEXÃO SOLDADA, DN 80 (3"), INSTALADO EM REDE DE ALIMENTAÇÃO PARA SPRINKLER - FORNECIMENTO E INSTALAÇÃO. AF_10/2020</v>
          </cell>
          <cell r="I4715" t="str">
            <v>UN</v>
          </cell>
          <cell r="J4715" t="str">
            <v>ATRIBUÍDO SÃO PAULO</v>
          </cell>
          <cell r="K4715" t="str">
            <v>217,67</v>
          </cell>
        </row>
        <row r="4716">
          <cell r="G4716">
            <v>97515</v>
          </cell>
          <cell r="H4716" t="str">
            <v>LUVA COM REDUÇÃO, EM AÇO, CONEXÃO SOLDADA, DN 80 X 65 MM (3" X 2 1/2"), INSTALADO EM REDE DE ALIMENTAÇÃO PARA SPRINKLER - FORNECIMENTO E INSTALAÇÃO. AF_10/2020</v>
          </cell>
          <cell r="I4716" t="str">
            <v>UN</v>
          </cell>
          <cell r="J4716" t="str">
            <v>ATRIBUÍDO SÃO PAULO</v>
          </cell>
          <cell r="K4716" t="str">
            <v>274,11</v>
          </cell>
        </row>
        <row r="4717">
          <cell r="G4717">
            <v>97517</v>
          </cell>
          <cell r="H4717" t="str">
            <v>CURVA 45 GRAUS, EM AÇO, CONEXÃO SOLDADA, DN 25 (1"), INSTALADO EM REDE DE ALIMENTAÇÃO PARA SPRINKLER - FORNECIMENTO E INSTALAÇÃO. AF_10/2020</v>
          </cell>
          <cell r="I4717" t="str">
            <v>UN</v>
          </cell>
          <cell r="J4717" t="str">
            <v>ATRIBUÍDO SÃO PAULO</v>
          </cell>
          <cell r="K4717" t="str">
            <v>52,08</v>
          </cell>
        </row>
        <row r="4718">
          <cell r="G4718">
            <v>97518</v>
          </cell>
          <cell r="H4718" t="str">
            <v>CURVA 90 GRAUS, EM AÇO, CONEXÃO SOLDADA, DN 25 (1"), INSTALADO EM REDE DE ALIMENTAÇÃO PARA SPRINKLER - FORNECIMENTO E INSTALAÇÃO. AF_10/2020</v>
          </cell>
          <cell r="I4718" t="str">
            <v>UN</v>
          </cell>
          <cell r="J4718" t="str">
            <v>ATRIBUÍDO SÃO PAULO</v>
          </cell>
          <cell r="K4718" t="str">
            <v>52,08</v>
          </cell>
        </row>
        <row r="4719">
          <cell r="G4719">
            <v>97519</v>
          </cell>
          <cell r="H4719" t="str">
            <v>CURVA 45 GRAUS, EM AÇO, CONEXÃO SOLDADA, DN 32 (1 1/4"), INSTALADO EM REDE DE ALIMENTAÇÃO PARA SPRINKLER - FORNECIMENTO E INSTALAÇÃO. AF_10/2020</v>
          </cell>
          <cell r="I4719" t="str">
            <v>UN</v>
          </cell>
          <cell r="J4719" t="str">
            <v>ATRIBUÍDO SÃO PAULO</v>
          </cell>
          <cell r="K4719" t="str">
            <v>75,06</v>
          </cell>
        </row>
        <row r="4720">
          <cell r="G4720">
            <v>97520</v>
          </cell>
          <cell r="H4720" t="str">
            <v>CURVA 90 GRAUS, EM AÇO, CONEXÃO SOLDADA, DN 32 (1 1/4"), INSTALADO EM REDE DE ALIMENTAÇÃO PARA SPRINKLER - FORNECIMENTO E INSTALAÇÃO. AF_10/2020</v>
          </cell>
          <cell r="I4720" t="str">
            <v>UN</v>
          </cell>
          <cell r="J4720" t="str">
            <v>ATRIBUÍDO SÃO PAULO</v>
          </cell>
          <cell r="K4720" t="str">
            <v>75,06</v>
          </cell>
        </row>
        <row r="4721">
          <cell r="G4721">
            <v>97521</v>
          </cell>
          <cell r="H4721" t="str">
            <v>CURVA 45 GRAUS, EM AÇO, CONEXÃO SOLDADA, DN 40 (1 1/2"), INSTALADO EM REDE DE ALIMENTAÇÃO PARA SPRINKLER - FORNECIMENTO E INSTALAÇÃO. AF_10/2020</v>
          </cell>
          <cell r="I4721" t="str">
            <v>UN</v>
          </cell>
          <cell r="J4721" t="str">
            <v>ATRIBUÍDO SÃO PAULO</v>
          </cell>
          <cell r="K4721" t="str">
            <v>105,33</v>
          </cell>
        </row>
        <row r="4722">
          <cell r="G4722">
            <v>97522</v>
          </cell>
          <cell r="H4722" t="str">
            <v>CURVA 90 GRAUS, EM AÇO, CONEXÃO SOLDADA, DN 40 (1 1/2"), INSTALADO EM REDE DE ALIMENTAÇÃO PARA SPRINKLER - FORNECIMENTO E INSTALAÇÃO. AF_10/2020</v>
          </cell>
          <cell r="I4722" t="str">
            <v>UN</v>
          </cell>
          <cell r="J4722" t="str">
            <v>ATRIBUÍDO SÃO PAULO</v>
          </cell>
          <cell r="K4722" t="str">
            <v>105,33</v>
          </cell>
        </row>
        <row r="4723">
          <cell r="G4723">
            <v>97523</v>
          </cell>
          <cell r="H4723" t="str">
            <v>CURVA 45 GRAUS, EM AÇO, CONEXÃO SOLDADA, DN 50 (2"), INSTALADO EM REDE DE ALIMENTAÇÃO PARA SPRINKLER - FORNECIMENTO E INSTALAÇÃO. AF_10/2020</v>
          </cell>
          <cell r="I4723" t="str">
            <v>UN</v>
          </cell>
          <cell r="J4723" t="str">
            <v>ATRIBUÍDO SÃO PAULO</v>
          </cell>
          <cell r="K4723" t="str">
            <v>145,75</v>
          </cell>
        </row>
        <row r="4724">
          <cell r="G4724">
            <v>97524</v>
          </cell>
          <cell r="H4724" t="str">
            <v>CURVA 90 GRAUS, EM AÇO, CONEXÃO SOLDADA, DN 50 (2"), INSTALADO EM REDE DE ALIMENTAÇÃO PARA SPRINKLER - FORNECIMENTO E INSTALAÇÃO. AF_10/2020</v>
          </cell>
          <cell r="I4724" t="str">
            <v>UN</v>
          </cell>
          <cell r="J4724" t="str">
            <v>ATRIBUÍDO SÃO PAULO</v>
          </cell>
          <cell r="K4724" t="str">
            <v>157,58</v>
          </cell>
        </row>
        <row r="4725">
          <cell r="G4725">
            <v>97525</v>
          </cell>
          <cell r="H4725" t="str">
            <v>CURVA 45 GRAUS, EM AÇO, CONEXÃO SOLDADA, DN 65 (2 1/2"), INSTALADO EM REDE DE ALIMENTAÇÃO PARA SPRINKLER - FORNECIMENTO E INSTALAÇÃO. AF_10/2020</v>
          </cell>
          <cell r="I4725" t="str">
            <v>UN</v>
          </cell>
          <cell r="J4725" t="str">
            <v>ATRIBUÍDO SÃO PAULO</v>
          </cell>
          <cell r="K4725" t="str">
            <v>277,24</v>
          </cell>
        </row>
        <row r="4726">
          <cell r="G4726">
            <v>97526</v>
          </cell>
          <cell r="H4726" t="str">
            <v>CURVA 90 GRAUS, EM AÇO, CONEXÃO SOLDADA, DN 65 (2 1/2"), INSTALADO EM REDE DE ALIMENTAÇÃO PARA SPRINKLER - FORNECIMENTO E INSTALAÇÃO. AF_10/2020</v>
          </cell>
          <cell r="I4726" t="str">
            <v>UN</v>
          </cell>
          <cell r="J4726" t="str">
            <v>ATRIBUÍDO SÃO PAULO</v>
          </cell>
          <cell r="K4726" t="str">
            <v>296,16</v>
          </cell>
        </row>
        <row r="4727">
          <cell r="G4727">
            <v>97527</v>
          </cell>
          <cell r="H4727" t="str">
            <v>CURVA 45 GRAUS, EM AÇO, CONEXÃO SOLDADA, DN 80 (3"), INSTALADO EM REDE DE ALIMENTAÇÃO PARA SPRINKLER - FORNECIMENTO E INSTALAÇÃO. AF_10/2020</v>
          </cell>
          <cell r="I4727" t="str">
            <v>UN</v>
          </cell>
          <cell r="J4727" t="str">
            <v>ATRIBUÍDO SÃO PAULO</v>
          </cell>
          <cell r="K4727" t="str">
            <v>687,91</v>
          </cell>
        </row>
        <row r="4728">
          <cell r="G4728">
            <v>97528</v>
          </cell>
          <cell r="H4728" t="str">
            <v>CURVA 90 GRAUS, EM AÇO, CONEXÃO SOLDADA, DN 80 (3"), INSTALADO EM REDE DE ALIMENTAÇÃO PARA SPRINKLER - FORNECIMENTO E INSTALAÇÃO. AF_10/2020</v>
          </cell>
          <cell r="I4728" t="str">
            <v>UN</v>
          </cell>
          <cell r="J4728" t="str">
            <v>ATRIBUÍDO SÃO PAULO</v>
          </cell>
          <cell r="K4728" t="str">
            <v>603,02</v>
          </cell>
        </row>
        <row r="4729">
          <cell r="G4729">
            <v>97529</v>
          </cell>
          <cell r="H4729" t="str">
            <v>TÊ, EM AÇO, CONEXÃO SOLDADA, DN 25 (1"), INSTALADO EM REDE DE ALIMENTAÇÃO PARA SPRINKLER - FORNECIMENTO E INSTALAÇÃO. AF_10/2020</v>
          </cell>
          <cell r="I4729" t="str">
            <v>UN</v>
          </cell>
          <cell r="J4729" t="str">
            <v>ATRIBUÍDO SÃO PAULO</v>
          </cell>
          <cell r="K4729" t="str">
            <v>82,03</v>
          </cell>
        </row>
        <row r="4730">
          <cell r="G4730">
            <v>97530</v>
          </cell>
          <cell r="H4730" t="str">
            <v>TÊ, EM AÇO, CONEXÃO SOLDADA, DN 32 (1 1/4"), INSTALADO EM REDE DE ALIMENTAÇÃO PARA SPRINKLER - FORNECIMENTO E INSTALAÇÃO. AF_10/2020</v>
          </cell>
          <cell r="I4730" t="str">
            <v>UN</v>
          </cell>
          <cell r="J4730" t="str">
            <v>ATRIBUÍDO SÃO PAULO</v>
          </cell>
          <cell r="K4730" t="str">
            <v>119,84</v>
          </cell>
        </row>
        <row r="4731">
          <cell r="G4731">
            <v>97531</v>
          </cell>
          <cell r="H4731" t="str">
            <v>TÊ, EM AÇO, CONEXÃO SOLDADA, DN 40 (1 1/2"), INSTALADO EM REDE DE ALIMENTAÇÃO PARA SPRINKLER - FORNECIMENTO E INSTALAÇÃO. AF_10/2020</v>
          </cell>
          <cell r="I4731" t="str">
            <v>UN</v>
          </cell>
          <cell r="J4731" t="str">
            <v>ATRIBUÍDO SÃO PAULO</v>
          </cell>
          <cell r="K4731" t="str">
            <v>153,21</v>
          </cell>
        </row>
        <row r="4732">
          <cell r="G4732">
            <v>97532</v>
          </cell>
          <cell r="H4732" t="str">
            <v>TÊ, EM AÇO, CONEXÃO SOLDADA, DN 50 (2"), INSTALADO EM REDE DE ALIMENTAÇÃO PARA SPRINKLER - FORNECIMENTO E INSTALAÇÃO. AF_10/2020</v>
          </cell>
          <cell r="I4732" t="str">
            <v>UN</v>
          </cell>
          <cell r="J4732" t="str">
            <v>ATRIBUÍDO SÃO PAULO</v>
          </cell>
          <cell r="K4732" t="str">
            <v>241,77</v>
          </cell>
        </row>
        <row r="4733">
          <cell r="G4733">
            <v>97533</v>
          </cell>
          <cell r="H4733" t="str">
            <v>TÊ, EM AÇO, CONEXÃO SOLDADA, DN 65 (2 1/2"), INSTALADO EM REDE DE ALIMENTAÇÃO PARA SPRINKLER - FORNECIMENTO E INSTALAÇÃO. AF_10/2020</v>
          </cell>
          <cell r="I4733" t="str">
            <v>UN</v>
          </cell>
          <cell r="J4733" t="str">
            <v>ATRIBUÍDO SÃO PAULO</v>
          </cell>
          <cell r="K4733" t="str">
            <v>458,05</v>
          </cell>
        </row>
        <row r="4734">
          <cell r="G4734">
            <v>97534</v>
          </cell>
          <cell r="H4734" t="str">
            <v>TÊ, EM AÇO, CONEXÃO SOLDADA, DN 80 (3"), INSTALADO EM REDE DE ALIMENTAÇÃO PARA SPRINKLER - FORNECIMENTO E INSTALAÇÃO. AF_10/2020</v>
          </cell>
          <cell r="I4734" t="str">
            <v>UN</v>
          </cell>
          <cell r="J4734" t="str">
            <v>ATRIBUÍDO SÃO PAULO</v>
          </cell>
          <cell r="K4734" t="str">
            <v>729,90</v>
          </cell>
        </row>
        <row r="4735">
          <cell r="G4735">
            <v>97537</v>
          </cell>
          <cell r="H4735" t="str">
            <v>LUVA, EM AÇO, CONEXÃO SOLDADA, DN 15 (1/2"), INSTALADO EM RAMAIS E SUB-RAMAIS DE GÁS - FORNECIMENTO E INSTALAÇÃO. AF_10/2020</v>
          </cell>
          <cell r="I4735" t="str">
            <v>UN</v>
          </cell>
          <cell r="J4735" t="str">
            <v>ATRIBUÍDO SÃO PAULO</v>
          </cell>
          <cell r="K4735" t="str">
            <v>23,53</v>
          </cell>
        </row>
        <row r="4736">
          <cell r="G4736">
            <v>97540</v>
          </cell>
          <cell r="H4736" t="str">
            <v>LUVA, EM AÇO, CONEXÃO SOLDADA, DN 20 (3/4"), INSTALADO EM RAMAIS E SUB-RAMAIS DE GÁS - FORNECIMENTO E INSTALAÇÃO. AF_10/2020</v>
          </cell>
          <cell r="I4736" t="str">
            <v>UN</v>
          </cell>
          <cell r="J4736" t="str">
            <v>ATRIBUÍDO SÃO PAULO</v>
          </cell>
          <cell r="K4736" t="str">
            <v>30,92</v>
          </cell>
        </row>
        <row r="4737">
          <cell r="G4737">
            <v>97541</v>
          </cell>
          <cell r="H4737" t="str">
            <v>LUVA COM REDUÇÃO, EM AÇO, CONEXÃO SOLDADA, DN 20 X 15 MM (3/4" X 1/2"), INSTALADO EM RAMAIS E SUB-RAMAIS DE GÁS - FORNECIMENTO E INSTALAÇÃO. AF_10/2020</v>
          </cell>
          <cell r="I4737" t="str">
            <v>UN</v>
          </cell>
          <cell r="J4737" t="str">
            <v>ATRIBUÍDO SÃO PAULO</v>
          </cell>
          <cell r="K4737" t="str">
            <v>25,88</v>
          </cell>
        </row>
        <row r="4738">
          <cell r="G4738">
            <v>97543</v>
          </cell>
          <cell r="H4738" t="str">
            <v>LUVA, EM AÇO, CONEXÃO SOLDADA, DN 25 (1"), INSTALADO EM RAMAIS E SUB-RAMAIS DE GÁS - FORNECIMENTO E INSTALAÇÃO. AF_10/2020</v>
          </cell>
          <cell r="I4738" t="str">
            <v>UN</v>
          </cell>
          <cell r="J4738" t="str">
            <v>ATRIBUÍDO SÃO PAULO</v>
          </cell>
          <cell r="K4738" t="str">
            <v>49,30</v>
          </cell>
        </row>
        <row r="4739">
          <cell r="G4739">
            <v>97544</v>
          </cell>
          <cell r="H4739" t="str">
            <v>LUVA COM REDUÇÃO, EM AÇO, CONEXÃO SOLDADA, DN 25 X 20 MM (1" X 3/4"), INSTALADO EM RAMAIS E SUB-RAMAIS DE GÁS - FORNECIMENTO E INSTALAÇÃO. AF_10/2020</v>
          </cell>
          <cell r="I4739" t="str">
            <v>UN</v>
          </cell>
          <cell r="J4739" t="str">
            <v>ATRIBUÍDO SÃO PAULO</v>
          </cell>
          <cell r="K4739" t="str">
            <v>43,22</v>
          </cell>
        </row>
        <row r="4740">
          <cell r="G4740">
            <v>97546</v>
          </cell>
          <cell r="H4740" t="str">
            <v>CURVA 45 GRAUS, EM AÇO, CONEXÃO SOLDADA, DN 15 (1/2"), INSTALADO EM RAMAIS E SUB-RAMAIS DE GÁS - FORNECIMENTO E INSTALAÇÃO. AF_10/2020</v>
          </cell>
          <cell r="I4740" t="str">
            <v>UN</v>
          </cell>
          <cell r="J4740" t="str">
            <v>ATRIBUÍDO SÃO PAULO</v>
          </cell>
          <cell r="K4740" t="str">
            <v>32,75</v>
          </cell>
        </row>
        <row r="4741">
          <cell r="G4741">
            <v>97547</v>
          </cell>
          <cell r="H4741" t="str">
            <v>CURVA 90 GRAUS, EM AÇO, CONEXÃO SOLDADA, DN 15 (1/2"), INSTALADO EM RAMAIS E SUB-RAMAIS DE GÁS - FORNECIMENTO E INSTALAÇÃO. AF_10/2020</v>
          </cell>
          <cell r="I4741" t="str">
            <v>UN</v>
          </cell>
          <cell r="J4741" t="str">
            <v>ATRIBUÍDO SÃO PAULO</v>
          </cell>
          <cell r="K4741" t="str">
            <v>32,75</v>
          </cell>
        </row>
        <row r="4742">
          <cell r="G4742">
            <v>97548</v>
          </cell>
          <cell r="H4742" t="str">
            <v>CURVA 45 GRAUS, EM AÇO, CONEXÃO SOLDADA, DN 20 (3/4"), INSTALADO EM RAMAIS E SUB-RAMAIS DE GÁS - FORNECIMENTO E INSTALAÇÃO. AF_10/2020</v>
          </cell>
          <cell r="I4742" t="str">
            <v>UN</v>
          </cell>
          <cell r="J4742" t="str">
            <v>ATRIBUÍDO SÃO PAULO</v>
          </cell>
          <cell r="K4742" t="str">
            <v>47,90</v>
          </cell>
        </row>
        <row r="4743">
          <cell r="G4743">
            <v>97549</v>
          </cell>
          <cell r="H4743" t="str">
            <v>CURVA 90 GRAUS, EM AÇO, CONEXÃO SOLDADA, DN 20 (3/4"), INSTALADO EM RAMAIS E SUB-RAMAIS DE GÁS - FORNECIMENTO E INSTALAÇÃO. AF_10/2020</v>
          </cell>
          <cell r="I4743" t="str">
            <v>UN</v>
          </cell>
          <cell r="J4743" t="str">
            <v>ATRIBUÍDO SÃO PAULO</v>
          </cell>
          <cell r="K4743" t="str">
            <v>47,90</v>
          </cell>
        </row>
        <row r="4744">
          <cell r="G4744">
            <v>97550</v>
          </cell>
          <cell r="H4744" t="str">
            <v>CURVA 45 GRAUS, EM AÇO, CONEXÃO SOLDADA, DN 25 (1"), INSTALADO EM RAMAIS E SUB-RAMAIS DE GÁS - FORNECIMENTO E INSTALAÇÃO. AF_10/2020</v>
          </cell>
          <cell r="I4744" t="str">
            <v>UN</v>
          </cell>
          <cell r="J4744" t="str">
            <v>ATRIBUÍDO SÃO PAULO</v>
          </cell>
          <cell r="K4744" t="str">
            <v>78,17</v>
          </cell>
        </row>
        <row r="4745">
          <cell r="G4745">
            <v>97551</v>
          </cell>
          <cell r="H4745" t="str">
            <v>CURVA 90 GRAUS, EM AÇO, CONEXÃO SOLDADA, DN 25 (1"), INSTALADO EM RAMAIS E SUB-RAMAIS DE GÁS - FORNECIMENTO E INSTALAÇÃO. AF_10/2020</v>
          </cell>
          <cell r="I4745" t="str">
            <v>UN</v>
          </cell>
          <cell r="J4745" t="str">
            <v>ATRIBUÍDO SÃO PAULO</v>
          </cell>
          <cell r="K4745" t="str">
            <v>78,17</v>
          </cell>
        </row>
        <row r="4746">
          <cell r="G4746">
            <v>97552</v>
          </cell>
          <cell r="H4746" t="str">
            <v>TÊ, EM AÇO, CONEXÃO SOLDADA, DN 15 (1/2"), INSTALADO EM RAMAIS E SUB-RAMAIS DE GÁS - FORNECIMENTO E INSTALAÇÃO. AF_10/2020</v>
          </cell>
          <cell r="I4746" t="str">
            <v>UN</v>
          </cell>
          <cell r="J4746" t="str">
            <v>ATRIBUÍDO SÃO PAULO</v>
          </cell>
          <cell r="K4746" t="str">
            <v>48,04</v>
          </cell>
        </row>
        <row r="4747">
          <cell r="G4747">
            <v>97553</v>
          </cell>
          <cell r="H4747" t="str">
            <v>TÊ, EM AÇO, CONEXÃO SOLDADA, DN 20 (3/4"), INSTALADO EM RAMAIS E SUB-RAMAIS DE GÁS - FORNECIMENTO E INSTALAÇÃO. AF_10/2020</v>
          </cell>
          <cell r="I4747" t="str">
            <v>UN</v>
          </cell>
          <cell r="J4747" t="str">
            <v>ATRIBUÍDO SÃO PAULO</v>
          </cell>
          <cell r="K4747" t="str">
            <v>68,25</v>
          </cell>
        </row>
        <row r="4748">
          <cell r="G4748">
            <v>97554</v>
          </cell>
          <cell r="H4748" t="str">
            <v>TÊ, EM AÇO, CONEXÃO SOLDADA, DN 25 (1"), INSTALADO EM RAMAIS E SUB-RAMAIS DE GÁS - FORNECIMENTO E INSTALAÇÃO. AF_10/2020</v>
          </cell>
          <cell r="I4748" t="str">
            <v>UN</v>
          </cell>
          <cell r="J4748" t="str">
            <v>ATRIBUÍDO SÃO PAULO</v>
          </cell>
          <cell r="K4748" t="str">
            <v>116,83</v>
          </cell>
        </row>
        <row r="4749">
          <cell r="G4749">
            <v>98602</v>
          </cell>
          <cell r="H4749" t="str">
            <v>CONECTOR EM BRONZE/LATÃO, DN 22 MM X 1/2", SEM ANEL DE SOLDA, BOLSA X ROSCA F, INSTALADO EM PRUMADA DE HIDRÁULICA PREDIAL - FORNECIMENTO E INSTALAÇÃO. AF_04/2022</v>
          </cell>
          <cell r="I4749" t="str">
            <v>UN</v>
          </cell>
          <cell r="J4749" t="str">
            <v>ATRIBUÍDO SÃO PAULO</v>
          </cell>
          <cell r="K4749" t="str">
            <v>17,25</v>
          </cell>
        </row>
        <row r="4750">
          <cell r="G4750">
            <v>103805</v>
          </cell>
          <cell r="H4750" t="str">
            <v>COTOVELO EM COBRE, DN 15 MM, 90 GRAUS, SEM ANEL DE SOLDA, INSTALADO EM RAMAL E SUB-RAMAL DE GÁS COMBUSTÍVEL - FORNECIMENTO E INSTALAÇÃO. AF_04/2022</v>
          </cell>
          <cell r="I4750" t="str">
            <v>UN</v>
          </cell>
          <cell r="J4750" t="str">
            <v>ATRIBUÍDO SÃO PAULO</v>
          </cell>
          <cell r="K4750" t="str">
            <v>15,89</v>
          </cell>
        </row>
        <row r="4751">
          <cell r="G4751">
            <v>103806</v>
          </cell>
          <cell r="H4751" t="str">
            <v>CURVA EM COBRE, DN 15 MM, 45 GRAUS, SEM ANEL DE SOLDA, BOLSA X BOLSA, INSTALADO EM RAMAL E SUB-RAMAL DE GÁS COMBUSTÍVEL - FORNECIMENTO E INSTALAÇÃO. AF_04/2022</v>
          </cell>
          <cell r="I4751" t="str">
            <v>UN</v>
          </cell>
          <cell r="J4751" t="str">
            <v>ATRIBUÍDO SÃO PAULO</v>
          </cell>
          <cell r="K4751" t="str">
            <v>15,86</v>
          </cell>
        </row>
        <row r="4752">
          <cell r="G4752">
            <v>103807</v>
          </cell>
          <cell r="H4752" t="str">
            <v>COTOVELO EM BRONZE/LATÃO, DN 15 MM X 1/2, 90 GRAUS, SEM ANEL DE SOLDA, BOLSA X ROSCA F, INSTALADO EM RAMAL E SUB-RAMAL DE GÁS COMBUSTÍVEL - FORNECIMENTO E INSTALAÇÃO. AF_04/2022</v>
          </cell>
          <cell r="I4752" t="str">
            <v>UN</v>
          </cell>
          <cell r="J4752" t="str">
            <v>ATRIBUÍDO SÃO PAULO</v>
          </cell>
          <cell r="K4752" t="str">
            <v>20,41</v>
          </cell>
        </row>
        <row r="4753">
          <cell r="G4753">
            <v>103808</v>
          </cell>
          <cell r="H4753" t="str">
            <v>COTOVELO EM COBRE, DN 22 MM, 90 GRAUS, SEM ANEL DE SOLDA, INSTALADO EM RAMAL E SUB-RAMAL DE GÁS COMBUSTÍVEL - FORNECIMENTO E INSTALAÇÃO. AF_04/2022</v>
          </cell>
          <cell r="I4753" t="str">
            <v>UN</v>
          </cell>
          <cell r="J4753" t="str">
            <v>ATRIBUÍDO SÃO PAULO</v>
          </cell>
          <cell r="K4753" t="str">
            <v>30,01</v>
          </cell>
        </row>
        <row r="4754">
          <cell r="G4754">
            <v>103809</v>
          </cell>
          <cell r="H4754" t="str">
            <v>CURVA EM COBRE, DN 22 MM, 45 GRAUS, SEM ANEL DE SOLDA, BOLSA X BOLSA, INSTALADO EM RAMAL E SUB-RAMAL DE GÁS COMBUSTÍVEL - FORNECIMENTO E INSTALAÇÃO. AF_04/2022</v>
          </cell>
          <cell r="I4754" t="str">
            <v>UN</v>
          </cell>
          <cell r="J4754" t="str">
            <v>ATRIBUÍDO SÃO PAULO</v>
          </cell>
          <cell r="K4754" t="str">
            <v>29,73</v>
          </cell>
        </row>
        <row r="4755">
          <cell r="G4755">
            <v>103810</v>
          </cell>
          <cell r="H4755" t="str">
            <v>COTOVELO EM BRONZE/LATÃO, DN 22 MM X 1/2, 90 GRAUS, SEM ANEL DE SOLDA, BOLSA X ROSCA F, INSTALADO EM RAMAL E SUB-RAMAL DE GÁS COMBUSTÍVEL - FORNECIMENTO E INSTALAÇÃO. AF_04/2022</v>
          </cell>
          <cell r="I4755" t="str">
            <v>UN</v>
          </cell>
          <cell r="J4755" t="str">
            <v>ATRIBUÍDO SÃO PAULO</v>
          </cell>
          <cell r="K4755" t="str">
            <v>31,46</v>
          </cell>
        </row>
        <row r="4756">
          <cell r="G4756">
            <v>103811</v>
          </cell>
          <cell r="H4756" t="str">
            <v>COTOVELO EM BRONZE/LATÃO, DN 22 MM X 3/4, 90 GRAUS, SEM ANEL DE SOLDA, BOLSA X ROSCA F, INSTALADO EM RAMAL E SUB-RAMAL DE GÁS COMBUSTÍVEL - FORNECIMENTO E INSTALAÇÃO. AF_04/2022</v>
          </cell>
          <cell r="I4756" t="str">
            <v>UN</v>
          </cell>
          <cell r="J4756" t="str">
            <v>ATRIBUÍDO SÃO PAULO</v>
          </cell>
          <cell r="K4756" t="str">
            <v>34,76</v>
          </cell>
        </row>
        <row r="4757">
          <cell r="G4757">
            <v>103812</v>
          </cell>
          <cell r="H4757" t="str">
            <v>COTOVELO EM COBRE, DN 28 MM, 90 GRAUS, SEM ANEL DE SOLDA, INSTALADO EM RAMAL E SUB-RAMAL DE GÁS COMBUSTÍVEL - FORNECIMENTO E INSTALAÇÃO. AF_04/2022</v>
          </cell>
          <cell r="I4757" t="str">
            <v>UN</v>
          </cell>
          <cell r="J4757" t="str">
            <v>ATRIBUÍDO SÃO PAULO</v>
          </cell>
          <cell r="K4757" t="str">
            <v>44,82</v>
          </cell>
        </row>
        <row r="4758">
          <cell r="G4758">
            <v>103813</v>
          </cell>
          <cell r="H4758" t="str">
            <v>CURVA EM COBRE, DN 28 MM, 45 GRAUS, SEM ANEL DE SOLDA, BOLSA X BOLSA, INSTALADO EM RAMAL E SUB-RAMAL DE GÁS COMBUSTÍVEL - FORNECIMENTO E INSTALAÇÃO. AF_04/2022</v>
          </cell>
          <cell r="I4758" t="str">
            <v>UN</v>
          </cell>
          <cell r="J4758" t="str">
            <v>ATRIBUÍDO SÃO PAULO</v>
          </cell>
          <cell r="K4758" t="str">
            <v>43,08</v>
          </cell>
        </row>
        <row r="4759">
          <cell r="G4759">
            <v>103814</v>
          </cell>
          <cell r="H4759" t="str">
            <v>LUVA EM COBRE, DN 15 MM, SEM ANEL DE SOLDA, INSTALADO EM RAMAL E SUB-RAMAL DE GÁS COMBUSTÍVEL - FORNECIMENTO E INSTALAÇÃO. AF_04/2022</v>
          </cell>
          <cell r="I4759" t="str">
            <v>UN</v>
          </cell>
          <cell r="J4759" t="str">
            <v>ATRIBUÍDO SÃO PAULO</v>
          </cell>
          <cell r="K4759" t="str">
            <v>10,35</v>
          </cell>
        </row>
        <row r="4760">
          <cell r="G4760">
            <v>103815</v>
          </cell>
          <cell r="H4760" t="str">
            <v>LUVA PASSANTE EM COBRE, DN 15 MM, SEM ANEL DE SOLDA, INSTALADO EM RAMAL E SUB-RAMAL DE GÁS COMBUSTÍVEL - FORNECIMENTO E INSTALAÇÃO. AF_04/2022</v>
          </cell>
          <cell r="I4760" t="str">
            <v>UN</v>
          </cell>
          <cell r="J4760" t="str">
            <v>ATRIBUÍDO SÃO PAULO</v>
          </cell>
          <cell r="K4760" t="str">
            <v>10,38</v>
          </cell>
        </row>
        <row r="4761">
          <cell r="G4761">
            <v>103816</v>
          </cell>
          <cell r="H4761" t="str">
            <v>CURVA DE TRANSPOSIÇÃO EM BRONZE/LATÃO, DN 15 MM, SEM ANEL DE SOLDA, BOLSA X BOLSA, INSTALADO EM RAMAL E SUB-RAMAL DE GÁS COMBUSTÍVEL - FORNECIMENTO E INSTALAÇÃO. AF_04/2022</v>
          </cell>
          <cell r="I4761" t="str">
            <v>UN</v>
          </cell>
          <cell r="J4761" t="str">
            <v>ATRIBUÍDO SÃO PAULO</v>
          </cell>
          <cell r="K4761" t="str">
            <v>25,43</v>
          </cell>
        </row>
        <row r="4762">
          <cell r="G4762">
            <v>103817</v>
          </cell>
          <cell r="H4762" t="str">
            <v>JUNTA DE EXPANSÃO EM COBRE, DN 15 MM, PONTA X PONTA, INSTALADO EM RAMAL E SUB-RAMAL DE GÁS COMBUSTÍVEL - FORNECIMENTO E INSTALAÇÃO. AF_04/2022</v>
          </cell>
          <cell r="I4762" t="str">
            <v>UN</v>
          </cell>
          <cell r="J4762" t="str">
            <v>ATRIBUÍDO SÃO PAULO</v>
          </cell>
          <cell r="K4762" t="str">
            <v>443,91</v>
          </cell>
        </row>
        <row r="4763">
          <cell r="G4763">
            <v>103818</v>
          </cell>
          <cell r="H4763" t="str">
            <v>CONECTOR EM BRONZE/LATÃO, DN 15 MM X 1/2, SEM ANEL DE SOLDA, BOLSA X ROSCA F, INSTALADO EM RAMAL E SUB-RAMAL DE GÁS COMBUSTÍVEL - FORNECIMENTO E INSTALAÇÃO. AF_04/2022</v>
          </cell>
          <cell r="I4763" t="str">
            <v>UN</v>
          </cell>
          <cell r="J4763" t="str">
            <v>ATRIBUÍDO SÃO PAULO</v>
          </cell>
          <cell r="K4763" t="str">
            <v>18,87</v>
          </cell>
        </row>
        <row r="4764">
          <cell r="G4764">
            <v>103819</v>
          </cell>
          <cell r="H4764" t="str">
            <v>LUVA EM COBRE, DN 22 MM, SEM ANEL DE SOLDA, INSTALADO EM RAMAL E SUB-RAMAL DE GÁS COMBUSTÍVEL - FORNECIMENTO E INSTALAÇÃO. AF_04/2022</v>
          </cell>
          <cell r="I4764" t="str">
            <v>UN</v>
          </cell>
          <cell r="J4764" t="str">
            <v>ATRIBUÍDO SÃO PAULO</v>
          </cell>
          <cell r="K4764" t="str">
            <v>18,36</v>
          </cell>
        </row>
        <row r="4765">
          <cell r="G4765">
            <v>103820</v>
          </cell>
          <cell r="H4765" t="str">
            <v>LUVA PASSANTE EM COBRE, DN 22 MM, SEM ANEL DE SOLDA, INSTALADO EM RAMAL E SUB-RAMAL DE GÁS COMBUSTÍVEL - FORNECIMENTO E INSTALAÇÃO. AF_04/2022</v>
          </cell>
          <cell r="I4765" t="str">
            <v>UN</v>
          </cell>
          <cell r="J4765" t="str">
            <v>ATRIBUÍDO SÃO PAULO</v>
          </cell>
          <cell r="K4765" t="str">
            <v>19,66</v>
          </cell>
        </row>
        <row r="4766">
          <cell r="G4766">
            <v>103821</v>
          </cell>
          <cell r="H4766" t="str">
            <v>JUNTA DE EXPANSÃO EM COBRE, DN 22 MM, PONTA X PONTA, INSTALADO EM RAMAL E SUB-RAMAL DE GÁS COMBUSTÍVEL - FORNECIMENTO E INSTALAÇÃO. AF_04/2022</v>
          </cell>
          <cell r="I4766" t="str">
            <v>UN</v>
          </cell>
          <cell r="J4766" t="str">
            <v>ATRIBUÍDO SÃO PAULO</v>
          </cell>
          <cell r="K4766" t="str">
            <v>519,12</v>
          </cell>
        </row>
        <row r="4767">
          <cell r="G4767">
            <v>103822</v>
          </cell>
          <cell r="H4767" t="str">
            <v>CURVA DE TRANSPOSIÇÃO EM BRONZE/LATÃO, DN 22 MM, SEM ANEL DE SOLDA, BOLSA X BOLSA, INSTALADO EM RAMAL E SUB-RAMAL DE GÁS COMBUSTÍVEL - FORNECIMENTO E INSTALAÇÃO. AF_04/2022</v>
          </cell>
          <cell r="I4767" t="str">
            <v>UN</v>
          </cell>
          <cell r="J4767" t="str">
            <v>ATRIBUÍDO SÃO PAULO</v>
          </cell>
          <cell r="K4767" t="str">
            <v>52,73</v>
          </cell>
        </row>
        <row r="4768">
          <cell r="G4768">
            <v>103823</v>
          </cell>
          <cell r="H4768" t="str">
            <v>BUCHA DE REDUÇÃO EM COBRE, DN 22 MM X 15 MM, SEM ANEL DE SOLDA, PONTA X BOLSA, INSTALADO EM RAMAL E SUB-RAMAL DE GÁS COMBUSTÍVEL - FORNECIMENTO E INSTALAÇÃO. AF_04/2022</v>
          </cell>
          <cell r="I4768" t="str">
            <v>UN</v>
          </cell>
          <cell r="J4768" t="str">
            <v>ATRIBUÍDO SÃO PAULO</v>
          </cell>
          <cell r="K4768" t="str">
            <v>16,06</v>
          </cell>
        </row>
        <row r="4769">
          <cell r="G4769">
            <v>103824</v>
          </cell>
          <cell r="H4769" t="str">
            <v>CONECTOR EM BRONZE/LATÃO, DN 22 MM X 1/2, SEM ANEL DE SOLDA, BOLSA X ROSCA F, INSTALADO EM RAMAL E SUB-RAMAL DE GÁS COMBUSTÍVEL - FORNECIMENTO E INSTALAÇÃO. AF_04/2022</v>
          </cell>
          <cell r="I4769" t="str">
            <v>UN</v>
          </cell>
          <cell r="J4769" t="str">
            <v>ATRIBUÍDO SÃO PAULO</v>
          </cell>
          <cell r="K4769" t="str">
            <v>21,78</v>
          </cell>
        </row>
        <row r="4770">
          <cell r="G4770">
            <v>103825</v>
          </cell>
          <cell r="H4770" t="str">
            <v>CONECTOR EM BRONZE/LATÃO, DN 22 MM X 3/4, SEM ANEL DE SOLDA, BOLSA X ROSCA F, INSTALADO EM RAMAL E SUB-RAMAL DE GÁS COMBUSTÍVEL - FORNECIMENTO E INSTALAÇÃO. AF_04/2022</v>
          </cell>
          <cell r="I4770" t="str">
            <v>UN</v>
          </cell>
          <cell r="J4770" t="str">
            <v>ATRIBUÍDO SÃO PAULO</v>
          </cell>
          <cell r="K4770" t="str">
            <v>25,90</v>
          </cell>
        </row>
        <row r="4771">
          <cell r="G4771">
            <v>103826</v>
          </cell>
          <cell r="H4771" t="str">
            <v>LUVA EM COBRE, DN 28 MM, SEM ANEL DE SOLDA, INSTALADO EM RAMAL E SUB-RAMAL DE GÁS COMBUSTÍVEL - FORNECIMENTO E INSTALAÇÃO. AF_04/2022</v>
          </cell>
          <cell r="I4771" t="str">
            <v>UN</v>
          </cell>
          <cell r="J4771" t="str">
            <v>ATRIBUÍDO SÃO PAULO</v>
          </cell>
          <cell r="K4771" t="str">
            <v>27,92</v>
          </cell>
        </row>
        <row r="4772">
          <cell r="G4772">
            <v>103827</v>
          </cell>
          <cell r="H4772" t="str">
            <v>LUVA PASSANTE EM COBRE, DN 28 MM, SEM ANEL DE SOLDA, INSTALADO EM RAMAL E SUB-RAMAL DE GÁS COMBUSTÍVEL - FORNECIMENTO E INSTALAÇÃO. AF_04/2022</v>
          </cell>
          <cell r="I4772" t="str">
            <v>UN</v>
          </cell>
          <cell r="J4772" t="str">
            <v>ATRIBUÍDO SÃO PAULO</v>
          </cell>
          <cell r="K4772" t="str">
            <v>27,92</v>
          </cell>
        </row>
        <row r="4773">
          <cell r="G4773">
            <v>103828</v>
          </cell>
          <cell r="H4773" t="str">
            <v>CURVA DE TRANSPOSIÇÃO EM BRONZE/LATÃO, DN 28 MM, SEM ANEL DE SOLDA, BOLSA X BOLSA, INSTALADO EM RAMAL E SUB-RAMAL DE GÁS COMBUSTÍVEL - FORNECIMENTO E INSTALAÇÃO. AF_04/2022</v>
          </cell>
          <cell r="I4773" t="str">
            <v>UN</v>
          </cell>
          <cell r="J4773" t="str">
            <v>ATRIBUÍDO SÃO PAULO</v>
          </cell>
          <cell r="K4773" t="str">
            <v>88,74</v>
          </cell>
        </row>
        <row r="4774">
          <cell r="G4774">
            <v>103829</v>
          </cell>
          <cell r="H4774" t="str">
            <v>JUNTA DE EXPANSÃO EM COBRE, DN 28 MM, PONTA X PONTA, INSTALADO EM RAMAL E SUB-RAMAL DE GÁS COMBUSTÍVEL - FORNECIMENTO E INSTALAÇÃO. AF_04/2022</v>
          </cell>
          <cell r="I4774" t="str">
            <v>UN</v>
          </cell>
          <cell r="J4774" t="str">
            <v>ATRIBUÍDO SÃO PAULO</v>
          </cell>
          <cell r="K4774" t="str">
            <v>573,03</v>
          </cell>
        </row>
        <row r="4775">
          <cell r="G4775">
            <v>103830</v>
          </cell>
          <cell r="H4775" t="str">
            <v>CONECTOR EM BRONZE/LATÃO, DN 28 MM X 1/2, SEM ANEL DE SOLDA, BOLSA X ROSCA F, INSTALADO EM RAMAL E SUB-RAMAL DE GÁS COMBUSTÍVEL - FORNECIMENTO E INSTALAÇÃO. AF_04/2022</v>
          </cell>
          <cell r="I4775" t="str">
            <v>UN</v>
          </cell>
          <cell r="J4775" t="str">
            <v>ATRIBUÍDO SÃO PAULO</v>
          </cell>
          <cell r="K4775" t="str">
            <v>34,17</v>
          </cell>
        </row>
        <row r="4776">
          <cell r="G4776">
            <v>103831</v>
          </cell>
          <cell r="H4776" t="str">
            <v>BUCHA DE REDUÇÃO EM COBRE, DN 28 MM X 22 MM, SEM ANEL DE SOLDA, INSTALADO EM RAMAL E SUB-RAMAL DE GÁS COMBUSTÍVEL - FORNECIMENTO E INSTALAÇÃO. AF_04/2022</v>
          </cell>
          <cell r="I4776" t="str">
            <v>UN</v>
          </cell>
          <cell r="J4776" t="str">
            <v>ATRIBUÍDO SÃO PAULO</v>
          </cell>
          <cell r="K4776" t="str">
            <v>23,97</v>
          </cell>
        </row>
        <row r="4777">
          <cell r="G4777">
            <v>103832</v>
          </cell>
          <cell r="H4777" t="str">
            <v>TÊ EM COBRE, DN 15 MM, SEM ANEL DE SOLDA, INSTALADO EM RAMAL E SUB-RAMAL DE GÁS COMBUSTÍVEL - FORNECIMENTO E INSTALAÇÃO. AF_04/2022</v>
          </cell>
          <cell r="I4777" t="str">
            <v>UN</v>
          </cell>
          <cell r="J4777" t="str">
            <v>ATRIBUÍDO SÃO PAULO</v>
          </cell>
          <cell r="K4777" t="str">
            <v>21,48</v>
          </cell>
        </row>
        <row r="4778">
          <cell r="G4778">
            <v>103833</v>
          </cell>
          <cell r="H4778" t="str">
            <v>TE EM COBRE, DN 22 MM, SEM ANEL DE SOLDA, INSTALADO EM RAMAL E SUB-RAMAL DE GÁS COMBUSTÍVEL - FORNECIMENTO E INSTALAÇÃO. AF_04/2022</v>
          </cell>
          <cell r="I4778" t="str">
            <v>UN</v>
          </cell>
          <cell r="J4778" t="str">
            <v>ATRIBUÍDO SÃO PAULO</v>
          </cell>
          <cell r="K4778" t="str">
            <v>39,75</v>
          </cell>
        </row>
        <row r="4779">
          <cell r="G4779">
            <v>103834</v>
          </cell>
          <cell r="H4779" t="str">
            <v>TÊ EM COBRE, DN 28 MM, SEM ANEL DE SOLDA, INSTALADO EM RAMAL E SUB-RAMAL DE GÁS COMBUSTÍVEL - FORNECIMENTO E INSTALAÇÃO. AF_04/2022</v>
          </cell>
          <cell r="I4779" t="str">
            <v>UN</v>
          </cell>
          <cell r="J4779" t="str">
            <v>ATRIBUÍDO SÃO PAULO</v>
          </cell>
          <cell r="K4779" t="str">
            <v>58,11</v>
          </cell>
        </row>
        <row r="4780">
          <cell r="G4780">
            <v>103838</v>
          </cell>
          <cell r="H4780" t="str">
            <v>COTOVELO EM COBRE, DN 15 MM, 90 GRAUS, SEM ANEL DE SOLDA, INSTALADO EM RAMAL E SUB-RAMAL DE GÁS MEDICINAL - FORNECIMENTO E INSTALAÇÃO. AF_04/2022</v>
          </cell>
          <cell r="I4780" t="str">
            <v>UN</v>
          </cell>
          <cell r="J4780" t="str">
            <v>ATRIBUÍDO SÃO PAULO</v>
          </cell>
          <cell r="K4780" t="str">
            <v>15,30</v>
          </cell>
        </row>
        <row r="4781">
          <cell r="G4781">
            <v>103839</v>
          </cell>
          <cell r="H4781" t="str">
            <v>CURVA EM COBRE, DN 15 MM, 45 GRAUS, SEM ANEL DE SOLDA, BOLSA X BOLSA, INSTALADO EM RAMAL E SUB-RAMAL DE GÁS MEDICINAL - FORNECIMENTO E INSTALAÇÃO. AF_04/2022</v>
          </cell>
          <cell r="I4781" t="str">
            <v>UN</v>
          </cell>
          <cell r="J4781" t="str">
            <v>ATRIBUÍDO SÃO PAULO</v>
          </cell>
          <cell r="K4781" t="str">
            <v>15,27</v>
          </cell>
        </row>
        <row r="4782">
          <cell r="G4782">
            <v>103840</v>
          </cell>
          <cell r="H4782" t="str">
            <v>COTOVELO EM BRONZE/LATÃO, DN 15 MM X 1/2, 90 GRAUS, SEM ANEL DE SOLDA, BOLSA X ROSCA F, INSTALADO EM RAMAL E SUB-RAMAL DE GÁS MEDICINAL - FORNECIMENTO E INSTALAÇÃO. AF_04/2022</v>
          </cell>
          <cell r="I4782" t="str">
            <v>UN</v>
          </cell>
          <cell r="J4782" t="str">
            <v>ATRIBUÍDO SÃO PAULO</v>
          </cell>
          <cell r="K4782" t="str">
            <v>20,13</v>
          </cell>
        </row>
        <row r="4783">
          <cell r="G4783">
            <v>103841</v>
          </cell>
          <cell r="H4783" t="str">
            <v>COTOVELO EM COBRE, DN 22 MM, 90 GRAUS, SEM ANEL DE SOLDA, INSTALADO EM RAMAL E SUB-RAMAL DE GÁS MEDICINAL - FORNECIMENTO E INSTALAÇÃO. AF_04/2022</v>
          </cell>
          <cell r="I4783" t="str">
            <v>UN</v>
          </cell>
          <cell r="J4783" t="str">
            <v>ATRIBUÍDO SÃO PAULO</v>
          </cell>
          <cell r="K4783" t="str">
            <v>25,40</v>
          </cell>
        </row>
        <row r="4784">
          <cell r="G4784">
            <v>103842</v>
          </cell>
          <cell r="H4784" t="str">
            <v>CURVA EM COBRE, DN 22 MM, 45 GRAUS, SEM ANEL DE SOLDA, BOLSA X BOLSA, INSTALADO EM RAMAL E SUB-RAMAL DE GÁS MEDICINAL - FORNECIMENTO E INSTALAÇÃO. AF_04/2022</v>
          </cell>
          <cell r="I4784" t="str">
            <v>UN</v>
          </cell>
          <cell r="J4784" t="str">
            <v>ATRIBUÍDO SÃO PAULO</v>
          </cell>
          <cell r="K4784" t="str">
            <v>25,12</v>
          </cell>
        </row>
        <row r="4785">
          <cell r="G4785">
            <v>103843</v>
          </cell>
          <cell r="H4785" t="str">
            <v>COTOVELO EM BRONZE/LATÃO, DN 22 MM X 1/2, 90 GRAUS, SEM ANEL DE SOLDA, BOLSA X ROSCA F, INSTALADO EM RAMAL E SUB-RAMAL DE GÁS MEDICINAL - FORNECIMENTO E INSTALAÇÃO. AF_04/2022</v>
          </cell>
          <cell r="I4785" t="str">
            <v>UN</v>
          </cell>
          <cell r="J4785" t="str">
            <v>ATRIBUÍDO SÃO PAULO</v>
          </cell>
          <cell r="K4785" t="str">
            <v>29,15</v>
          </cell>
        </row>
        <row r="4786">
          <cell r="G4786">
            <v>103844</v>
          </cell>
          <cell r="H4786" t="str">
            <v>COTOVELO EM BRONZE/LATÃO, DN 22 MM X 3/4, 90 GRAUS, SEM ANEL DE SOLDA, BOLSA X ROSCA F, INSTALADO EM RAMAL E SUB-RAMAL DE GÁS MEDICINAL - FORNECIMENTO E INSTALAÇÃO. AF_04/2022</v>
          </cell>
          <cell r="I4786" t="str">
            <v>UN</v>
          </cell>
          <cell r="J4786" t="str">
            <v>ATRIBUÍDO SÃO PAULO</v>
          </cell>
          <cell r="K4786" t="str">
            <v>32,45</v>
          </cell>
        </row>
        <row r="4787">
          <cell r="G4787">
            <v>103845</v>
          </cell>
          <cell r="H4787" t="str">
            <v>COTOVELO EM COBRE, DN 28 MM, 90 GRAUS, SEM ANEL DE SOLDA, INSTALADO EM RAMAL E SUB-RAMAL DE GÁS MEDICINAL - FORNECIMENTO E INSTALAÇÃO. AF_04/2022</v>
          </cell>
          <cell r="I4787" t="str">
            <v>UN</v>
          </cell>
          <cell r="J4787" t="str">
            <v>ATRIBUÍDO SÃO PAULO</v>
          </cell>
          <cell r="K4787" t="str">
            <v>36,76</v>
          </cell>
        </row>
        <row r="4788">
          <cell r="G4788">
            <v>103846</v>
          </cell>
          <cell r="H4788" t="str">
            <v>CURVA EM COBRE, DN 28 MM, 45 GRAUS, SEM ANEL DE SOLDA, BOLSA X BOLSA, INSTALADO EM RAMAL E SUB-RAMAL DE GÁS MEDICINAL - FORNECIMENTO E INSTALAÇÃO. AF_04/2022</v>
          </cell>
          <cell r="I4788" t="str">
            <v>UN</v>
          </cell>
          <cell r="J4788" t="str">
            <v>ATRIBUÍDO SÃO PAULO</v>
          </cell>
          <cell r="K4788" t="str">
            <v>35,02</v>
          </cell>
        </row>
        <row r="4789">
          <cell r="G4789">
            <v>103847</v>
          </cell>
          <cell r="H4789" t="str">
            <v>LUVA EM COBRE, DN 15 MM, SEM ANEL DE SOLDA, INSTALADO EM RAMAL E SUB-RAMAL DE GÁS MEDICINAL - FORNECIMENTO E INSTALAÇÃO. AF_04/2022</v>
          </cell>
          <cell r="I4789" t="str">
            <v>UN</v>
          </cell>
          <cell r="J4789" t="str">
            <v>ATRIBUÍDO SÃO PAULO</v>
          </cell>
          <cell r="K4789" t="str">
            <v>9,96</v>
          </cell>
        </row>
        <row r="4790">
          <cell r="G4790">
            <v>103848</v>
          </cell>
          <cell r="H4790" t="str">
            <v>LUVA PASSANTE EM COBRE, DN 15 MM, SEM ANEL DE SOLDA, INSTALADO EM RAMAL E SUB-RAMAL DE GÁS MEDICINAL - FORNECIMENTO E INSTALAÇÃO. AF_04/2022</v>
          </cell>
          <cell r="I4790" t="str">
            <v>UN</v>
          </cell>
          <cell r="J4790" t="str">
            <v>ATRIBUÍDO SÃO PAULO</v>
          </cell>
          <cell r="K4790" t="str">
            <v>9,99</v>
          </cell>
        </row>
        <row r="4791">
          <cell r="G4791">
            <v>103849</v>
          </cell>
          <cell r="H4791" t="str">
            <v>CURVA DE TRANSPOSIÇÃO EM BRONZE/LATÃO, DN 15 MM, SEM ANEL DE SOLDA, BOLSA X BOLSA, INSTALADO EM RAMAL E SUB-RAMAL DE GÁS MEDICINAL - FORNECIMENTO E INSTALAÇÃO. AF_04/2022</v>
          </cell>
          <cell r="I4791" t="str">
            <v>UN</v>
          </cell>
          <cell r="J4791" t="str">
            <v>ATRIBUÍDO SÃO PAULO</v>
          </cell>
          <cell r="K4791" t="str">
            <v>25,04</v>
          </cell>
        </row>
        <row r="4792">
          <cell r="G4792">
            <v>103850</v>
          </cell>
          <cell r="H4792" t="str">
            <v>JUNTA DE EXPANSÃO EM COBRE, DN 15 MM, PONTA X PONTA, INSTALADO EM RAMAL E SUB-RAMAL DE GÁS MEDICINAL - FORNECIMENTO E INSTALAÇÃO. AF_04/2022</v>
          </cell>
          <cell r="I4792" t="str">
            <v>UN</v>
          </cell>
          <cell r="J4792" t="str">
            <v>ATRIBUÍDO SÃO PAULO</v>
          </cell>
          <cell r="K4792" t="str">
            <v>443,52</v>
          </cell>
        </row>
        <row r="4793">
          <cell r="G4793">
            <v>103851</v>
          </cell>
          <cell r="H4793" t="str">
            <v>CONECTOR EM BRONZE/LATÃO, DN 15 MM X 1/2, SEM ANEL DE SOLDA, BOLSA X ROSCA F, INSTALADO EM RAMAL E SUB-RAMAL DE GÁS MEDICINAL - FORNECIMENTO E INSTALAÇÃO. AF_04/2022</v>
          </cell>
          <cell r="I4793" t="str">
            <v>UN</v>
          </cell>
          <cell r="J4793" t="str">
            <v>ATRIBUÍDO SÃO PAULO</v>
          </cell>
          <cell r="K4793" t="str">
            <v>18,68</v>
          </cell>
        </row>
        <row r="4794">
          <cell r="G4794">
            <v>103852</v>
          </cell>
          <cell r="H4794" t="str">
            <v>LUVA EM COBRE, DN 22 MM, SEM ANEL DE SOLDA, INSTALADO EM RAMAL E SUB-RAMAL DE GÁS MEDICINAL - FORNECIMENTO E INSTALAÇÃO. AF_04/2022</v>
          </cell>
          <cell r="I4794" t="str">
            <v>UN</v>
          </cell>
          <cell r="J4794" t="str">
            <v>ATRIBUÍDO SÃO PAULO</v>
          </cell>
          <cell r="K4794" t="str">
            <v>15,27</v>
          </cell>
        </row>
        <row r="4795">
          <cell r="G4795">
            <v>103853</v>
          </cell>
          <cell r="H4795" t="str">
            <v>LUVA PASSANTE EM COBRE, DN 22 MM, SEM ANEL DE SOLDA, INSTALADO EM RAMAL E SUB-RAMAL DE GÁS MEDICINAL - FORNECIMENTO E INSTALAÇÃO. AF_04/2022</v>
          </cell>
          <cell r="I4795" t="str">
            <v>UN</v>
          </cell>
          <cell r="J4795" t="str">
            <v>ATRIBUÍDO SÃO PAULO</v>
          </cell>
          <cell r="K4795" t="str">
            <v>16,57</v>
          </cell>
        </row>
        <row r="4796">
          <cell r="G4796">
            <v>103854</v>
          </cell>
          <cell r="H4796" t="str">
            <v>JUNTA DE EXPANSÃO EM COBRE, DN 22 MM, PONTA X PONTA, INSTALADO EM RAMAL E SUB-RAMAL DE GÁS MEDICINAL - FORNECIMENTO E INSTALAÇÃO. AF_04/2022</v>
          </cell>
          <cell r="I4796" t="str">
            <v>UN</v>
          </cell>
          <cell r="J4796" t="str">
            <v>ATRIBUÍDO SÃO PAULO</v>
          </cell>
          <cell r="K4796" t="str">
            <v>516,03</v>
          </cell>
        </row>
        <row r="4797">
          <cell r="G4797">
            <v>103855</v>
          </cell>
          <cell r="H4797" t="str">
            <v>CURVA DE TRANSPOSIÇÃO EM BRONZE/LATÃO, DN 22 MM, SEM ANEL DE SOLDA, BOLSA X BOLSA, INSTALADO EM RAMAL E SUB-RAMAL DE GÁS MEDICINAL - FORNECIMENTO E INSTALAÇÃO. AF_04/2022</v>
          </cell>
          <cell r="I4797" t="str">
            <v>UN</v>
          </cell>
          <cell r="J4797" t="str">
            <v>ATRIBUÍDO SÃO PAULO</v>
          </cell>
          <cell r="K4797" t="str">
            <v>49,64</v>
          </cell>
        </row>
        <row r="4798">
          <cell r="G4798">
            <v>103856</v>
          </cell>
          <cell r="H4798" t="str">
            <v>BUCHA DE REDUÇÃO EM COBRE, DN 22 MM X 15 MM, SEM ANEL DE SOLDA, PONTA X BOLSA, INSTALADO EM RAMAL E SUB-RAMAL DE GÁS MEDICINAL - FORNECIMENTO E INSTALAÇÃO. AF_04/2022</v>
          </cell>
          <cell r="I4798" t="str">
            <v>UN</v>
          </cell>
          <cell r="J4798" t="str">
            <v>ATRIBUÍDO SÃO PAULO</v>
          </cell>
          <cell r="K4798" t="str">
            <v>14,40</v>
          </cell>
        </row>
        <row r="4799">
          <cell r="G4799">
            <v>103857</v>
          </cell>
          <cell r="H4799" t="str">
            <v>CONECTOR EM BRONZE/LATÃO, DN 22 MM X 1/2", SEM ANEL DE SOLDA, BOLSA X ROSCA F, INSTALADO EM RAMAL E SUB-RAMAL DE GÁS MEDICINAL - FORNECIMENTO E INSTALAÇÃO. AF_04/2022</v>
          </cell>
          <cell r="I4799" t="str">
            <v>UN</v>
          </cell>
          <cell r="J4799" t="str">
            <v>ATRIBUÍDO SÃO PAULO</v>
          </cell>
          <cell r="K4799" t="str">
            <v>20,23</v>
          </cell>
        </row>
        <row r="4800">
          <cell r="G4800">
            <v>103858</v>
          </cell>
          <cell r="H4800" t="str">
            <v>CONECTOR EM BRONZE/LATÃO, DN 22 MM X 3/4", SEM ANEL DE SOLDA, BOLSA X ROSCA F, INSTALADO EM RAMAL E SUB-RAMAL DE GÁS MEDICINAL - FORNECIMENTO E INSTALAÇÃO. AF_04/2022</v>
          </cell>
          <cell r="I4800" t="str">
            <v>UN</v>
          </cell>
          <cell r="J4800" t="str">
            <v>ATRIBUÍDO SÃO PAULO</v>
          </cell>
          <cell r="K4800" t="str">
            <v>24,35</v>
          </cell>
        </row>
        <row r="4801">
          <cell r="G4801">
            <v>103859</v>
          </cell>
          <cell r="H4801" t="str">
            <v>LUVA EM COBRE, DN 28 MM, SEM ANEL DE SOLDA, INSTALADO EM RAMAL E SUB-RAMAL DE GÁS MEDICINAL - FORNECIMENTO E INSTALAÇÃO. AF_04/2022</v>
          </cell>
          <cell r="I4801" t="str">
            <v>UN</v>
          </cell>
          <cell r="J4801" t="str">
            <v>ATRIBUÍDO SÃO PAULO</v>
          </cell>
          <cell r="K4801" t="str">
            <v>22,99</v>
          </cell>
        </row>
        <row r="4802">
          <cell r="G4802">
            <v>103860</v>
          </cell>
          <cell r="H4802" t="str">
            <v>LUVA PASSANTE EM COBRE, DN 28 MM, SEM ANEL DE SOLDA, INSTALADO EM RAMAL E SUB-RAMAL DE GÁS MEDICINAL - FORNECIMENTO E INSTALAÇÃO. AF_04/2022</v>
          </cell>
          <cell r="I4802" t="str">
            <v>UN</v>
          </cell>
          <cell r="J4802" t="str">
            <v>ATRIBUÍDO SÃO PAULO</v>
          </cell>
          <cell r="K4802" t="str">
            <v>22,99</v>
          </cell>
        </row>
        <row r="4803">
          <cell r="G4803">
            <v>103861</v>
          </cell>
          <cell r="H4803" t="str">
            <v>CURVA DE TRANSPOSIÇÃO EM BRONZE/LATÃO, DN 28 MM, SEM ANEL DE SOLDA, BOLSA X BOLSA, INSTALADO EM RAMAL E SUB-RAMAL DE GÁS MEDICINAL - FORNECIMENTO E INSTALAÇÃO. AF_04/2022</v>
          </cell>
          <cell r="I4803" t="str">
            <v>UN</v>
          </cell>
          <cell r="J4803" t="str">
            <v>ATRIBUÍDO SÃO PAULO</v>
          </cell>
          <cell r="K4803" t="str">
            <v>83,81</v>
          </cell>
        </row>
        <row r="4804">
          <cell r="G4804">
            <v>103862</v>
          </cell>
          <cell r="H4804" t="str">
            <v>JUNTA DE EXPANSÃO EM COBRE, DN 28 MM, PONTA X PONTA, INSTALADO EM RAMAL E SUB-RAMAL DE GÁS MEDICINAL - FORNECIMENTO E INSTALAÇÃO. AF_04/2022</v>
          </cell>
          <cell r="I4804" t="str">
            <v>UN</v>
          </cell>
          <cell r="J4804" t="str">
            <v>ATRIBUÍDO SÃO PAULO</v>
          </cell>
          <cell r="K4804" t="str">
            <v>568,10</v>
          </cell>
        </row>
        <row r="4805">
          <cell r="G4805">
            <v>103863</v>
          </cell>
          <cell r="H4805" t="str">
            <v>CONECTOR EM BRONZE/LATÃO, DN 28 MM X 1/2", SEM ANEL DE SOLDA, BOLSA X ROSCA F, INSTALADO EM RAMAL E SUB-RAMAL DE GÁS MEDICINAL - FORNECIMENTO E INSTALAÇÃO. AF_04/2022</v>
          </cell>
          <cell r="I4805" t="str">
            <v>UN</v>
          </cell>
          <cell r="J4805" t="str">
            <v>ATRIBUÍDO SÃO PAULO</v>
          </cell>
          <cell r="K4805" t="str">
            <v>31,70</v>
          </cell>
        </row>
        <row r="4806">
          <cell r="G4806">
            <v>103864</v>
          </cell>
          <cell r="H4806" t="str">
            <v>BUCHA DE REDUÇÃO EM COBRE, DN 28 MM X 22 MM, SEM ANEL DE SOLDA, INSTALADO EM RAMAL E SUB-RAMAL DE GÁS MEDICINAL - FORNECIMENTO E INSTALAÇÃO. AF_04/2022</v>
          </cell>
          <cell r="I4806" t="str">
            <v>UN</v>
          </cell>
          <cell r="J4806" t="str">
            <v>ATRIBUÍDO SÃO PAULO</v>
          </cell>
          <cell r="K4806" t="str">
            <v>19,83</v>
          </cell>
        </row>
        <row r="4807">
          <cell r="G4807">
            <v>103865</v>
          </cell>
          <cell r="H4807" t="str">
            <v>TÊ EM COBRE, DN 15 MM, SEM ANEL DE SOLDA, INSTALADO EM RAMAL E SUB-RAMAL DE GÁS MEDICINAL - FORNECIMENTO E INSTALAÇÃO. AF_04/2022</v>
          </cell>
          <cell r="I4807" t="str">
            <v>UN</v>
          </cell>
          <cell r="J4807" t="str">
            <v>ATRIBUÍDO SÃO PAULO</v>
          </cell>
          <cell r="K4807" t="str">
            <v>20,71</v>
          </cell>
        </row>
        <row r="4808">
          <cell r="G4808">
            <v>103866</v>
          </cell>
          <cell r="H4808" t="str">
            <v>TÊ EM COBRE, DN 22 MM, SEM ANEL DE SOLDA, INSTALADO EM RAMAL E SUB-RAMAL DE GÁS MEDICINAL - FORNECIMENTO E INSTALAÇÃO. AF_04/2022</v>
          </cell>
          <cell r="I4808" t="str">
            <v>UN</v>
          </cell>
          <cell r="J4808" t="str">
            <v>ATRIBUÍDO SÃO PAULO</v>
          </cell>
          <cell r="K4808" t="str">
            <v>33,59</v>
          </cell>
        </row>
        <row r="4809">
          <cell r="G4809">
            <v>103867</v>
          </cell>
          <cell r="H4809" t="str">
            <v>TÊ EM COBRE, DN 28 MM, SEM ANEL DE SOLDA, INSTALADO EM RAMAL E SUB-RAMAL DE GÁS MEDICINAL - FORNECIMENTO E INSTALAÇÃO. AF_04/2022</v>
          </cell>
          <cell r="I4809" t="str">
            <v>UN</v>
          </cell>
          <cell r="J4809" t="str">
            <v>ATRIBUÍDO SÃO PAULO</v>
          </cell>
          <cell r="K4809" t="str">
            <v>47,35</v>
          </cell>
        </row>
        <row r="4810">
          <cell r="G4810">
            <v>103874</v>
          </cell>
          <cell r="H4810" t="str">
            <v>COTOVELO EM COBRE, DN 15 MM, 90 GRAUS, SEM ANEL DE SOLDA, INSTALADO EM RAMAL E SUB-RAMAL DE AQUECIMENTO SOLAR - FORNECIMENTO E INSTALAÇÃO. AF_04/2022</v>
          </cell>
          <cell r="I4810" t="str">
            <v>UN</v>
          </cell>
          <cell r="J4810" t="str">
            <v>ATRIBUÍDO SÃO PAULO</v>
          </cell>
          <cell r="K4810" t="str">
            <v>15,94</v>
          </cell>
        </row>
        <row r="4811">
          <cell r="G4811">
            <v>103875</v>
          </cell>
          <cell r="H4811" t="str">
            <v>CURVA EM COBRE, DN 15 MM, 45 GRAUS, SEM ANEL DE SOLDA, BOLSA X BOLSA, INSTALADO EM RAMAL E SUB-RAMAL DE AQUECIMENTO SOLAR - FORNECIMENTO E INSTALAÇÃO. AF_04/2022</v>
          </cell>
          <cell r="I4811" t="str">
            <v>UN</v>
          </cell>
          <cell r="J4811" t="str">
            <v>ATRIBUÍDO SÃO PAULO</v>
          </cell>
          <cell r="K4811" t="str">
            <v>15,91</v>
          </cell>
        </row>
        <row r="4812">
          <cell r="G4812">
            <v>103876</v>
          </cell>
          <cell r="H4812" t="str">
            <v>COTOVELO EM BRONZE/LATÃO, DN 15 MM X 1/2", 90 GRAUS, SEM ANEL DE SOLDA, BOLSA X ROSCA F, INSTALADO EM RAMAL E SUB-RAMAL DE AQUECIMENTO SOLAR - FORNECIMENTO E INSTALAÇÃO. AF_04/2022</v>
          </cell>
          <cell r="I4812" t="str">
            <v>UN</v>
          </cell>
          <cell r="J4812" t="str">
            <v>ATRIBUÍDO SÃO PAULO</v>
          </cell>
          <cell r="K4812" t="str">
            <v>20,44</v>
          </cell>
        </row>
        <row r="4813">
          <cell r="G4813">
            <v>103877</v>
          </cell>
          <cell r="H4813" t="str">
            <v>COTOVELO EM COBRE, DN 22 MM, 90 GRAUS, SEM ANEL DE SOLDA, INSTALADO EM RAMAL E SUB-RAMAL DE AQUECIMENTO SOLAR - FORNECIMENTO E INSTALAÇÃO. AF_04/2022</v>
          </cell>
          <cell r="I4813" t="str">
            <v>UN</v>
          </cell>
          <cell r="J4813" t="str">
            <v>ATRIBUÍDO SÃO PAULO</v>
          </cell>
          <cell r="K4813" t="str">
            <v>24,72</v>
          </cell>
        </row>
        <row r="4814">
          <cell r="G4814">
            <v>103878</v>
          </cell>
          <cell r="H4814" t="str">
            <v>CURVA EM COBRE, DN 22 MM, 45 GRAUS, SEM ANEL DE SOLDA, BOLSA X BOLSA, INSTALADO EM RAMAL E SUB-RAMAL DE AQUECIMENTO SOLAR - FORNECIMENTO E INSTALAÇÃO. AF_04/2022</v>
          </cell>
          <cell r="I4814" t="str">
            <v>UN</v>
          </cell>
          <cell r="J4814" t="str">
            <v>ATRIBUÍDO SÃO PAULO</v>
          </cell>
          <cell r="K4814" t="str">
            <v>24,44</v>
          </cell>
        </row>
        <row r="4815">
          <cell r="G4815">
            <v>103879</v>
          </cell>
          <cell r="H4815" t="str">
            <v>COTOVELO EM BRONZE/LATÃO, DN 22 MM X 1/2", 90 GRAUS, SEM ANEL DE SOLDA, BOLSA X ROSCA F, INSTALADO EM RAMAL E SUB-RAMAL DE AQUECIMENTO SOLAR - FORNECIMENTO E INSTALAÇÃO. AF_04/2022</v>
          </cell>
          <cell r="I4815" t="str">
            <v>UN</v>
          </cell>
          <cell r="J4815" t="str">
            <v>ATRIBUÍDO SÃO PAULO</v>
          </cell>
          <cell r="K4815" t="str">
            <v>28,81</v>
          </cell>
        </row>
        <row r="4816">
          <cell r="G4816">
            <v>103880</v>
          </cell>
          <cell r="H4816" t="str">
            <v>COTOVELO EM BRONZE/LATÃO, DN 22 MM X 3/4", 90 GRAUS, SEM ANEL DE SOLDA, BOLSA X ROSCA F, INSTALADO EM RAMAL E SUB-RAMAL DE AQUECIMENTO SOLAR - FORNECIMENTO E INSTALAÇÃO. AF_04/2022</v>
          </cell>
          <cell r="I4816" t="str">
            <v>UN</v>
          </cell>
          <cell r="J4816" t="str">
            <v>ATRIBUÍDO SÃO PAULO</v>
          </cell>
          <cell r="K4816" t="str">
            <v>32,11</v>
          </cell>
        </row>
        <row r="4817">
          <cell r="G4817">
            <v>103881</v>
          </cell>
          <cell r="H4817" t="str">
            <v>COTOVELO EM COBRE, DN 28 MM, 90 GRAUS, SEM ANEL DE SOLDA, INSTALADO EM RAMAL E SUB-RAMAL DE AQUECIMENTO SOLAR - FORNECIMENTO E INSTALAÇÃO. AF_04/2022</v>
          </cell>
          <cell r="I4817" t="str">
            <v>UN</v>
          </cell>
          <cell r="J4817" t="str">
            <v>ATRIBUÍDO SÃO PAULO</v>
          </cell>
          <cell r="K4817" t="str">
            <v>34,96</v>
          </cell>
        </row>
        <row r="4818">
          <cell r="G4818">
            <v>103882</v>
          </cell>
          <cell r="H4818" t="str">
            <v>CURVA EM COBRE, DN 28 MM, 45 GRAUS, SEM ANEL DE SOLDA, BOLSA X BOLSA, INSTALADO EM RAMAL E SUB-RAMAL DE AQUECIMENTO SOLAR - FORNECIMENTO E INSTALAÇÃO. AF_04/2022</v>
          </cell>
          <cell r="I4818" t="str">
            <v>UN</v>
          </cell>
          <cell r="J4818" t="str">
            <v>ATRIBUÍDO SÃO PAULO</v>
          </cell>
          <cell r="K4818" t="str">
            <v>33,22</v>
          </cell>
        </row>
        <row r="4819">
          <cell r="G4819">
            <v>103883</v>
          </cell>
          <cell r="H4819" t="str">
            <v>LUVA EM COBRE, DN 15 MM, SEM ANEL DE SOLDA, INSTALADO EM RAMAL E SUB-RAMAL DE AQUECIMENTO SOLAR - FORNECIMENTO E INSTALAÇÃO. AF_04/2022</v>
          </cell>
          <cell r="I4819" t="str">
            <v>UN</v>
          </cell>
          <cell r="J4819" t="str">
            <v>ATRIBUÍDO SÃO PAULO</v>
          </cell>
          <cell r="K4819" t="str">
            <v>10,37</v>
          </cell>
        </row>
        <row r="4820">
          <cell r="G4820">
            <v>103884</v>
          </cell>
          <cell r="H4820" t="str">
            <v>LUVA PASSANTE EM COBRE, DN 15 MM, SEM ANEL DE SOLDA, INSTALADO EM RAMAL E SUB-RAMAL DE AQUECIMENTO SOLAR - FORNECIMENTO E INSTALAÇÃO. AF_04/2022</v>
          </cell>
          <cell r="I4820" t="str">
            <v>UN</v>
          </cell>
          <cell r="J4820" t="str">
            <v>ATRIBUÍDO SÃO PAULO</v>
          </cell>
          <cell r="K4820" t="str">
            <v>10,40</v>
          </cell>
        </row>
        <row r="4821">
          <cell r="G4821">
            <v>103885</v>
          </cell>
          <cell r="H4821" t="str">
            <v>CURVA DE TRANSPOSIÇÃO EM BRONZE/LATÃO, DN 15 MM, SEM ANEL DE SOLDA, BOLSA X BOLSA, INSTALADO EM RAMAL E SUB-RAMAL DE AQUECIMENTO SOLAR - FORNECIMENTO E INSTALAÇÃO. AF_04/2022</v>
          </cell>
          <cell r="I4821" t="str">
            <v>UN</v>
          </cell>
          <cell r="J4821" t="str">
            <v>ATRIBUÍDO SÃO PAULO</v>
          </cell>
          <cell r="K4821" t="str">
            <v>25,45</v>
          </cell>
        </row>
        <row r="4822">
          <cell r="G4822">
            <v>103886</v>
          </cell>
          <cell r="H4822" t="str">
            <v>JUNTA DE EXPANSÃO EM COBRE, DN 15 MM, PONTA X PONTA, INSTALADO EM RAMAL E SUB-RAMAL DE AQUECIMENTO SOLAR - FORNECIMENTO E INSTALAÇÃO. AF_04/2022</v>
          </cell>
          <cell r="I4822" t="str">
            <v>UN</v>
          </cell>
          <cell r="J4822" t="str">
            <v>ATRIBUÍDO SÃO PAULO</v>
          </cell>
          <cell r="K4822" t="str">
            <v>443,93</v>
          </cell>
        </row>
        <row r="4823">
          <cell r="G4823">
            <v>103887</v>
          </cell>
          <cell r="H4823" t="str">
            <v>CONECTOR EM BRONZE/LATÃO, DN 15 MM X 1/2", SEM ANEL DE SOLDA, BOLSA X ROSCA F, INSTALADO EM RAMAL E SUB-RAMAL DE AQUECIMENTO SOLAR - FORNECIMENTO E INSTALAÇÃO. AF_04/2022</v>
          </cell>
          <cell r="I4823" t="str">
            <v>UN</v>
          </cell>
          <cell r="J4823" t="str">
            <v>ATRIBUÍDO SÃO PAULO</v>
          </cell>
          <cell r="K4823" t="str">
            <v>18,88</v>
          </cell>
        </row>
        <row r="4824">
          <cell r="G4824">
            <v>103888</v>
          </cell>
          <cell r="H4824" t="str">
            <v>LUVA EM COBRE, DN 22 MM, SEM ANEL DE SOLDA, INSTALADO EM RAMAL E SUB-RAMAL DE AQUECIMENTO SOLAR - FORNECIMENTO E INSTALAÇÃO. AF_04/2022</v>
          </cell>
          <cell r="I4824" t="str">
            <v>UN</v>
          </cell>
          <cell r="J4824" t="str">
            <v>ATRIBUÍDO SÃO PAULO</v>
          </cell>
          <cell r="K4824" t="str">
            <v>14,78</v>
          </cell>
        </row>
        <row r="4825">
          <cell r="G4825">
            <v>103889</v>
          </cell>
          <cell r="H4825" t="str">
            <v>LUVA PASSANTE EM COBRE, DN 22 MM, SEM ANEL DE SOLDA, INSTALADO EM RAMAL E SUB-RAMAL DE AQUECIMENTO SOLAR - FORNECIMENTO E INSTALAÇÃO. AF_04/2022</v>
          </cell>
          <cell r="I4825" t="str">
            <v>UN</v>
          </cell>
          <cell r="J4825" t="str">
            <v>ATRIBUÍDO SÃO PAULO</v>
          </cell>
          <cell r="K4825" t="str">
            <v>16,08</v>
          </cell>
        </row>
        <row r="4826">
          <cell r="G4826">
            <v>103890</v>
          </cell>
          <cell r="H4826" t="str">
            <v>JUNTA DE EXPANSÃO EM COBRE, DN 22 MM, PONTA X PONTA, INSTALADO EM RAMAL E SUB-RAMAL DE AQUECIMENTO SOLAR - FORNECIMENTO E INSTALAÇÃO. AF_04/2022</v>
          </cell>
          <cell r="I4826" t="str">
            <v>UN</v>
          </cell>
          <cell r="J4826" t="str">
            <v>ATRIBUÍDO SÃO PAULO</v>
          </cell>
          <cell r="K4826" t="str">
            <v>515,54</v>
          </cell>
        </row>
        <row r="4827">
          <cell r="G4827">
            <v>103891</v>
          </cell>
          <cell r="H4827" t="str">
            <v>CURVA DE TRANSPOSIÇÃO EM BRONZE/LATÃO, DN 22 MM, SEM ANEL DE SOLDA, BOLSA X BOLSA, INSTALADO EM RAMAL E SUB-RAMAL DE AQUECIMENTO SOLAR - FORNECIMENTO E INSTALAÇÃO. AF_04/2022</v>
          </cell>
          <cell r="I4827" t="str">
            <v>UN</v>
          </cell>
          <cell r="J4827" t="str">
            <v>ATRIBUÍDO SÃO PAULO</v>
          </cell>
          <cell r="K4827" t="str">
            <v>49,15</v>
          </cell>
        </row>
        <row r="4828">
          <cell r="G4828">
            <v>103892</v>
          </cell>
          <cell r="H4828" t="str">
            <v>BUCHA DE REDUÇÃO EM COBRE, DN 22 MM X 15 MM, SEM ANEL DE SOLDA, PONTA X BOLSA, INSTALADO EM RAMAL E SUB-RAMAL DE AQUECIMENTO SOLAR - FORNECIMENTO E INSTALAÇÃO. AF_04/2022</v>
          </cell>
          <cell r="I4828" t="str">
            <v>UN</v>
          </cell>
          <cell r="J4828" t="str">
            <v>ATRIBUÍDO SÃO PAULO</v>
          </cell>
          <cell r="K4828" t="str">
            <v>14,44</v>
          </cell>
        </row>
        <row r="4829">
          <cell r="G4829">
            <v>103893</v>
          </cell>
          <cell r="H4829" t="str">
            <v>CONECTOR EM BRONZE/LATÃO, DN 22 MM X 1/2", SEM ANEL DE SOLDA, BOLSA X ROSCA F, INSTALADO EM RAMAL E SUB-RAMAL DE AQUECIMENTO SOLAR - FORNECIMENTO E INSTALAÇÃO. AF_04/2022</v>
          </cell>
          <cell r="I4829" t="str">
            <v>UN</v>
          </cell>
          <cell r="J4829" t="str">
            <v>ATRIBUÍDO SÃO PAULO</v>
          </cell>
          <cell r="K4829" t="str">
            <v>20,00</v>
          </cell>
        </row>
        <row r="4830">
          <cell r="G4830">
            <v>103894</v>
          </cell>
          <cell r="H4830" t="str">
            <v>CONECTOR EM BRONZE/LATÃO, DN 22 MM X 3/4", SEM ANEL DE SOLDA, BOLSA X ROSCA F, INSTALADO EM RAMAL E SUB-RAMAL DE AQUECIMENTO SOLAR - FORNECIMENTO E INSTALAÇÃO. AF_04/2022</v>
          </cell>
          <cell r="I4830" t="str">
            <v>UN</v>
          </cell>
          <cell r="J4830" t="str">
            <v>ATRIBUÍDO SÃO PAULO</v>
          </cell>
          <cell r="K4830" t="str">
            <v>24,12</v>
          </cell>
        </row>
        <row r="4831">
          <cell r="G4831">
            <v>103895</v>
          </cell>
          <cell r="H4831" t="str">
            <v>LUVA EM COBRE, DN 28 MM, SEM ANEL DE SOLDA, INSTALADO EM RAMAL E SUB-RAMAL DE AQUECIMENTO SOLAR - FORNECIMENTO E INSTALAÇÃO. AF_04/2022</v>
          </cell>
          <cell r="I4831" t="str">
            <v>UN</v>
          </cell>
          <cell r="J4831" t="str">
            <v>ATRIBUÍDO SÃO PAULO</v>
          </cell>
          <cell r="K4831" t="str">
            <v>21,75</v>
          </cell>
        </row>
        <row r="4832">
          <cell r="G4832">
            <v>103896</v>
          </cell>
          <cell r="H4832" t="str">
            <v>LUVA PASSANTE EM COBRE, DN 28 MM, SEM ANEL DE SOLDA, INSTALADO EM RAMAL E SUB-RAMAL DE AQUECIMENTO SOLAR - FORNECIMENTO E INSTALAÇÃO. AF_04/2022</v>
          </cell>
          <cell r="I4832" t="str">
            <v>UN</v>
          </cell>
          <cell r="J4832" t="str">
            <v>ATRIBUÍDO SÃO PAULO</v>
          </cell>
          <cell r="K4832" t="str">
            <v>21,75</v>
          </cell>
        </row>
        <row r="4833">
          <cell r="G4833">
            <v>103897</v>
          </cell>
          <cell r="H4833" t="str">
            <v>CURVA DE TRANSPOSIÇÃO EM BRONZE/LATÃO, DN 28 MM, SEM ANEL DE SOLDA, BOLSA X BOLSA, INSTALADO EM RAMAL E SUB-RAMAL DE AQUECIMENTO SOLAR - FORNECIMENTO E INSTALAÇÃO. AF_04/2022</v>
          </cell>
          <cell r="I4833" t="str">
            <v>UN</v>
          </cell>
          <cell r="J4833" t="str">
            <v>ATRIBUÍDO SÃO PAULO</v>
          </cell>
          <cell r="K4833" t="str">
            <v>82,57</v>
          </cell>
        </row>
        <row r="4834">
          <cell r="G4834">
            <v>103898</v>
          </cell>
          <cell r="H4834" t="str">
            <v>JUNTA DE EXPANSÃO EM COBRE, DN 28 MM, PONTA X PONTA, INSTALADO EM RAMAL E SUB-RAMAL DE AQUECIMENTO SOLAR - FORNECIMENTO E INSTALAÇÃO. AF_04/2022</v>
          </cell>
          <cell r="I4834" t="str">
            <v>UN</v>
          </cell>
          <cell r="J4834" t="str">
            <v>ATRIBUÍDO SÃO PAULO</v>
          </cell>
          <cell r="K4834" t="str">
            <v>566,86</v>
          </cell>
        </row>
        <row r="4835">
          <cell r="G4835">
            <v>103899</v>
          </cell>
          <cell r="H4835" t="str">
            <v>CONECTOR EM BRONZE/LATÃO, DN 28 MM X 1/2", SEM ANEL DE SOLDA, BOLSA X ROSCA F, INSTALADO EM RAMAL E SUB-RAMAL DE AQUECIMENTO SOLAR - FORNECIMENTO E INSTALAÇÃO. AF_04/2022</v>
          </cell>
          <cell r="I4835" t="str">
            <v>UN</v>
          </cell>
          <cell r="J4835" t="str">
            <v>ATRIBUÍDO SÃO PAULO</v>
          </cell>
          <cell r="K4835" t="str">
            <v>31,08</v>
          </cell>
        </row>
        <row r="4836">
          <cell r="G4836">
            <v>103900</v>
          </cell>
          <cell r="H4836" t="str">
            <v>BUCHA DE REDUÇÃO EM COBRE, DN 28 MM X 22 MM, SEM ANEL DE SOLDA, INSTALADO EM RAMAL E SUB-RAMAL DE AQUECIMENTO SOLAR - FORNECIMENTO E INSTALAÇÃO. AF_04/2022</v>
          </cell>
          <cell r="I4836" t="str">
            <v>UN</v>
          </cell>
          <cell r="J4836" t="str">
            <v>ATRIBUÍDO SÃO PAULO</v>
          </cell>
          <cell r="K4836" t="str">
            <v>18,86</v>
          </cell>
        </row>
        <row r="4837">
          <cell r="G4837">
            <v>103901</v>
          </cell>
          <cell r="H4837" t="str">
            <v>TÊ EM COBRE, DN 15 MM, SEM ANEL DE SOLDA, INSTALADO EM RAMAL E SUB-RAMAL DE AQUECIMENTO SOLAR - FORNECIMENTO E INSTALAÇÃO. AF_04/2022</v>
          </cell>
          <cell r="I4837" t="str">
            <v>UN</v>
          </cell>
          <cell r="J4837" t="str">
            <v>ATRIBUÍDO SÃO PAULO</v>
          </cell>
          <cell r="K4837" t="str">
            <v>21,55</v>
          </cell>
        </row>
        <row r="4838">
          <cell r="G4838">
            <v>103902</v>
          </cell>
          <cell r="H4838" t="str">
            <v>TÊ EM COBRE, DN 22 MM, SEM ANEL DE SOLDA, INSTALADO EM RAMAL E SUB-RAMAL DE AQUECIMENTO SOLAR - FORNECIMENTO E INSTALAÇÃO. AF_04/2022</v>
          </cell>
          <cell r="I4838" t="str">
            <v>UN</v>
          </cell>
          <cell r="J4838" t="str">
            <v>ATRIBUÍDO SÃO PAULO</v>
          </cell>
          <cell r="K4838" t="str">
            <v>32,67</v>
          </cell>
        </row>
        <row r="4839">
          <cell r="G4839">
            <v>103903</v>
          </cell>
          <cell r="H4839" t="str">
            <v>TÊ EM COBRE, DN 28 MM, SEM ANEL DE SOLDA, INSTALADO EM RAMAL E SUB-RAMAL DE AQUECIMENTO SOLAR - FORNECIMENTO E INSTALAÇÃO. AF_04/2022</v>
          </cell>
          <cell r="I4839" t="str">
            <v>UN</v>
          </cell>
          <cell r="J4839" t="str">
            <v>ATRIBUÍDO SÃO PAULO</v>
          </cell>
          <cell r="K4839" t="str">
            <v>44,92</v>
          </cell>
        </row>
        <row r="4840">
          <cell r="G4840">
            <v>103947</v>
          </cell>
          <cell r="H4840" t="str">
            <v>BUCHA DE REDUÇÃO, CURTA, PVC, SOLDÁVEL, DN 25 X 20 MM, INSTALADO EM RAMAL OU SUB-RAMAL DE ÁGUA - FORNECIMENTO E INSTALAÇÃO. AF_06/2022</v>
          </cell>
          <cell r="I4840" t="str">
            <v>UN</v>
          </cell>
          <cell r="J4840" t="str">
            <v>COEFICIENTE DE REPRESENTATIVIDADE</v>
          </cell>
          <cell r="K4840" t="str">
            <v>5,48</v>
          </cell>
        </row>
        <row r="4841">
          <cell r="G4841">
            <v>103948</v>
          </cell>
          <cell r="H4841" t="str">
            <v>BUCHA DE REDUÇÃO, CURTA, PVC, SOLDÁVEL, DN 32 X 25 MM, INSTALADO EM RAMAL OU SUB-RAMAL DE ÁGUA - FORNECIMENTO E INSTALAÇÃO. AF_06/2022</v>
          </cell>
          <cell r="I4841" t="str">
            <v>UN</v>
          </cell>
          <cell r="J4841" t="str">
            <v>COEFICIENTE DE REPRESENTATIVIDADE</v>
          </cell>
          <cell r="K4841" t="str">
            <v>6,98</v>
          </cell>
        </row>
        <row r="4842">
          <cell r="G4842">
            <v>103949</v>
          </cell>
          <cell r="H4842" t="str">
            <v>BUCHA DE REDUÇÃO, LONGA, PVC, SOLDÁVEL, DN 32 X 20 MM, INSTALADO EM RAMAL OU SUB-RAMAL DE ÁGUA - FORNECIMENTO E INSTALAÇÃO. AF_06/2022</v>
          </cell>
          <cell r="I4842" t="str">
            <v>UN</v>
          </cell>
          <cell r="J4842" t="str">
            <v>COEFICIENTE DE REPRESENTATIVIDADE</v>
          </cell>
          <cell r="K4842" t="str">
            <v>8,96</v>
          </cell>
        </row>
        <row r="4843">
          <cell r="G4843">
            <v>103950</v>
          </cell>
          <cell r="H4843" t="str">
            <v>JOELHO DE REDUÇÃO, 90 GRAUS, PVC, SOLDÁVEL, DN 25 MM X 20 MM, INSTALADO EM RAMAL OU SUB-RAMAL DE ÁGUA - FORNECIMENTO E INSTALAÇÃO. AF_06/2022</v>
          </cell>
          <cell r="I4843" t="str">
            <v>UN</v>
          </cell>
          <cell r="J4843" t="str">
            <v>COEFICIENTE DE REPRESENTATIVIDADE</v>
          </cell>
          <cell r="K4843" t="str">
            <v>10,19</v>
          </cell>
        </row>
        <row r="4844">
          <cell r="G4844">
            <v>103951</v>
          </cell>
          <cell r="H4844" t="str">
            <v>JOELHO DE REDUÇÃO, 90 GRAUS, PVC, SOLDÁVEL, DN 32 MM X 25 MM, INSTALADO EM RAMAL OU SUB-RAMAL DE ÁGUA - FORNECIMENTO E INSTALAÇÃO. AF_06/2022</v>
          </cell>
          <cell r="I4844" t="str">
            <v>UN</v>
          </cell>
          <cell r="J4844" t="str">
            <v>COEFICIENTE DE REPRESENTATIVIDADE</v>
          </cell>
          <cell r="K4844" t="str">
            <v>14,72</v>
          </cell>
        </row>
        <row r="4845">
          <cell r="G4845">
            <v>103952</v>
          </cell>
          <cell r="H4845" t="str">
            <v>BUCHA DE REDUÇÃO, CURTA, PVC, SOLDÁVEL, DN 25 X 20 MM, INSTALADO EM RAMAL DE DISTRIBUIÇÃO DE ÁGUA - FORNECIMENTO E INSTALAÇÃO. AF_06/2022</v>
          </cell>
          <cell r="I4845" t="str">
            <v>UN</v>
          </cell>
          <cell r="J4845" t="str">
            <v>COEFICIENTE DE REPRESENTATIVIDADE</v>
          </cell>
          <cell r="K4845" t="str">
            <v>5,08</v>
          </cell>
        </row>
        <row r="4846">
          <cell r="G4846">
            <v>103953</v>
          </cell>
          <cell r="H4846" t="str">
            <v>BUCHA DE REDUÇÃO, CURTA, PVC, SOLDÁVEL, DN 32 X 25 MM, INSTALADO EM RAMAL DE DISTRIBUIÇÃO DE ÁGUA - FORNECIMENTO E INSTALAÇÃO. AF_06/2022</v>
          </cell>
          <cell r="I4846" t="str">
            <v>UN</v>
          </cell>
          <cell r="J4846" t="str">
            <v>COEFICIENTE DE REPRESENTATIVIDADE</v>
          </cell>
          <cell r="K4846" t="str">
            <v>6,49</v>
          </cell>
        </row>
        <row r="4847">
          <cell r="G4847">
            <v>103954</v>
          </cell>
          <cell r="H4847" t="str">
            <v>BUCHA DE REDUÇÃO, LONGA, PVC, SOLDÁVEL, DN 32 X 20 MM, INSTALADO EM RAMAL DE DISTRIBUIÇÃO DE ÁGUA - FORNECIMENTO E INSTALAÇÃO. AF_06/2022</v>
          </cell>
          <cell r="I4847" t="str">
            <v>UN</v>
          </cell>
          <cell r="J4847" t="str">
            <v>COEFICIENTE DE REPRESENTATIVIDADE</v>
          </cell>
          <cell r="K4847" t="str">
            <v>8,50</v>
          </cell>
        </row>
        <row r="4848">
          <cell r="G4848">
            <v>103955</v>
          </cell>
          <cell r="H4848" t="str">
            <v>JOELHO DE REDUÇÃO, 90 GRAUS, PVC, SOLDÁVEL, DN 25 MM X 20 MM, INSTALADO EM RAMAL DE DISTRIBUIÇÃO DE ÁGUA - FORNECIMENTO E INSTALAÇÃO. AF_06/2022</v>
          </cell>
          <cell r="I4848" t="str">
            <v>UN</v>
          </cell>
          <cell r="J4848" t="str">
            <v>COEFICIENTE DE REPRESENTATIVIDADE</v>
          </cell>
          <cell r="K4848" t="str">
            <v>9,58</v>
          </cell>
        </row>
        <row r="4849">
          <cell r="G4849">
            <v>103956</v>
          </cell>
          <cell r="H4849" t="str">
            <v>JOELHO DE REDUÇÃO, 90 GRAUS, PVC, SOLDÁVEL, DN 32 MM X 25 MM, INSTALADO EM RAMAL DE DISTRIBUIÇÃO DE ÁGUA - FORNECIMENTO E INSTALAÇÃO. AF_06/2022</v>
          </cell>
          <cell r="I4849" t="str">
            <v>UN</v>
          </cell>
          <cell r="J4849" t="str">
            <v>COEFICIENTE DE REPRESENTATIVIDADE</v>
          </cell>
          <cell r="K4849" t="str">
            <v>14,00</v>
          </cell>
        </row>
        <row r="4850">
          <cell r="G4850">
            <v>103957</v>
          </cell>
          <cell r="H4850" t="str">
            <v>BUCHA DE REDUÇÃO, CURTA, PVC, SOLDÁVEL, DN 32 X 25 MM, INSTALADO EM PRUMADA DE ÁGUA - FORNECIMENTO E INSTALAÇÃO. AF_06/2022</v>
          </cell>
          <cell r="I4850" t="str">
            <v>UN</v>
          </cell>
          <cell r="J4850" t="str">
            <v>COEFICIENTE DE REPRESENTATIVIDADE</v>
          </cell>
          <cell r="K4850" t="str">
            <v>4,54</v>
          </cell>
        </row>
        <row r="4851">
          <cell r="G4851">
            <v>103958</v>
          </cell>
          <cell r="H4851" t="str">
            <v>BUCHA DE REDUÇÃO, CURTA, PVC, SOLDÁVEL, DN 50 X 40 MM, INSTALADO EM PRUMADA DE ÁGUA - FORNECIMENTO E INSTALAÇÃO. AF_06/2022</v>
          </cell>
          <cell r="I4851" t="str">
            <v>UN</v>
          </cell>
          <cell r="J4851" t="str">
            <v>COEFICIENTE DE REPRESENTATIVIDADE</v>
          </cell>
          <cell r="K4851" t="str">
            <v>10,02</v>
          </cell>
        </row>
        <row r="4852">
          <cell r="G4852">
            <v>103959</v>
          </cell>
          <cell r="H4852" t="str">
            <v>BUCHA DE REDUÇÃO, CURTA, PVC, SOLDÁVEL, DN 60 X 50 MM, INSTALADO EM PRUMADA DE ÁGUA - FORNECIMENTO E INSTALAÇÃO. AF_06/2022</v>
          </cell>
          <cell r="I4852" t="str">
            <v>UN</v>
          </cell>
          <cell r="J4852" t="str">
            <v>COEFICIENTE DE REPRESENTATIVIDADE</v>
          </cell>
          <cell r="K4852" t="str">
            <v>15,61</v>
          </cell>
        </row>
        <row r="4853">
          <cell r="G4853">
            <v>103962</v>
          </cell>
          <cell r="H4853" t="str">
            <v>BUCHA DE REDUÇÃO, LONGA, PVC, SOLDÁVEL, DN 32 X 20 MM, INSTALADO EM PRUMADA DE ÁGUA - FORNECIMENTO E INSTALAÇÃO. AF_06/2022</v>
          </cell>
          <cell r="I4853" t="str">
            <v>UN</v>
          </cell>
          <cell r="J4853" t="str">
            <v>COEFICIENTE DE REPRESENTATIVIDADE</v>
          </cell>
          <cell r="K4853" t="str">
            <v>6,62</v>
          </cell>
        </row>
        <row r="4854">
          <cell r="G4854">
            <v>103964</v>
          </cell>
          <cell r="H4854" t="str">
            <v>BUCHA DE REDUÇÃO, LONGA, PVC, SOLDÁVEL, DN 40 X 25 MM, INSTALADO EM PRUMADA DE ÁGUA - FORNECIMENTO E INSTALAÇÃO. AF_06/2022</v>
          </cell>
          <cell r="I4854" t="str">
            <v>UN</v>
          </cell>
          <cell r="J4854" t="str">
            <v>COEFICIENTE DE REPRESENTATIVIDADE</v>
          </cell>
          <cell r="K4854" t="str">
            <v>8,44</v>
          </cell>
        </row>
        <row r="4855">
          <cell r="G4855">
            <v>103966</v>
          </cell>
          <cell r="H4855" t="str">
            <v>BUCHA DE REDUÇÃO, LONGA, PVC, SOLDÁVEL, DN 50 X 25 MM, INSTALADO EM PRUMADA DE ÁGUA - FORNECIMENTO E INSTALAÇÃO. AF_06/2022</v>
          </cell>
          <cell r="I4855" t="str">
            <v>UN</v>
          </cell>
          <cell r="J4855" t="str">
            <v>COEFICIENTE DE REPRESENTATIVIDADE</v>
          </cell>
          <cell r="K4855" t="str">
            <v>9,95</v>
          </cell>
        </row>
        <row r="4856">
          <cell r="G4856">
            <v>103967</v>
          </cell>
          <cell r="H4856" t="str">
            <v>BUCHA DE REDUÇÃO , LONGA, PVC, SOLDÁVEL, DN 50 X 32 MM, INSTALADO EM PRUMADA DE ÁGUA - FORNECIMENTO E INSTALAÇÃO. AF_06/2022</v>
          </cell>
          <cell r="I4856" t="str">
            <v>UN</v>
          </cell>
          <cell r="J4856" t="str">
            <v>COEFICIENTE DE REPRESENTATIVIDADE</v>
          </cell>
          <cell r="K4856" t="str">
            <v>12,29</v>
          </cell>
        </row>
        <row r="4857">
          <cell r="G4857">
            <v>103968</v>
          </cell>
          <cell r="H4857" t="str">
            <v>BUCHA DE REDUÇÃO, LONGA, PVC, SOLDÁVEL, DN 60 X 25 MM, INSTALADO EM PRUMADA DE ÁGUA - FORNECIMENTO E INSTALAÇÃO. AF_06/2022</v>
          </cell>
          <cell r="I4857" t="str">
            <v>UN</v>
          </cell>
          <cell r="J4857" t="str">
            <v>COEFICIENTE DE REPRESENTATIVIDADE</v>
          </cell>
          <cell r="K4857" t="str">
            <v>18,41</v>
          </cell>
        </row>
        <row r="4858">
          <cell r="G4858">
            <v>103969</v>
          </cell>
          <cell r="H4858" t="str">
            <v>BUCHA DE REDUÇÃO, LONGA, PVC, SOLDÁVEL, DN 60 X 32 MM, INSTALADO EM PRUMADA DE ÁGUA - FORNECIMENTO E INSTALAÇÃO. AF_06/2022</v>
          </cell>
          <cell r="I4858" t="str">
            <v>UN</v>
          </cell>
          <cell r="J4858" t="str">
            <v>COEFICIENTE DE REPRESENTATIVIDADE</v>
          </cell>
          <cell r="K4858" t="str">
            <v>22,02</v>
          </cell>
        </row>
        <row r="4859">
          <cell r="G4859">
            <v>103971</v>
          </cell>
          <cell r="H4859" t="str">
            <v>BUCHA DE REDUÇÃO, LONGA, PVC, SOLDÁVEL, DN 60 X 50 MM, INSTALADO EM PRUMADA DE ÁGUA - FORNECIMENTO E INSTALAÇÃO. AF_06/2022</v>
          </cell>
          <cell r="I4859" t="str">
            <v>UN</v>
          </cell>
          <cell r="J4859" t="str">
            <v>COEFICIENTE DE REPRESENTATIVIDADE</v>
          </cell>
          <cell r="K4859" t="str">
            <v>28,20</v>
          </cell>
        </row>
        <row r="4860">
          <cell r="G4860">
            <v>103972</v>
          </cell>
          <cell r="H4860" t="str">
            <v>BUCHA DE REDUÇÃO, LONGA, PVC, SOLDÁVEL, DN 75 X 50 MM, INSTALADO EM PRUMADA DE ÁGUA - FORNECIMENTO E INSTALAÇÃO. AF_06/2022</v>
          </cell>
          <cell r="I4860" t="str">
            <v>UN</v>
          </cell>
          <cell r="J4860" t="str">
            <v>COEFICIENTE DE REPRESENTATIVIDADE</v>
          </cell>
          <cell r="K4860" t="str">
            <v>32,59</v>
          </cell>
        </row>
        <row r="4861">
          <cell r="G4861">
            <v>103974</v>
          </cell>
          <cell r="H4861" t="str">
            <v>JOELHO DE REDUÇÃO, 90 GRAUS, PVC, SOLDÁVEL, DN 32 MM X 25 MM, INSTALADO EM PRUMADA DE ÁGUA - FORNECIMENTO E INSTALAÇÃO. AF_06/2022</v>
          </cell>
          <cell r="I4861" t="str">
            <v>UN</v>
          </cell>
          <cell r="J4861" t="str">
            <v>COEFICIENTE DE REPRESENTATIVIDADE</v>
          </cell>
          <cell r="K4861" t="str">
            <v>11,08</v>
          </cell>
        </row>
        <row r="4862">
          <cell r="G4862">
            <v>103975</v>
          </cell>
          <cell r="H4862" t="str">
            <v>TE DE REDUÇÃO, 90 GRAUS, PVC, SOLDÁVEL, DN 50 MM X 20 MM, INSTALADO EM PRUMADA DE ÁGUA - FORNECIMENTO E INSTALAÇÃO. AF_06/2022</v>
          </cell>
          <cell r="I4862" t="str">
            <v>UN</v>
          </cell>
          <cell r="J4862" t="str">
            <v>COEFICIENTE DE REPRESENTATIVIDADE</v>
          </cell>
          <cell r="K4862" t="str">
            <v>18,67</v>
          </cell>
        </row>
        <row r="4863">
          <cell r="G4863">
            <v>103976</v>
          </cell>
          <cell r="H4863" t="str">
            <v>TE DE REDUÇÃO, 90 GRAUS, PVC, SOLDÁVEL, DN 50 MM X 32 MM, INSTALADO EM PRUMADA DE ÁGUA - FORNECIMENTO E INSTALAÇÃO. AF_06/2022</v>
          </cell>
          <cell r="I4863" t="str">
            <v>UN</v>
          </cell>
          <cell r="J4863" t="str">
            <v>COEFICIENTE DE REPRESENTATIVIDADE</v>
          </cell>
          <cell r="K4863" t="str">
            <v>27,96</v>
          </cell>
        </row>
        <row r="4864">
          <cell r="G4864">
            <v>103977</v>
          </cell>
          <cell r="H4864" t="str">
            <v>BUCHA DE REDUÇÃO, PVC, SOLDÁVEL, DN 40MM X 32MM, INSTALADO EM PRUMADA DE ÁGUA - FORNECIMENTO E INSTALAÇÃO. AF_06/2022</v>
          </cell>
          <cell r="I4864" t="str">
            <v>UN</v>
          </cell>
          <cell r="J4864" t="str">
            <v>COEFICIENTE DE REPRESENTATIVIDADE</v>
          </cell>
          <cell r="K4864" t="str">
            <v>6,85</v>
          </cell>
        </row>
        <row r="4865">
          <cell r="G4865">
            <v>103980</v>
          </cell>
          <cell r="H4865" t="str">
            <v>JOELHO 90 GRAUS, PVC, SOLDÁVEL, DN 40MM, INSTALADO EM RAMAL DE DISTRIBUIÇÃO DE ÁGUA - FORNECIMENTO E INSTALAÇÃO. AF_06/2022</v>
          </cell>
          <cell r="I4865" t="str">
            <v>UN</v>
          </cell>
          <cell r="J4865" t="str">
            <v>COEFICIENTE DE REPRESENTATIVIDADE</v>
          </cell>
          <cell r="K4865" t="str">
            <v>17,24</v>
          </cell>
        </row>
        <row r="4866">
          <cell r="G4866">
            <v>103981</v>
          </cell>
          <cell r="H4866" t="str">
            <v>JOELHO 45 GRAUS, PVC, SOLDÁVEL, DN 40MM, INSTALADO EM RAMAL DE DISTRIBUIÇÃO DE ÁGUA - FORNECIMENTO E INSTALAÇÃO. AF_06/2022</v>
          </cell>
          <cell r="I4866" t="str">
            <v>UN</v>
          </cell>
          <cell r="J4866" t="str">
            <v>COEFICIENTE DE REPRESENTATIVIDADE</v>
          </cell>
          <cell r="K4866" t="str">
            <v>17,32</v>
          </cell>
        </row>
        <row r="4867">
          <cell r="G4867">
            <v>103982</v>
          </cell>
          <cell r="H4867" t="str">
            <v>CURVA 90 GRAUS, PVC, SOLDÁVEL, DN 40MM, INSTALADO EM RAMAL DE DISTRIBUIÇÃO DE ÁGUA - FORNECIMENTO E INSTALAÇÃO. AF_06/2022</v>
          </cell>
          <cell r="I4867" t="str">
            <v>UN</v>
          </cell>
          <cell r="J4867" t="str">
            <v>COEFICIENTE DE REPRESENTATIVIDADE</v>
          </cell>
          <cell r="K4867" t="str">
            <v>25,20</v>
          </cell>
        </row>
        <row r="4868">
          <cell r="G4868">
            <v>103983</v>
          </cell>
          <cell r="H4868" t="str">
            <v>CURVA 45 GRAUS, PVC, SOLDÁVEL, DN 40MM, INSTALADO EM RAMAL DE DISTRIBUIÇÃO DE ÁGUA - FORNECIMENTO E INSTALAÇÃO. AF_06/2022</v>
          </cell>
          <cell r="I4868" t="str">
            <v>UN</v>
          </cell>
          <cell r="J4868" t="str">
            <v>COEFICIENTE DE REPRESENTATIVIDADE</v>
          </cell>
          <cell r="K4868" t="str">
            <v>16,62</v>
          </cell>
        </row>
        <row r="4869">
          <cell r="G4869">
            <v>103984</v>
          </cell>
          <cell r="H4869" t="str">
            <v>JOELHO 90 GRAUS, PVC, SOLDÁVEL, DN 50MM, INSTALADO EM RAMAL DE DISTRIBUIÇÃO DE ÁGUA - FORNECIMENTO E INSTALAÇÃO. AF_06/2022</v>
          </cell>
          <cell r="I4869" t="str">
            <v>UN</v>
          </cell>
          <cell r="J4869" t="str">
            <v>COEFICIENTE DE REPRESENTATIVIDADE</v>
          </cell>
          <cell r="K4869" t="str">
            <v>18,44</v>
          </cell>
        </row>
        <row r="4870">
          <cell r="G4870">
            <v>103985</v>
          </cell>
          <cell r="H4870" t="str">
            <v>JOELHO 45 GRAUS, PVC, SOLDÁVEL, DN 50MM, INSTALADO EM RAMAL DE DISTRIBUIÇÃO DE ÁGUA - FORNECIMENTO E INSTALAÇÃO. AF_06/2022</v>
          </cell>
          <cell r="I4870" t="str">
            <v>UN</v>
          </cell>
          <cell r="J4870" t="str">
            <v>COEFICIENTE DE REPRESENTATIVIDADE</v>
          </cell>
          <cell r="K4870" t="str">
            <v>21,68</v>
          </cell>
        </row>
        <row r="4871">
          <cell r="G4871">
            <v>103986</v>
          </cell>
          <cell r="H4871" t="str">
            <v>CURVA 90 GRAUS, PVC, SOLDÁVEL, DN 50MM, INSTALADO EM RAMAL DE DISTRIBUIÇÃO DE ÁGUA - FORNECIMENTO E INSTALAÇÃO. AF_06/2022</v>
          </cell>
          <cell r="I4871" t="str">
            <v>UN</v>
          </cell>
          <cell r="J4871" t="str">
            <v>COEFICIENTE DE REPRESENTATIVIDADE</v>
          </cell>
          <cell r="K4871" t="str">
            <v>28,91</v>
          </cell>
        </row>
        <row r="4872">
          <cell r="G4872">
            <v>103987</v>
          </cell>
          <cell r="H4872" t="str">
            <v>CURVA 45 GRAUS, PVC, SOLDÁVEL, DN 50MM, INSTALADO EM RAMAL DE DISTRIBUIÇÃO DE ÁGUA - FORNECIMENTO E INSTALAÇÃO. AF_06/2022</v>
          </cell>
          <cell r="I4872" t="str">
            <v>UN</v>
          </cell>
          <cell r="J4872" t="str">
            <v>COEFICIENTE DE REPRESENTATIVIDADE</v>
          </cell>
          <cell r="K4872" t="str">
            <v>24,01</v>
          </cell>
        </row>
        <row r="4873">
          <cell r="G4873">
            <v>103988</v>
          </cell>
          <cell r="H4873" t="str">
            <v>LUVA, PVC, SOLDÁVEL, DN 40MM, INSTALADO EM RAMAL DE DISTRIBUIÇÃO DE ÁGUA - FORNECIMENTO E INSTALAÇÃO. AF_06/2022</v>
          </cell>
          <cell r="I4873" t="str">
            <v>UN</v>
          </cell>
          <cell r="J4873" t="str">
            <v>COEFICIENTE DE REPRESENTATIVIDADE</v>
          </cell>
          <cell r="K4873" t="str">
            <v>12,49</v>
          </cell>
        </row>
        <row r="4874">
          <cell r="G4874">
            <v>103990</v>
          </cell>
          <cell r="H4874" t="str">
            <v>UNIÃO, PVC, SOLDÁVEL, DN 40MM, INSTALADO EM RAMAL DE DISTRIBUIÇÃO DE ÁGUA - FORNECIMENTO E INSTALAÇÃO. AF_06/2022</v>
          </cell>
          <cell r="I4874" t="str">
            <v>UN</v>
          </cell>
          <cell r="J4874" t="str">
            <v>COEFICIENTE DE REPRESENTATIVIDADE</v>
          </cell>
          <cell r="K4874" t="str">
            <v>40,61</v>
          </cell>
        </row>
        <row r="4875">
          <cell r="G4875">
            <v>103991</v>
          </cell>
          <cell r="H4875" t="str">
            <v>LUVA COM ROSCA, PVC, SOLDÁVEL, DN 40MM X 1.1/4, INSTALADO EM RAMAL DE DISTRIBUIÇÃO DE ÁGUA - FORNECIMENTO E INSTALAÇÃO. AF_06/2022</v>
          </cell>
          <cell r="I4875" t="str">
            <v>UN</v>
          </cell>
          <cell r="J4875" t="str">
            <v>COEFICIENTE DE REPRESENTATIVIDADE</v>
          </cell>
          <cell r="K4875" t="str">
            <v>19,81</v>
          </cell>
        </row>
        <row r="4876">
          <cell r="G4876">
            <v>103992</v>
          </cell>
          <cell r="H4876" t="str">
            <v>ADAPTADOR CURTO COM BOLSA E ROSCA PARA REGISTRO, PVC, SOLDÁVEL, DN 40MM X 1.1/4, INSTALADO EM RAMAL DE DISTRIBUIÇÃO DE ÁGUA - FORNECIMENTO E INSTALAÇÃO. AF_06/2022</v>
          </cell>
          <cell r="I4876" t="str">
            <v>UN</v>
          </cell>
          <cell r="J4876" t="str">
            <v>COEFICIENTE DE REPRESENTATIVIDADE</v>
          </cell>
          <cell r="K4876" t="str">
            <v>11,20</v>
          </cell>
        </row>
        <row r="4877">
          <cell r="G4877">
            <v>103993</v>
          </cell>
          <cell r="H4877" t="str">
            <v>BUCHA DE REDUÇÃO, PVC, SOLDÁVEL, DN 40MM X 32MM, INSTALADO EM RAMAL DE DISTRIBUIÇÃO DE ÁGUA - FORNECIMENTO E INSTALAÇÃO. AF_06/2022</v>
          </cell>
          <cell r="I4877" t="str">
            <v>UN</v>
          </cell>
          <cell r="J4877" t="str">
            <v>COEFICIENTE DE REPRESENTATIVIDADE</v>
          </cell>
          <cell r="K4877" t="str">
            <v>9,12</v>
          </cell>
        </row>
        <row r="4878">
          <cell r="G4878">
            <v>103994</v>
          </cell>
          <cell r="H4878" t="str">
            <v>ADAPTADOR CURTO COM BOLSA E ROSCA PARA REGISTRO, PVC, SOLDÁVEL, DN 40MM X 1.1/2, INSTALADO EM RAMAL DE DISTRIBUIÇÃO DE ÁGUA - FORNECIMENTO E INSTALAÇÃO. AF_06/2022</v>
          </cell>
          <cell r="I4878" t="str">
            <v>UN</v>
          </cell>
          <cell r="J4878" t="str">
            <v>COEFICIENTE DE REPRESENTATIVIDADE</v>
          </cell>
          <cell r="K4878" t="str">
            <v>14,54</v>
          </cell>
        </row>
        <row r="4879">
          <cell r="G4879">
            <v>103995</v>
          </cell>
          <cell r="H4879" t="str">
            <v>LUVA, PVC, SOLDÁVEL, DN 50MM, INSTALADO EM RAMAL DE DISTRIBUIÇÃO DE ÁGUA - FORNECIMENTO E INSTALAÇÃO. AF_06/2022</v>
          </cell>
          <cell r="I4879" t="str">
            <v>UN</v>
          </cell>
          <cell r="J4879" t="str">
            <v>COEFICIENTE DE REPRESENTATIVIDADE</v>
          </cell>
          <cell r="K4879" t="str">
            <v>14,51</v>
          </cell>
        </row>
        <row r="4880">
          <cell r="G4880">
            <v>103996</v>
          </cell>
          <cell r="H4880" t="str">
            <v>LUVA DE CORRER, PVC, SOLDÁVEL, DN 50MM, INSTALADO EM RAMAL DE DISTRIBUIÇÃO DE ÁGUA - FORNECIMENTO E INSTALAÇÃO. AF_06/2022</v>
          </cell>
          <cell r="I4880" t="str">
            <v>UN</v>
          </cell>
          <cell r="J4880" t="str">
            <v>COEFICIENTE DE REPRESENTATIVIDADE</v>
          </cell>
          <cell r="K4880" t="str">
            <v>45,98</v>
          </cell>
        </row>
        <row r="4881">
          <cell r="G4881">
            <v>103997</v>
          </cell>
          <cell r="H4881" t="str">
            <v>UNIÃO, PVC, SOLDÁVEL, DN 50MM, INSTALADO EM RAMAL DE DISTRIBUIÇÃO DE ÁGUA - FORNECIMENTO E INSTALAÇÃO. AF_06/2022</v>
          </cell>
          <cell r="I4881" t="str">
            <v>UN</v>
          </cell>
          <cell r="J4881" t="str">
            <v>COEFICIENTE DE REPRESENTATIVIDADE</v>
          </cell>
          <cell r="K4881" t="str">
            <v>44,77</v>
          </cell>
        </row>
        <row r="4882">
          <cell r="G4882">
            <v>103998</v>
          </cell>
          <cell r="H4882" t="str">
            <v>LUVA DE REDUÇÃO, PVC, SOLDÁVEL, DN 50MM X 25MM, INSTALADO EM RAMAL DE DISTRIBUIÇÃO DE ÁGUA   FORNECIMENTO E INSTALAÇÃO. AF_06/2022</v>
          </cell>
          <cell r="I4882" t="str">
            <v>UN</v>
          </cell>
          <cell r="J4882" t="str">
            <v>COEFICIENTE DE REPRESENTATIVIDADE</v>
          </cell>
          <cell r="K4882" t="str">
            <v>14,86</v>
          </cell>
        </row>
        <row r="4883">
          <cell r="G4883">
            <v>103999</v>
          </cell>
          <cell r="H4883" t="str">
            <v>BUCHA DE REDUÇÃO, LONGA, PVC, SOLDÁVEL, DN 50 X 25 MM, INSTALADO EM RAMAL DE DISTRIBUIÇÃO DE ÁGUA - FORNECIMENTO E INSTALAÇÃO. AF_06/2022</v>
          </cell>
          <cell r="I4883" t="str">
            <v>UN</v>
          </cell>
          <cell r="J4883" t="str">
            <v>COEFICIENTE DE REPRESENTATIVIDADE</v>
          </cell>
          <cell r="K4883" t="str">
            <v>12,28</v>
          </cell>
        </row>
        <row r="4884">
          <cell r="G4884">
            <v>104000</v>
          </cell>
          <cell r="H4884" t="str">
            <v>LUVA COM ROSCA, PVC, SOLDÁVEL, DN 50MM X 1.1/2, INSTALADO EM RAMAL DE DISTRIBUIÇÃO DE ÁGUA - FORNECIMENTO E INSTALAÇÃO. AF_06/2022</v>
          </cell>
          <cell r="I4884" t="str">
            <v>UN</v>
          </cell>
          <cell r="J4884" t="str">
            <v>COEFICIENTE DE REPRESENTATIVIDADE</v>
          </cell>
          <cell r="K4884" t="str">
            <v>31,40</v>
          </cell>
        </row>
        <row r="4885">
          <cell r="G4885">
            <v>104001</v>
          </cell>
          <cell r="H4885" t="str">
            <v>ADAPTADOR CURTO COM BOLSA E ROSCA PARA REGISTRO, PVC, SOLDÁVEL, DN 50MM X 1.1/2, INSTALADO EM RAMAL DE DISTRIBUIÇÃO DE ÁGUA - FORNECIMENTO E INSTALAÇÃO. AF_06/2022</v>
          </cell>
          <cell r="I4885" t="str">
            <v>UN</v>
          </cell>
          <cell r="J4885" t="str">
            <v>COEFICIENTE DE REPRESENTATIVIDADE</v>
          </cell>
          <cell r="K4885" t="str">
            <v>13,44</v>
          </cell>
        </row>
        <row r="4886">
          <cell r="G4886">
            <v>104002</v>
          </cell>
          <cell r="H4886" t="str">
            <v>ADAPTADOR CURTO COM BOLSA E ROSCA PARA REGISTRO, PVC, SOLDÁVEL, DN 50MM X 1.1/4, INSTALADO EM RAMAL DE DISTRIBUIÇÃO DE ÁGUA - FORNECIMENTO E INSTALAÇÃO. AF_06/2022</v>
          </cell>
          <cell r="I4886" t="str">
            <v>UN</v>
          </cell>
          <cell r="J4886" t="str">
            <v>COEFICIENTE DE REPRESENTATIVIDADE</v>
          </cell>
          <cell r="K4886" t="str">
            <v>18,26</v>
          </cell>
        </row>
        <row r="4887">
          <cell r="G4887">
            <v>104003</v>
          </cell>
          <cell r="H4887" t="str">
            <v>BUCHA DE REDUÇÃO , LONGA, PVC, SOLDÁVEL, DN 50 X 32 MM, INSTALADO EM RAMAL DE DISTRIBUIÇÃO DE ÁGUA - FORNECIMENTO E INSTALAÇÃO. AF_06/2022</v>
          </cell>
          <cell r="I4887" t="str">
            <v>UN</v>
          </cell>
          <cell r="J4887" t="str">
            <v>COEFICIENTE DE REPRESENTATIVIDADE</v>
          </cell>
          <cell r="K4887" t="str">
            <v>14,74</v>
          </cell>
        </row>
        <row r="4888">
          <cell r="G4888">
            <v>104004</v>
          </cell>
          <cell r="H4888" t="str">
            <v>TE, PVC, SOLDÁVEL, DN 50MM, INSTALADO EM RAMAL DE DISTRIBUIÇÃO DE ÁGUA - FORNECIMENTO E INSTALAÇÃO. AF_06/2022</v>
          </cell>
          <cell r="I4888" t="str">
            <v>UN</v>
          </cell>
          <cell r="J4888" t="str">
            <v>COEFICIENTE DE REPRESENTATIVIDADE</v>
          </cell>
          <cell r="K4888" t="str">
            <v>28,92</v>
          </cell>
        </row>
        <row r="4889">
          <cell r="G4889">
            <v>104005</v>
          </cell>
          <cell r="H4889" t="str">
            <v>TÊ DE REDUÇÃO, PVC, SOLDÁVEL, DN 50MM X 40MM, INSTALADO EM RAMAL DE DISTRIBUIÇÃO DE ÁGUA - FORNECIMENTO E INSTALAÇÃO. AF_06/2022</v>
          </cell>
          <cell r="I4889" t="str">
            <v>UN</v>
          </cell>
          <cell r="J4889" t="str">
            <v>COEFICIENTE DE REPRESENTATIVIDADE</v>
          </cell>
          <cell r="K4889" t="str">
            <v>38,24</v>
          </cell>
        </row>
        <row r="4890">
          <cell r="G4890">
            <v>104006</v>
          </cell>
          <cell r="H4890" t="str">
            <v>TÊ DE REDUÇÃO, PVC, SOLDÁVEL, DN 50MM X 25MM, INSTALADO EM RAMAL DE DISTRIBUIÇÃO DE ÁGUA - FORNECIMENTO E INSTALAÇÃO. AF_06/2022</v>
          </cell>
          <cell r="I4890" t="str">
            <v>UN</v>
          </cell>
          <cell r="J4890" t="str">
            <v>COEFICIENTE DE REPRESENTATIVIDADE</v>
          </cell>
          <cell r="K4890" t="str">
            <v>25,39</v>
          </cell>
        </row>
        <row r="4891">
          <cell r="G4891">
            <v>104007</v>
          </cell>
          <cell r="H4891" t="str">
            <v>TE DE REDUÇÃO, 90 GRAUS, PVC, SOLDÁVEL, DN 50 MM X 20 MM, INSTALADO EM RAMAL DE DISTRIBUIÇÃO DE ÁGUA - FORNECIMENTO E INSTALAÇÃO. AF_06/2022</v>
          </cell>
          <cell r="I4891" t="str">
            <v>UN</v>
          </cell>
          <cell r="J4891" t="str">
            <v>COEFICIENTE DE REPRESENTATIVIDADE</v>
          </cell>
          <cell r="K4891" t="str">
            <v>22,10</v>
          </cell>
        </row>
        <row r="4892">
          <cell r="G4892">
            <v>104008</v>
          </cell>
          <cell r="H4892" t="str">
            <v>TE DE REDUÇÃO, 90 GRAUS, PVC, SOLDÁVEL, DN 50 MM X 32 MM, INSTALADO EM RAMAL DE DISTRIBUIÇÃO DE ÁGUA - FORNECIMENTO E INSTALAÇÃO. AF_06/2022</v>
          </cell>
          <cell r="I4892" t="str">
            <v>UN</v>
          </cell>
          <cell r="J4892" t="str">
            <v>COEFICIENTE DE REPRESENTATIVIDADE</v>
          </cell>
          <cell r="K4892" t="str">
            <v>32,87</v>
          </cell>
        </row>
        <row r="4893">
          <cell r="G4893">
            <v>104009</v>
          </cell>
          <cell r="H4893" t="str">
            <v>BUCHA DE REDUÇÃO, CURTA, PVC, SOLDÁVEL, DN 50 X 40 MM, INSTALADO EM RAMAL DE DISTRIBUIÇÃO DE ÁGUA - FORNECIMENTO E INSTALAÇÃO. AF_06/2022</v>
          </cell>
          <cell r="I4893" t="str">
            <v>UN</v>
          </cell>
          <cell r="J4893" t="str">
            <v>COEFICIENTE DE REPRESENTATIVIDADE</v>
          </cell>
          <cell r="K4893" t="str">
            <v>12,64</v>
          </cell>
        </row>
        <row r="4894">
          <cell r="G4894">
            <v>104011</v>
          </cell>
          <cell r="H4894" t="str">
            <v>TE, PVC, SOLDÁVEL, DN 40MM, INSTALADO EM RAMAL DE DISTRIBUIÇÃO DE ÁGUA - FORNECIMENTO E INSTALAÇÃO. AF_06/2022</v>
          </cell>
          <cell r="I4894" t="str">
            <v>UN</v>
          </cell>
          <cell r="J4894" t="str">
            <v>COEFICIENTE DE REPRESENTATIVIDADE</v>
          </cell>
          <cell r="K4894" t="str">
            <v>25,04</v>
          </cell>
        </row>
        <row r="4895">
          <cell r="G4895">
            <v>104012</v>
          </cell>
          <cell r="H4895" t="str">
            <v>TÊ DE REDUÇÃO, PVC, SOLDÁVEL, DN 40MM X 32MM, INSTALADO EM RAMAL DE DISTRIBUIÇÃO DE ÁGUA - FORNECIMENTO E INSTALAÇÃO. AF_06/2022</v>
          </cell>
          <cell r="I4895" t="str">
            <v>UN</v>
          </cell>
          <cell r="J4895" t="str">
            <v>COEFICIENTE DE REPRESENTATIVIDADE</v>
          </cell>
          <cell r="K4895" t="str">
            <v>23,25</v>
          </cell>
        </row>
        <row r="4896">
          <cell r="G4896">
            <v>104014</v>
          </cell>
          <cell r="H4896" t="str">
            <v>BUCHA DE REDUÇÃO, LONGA, PVC, SOLDÁVEL, DN 40 X 25 MM, INSTALADO EM RAMAL DE DISTRIBUIÇÃO DE ÁGUA - FORNECIMENTO E INSTALAÇÃO. AF_06/2022</v>
          </cell>
          <cell r="I4896" t="str">
            <v>UN</v>
          </cell>
          <cell r="J4896" t="str">
            <v>COEFICIENTE DE REPRESENTATIVIDADE</v>
          </cell>
          <cell r="K4896" t="str">
            <v>10,56</v>
          </cell>
        </row>
        <row r="4897">
          <cell r="G4897">
            <v>104015</v>
          </cell>
          <cell r="H4897" t="str">
            <v>TE DE REDUÇÃO, CPVC, SOLDÁVEL, DN 22 X 15 MM, INSTALADO EM RAMAL OU SUB-RAMAL DE ÁGUA - FORNECIMENTO E INSTALAÇÃO. AF_06/2022</v>
          </cell>
          <cell r="I4897" t="str">
            <v>UN</v>
          </cell>
          <cell r="J4897" t="str">
            <v>COEFICIENTE DE REPRESENTATIVIDADE</v>
          </cell>
          <cell r="K4897" t="str">
            <v>14,65</v>
          </cell>
        </row>
        <row r="4898">
          <cell r="G4898">
            <v>104016</v>
          </cell>
          <cell r="H4898" t="str">
            <v>TE DE REDUÇÃO, CPVC, SOLDÁVEL, DN 28 X 22 MM, INSTALADO EM RAMAL OU SUB-RAMAL DE ÁGUA - FORNECIMENTO E INSTALAÇÃO. AF_06/2022</v>
          </cell>
          <cell r="I4898" t="str">
            <v>UN</v>
          </cell>
          <cell r="J4898" t="str">
            <v>COEFICIENTE DE REPRESENTATIVIDADE</v>
          </cell>
          <cell r="K4898" t="str">
            <v>19,79</v>
          </cell>
        </row>
        <row r="4899">
          <cell r="G4899">
            <v>104017</v>
          </cell>
          <cell r="H4899" t="str">
            <v>TE DE REDUÇÃO, CPVC, SOLDÁVEL, DN 35 X 28 MM, INSTALADO EM RAMAL OU SUB-RAMAL DE ÁGUA - FORNECIMENTO E INSTALAÇÃO. AF_06/2022</v>
          </cell>
          <cell r="I4899" t="str">
            <v>UN</v>
          </cell>
          <cell r="J4899" t="str">
            <v>COEFICIENTE DE REPRESENTATIVIDADE</v>
          </cell>
          <cell r="K4899" t="str">
            <v>41,03</v>
          </cell>
        </row>
        <row r="4900">
          <cell r="G4900">
            <v>104018</v>
          </cell>
          <cell r="H4900" t="str">
            <v>TE DE REDUÇÃO, CPVC, SOLDÁVEL, DN 35 X 28 MM, INSTALADO EM RAMAL OU SUB-RAMAL DE ÁGUA - FORNECIMENTO E INSTALAÇÃO. AF_06/2022</v>
          </cell>
          <cell r="I4900" t="str">
            <v>UN</v>
          </cell>
          <cell r="J4900" t="str">
            <v>COEFICIENTE DE REPRESENTATIVIDADE</v>
          </cell>
          <cell r="K4900" t="str">
            <v>18,91</v>
          </cell>
        </row>
        <row r="4901">
          <cell r="G4901">
            <v>104019</v>
          </cell>
          <cell r="H4901" t="str">
            <v>TE DE REDUÇÃO, CPVC, SOLDÁVEL, DN 35 X 28 MM, INSTALADO EM RAMAL DE DISTRIBUIÇÃO DE ÁGUA - FORNECIMENTO E INSTALAÇÃO. AF_06/2022</v>
          </cell>
          <cell r="I4901" t="str">
            <v>UN</v>
          </cell>
          <cell r="J4901" t="str">
            <v>COEFICIENTE DE REPRESENTATIVIDADE</v>
          </cell>
          <cell r="K4901" t="str">
            <v>40,01</v>
          </cell>
        </row>
        <row r="4902">
          <cell r="G4902">
            <v>104020</v>
          </cell>
          <cell r="H4902" t="str">
            <v>TE DE REDUÇÃO, CPVC, SOLDÁVEL, DN 42 X 35 MM, INSTALADO EM PRUMADA DE ÁGUA - FORNECIMENTO E INSTALAÇÃO. AF_06/2022</v>
          </cell>
          <cell r="I4902" t="str">
            <v>UN</v>
          </cell>
          <cell r="J4902" t="str">
            <v>COEFICIENTE DE REPRESENTATIVIDADE</v>
          </cell>
          <cell r="K4902" t="str">
            <v>51,12</v>
          </cell>
        </row>
        <row r="4903">
          <cell r="G4903">
            <v>104022</v>
          </cell>
          <cell r="H4903" t="str">
            <v>TE, CPVC, SOLDÁVEL, DN  42MM, INSTALADO EM RAMAL DE DISTRIBUIÇÃO DE ÁGUA  FORNECIMENTO E INSTALAÇÃO. AF_06/2022</v>
          </cell>
          <cell r="I4903" t="str">
            <v>UN</v>
          </cell>
          <cell r="J4903" t="str">
            <v>COEFICIENTE DE REPRESENTATIVIDADE</v>
          </cell>
          <cell r="K4903" t="str">
            <v>62,93</v>
          </cell>
        </row>
        <row r="4904">
          <cell r="G4904">
            <v>104023</v>
          </cell>
          <cell r="H4904" t="str">
            <v>JOELHO 90 GRAUS, CPVC, SOLDÁVEL, DN 42MM, INSTALADO EM RAMAL DE DISTRIBUIÇÃO DE ÁGUA  FORNECIMENTO E INSTALAÇÃO. AF_06/2022</v>
          </cell>
          <cell r="I4904" t="str">
            <v>UN</v>
          </cell>
          <cell r="J4904" t="str">
            <v>COEFICIENTE DE REPRESENTATIVIDADE</v>
          </cell>
          <cell r="K4904" t="str">
            <v>36,94</v>
          </cell>
        </row>
        <row r="4905">
          <cell r="G4905">
            <v>104024</v>
          </cell>
          <cell r="H4905" t="str">
            <v>JOELHO 45 GRAUS, CPVC, SOLDÁVEL, DN 42MM, INSTALADO EM RAMAL DE DISTRIBUIÇÃO DE ÁGUA  FORNECIMENTO E INSTALAÇÃO. AF_06/2022</v>
          </cell>
          <cell r="I4905" t="str">
            <v>UN</v>
          </cell>
          <cell r="J4905" t="str">
            <v>COEFICIENTE DE REPRESENTATIVIDADE</v>
          </cell>
          <cell r="K4905" t="str">
            <v>36,57</v>
          </cell>
        </row>
        <row r="4906">
          <cell r="G4906">
            <v>104025</v>
          </cell>
          <cell r="H4906" t="str">
            <v>LUVA, CPVC, SOLDÁVEL, DN 42MM, INSTALADO EM RAMAL DE DISTRIBUIÇÃO DE ÁGUA  FORNECIMENTO E INSTALAÇÃO. AF_06/2022</v>
          </cell>
          <cell r="I4906" t="str">
            <v>UN</v>
          </cell>
          <cell r="J4906" t="str">
            <v>COEFICIENTE DE REPRESENTATIVIDADE</v>
          </cell>
          <cell r="K4906" t="str">
            <v>25,73</v>
          </cell>
        </row>
        <row r="4907">
          <cell r="G4907">
            <v>104026</v>
          </cell>
          <cell r="H4907" t="str">
            <v>LUVA DE CORRER, CPVC, SOLDÁVEL, DN 42MM, INSTALADO EM RAMAL DE DISTRIBUIÇÃO DE ÁGUA  FORNECIMENTO E INSTALAÇÃO. AF_06/2022</v>
          </cell>
          <cell r="I4907" t="str">
            <v>UN</v>
          </cell>
          <cell r="J4907" t="str">
            <v>COEFICIENTE DE REPRESENTATIVIDADE</v>
          </cell>
          <cell r="K4907" t="str">
            <v>38,02</v>
          </cell>
        </row>
        <row r="4908">
          <cell r="G4908">
            <v>104027</v>
          </cell>
          <cell r="H4908" t="str">
            <v>UNIÃO, CPVC, SOLDÁVEL, DN 42MM, INSTALADO EM RAMAL DE DISTRIBUIÇÃO DE ÁGUA   FORNECIMENTO E INSTALAÇÃO. AF_06/2022</v>
          </cell>
          <cell r="I4908" t="str">
            <v>UN</v>
          </cell>
          <cell r="J4908" t="str">
            <v>COEFICIENTE DE REPRESENTATIVIDADE</v>
          </cell>
          <cell r="K4908" t="str">
            <v>58,04</v>
          </cell>
        </row>
        <row r="4909">
          <cell r="G4909">
            <v>104028</v>
          </cell>
          <cell r="H4909" t="str">
            <v>LUVA DE TRANSIÇÃO, CPVC, SOLDÁVEL, DN42MM X 1.1/2, INSTALADO EM RAMAL DE DISTRIBUIÇÃO DE ÁGUA  FORNECIMENTO E INSTALAÇÃO. AF_06/2022</v>
          </cell>
          <cell r="I4909" t="str">
            <v>UN</v>
          </cell>
          <cell r="J4909" t="str">
            <v>COEFICIENTE DE REPRESENTATIVIDADE</v>
          </cell>
          <cell r="K4909" t="str">
            <v>119,40</v>
          </cell>
        </row>
        <row r="4910">
          <cell r="G4910">
            <v>104029</v>
          </cell>
          <cell r="H4910" t="str">
            <v>CONECTOR, CPVC, SOLDÁVEL, DN 42MM X 1.1/2, INSTALADO EM RAMAL DE DISTRIBUIÇÃO DE ÁGUA  FORNECIMENTO E INSTALAÇÃO. AF_06/2022</v>
          </cell>
          <cell r="I4910" t="str">
            <v>UN</v>
          </cell>
          <cell r="J4910" t="str">
            <v>COEFICIENTE DE REPRESENTATIVIDADE</v>
          </cell>
          <cell r="K4910" t="str">
            <v>61,81</v>
          </cell>
        </row>
        <row r="4911">
          <cell r="G4911">
            <v>104030</v>
          </cell>
          <cell r="H4911" t="str">
            <v>TE DE REDUÇÃO, CPVC, SOLDÁVEL, DN 42 X 35 MM, INSTALADO EM RAMAL DE DISTRIBUIÇÃO DE ÁGUA - FORNECIMENTO E INSTALAÇÃO. AF_06/2022</v>
          </cell>
          <cell r="I4911" t="str">
            <v>UN</v>
          </cell>
          <cell r="J4911" t="str">
            <v>COEFICIENTE DE REPRESENTATIVIDADE</v>
          </cell>
          <cell r="K4911" t="str">
            <v>55,74</v>
          </cell>
        </row>
        <row r="4912">
          <cell r="G4912">
            <v>104159</v>
          </cell>
          <cell r="H4912" t="str">
            <v>LUVA DE CORRER, PVC, SOLDÁVEL, DN 40MM, INSTALADO EM RAMAL DE DISTRIBUIÇÃO DE ÁGUA  FORNECIMENTO E INSTALAÇÃO. AF_06/2022</v>
          </cell>
          <cell r="I4912" t="str">
            <v>UN</v>
          </cell>
          <cell r="J4912" t="str">
            <v>COEFICIENTE DE REPRESENTATIVIDADE</v>
          </cell>
          <cell r="K4912" t="str">
            <v>43,79</v>
          </cell>
        </row>
        <row r="4913">
          <cell r="G4913">
            <v>104167</v>
          </cell>
          <cell r="H4913" t="str">
            <v>JOELHO 90 GRAUS, PVC, SERIE R, ÁGUA PLUVIAL, DN 150 MM, JUNTA ELÁSTICA, FORNECIDO E INSTALADO EM RAMAL DE ENCAMINHAMENTO. AF_06/2022</v>
          </cell>
          <cell r="I4913" t="str">
            <v>UN</v>
          </cell>
          <cell r="J4913" t="str">
            <v>COEFICIENTE DE REPRESENTATIVIDADE</v>
          </cell>
          <cell r="K4913" t="str">
            <v>123,72</v>
          </cell>
        </row>
        <row r="4914">
          <cell r="G4914">
            <v>104168</v>
          </cell>
          <cell r="H4914" t="str">
            <v>JOELHO 45 GRAUS, PVC, SERIE R, ÁGUA PLUVIAL, DN 150 MM, JUNTA ELÁSTICA, FORNECIDO E INSTALADO EM RAMAL DE ENCAMINHAMENTO. AF_06/2022</v>
          </cell>
          <cell r="I4914" t="str">
            <v>UN</v>
          </cell>
          <cell r="J4914" t="str">
            <v>COEFICIENTE DE REPRESENTATIVIDADE</v>
          </cell>
          <cell r="K4914" t="str">
            <v>120,35</v>
          </cell>
        </row>
        <row r="4915">
          <cell r="G4915">
            <v>104169</v>
          </cell>
          <cell r="H4915" t="str">
            <v>CURVA 87 GRAUS E 30 MINUTOS, PVC, SERIE R, ÁGUA PLUVIAL, DN 150 MM, JUNTA ELÁSTICA, FORNECIDO E INSTALADO EM RAMAL DE ENCAMINHAMENTO. AF_06/2022</v>
          </cell>
          <cell r="I4915" t="str">
            <v>UN</v>
          </cell>
          <cell r="J4915" t="str">
            <v>COEFICIENTE DE REPRESENTATIVIDADE</v>
          </cell>
          <cell r="K4915" t="str">
            <v>149,94</v>
          </cell>
        </row>
        <row r="4916">
          <cell r="G4916">
            <v>104170</v>
          </cell>
          <cell r="H4916" t="str">
            <v>LUVA SIMPLES, PVC, SERIE R, ÁGUA PLUVIAL, DN 150 MM, JUNTA ELÁSTICA, FORNECIDO E INSTALADO EM RAMAL DE ENCAMINHAMENTO. AF_06/2022</v>
          </cell>
          <cell r="I4916" t="str">
            <v>UN</v>
          </cell>
          <cell r="J4916" t="str">
            <v>COEFICIENTE DE REPRESENTATIVIDADE</v>
          </cell>
          <cell r="K4916" t="str">
            <v>69,63</v>
          </cell>
        </row>
        <row r="4917">
          <cell r="G4917">
            <v>104171</v>
          </cell>
          <cell r="H4917" t="str">
            <v>LUVA DE CORRER, PVC, SERIE R, ÁGUA PLUVIAL, DN 150 MM, JUNTA ELÁSTICA, FORNECIDO E INSTALADO EM RAMAL DE ENCAMINHAMENTO. AF_06/2022</v>
          </cell>
          <cell r="I4917" t="str">
            <v>UN</v>
          </cell>
          <cell r="J4917" t="str">
            <v>COEFICIENTE DE REPRESENTATIVIDADE</v>
          </cell>
          <cell r="K4917" t="str">
            <v>97,80</v>
          </cell>
        </row>
        <row r="4918">
          <cell r="G4918">
            <v>104172</v>
          </cell>
          <cell r="H4918" t="str">
            <v>TÊ DE INSPEÇÃO, PVC, SERIE R, ÁGUA PLUVIAL, DN 150 MM, JUNTA ELÁSTICA, FORNECIDO E INSTALADO EM RAMAL DE ENCAMINHAMENTO. AF_06/2022</v>
          </cell>
          <cell r="I4918" t="str">
            <v>UN</v>
          </cell>
          <cell r="J4918" t="str">
            <v>COEFICIENTE DE REPRESENTATIVIDADE</v>
          </cell>
          <cell r="K4918" t="str">
            <v>283,77</v>
          </cell>
        </row>
        <row r="4919">
          <cell r="G4919">
            <v>104173</v>
          </cell>
          <cell r="H4919" t="str">
            <v>REDUÇÃO EXCÊNTRICA, PVC, SERIE R, ÁGUA PLUVIAL, DN 150 X 100 MM, JUNTA ELÁSTICA, FORNECIDO E INSTALADO EM RAMAL DE ENCAMINHAMENTO. AF_06/2022</v>
          </cell>
          <cell r="I4919" t="str">
            <v>UN</v>
          </cell>
          <cell r="J4919" t="str">
            <v>COEFICIENTE DE REPRESENTATIVIDADE</v>
          </cell>
          <cell r="K4919" t="str">
            <v>85,89</v>
          </cell>
        </row>
        <row r="4920">
          <cell r="G4920">
            <v>104174</v>
          </cell>
          <cell r="H4920" t="str">
            <v>JUNÇÃO SIMPLES, PVC, SERIE R, ÁGUA PLUVIAL, DN 150 X 100 MM, JUNTA ELÁSTICA, FORNECIDO E INSTALADO EM RAMAL DE ENCAMINHAMENTO. AF_06/2022</v>
          </cell>
          <cell r="I4920" t="str">
            <v>UN</v>
          </cell>
          <cell r="J4920" t="str">
            <v>COEFICIENTE DE REPRESENTATIVIDADE</v>
          </cell>
          <cell r="K4920" t="str">
            <v>192,08</v>
          </cell>
        </row>
        <row r="4921">
          <cell r="G4921">
            <v>104175</v>
          </cell>
          <cell r="H4921" t="str">
            <v>TÊ, PVC, SERIE R, ÁGUA PLUVIAL, DN 150 X 100 MM, JUNTA ELÁSTICA, FORNECIDO E INSTALADO EM RAMAL DE ENCAMINHAMENTO. AF_06/2022</v>
          </cell>
          <cell r="I4921" t="str">
            <v>UN</v>
          </cell>
          <cell r="J4921" t="str">
            <v>COEFICIENTE DE REPRESENTATIVIDADE</v>
          </cell>
          <cell r="K4921" t="str">
            <v>141,50</v>
          </cell>
        </row>
        <row r="4922">
          <cell r="G4922">
            <v>104176</v>
          </cell>
          <cell r="H4922" t="str">
            <v>JUNÇÃO SIMPLES, PVC, SERIE R, ÁGUA PLUVIAL, DN 150 X 150 MM, JUNTA ELÁSTICA, FORNECIDO E INSTALADO EM RAMAL DE ENCAMINHAMENTO. AF_06/2022</v>
          </cell>
          <cell r="I4922" t="str">
            <v>UN</v>
          </cell>
          <cell r="J4922" t="str">
            <v>COEFICIENTE DE REPRESENTATIVIDADE</v>
          </cell>
          <cell r="K4922" t="str">
            <v>255,92</v>
          </cell>
        </row>
        <row r="4923">
          <cell r="G4923">
            <v>104177</v>
          </cell>
          <cell r="H4923" t="str">
            <v>TÊ, PVC, SERIE R, ÁGUA PLUVIAL, DN 150 X 150 MM, JUNTA ELÁSTICA, FORNECIDO E INSTALADO EM RAMAL DE ENCAMINHAMENTO. AF_06/2022</v>
          </cell>
          <cell r="I4923" t="str">
            <v>UN</v>
          </cell>
          <cell r="J4923" t="str">
            <v>COEFICIENTE DE REPRESENTATIVIDADE</v>
          </cell>
          <cell r="K4923" t="str">
            <v>184,18</v>
          </cell>
        </row>
        <row r="4924">
          <cell r="G4924">
            <v>104178</v>
          </cell>
          <cell r="H4924" t="str">
            <v>CAP, PVC, SERIE R, ÁGUA PLUVIAL, DN 100 MM, JUNTA ELÁSTICA, FORNECIDO E INSTALADO EM RAMAL DE ENCAMINHAMENTO. AF_06/2022</v>
          </cell>
          <cell r="I4924" t="str">
            <v>UN</v>
          </cell>
          <cell r="J4924" t="str">
            <v>COEFICIENTE DE REPRESENTATIVIDADE</v>
          </cell>
          <cell r="K4924" t="str">
            <v>21,63</v>
          </cell>
        </row>
        <row r="4925">
          <cell r="G4925">
            <v>104179</v>
          </cell>
          <cell r="H4925" t="str">
            <v>CAP, PVC, SERIE R, ÁGUA PLUVIAL, DN 150 MM, JUNTA ELÁSTICA, FORNECIDO E INSTALADO EM RAMAL DE ENCAMINHAMENTO. AF_06/2022</v>
          </cell>
          <cell r="I4925" t="str">
            <v>UN</v>
          </cell>
          <cell r="J4925" t="str">
            <v>COEFICIENTE DE REPRESENTATIVIDADE</v>
          </cell>
          <cell r="K4925" t="str">
            <v>85,57</v>
          </cell>
        </row>
        <row r="4926">
          <cell r="G4926">
            <v>104191</v>
          </cell>
          <cell r="H4926" t="str">
            <v>BUCHA DE REDUÇÃO, PPR, DN 25 X 20 MM, INSTALADO EM RAMAL OU SUB-RAMAL DE ÁGUA - FORNECIMENTO E INSTALAÇÃO. AF_08/2022</v>
          </cell>
          <cell r="I4926" t="str">
            <v>UN</v>
          </cell>
          <cell r="J4926" t="str">
            <v>ATRIBUÍDO SÃO PAULO</v>
          </cell>
          <cell r="K4926" t="str">
            <v>8,81</v>
          </cell>
        </row>
        <row r="4927">
          <cell r="G4927">
            <v>104192</v>
          </cell>
          <cell r="H4927" t="str">
            <v>TÊ MISTURADOR, PPR, F M M, DN 25 X 25 MM, INSTALADO EM RAMAL OU SUB-RAMAL DE ÁGUA - FORNECIMENTO E INSTALAÇÃO. AF_08/2022</v>
          </cell>
          <cell r="I4927" t="str">
            <v>UN</v>
          </cell>
          <cell r="J4927" t="str">
            <v>ATRIBUÍDO SÃO PAULO</v>
          </cell>
          <cell r="K4927" t="str">
            <v>25,09</v>
          </cell>
        </row>
        <row r="4928">
          <cell r="G4928">
            <v>104193</v>
          </cell>
          <cell r="H4928" t="str">
            <v>JOELHO 45 GRAUS, PPR, F/ F, DN 90 MM, INSTALADO EM PRUMADA DE ÁGUA - FORNECIMENTO E INSTALAÇÃO. AF_08/2022</v>
          </cell>
          <cell r="I4928" t="str">
            <v>UN</v>
          </cell>
          <cell r="J4928" t="str">
            <v>ATRIBUÍDO SÃO PAULO</v>
          </cell>
          <cell r="K4928" t="str">
            <v>149,73</v>
          </cell>
        </row>
        <row r="4929">
          <cell r="G4929">
            <v>104196</v>
          </cell>
          <cell r="H4929" t="str">
            <v>CURVA 90 GRAUS, PPR, DN 20 MM, INSTALADO EM RAMAL OU SUB-RAMAL DE ÁGUA - FORNECIMENTO E INSTALAÇÃO. AF_08/2022</v>
          </cell>
          <cell r="I4929" t="str">
            <v>UN</v>
          </cell>
          <cell r="J4929" t="str">
            <v>ATRIBUÍDO SÃO PAULO</v>
          </cell>
          <cell r="K4929" t="str">
            <v>13,94</v>
          </cell>
        </row>
        <row r="4930">
          <cell r="G4930">
            <v>104197</v>
          </cell>
          <cell r="H4930" t="str">
            <v>CURVA 90 GRAUS, PPR, DN 25 MM, INSTALADO EM RAMAL OU SUB-RAMAL DE ÁGUA - FORNECIMENTO E INSTALAÇÃO. AF_08/2022</v>
          </cell>
          <cell r="I4930" t="str">
            <v>UN</v>
          </cell>
          <cell r="J4930" t="str">
            <v>ATRIBUÍDO SÃO PAULO</v>
          </cell>
          <cell r="K4930" t="str">
            <v>25,92</v>
          </cell>
        </row>
        <row r="4931">
          <cell r="G4931">
            <v>104198</v>
          </cell>
          <cell r="H4931" t="str">
            <v>JOELHO 45 GRAUS, PPR, DN 20 MM, INSTALADO EM RAMAL OU SUB-RAMAL DE ÁGUA - FORNECIMENTO E INSTALAÇÃO. AF_08/2022</v>
          </cell>
          <cell r="I4931" t="str">
            <v>UN</v>
          </cell>
          <cell r="J4931" t="str">
            <v>ATRIBUÍDO SÃO PAULO</v>
          </cell>
          <cell r="K4931" t="str">
            <v>6,44</v>
          </cell>
        </row>
        <row r="4932">
          <cell r="G4932">
            <v>104199</v>
          </cell>
          <cell r="H4932" t="str">
            <v>JOELHO 90 GRAUS, PPR, DN 20 MM, INSTALADO EM RAMAL OU SUB-RAMAL DE ÁGUA - FORNECIMENTO E INSTALAÇÃO. AF_08/2022</v>
          </cell>
          <cell r="I4932" t="str">
            <v>UN</v>
          </cell>
          <cell r="J4932" t="str">
            <v>ATRIBUÍDO SÃO PAULO</v>
          </cell>
          <cell r="K4932" t="str">
            <v>6,22</v>
          </cell>
        </row>
        <row r="4933">
          <cell r="G4933">
            <v>104200</v>
          </cell>
          <cell r="H4933" t="str">
            <v>LUVA, PPR, DN 20 MM, INSTALADO EM RAMAL OU SUB-RAMAL DE ÁGUA - FORNECIMENTO E INSTALAÇÃO. AF_08/2022</v>
          </cell>
          <cell r="I4933" t="str">
            <v>UN</v>
          </cell>
          <cell r="J4933" t="str">
            <v>ATRIBUÍDO SÃO PAULO</v>
          </cell>
          <cell r="K4933" t="str">
            <v>5,17</v>
          </cell>
        </row>
        <row r="4934">
          <cell r="G4934">
            <v>104201</v>
          </cell>
          <cell r="H4934" t="str">
            <v>TÊ MISTURADOR, PPR, F M M, DN 20 X 20 MM, INSTALADO EM RAMAL OU SUB-RAMAL DE ÁGUA - FORNECIMENTO E INSTALAÇÃO. AF_08/2022</v>
          </cell>
          <cell r="I4934" t="str">
            <v>UN</v>
          </cell>
          <cell r="J4934" t="str">
            <v>ATRIBUÍDO SÃO PAULO</v>
          </cell>
          <cell r="K4934" t="str">
            <v>17,15</v>
          </cell>
        </row>
        <row r="4935">
          <cell r="G4935">
            <v>104202</v>
          </cell>
          <cell r="H4935" t="str">
            <v>TÊ NORMAL, PPR, 90 GRAUS, DN 20 X 20 X 20 MM, INSTALADO EM RAMAL OU SUB-RAMAL DE ÁGUA - FORNECIMENTO E INSTALAÇÃO. AF_08/2022</v>
          </cell>
          <cell r="I4935" t="str">
            <v>UN</v>
          </cell>
          <cell r="J4935" t="str">
            <v>ATRIBUÍDO SÃO PAULO</v>
          </cell>
          <cell r="K4935" t="str">
            <v>9,31</v>
          </cell>
        </row>
        <row r="4936">
          <cell r="G4936">
            <v>104317</v>
          </cell>
          <cell r="H4936" t="str">
            <v>JOELHO 90 GRAUS, PVC, SOLDÁVEL, DN 20 MM, INSTALADO EM DRENO DE AR CONDICIONADO - FORNECIMENTO E INSTALAÇÃO. AF_08/2022</v>
          </cell>
          <cell r="I4936" t="str">
            <v>UN</v>
          </cell>
          <cell r="J4936" t="str">
            <v>COEFICIENTE DE REPRESENTATIVIDADE</v>
          </cell>
          <cell r="K4936" t="str">
            <v>5,81</v>
          </cell>
        </row>
        <row r="4937">
          <cell r="G4937">
            <v>104318</v>
          </cell>
          <cell r="H4937" t="str">
            <v>JOELHO 45 GRAUS, PVC, SOLDÁVEL, DN 20 MM, INSTALADO EM DRENO DE AR CONDICIONADO - FORNECIMENTO E INSTALAÇÃO. AF_08/2022</v>
          </cell>
          <cell r="I4937" t="str">
            <v>UN</v>
          </cell>
          <cell r="J4937" t="str">
            <v>COEFICIENTE DE REPRESENTATIVIDADE</v>
          </cell>
          <cell r="K4937" t="str">
            <v>6,51</v>
          </cell>
        </row>
        <row r="4938">
          <cell r="G4938">
            <v>104319</v>
          </cell>
          <cell r="H4938" t="str">
            <v>JOELHO 90 GRAUS, PVC, SOLDÁVEL, DN 32 MM, INSTALADO EM DRENO DE AR CONDICIONADO - FORNECIMENTO E INSTALAÇÃO. AF_08/2022</v>
          </cell>
          <cell r="I4938" t="str">
            <v>UN</v>
          </cell>
          <cell r="J4938" t="str">
            <v>COEFICIENTE DE REPRESENTATIVIDADE</v>
          </cell>
          <cell r="K4938" t="str">
            <v>9,28</v>
          </cell>
        </row>
        <row r="4939">
          <cell r="G4939">
            <v>104320</v>
          </cell>
          <cell r="H4939" t="str">
            <v>JOELHO 45 GRAUS, PVC, SOLDÁVEL, DN 32 MM, INSTALADO EM DRENO DE AR CONDICIONADO - FORNECIMENTO E INSTALAÇÃO. AF_08/2022</v>
          </cell>
          <cell r="I4939" t="str">
            <v>UN</v>
          </cell>
          <cell r="J4939" t="str">
            <v>COEFICIENTE DE REPRESENTATIVIDADE</v>
          </cell>
          <cell r="K4939" t="str">
            <v>11,52</v>
          </cell>
        </row>
        <row r="4940">
          <cell r="G4940">
            <v>104321</v>
          </cell>
          <cell r="H4940" t="str">
            <v>LUVA, PVC, SOLDÁVEL, DN 20 MM, INSTALADO EM DRENO DE AR CONDICIONADO - FORNECIMENTO E INSTALAÇÃO. AF_08/2022</v>
          </cell>
          <cell r="I4940" t="str">
            <v>UN</v>
          </cell>
          <cell r="J4940" t="str">
            <v>COEFICIENTE DE REPRESENTATIVIDADE</v>
          </cell>
          <cell r="K4940" t="str">
            <v>4,62</v>
          </cell>
        </row>
        <row r="4941">
          <cell r="G4941">
            <v>104322</v>
          </cell>
          <cell r="H4941" t="str">
            <v>LUVA, PVC, SOLDÁVEL, DN 32 MM, INSTALADO EM DRENO DE AR CONDICIONADO - FORNECIMENTO E INSTALAÇÃO. AF_08/2022</v>
          </cell>
          <cell r="I4941" t="str">
            <v>UN</v>
          </cell>
          <cell r="J4941" t="str">
            <v>COEFICIENTE DE REPRESENTATIVIDADE</v>
          </cell>
          <cell r="K4941" t="str">
            <v>7,14</v>
          </cell>
        </row>
        <row r="4942">
          <cell r="G4942">
            <v>104323</v>
          </cell>
          <cell r="H4942" t="str">
            <v>TE, PVC, SOLDÁVEL, DN 20 MM, INSTALADO EM DRENO DE AR CONDICIONADO - FORNECIMENTO E INSTALAÇÃO. AF_08/2022</v>
          </cell>
          <cell r="I4942" t="str">
            <v>UN</v>
          </cell>
          <cell r="J4942" t="str">
            <v>COEFICIENTE DE REPRESENTATIVIDADE</v>
          </cell>
          <cell r="K4942" t="str">
            <v>8,24</v>
          </cell>
        </row>
        <row r="4943">
          <cell r="G4943">
            <v>104324</v>
          </cell>
          <cell r="H4943" t="str">
            <v>TE, PVC, SOLDÁVEL, DN 32 MM, INSTALADO EM DRENO DE AR CONDICIONADO - FORNECIMENTO E INSTALAÇÃO. AF_08/2022</v>
          </cell>
          <cell r="I4943" t="str">
            <v>UN</v>
          </cell>
          <cell r="J4943" t="str">
            <v>COEFICIENTE DE REPRESENTATIVIDADE</v>
          </cell>
          <cell r="K4943" t="str">
            <v>13,33</v>
          </cell>
        </row>
        <row r="4944">
          <cell r="G4944">
            <v>104341</v>
          </cell>
          <cell r="H4944" t="str">
            <v>BUCHA DE REDUÇÃO LONGA, PVC, SÉRIE NORMAL, ESGOTO PREDIAL, DN 50 X 40 MM, JUNTA SOLDÁVEL E ELÁSTICA, FORNECIDO E INSTALADO EM RAMAL DE DESCARGA OU RAMAL DE ESGOTO SANITÁRIO. AF_08/2022</v>
          </cell>
          <cell r="I4944" t="str">
            <v>UN</v>
          </cell>
          <cell r="J4944" t="str">
            <v>COEFICIENTE DE REPRESENTATIVIDADE</v>
          </cell>
          <cell r="K4944" t="str">
            <v>10,16</v>
          </cell>
        </row>
        <row r="4945">
          <cell r="G4945">
            <v>104343</v>
          </cell>
          <cell r="H4945" t="str">
            <v>JUNÇÃO DE REDUÇÃO INVERTIDA, PVC, SÉRIE NORMAL, ESGOTO PREDIAL, DN 75 X 50 MM, JUNTA ELÁSTICA, FORNECIDO E INSTALADO EM RAMAL DE DESCARGA OU RAMAL DE ESGOTO SANITÁRIO. AF_08/2022</v>
          </cell>
          <cell r="I4945" t="str">
            <v>UN</v>
          </cell>
          <cell r="J4945" t="str">
            <v>COEFICIENTE DE REPRESENTATIVIDADE</v>
          </cell>
          <cell r="K4945" t="str">
            <v>32,76</v>
          </cell>
        </row>
        <row r="4946">
          <cell r="G4946">
            <v>104344</v>
          </cell>
          <cell r="H4946" t="str">
            <v>TE, PVC, SÉRIE NORMAL, ESGOTO PREDIAL, DN 100 X 50 MM, JUNTA ELÁSTICA, FORNECIDO E INSTALADO EM RAMAL DE DESCARGA OU RAMAL DE ESGOTO SANITÁRIO. AF_08/2022</v>
          </cell>
          <cell r="I4946" t="str">
            <v>UN</v>
          </cell>
          <cell r="J4946" t="str">
            <v>COEFICIENTE DE REPRESENTATIVIDADE</v>
          </cell>
          <cell r="K4946" t="str">
            <v>39,46</v>
          </cell>
        </row>
        <row r="4947">
          <cell r="G4947">
            <v>104345</v>
          </cell>
          <cell r="H4947" t="str">
            <v>JUNÇÃO DE REDUÇÃO INVERTIDA, PVC, SÉRIE NORMAL, ESGOTO PREDIAL, DN 100 X 50 MM, JUNTA ELÁSTICA, FORNECIDO E INSTALADO EM RAMAL DE DESCARGA OU RAMAL DE ESGOTO SANITÁRIO. AF_08/2022</v>
          </cell>
          <cell r="I4947" t="str">
            <v>UN</v>
          </cell>
          <cell r="J4947" t="str">
            <v>COEFICIENTE DE REPRESENTATIVIDADE</v>
          </cell>
          <cell r="K4947" t="str">
            <v>41,68</v>
          </cell>
        </row>
        <row r="4948">
          <cell r="G4948">
            <v>104346</v>
          </cell>
          <cell r="H4948" t="str">
            <v>TE, PVC, SÉRIE NORMAL, ESGOTO PREDIAL, DN 100 X 75 MM, JUNTA ELÁSTICA, FORNECIDO E INSTALADO EM RAMAL DE DESCARGA OU RAMAL DE ESGOTO SANITÁRIO. AF_08/2022</v>
          </cell>
          <cell r="I4948" t="str">
            <v>UN</v>
          </cell>
          <cell r="J4948" t="str">
            <v>COEFICIENTE DE REPRESENTATIVIDADE</v>
          </cell>
          <cell r="K4948" t="str">
            <v>43,82</v>
          </cell>
        </row>
        <row r="4949">
          <cell r="G4949">
            <v>104347</v>
          </cell>
          <cell r="H4949" t="str">
            <v>JUNÇÃO DE REDUCAO INVERTIDA, PVC, SÉRIE NORMAL, ESGOTO PREDIAL, DN 100 X 75 MM, JUNTA ELÁSTICA, FORNECIDO E INSTALADO EM RAMAL DE DESCARGA OU RAMAL DE ESGOTO SANITÁRIO. AF_08/2022</v>
          </cell>
          <cell r="I4949" t="str">
            <v>UN</v>
          </cell>
          <cell r="J4949" t="str">
            <v>COEFICIENTE DE REPRESENTATIVIDADE</v>
          </cell>
          <cell r="K4949" t="str">
            <v>46,68</v>
          </cell>
        </row>
        <row r="4950">
          <cell r="G4950">
            <v>104348</v>
          </cell>
          <cell r="H4950" t="str">
            <v>TERMINAL DE VENTILAÇÃO, PVC, SÉRIE NORMAL, ESGOTO PREDIAL, DN 50 MM, JUNTA SOLDÁVEL, FORNECIDO E INSTALADO EM PRUMADA DE ESGOTO SANITÁRIO OU VENTILAÇÃO. AF_08/2022</v>
          </cell>
          <cell r="I4950" t="str">
            <v>UN</v>
          </cell>
          <cell r="J4950" t="str">
            <v>COEFICIENTE DE REPRESENTATIVIDADE</v>
          </cell>
          <cell r="K4950" t="str">
            <v>11,46</v>
          </cell>
        </row>
        <row r="4951">
          <cell r="G4951">
            <v>104350</v>
          </cell>
          <cell r="H4951" t="str">
            <v>JUNÇÃO DE REDUÇÃO INVERTIDA, PVC, SÉRIE NORMAL, ESGOTO PREDIAL, DN 75 X 50 MM, JUNTA ELÁSTICA, FORNECIDO E INSTALADO EM PRUMADA DE ESGOTO SANITÁRIO OU VENTILAÇÃO. AF_08/2022</v>
          </cell>
          <cell r="I4951" t="str">
            <v>UN</v>
          </cell>
          <cell r="J4951" t="str">
            <v>COEFICIENTE DE REPRESENTATIVIDADE</v>
          </cell>
          <cell r="K4951" t="str">
            <v>29,46</v>
          </cell>
        </row>
        <row r="4952">
          <cell r="G4952">
            <v>104351</v>
          </cell>
          <cell r="H4952" t="str">
            <v>TERMINAL DE VENTILAÇÃO, PVC, SÉRIE NORMAL, ESGOTO PREDIAL, DN 75 MM, JUNTA SOLDÁVEL, FORNECIDO E INSTALADO EM PRUMADA DE ESGOTO SANITÁRIO OU VENTILAÇÃO. AF_08/2022</v>
          </cell>
          <cell r="I4952" t="str">
            <v>UN</v>
          </cell>
          <cell r="J4952" t="str">
            <v>COEFICIENTE DE REPRESENTATIVIDADE</v>
          </cell>
          <cell r="K4952" t="str">
            <v>23,41</v>
          </cell>
        </row>
        <row r="4953">
          <cell r="G4953">
            <v>104352</v>
          </cell>
          <cell r="H4953" t="str">
            <v>TE, PVC, SÉRIE NORMAL, ESGOTO PREDIAL, DN 100 X 50 MM, JUNTA ELÁSTICA, FORNECIDO E INSTALADO EM PRUMADA DE ESGOTO SANITÁRIO OU VENTILAÇÃO. AF_08/2022</v>
          </cell>
          <cell r="I4953" t="str">
            <v>UN</v>
          </cell>
          <cell r="J4953" t="str">
            <v>COEFICIENTE DE REPRESENTATIVIDADE</v>
          </cell>
          <cell r="K4953" t="str">
            <v>38,48</v>
          </cell>
        </row>
        <row r="4954">
          <cell r="G4954">
            <v>104353</v>
          </cell>
          <cell r="H4954" t="str">
            <v>JUNÇÃO DE REDUÇÃO INVERTIDA, PVC, SÉRIE NORMAL, ESGOTO PREDIAL, DN 100 X 50 MM, JUNTA ELÁSTICA, FORNECIDO E INSTALADO EM PRUMADA DE ESGOTO SANITÁRIO OU VENTILAÇÃO. AF_08/2022</v>
          </cell>
          <cell r="I4954" t="str">
            <v>UN</v>
          </cell>
          <cell r="J4954" t="str">
            <v>COEFICIENTE DE REPRESENTATIVIDADE</v>
          </cell>
          <cell r="K4954" t="str">
            <v>40,70</v>
          </cell>
        </row>
        <row r="4955">
          <cell r="G4955">
            <v>104354</v>
          </cell>
          <cell r="H4955" t="str">
            <v>TE, PVC, SÉRIE NORMAL, ESGOTO PREDIAL, DN 100 X 75 MM, JUNTA ELÁSTICA, FORNECIDO E INSTALADO EM PRUMADA DE ESGOTO SANITÁRIO OU VENTILAÇÃO. AF_08/2022</v>
          </cell>
          <cell r="I4955" t="str">
            <v>UN</v>
          </cell>
          <cell r="J4955" t="str">
            <v>COEFICIENTE DE REPRESENTATIVIDADE</v>
          </cell>
          <cell r="K4955" t="str">
            <v>43,99</v>
          </cell>
        </row>
        <row r="4956">
          <cell r="G4956">
            <v>104355</v>
          </cell>
          <cell r="H4956" t="str">
            <v>JUNÇÃO DE REDUCAO INVERTIDA, PVC, SÉRIE NORMAL, ESGOTO PREDIAL, DN 100 X 75 MM, JUNTA ELÁSTICA, FORNECIDO E INSTALADO EM PRUMADA DE ESGOTO SANITÁRIO OU VENTILAÇÃO. AF_08/2022</v>
          </cell>
          <cell r="I4956" t="str">
            <v>UN</v>
          </cell>
          <cell r="J4956" t="str">
            <v>COEFICIENTE DE REPRESENTATIVIDADE</v>
          </cell>
          <cell r="K4956" t="str">
            <v>46,85</v>
          </cell>
        </row>
        <row r="4957">
          <cell r="G4957">
            <v>104356</v>
          </cell>
          <cell r="H4957" t="str">
            <v>TERMINAL DE VENTILAÇÃO, PVC, SÉRIE NORMAL, ESGOTO PREDIAL, DN 100 MM, JUNTA SOLDÁVEL, FORNECIDO E INSTALADO EM PRUMADA DE ESGOTO SANITÁRIO OU VENTILAÇÃO. AF_08/2022</v>
          </cell>
          <cell r="I4957" t="str">
            <v>UN</v>
          </cell>
          <cell r="J4957" t="str">
            <v>COEFICIENTE DE REPRESENTATIVIDADE</v>
          </cell>
          <cell r="K4957" t="str">
            <v>30,77</v>
          </cell>
        </row>
        <row r="4958">
          <cell r="G4958">
            <v>104357</v>
          </cell>
          <cell r="H4958" t="str">
            <v>CAP, PVC, SÉRIE NORMAL, ESGOTO PREDIAL, DN 100 MM, JUNTA ELÁSTICA, FORNECIDO E INSTALADO EM SUBCOLETOR AÉREO DE ESGOTO SANITÁRIO. AF_08/2022</v>
          </cell>
          <cell r="I4958" t="str">
            <v>UN</v>
          </cell>
          <cell r="J4958" t="str">
            <v>COEFICIENTE DE REPRESENTATIVIDADE</v>
          </cell>
          <cell r="K4958" t="str">
            <v>18,77</v>
          </cell>
        </row>
        <row r="4959">
          <cell r="G4959">
            <v>97895</v>
          </cell>
          <cell r="H4959" t="str">
            <v>CAIXA ENTERRADA HIDRÁULICA RETANGULAR, EM CONCRETO PRÉ-MOLDADO, DIMENSÕES INTERNAS: 0,3X0,3X0,3 M. AF_12/2020</v>
          </cell>
          <cell r="I4959" t="str">
            <v>UN</v>
          </cell>
          <cell r="J4959" t="str">
            <v>ATRIBUÍDO SÃO PAULO</v>
          </cell>
          <cell r="K4959" t="str">
            <v>142,41</v>
          </cell>
        </row>
        <row r="4960">
          <cell r="G4960">
            <v>97896</v>
          </cell>
          <cell r="H4960" t="str">
            <v>CAIXA ENTERRADA HIDRÁULICA RETANGULAR, EM CONCRETO PRÉ-MOLDADO, DIMENSÕES INTERNAS: 0,4X0,4X0,4 M. AF_12/2020</v>
          </cell>
          <cell r="I4960" t="str">
            <v>UN</v>
          </cell>
          <cell r="J4960" t="str">
            <v>ATRIBUÍDO SÃO PAULO</v>
          </cell>
          <cell r="K4960" t="str">
            <v>264,03</v>
          </cell>
        </row>
        <row r="4961">
          <cell r="G4961">
            <v>97897</v>
          </cell>
          <cell r="H4961" t="str">
            <v>CAIXA ENTERRADA HIDRÁULICA RETANGULAR, EM CONCRETO PRÉ-MOLDADO, DIMENSÕES INTERNAS: 0,6X0,6X0,5 M. AF_12/2020</v>
          </cell>
          <cell r="I4961" t="str">
            <v>UN</v>
          </cell>
          <cell r="J4961" t="str">
            <v>ATRIBUÍDO SÃO PAULO</v>
          </cell>
          <cell r="K4961" t="str">
            <v>343,61</v>
          </cell>
        </row>
        <row r="4962">
          <cell r="G4962">
            <v>97898</v>
          </cell>
          <cell r="H4962" t="str">
            <v>CAIXA ENTERRADA HIDRÁULICA RETANGULAR, EM CONCRETO PRÉ-MOLDADO, DIMENSÕES INTERNAS: 0,8X0,8X0,5 M. AF_12/2020</v>
          </cell>
          <cell r="I4962" t="str">
            <v>UN</v>
          </cell>
          <cell r="J4962" t="str">
            <v>ATRIBUÍDO SÃO PAULO</v>
          </cell>
          <cell r="K4962" t="str">
            <v>679,92</v>
          </cell>
        </row>
        <row r="4963">
          <cell r="G4963">
            <v>97900</v>
          </cell>
          <cell r="H4963" t="str">
            <v>CAIXA ENTERRADA HIDRÁULICA RETANGULAR EM ALVENARIA COM TIJOLOS CERÂMICOS MACIÇOS, DIMENSÕES INTERNAS: 0,3X0,3X0,3 M PARA REDE DE ESGOTO. AF_12/2020</v>
          </cell>
          <cell r="I4963" t="str">
            <v>UN</v>
          </cell>
          <cell r="J4963" t="str">
            <v>ATRIBUÍDO SÃO PAULO</v>
          </cell>
          <cell r="K4963" t="str">
            <v>172,44</v>
          </cell>
        </row>
        <row r="4964">
          <cell r="G4964">
            <v>97901</v>
          </cell>
          <cell r="H4964" t="str">
            <v>CAIXA ENTERRADA HIDRÁULICA RETANGULAR EM ALVENARIA COM TIJOLOS CERÂMICOS MACIÇOS, DIMENSÕES INTERNAS: 0,4X0,4X0,4 M PARA REDE DE ESGOTO. AF_12/2020</v>
          </cell>
          <cell r="I4964" t="str">
            <v>UN</v>
          </cell>
          <cell r="J4964" t="str">
            <v>ATRIBUÍDO SÃO PAULO</v>
          </cell>
          <cell r="K4964" t="str">
            <v>271,02</v>
          </cell>
        </row>
        <row r="4965">
          <cell r="G4965">
            <v>97902</v>
          </cell>
          <cell r="H4965" t="str">
            <v>CAIXA ENTERRADA HIDRÁULICA RETANGULAR EM ALVENARIA COM TIJOLOS CERÂMICOS MACIÇOS, DIMENSÕES INTERNAS: 0,6X0,6X0,6 M PARA REDE DE ESGOTO. AF_12/2020</v>
          </cell>
          <cell r="I4965" t="str">
            <v>UN</v>
          </cell>
          <cell r="J4965" t="str">
            <v>ATRIBUÍDO SÃO PAULO</v>
          </cell>
          <cell r="K4965" t="str">
            <v>529,29</v>
          </cell>
        </row>
        <row r="4966">
          <cell r="G4966">
            <v>97903</v>
          </cell>
          <cell r="H4966" t="str">
            <v>CAIXA ENTERRADA HIDRÁULICA RETANGULAR EM ALVENARIA COM TIJOLOS CERÂMICOS MACIÇOS, DIMENSÕES INTERNAS: 0,8X0,8X0,6 M PARA REDE DE ESGOTO. AF_12/2020</v>
          </cell>
          <cell r="I4966" t="str">
            <v>UN</v>
          </cell>
          <cell r="J4966" t="str">
            <v>ATRIBUÍDO SÃO PAULO</v>
          </cell>
          <cell r="K4966" t="str">
            <v>734,74</v>
          </cell>
        </row>
        <row r="4967">
          <cell r="G4967">
            <v>97904</v>
          </cell>
          <cell r="H4967" t="str">
            <v>CAIXA ENTERRADA HIDRÁULICA RETANGULAR EM ALVENARIA COM TIJOLOS CERÂMICOS MACIÇOS, DIMENSÕES INTERNAS: 1X1X0,6 M PARA REDE DE ESGOTO. AF_12/2020</v>
          </cell>
          <cell r="I4967" t="str">
            <v>UN</v>
          </cell>
          <cell r="J4967" t="str">
            <v>ATRIBUÍDO SÃO PAULO</v>
          </cell>
          <cell r="K4967" t="str">
            <v>878,20</v>
          </cell>
        </row>
        <row r="4968">
          <cell r="G4968">
            <v>97905</v>
          </cell>
          <cell r="H4968" t="str">
            <v>CAIXA ENTERRADA HIDRÁULICA RETANGULAR, EM ALVENARIA COM BLOCOS DE CONCRETO, DIMENSÕES INTERNAS: 0,4X0,4X0,4 M PARA REDE DE ESGOTO. AF_12/2020</v>
          </cell>
          <cell r="I4968" t="str">
            <v>UN</v>
          </cell>
          <cell r="J4968" t="str">
            <v>ATRIBUÍDO SÃO PAULO</v>
          </cell>
          <cell r="K4968" t="str">
            <v>218,34</v>
          </cell>
        </row>
        <row r="4969">
          <cell r="G4969">
            <v>97906</v>
          </cell>
          <cell r="H4969" t="str">
            <v>CAIXA ENTERRADA HIDRÁULICA RETANGULAR, EM ALVENARIA COM BLOCOS DE CONCRETO, DIMENSÕES INTERNAS: 0,6X0,6X0,6 M PARA REDE DE ESGOTO. AF_12/2020</v>
          </cell>
          <cell r="I4969" t="str">
            <v>UN</v>
          </cell>
          <cell r="J4969" t="str">
            <v>ATRIBUÍDO SÃO PAULO</v>
          </cell>
          <cell r="K4969" t="str">
            <v>407,53</v>
          </cell>
        </row>
        <row r="4970">
          <cell r="G4970">
            <v>97907</v>
          </cell>
          <cell r="H4970" t="str">
            <v>CAIXA ENTERRADA HIDRÁULICA RETANGULAR, EM ALVENARIA COM BLOCOS DE CONCRETO, DIMENSÕES INTERNAS: 0,8X0,8X0,6 M PARA REDE DE ESGOTO. AF_12/2020</v>
          </cell>
          <cell r="I4970" t="str">
            <v>UN</v>
          </cell>
          <cell r="J4970" t="str">
            <v>ATRIBUÍDO SÃO PAULO</v>
          </cell>
          <cell r="K4970" t="str">
            <v>579,35</v>
          </cell>
        </row>
        <row r="4971">
          <cell r="G4971">
            <v>97908</v>
          </cell>
          <cell r="H4971" t="str">
            <v>CAIXA ENTERRADA HIDRÁULICA RETANGULAR, EM ALVENARIA COM BLOCOS DE CONCRETO, DIMENSÕES INTERNAS: 1X1X0,6 M PARA REDE DE ESGOTO. AF_12/2020</v>
          </cell>
          <cell r="I4971" t="str">
            <v>UN</v>
          </cell>
          <cell r="J4971" t="str">
            <v>ATRIBUÍDO SÃO PAULO</v>
          </cell>
          <cell r="K4971" t="str">
            <v>694,33</v>
          </cell>
        </row>
        <row r="4972">
          <cell r="G4972">
            <v>98102</v>
          </cell>
          <cell r="H4972" t="str">
            <v>CAIXA DE GORDURA SIMPLES, CIRCULAR, EM CONCRETO PRÉ-MOLDADO, DIÂMETRO INTERNO = 0,4 M, ALTURA INTERNA = 0,4 M. AF_12/2020</v>
          </cell>
          <cell r="I4972" t="str">
            <v>UN</v>
          </cell>
          <cell r="J4972" t="str">
            <v>ATRIBUÍDO SÃO PAULO</v>
          </cell>
          <cell r="K4972" t="str">
            <v>135,89</v>
          </cell>
        </row>
        <row r="4973">
          <cell r="G4973">
            <v>98104</v>
          </cell>
          <cell r="H4973" t="str">
            <v>CAIXA DE GORDURA SIMPLES (CAPACIDADE: 36L), RETANGULAR, EM ALVENARIA COM TIJOLOS CERÂMICOS MACIÇOS, DIMENSÕES INTERNAS = 0,2X0,4 M, ALTURA INTERNA = 0,8 M. AF_12/2020</v>
          </cell>
          <cell r="I4973" t="str">
            <v>UN</v>
          </cell>
          <cell r="J4973" t="str">
            <v>ATRIBUÍDO SÃO PAULO</v>
          </cell>
          <cell r="K4973" t="str">
            <v>343,61</v>
          </cell>
        </row>
        <row r="4974">
          <cell r="G4974">
            <v>98105</v>
          </cell>
          <cell r="H4974" t="str">
            <v>CAIXA DE GORDURA DUPLA (CAPACIDADE: 126 L), RETANGULAR, EM ALVENARIA COM TIJOLOS CERÂMICOS MACIÇOS, DIMENSÕES INTERNAS = 0,4X0,7 M, ALTURA INTERNA = 0,8 M. AF_12/2020</v>
          </cell>
          <cell r="I4974" t="str">
            <v>UN</v>
          </cell>
          <cell r="J4974" t="str">
            <v>ATRIBUÍDO SÃO PAULO</v>
          </cell>
          <cell r="K4974" t="str">
            <v>596,43</v>
          </cell>
        </row>
        <row r="4975">
          <cell r="G4975">
            <v>98106</v>
          </cell>
          <cell r="H4975" t="str">
            <v>CAIXA DE GORDURA ESPECIAL (CAPACIDADE: 312 L - PARA ATÉ 146 PESSOAS SERVIDAS NO PICO), RETANGULAR, EM ALVENARIA COM TIJOLOS CERÂMICOS MACIÇOS, DIMENSÕES INTERNAS = 0,4X1,2 M, ALTURA INTERNA = 1 M. AF_12/2020</v>
          </cell>
          <cell r="I4975" t="str">
            <v>UN</v>
          </cell>
          <cell r="J4975" t="str">
            <v>ATRIBUÍDO SÃO PAULO</v>
          </cell>
          <cell r="K4975" t="str">
            <v>985,76</v>
          </cell>
        </row>
        <row r="4976">
          <cell r="G4976">
            <v>98107</v>
          </cell>
          <cell r="H4976" t="str">
            <v>CAIXA DE GORDURA SIMPLES (CAPACIDADE: 36 L), RETANGULAR, EM ALVENARIA COM BLOCOS DE CONCRETO, DIMENSÕES INTERNAS = 0,2X0,4 M, ALTURA INTERNA = 0,8 M. AF_12/2020</v>
          </cell>
          <cell r="I4976" t="str">
            <v>UN</v>
          </cell>
          <cell r="J4976" t="str">
            <v>ATRIBUÍDO SÃO PAULO</v>
          </cell>
          <cell r="K4976" t="str">
            <v>249,43</v>
          </cell>
        </row>
        <row r="4977">
          <cell r="G4977">
            <v>98108</v>
          </cell>
          <cell r="H4977" t="str">
            <v>CAIXA DE GORDURA DUPLA (CAPACIDADE: 126 L), RETANGULAR, EM ALVENARIA COM BLOCOS DE CONCRETO, DIMENSÕES INTERNAS = 0,4X0,7 M, ALTURA INTERNA = 0,8 M. AF_12/2020</v>
          </cell>
          <cell r="I4977" t="str">
            <v>UN</v>
          </cell>
          <cell r="J4977" t="str">
            <v>ATRIBUÍDO SÃO PAULO</v>
          </cell>
          <cell r="K4977" t="str">
            <v>444,32</v>
          </cell>
        </row>
        <row r="4978">
          <cell r="G4978">
            <v>99250</v>
          </cell>
          <cell r="H4978" t="str">
            <v>CAIXA ENTERRADA HIDRÁULICA RETANGULAR EM ALVENARIA COM TIJOLOS CERÂMICOS MACIÇOS, DIMENSÕES INTERNAS: 0,3X0,3X0,3 M PARA REDE DE DRENAGEM. AF_12/2020</v>
          </cell>
          <cell r="I4978" t="str">
            <v>UN</v>
          </cell>
          <cell r="J4978" t="str">
            <v>ATRIBUÍDO SÃO PAULO</v>
          </cell>
          <cell r="K4978" t="str">
            <v>167,11</v>
          </cell>
        </row>
        <row r="4979">
          <cell r="G4979">
            <v>99251</v>
          </cell>
          <cell r="H4979" t="str">
            <v>CAIXA ENTERRADA HIDRÁULICA RETANGULAR EM ALVENARIA COM TIJOLOS CERÂMICOS MACIÇOS, DIMENSÕES INTERNAS: 0,4X0,4X0,4 M PARA REDE DE DRENAGEM. AF_12/2020</v>
          </cell>
          <cell r="I4979" t="str">
            <v>UN</v>
          </cell>
          <cell r="J4979" t="str">
            <v>ATRIBUÍDO SÃO PAULO</v>
          </cell>
          <cell r="K4979" t="str">
            <v>261,87</v>
          </cell>
        </row>
        <row r="4980">
          <cell r="G4980">
            <v>99253</v>
          </cell>
          <cell r="H4980" t="str">
            <v>CAIXA ENTERRADA HIDRÁULICA RETANGULAR EM ALVENARIA COM TIJOLOS CERÂMICOS MACIÇOS, DIMENSÕES INTERNAS: 0,6X0,6X0,6 M PARA REDE DE DRENAGEM. AF_12/2020</v>
          </cell>
          <cell r="I4980" t="str">
            <v>UN</v>
          </cell>
          <cell r="J4980" t="str">
            <v>ATRIBUÍDO SÃO PAULO</v>
          </cell>
          <cell r="K4980" t="str">
            <v>508,75</v>
          </cell>
        </row>
        <row r="4981">
          <cell r="G4981">
            <v>99255</v>
          </cell>
          <cell r="H4981" t="str">
            <v>CAIXA ENTERRADA HIDRÁULICA RETANGULAR EM ALVENARIA COM TIJOLOS CERÂMICOS MACIÇOS, DIMENSÕES INTERNAS: 0,8X0,8X0,6 M PARA REDE DE DRENAGEM. AF_12/2020</v>
          </cell>
          <cell r="I4981" t="str">
            <v>UN</v>
          </cell>
          <cell r="J4981" t="str">
            <v>ATRIBUÍDO SÃO PAULO</v>
          </cell>
          <cell r="K4981" t="str">
            <v>706,57</v>
          </cell>
        </row>
        <row r="4982">
          <cell r="G4982">
            <v>99257</v>
          </cell>
          <cell r="H4982" t="str">
            <v>CAIXA ENTERRADA HIDRÁULICA RETANGULAR EM ALVENARIA COM TIJOLOS CERÂMICOS MACIÇOS, DIMENSÕES INTERNAS: 1X1X0,6 M PARA REDE DE DRENAGEM. AF_12/2020</v>
          </cell>
          <cell r="I4982" t="str">
            <v>UN</v>
          </cell>
          <cell r="J4982" t="str">
            <v>ATRIBUÍDO SÃO PAULO</v>
          </cell>
          <cell r="K4982" t="str">
            <v>841,77</v>
          </cell>
        </row>
        <row r="4983">
          <cell r="G4983">
            <v>99258</v>
          </cell>
          <cell r="H4983" t="str">
            <v>CAIXA ENTERRADA HIDRÁULICA RETANGULAR, EM ALVENARIA COM BLOCOS DE CONCRETO, DIMENSÕES INTERNAS: 0,4X0,4X0,4 M PARA REDE DE DRENAGEM. AF_12/2020</v>
          </cell>
          <cell r="I4983" t="str">
            <v>UN</v>
          </cell>
          <cell r="J4983" t="str">
            <v>ATRIBUÍDO SÃO PAULO</v>
          </cell>
          <cell r="K4983" t="str">
            <v>212,52</v>
          </cell>
        </row>
        <row r="4984">
          <cell r="G4984">
            <v>99260</v>
          </cell>
          <cell r="H4984" t="str">
            <v>CAIXA ENTERRADA HIDRÁULICA RETANGULAR, EM ALVENARIA COM BLOCOS DE CONCRETO, DIMENSÕES INTERNAS: 0,6X0,6X0,6 M PARA REDE DE DRENAGEM. AF_12/2020</v>
          </cell>
          <cell r="I4984" t="str">
            <v>UN</v>
          </cell>
          <cell r="J4984" t="str">
            <v>ATRIBUÍDO SÃO PAULO</v>
          </cell>
          <cell r="K4984" t="str">
            <v>394,59</v>
          </cell>
        </row>
        <row r="4985">
          <cell r="G4985">
            <v>99262</v>
          </cell>
          <cell r="H4985" t="str">
            <v>CAIXA ENTERRADA HIDRÁULICA RETANGULAR, EM ALVENARIA COM BLOCOS DE CONCRETO, DIMENSÕES INTERNAS: 0,8X0,8X0,6 M PARA REDE DE DRENAGEM. AF_12/2020</v>
          </cell>
          <cell r="I4985" t="str">
            <v>UN</v>
          </cell>
          <cell r="J4985" t="str">
            <v>ATRIBUÍDO SÃO PAULO</v>
          </cell>
          <cell r="K4985" t="str">
            <v>560,89</v>
          </cell>
        </row>
        <row r="4986">
          <cell r="G4986">
            <v>99264</v>
          </cell>
          <cell r="H4986" t="str">
            <v>CAIXA ENTERRADA HIDRÁULICA RETANGULAR, EM ALVENARIA COM BLOCOS DE CONCRETO, DIMENSÕES INTERNAS: 1X1X0,6 M PARA REDE DE DRENAGEM. AF_12/2020</v>
          </cell>
          <cell r="I4986" t="str">
            <v>UN</v>
          </cell>
          <cell r="J4986" t="str">
            <v>ATRIBUÍDO SÃO PAULO</v>
          </cell>
          <cell r="K4986" t="str">
            <v>669,38</v>
          </cell>
        </row>
        <row r="4987">
          <cell r="G4987">
            <v>102587</v>
          </cell>
          <cell r="H4987" t="str">
            <v>FURO EM CAIXA D'ÁGUA COM ESPESSURA DE 2 ATÉ 5 MM E DIÂMETRO DE 15 MM. AF_06/2021</v>
          </cell>
          <cell r="I4987" t="str">
            <v>UN</v>
          </cell>
          <cell r="J4987" t="str">
            <v>COEFICIENTE DE REPRESENTATIVIDADE</v>
          </cell>
          <cell r="K4987" t="str">
            <v>2,83</v>
          </cell>
        </row>
        <row r="4988">
          <cell r="G4988">
            <v>102588</v>
          </cell>
          <cell r="H4988" t="str">
            <v>FURO EM CAIXA D'ÁGUA COM ESPESSURA DE 6 ATÉ 8 MM E DIÂMETRO DE 15 MM. AF_06/2021</v>
          </cell>
          <cell r="I4988" t="str">
            <v>UN</v>
          </cell>
          <cell r="J4988" t="str">
            <v>COEFICIENTE DE REPRESENTATIVIDADE</v>
          </cell>
          <cell r="K4988" t="str">
            <v>4,10</v>
          </cell>
        </row>
        <row r="4989">
          <cell r="G4989">
            <v>102589</v>
          </cell>
          <cell r="H4989" t="str">
            <v>FURO EM CAIXA D'ÁGUA COM ESPESSURA DE 2 ATÉ 5 MM E DIÂMETRO DE 20 MM. AF_06/2021</v>
          </cell>
          <cell r="I4989" t="str">
            <v>UN</v>
          </cell>
          <cell r="J4989" t="str">
            <v>COEFICIENTE DE REPRESENTATIVIDADE</v>
          </cell>
          <cell r="K4989" t="str">
            <v>3,15</v>
          </cell>
        </row>
        <row r="4990">
          <cell r="G4990">
            <v>102590</v>
          </cell>
          <cell r="H4990" t="str">
            <v>FURO EM CAIXA D'ÁGUA COM ESPESSURA DE 6 ATÉ 8 MM E DIÂMETRO DE 20 MM. AF_06/2021</v>
          </cell>
          <cell r="I4990" t="str">
            <v>UN</v>
          </cell>
          <cell r="J4990" t="str">
            <v>COEFICIENTE DE REPRESENTATIVIDADE</v>
          </cell>
          <cell r="K4990" t="str">
            <v>4,42</v>
          </cell>
        </row>
        <row r="4991">
          <cell r="G4991">
            <v>102591</v>
          </cell>
          <cell r="H4991" t="str">
            <v>FURO EM CAIXA D'ÁGUA COM ESPESSURA DE 2 ATÉ 5 MM E DIÂMETRO DE 25 MM. AF_06/2021</v>
          </cell>
          <cell r="I4991" t="str">
            <v>UN</v>
          </cell>
          <cell r="J4991" t="str">
            <v>COEFICIENTE DE REPRESENTATIVIDADE</v>
          </cell>
          <cell r="K4991" t="str">
            <v>3,47</v>
          </cell>
        </row>
        <row r="4992">
          <cell r="G4992">
            <v>102592</v>
          </cell>
          <cell r="H4992" t="str">
            <v>FURO EM CAIXA D'ÁGUA COM ESPESSURA DE 6 ATÉ 8 MM E DIÂMETRO DE 25 MM. AF_06/2021</v>
          </cell>
          <cell r="I4992" t="str">
            <v>UN</v>
          </cell>
          <cell r="J4992" t="str">
            <v>COEFICIENTE DE REPRESENTATIVIDADE</v>
          </cell>
          <cell r="K4992" t="str">
            <v>4,74</v>
          </cell>
        </row>
        <row r="4993">
          <cell r="G4993">
            <v>102593</v>
          </cell>
          <cell r="H4993" t="str">
            <v>FURO EM CAIXA D'ÁGUA COM ESPESSURA DE 2 ATÉ 5 MM E DIÂMETRO DE 32 MM. AF_06/2021</v>
          </cell>
          <cell r="I4993" t="str">
            <v>UN</v>
          </cell>
          <cell r="J4993" t="str">
            <v>COEFICIENTE DE REPRESENTATIVIDADE</v>
          </cell>
          <cell r="K4993" t="str">
            <v>3,92</v>
          </cell>
        </row>
        <row r="4994">
          <cell r="G4994">
            <v>102594</v>
          </cell>
          <cell r="H4994" t="str">
            <v>FURO EM CAIXA D'ÁGUA COM ESPESSURA DE 6 ATÉ 8 MM E DIÂMETRO DE 32 MM. AF_06/2021</v>
          </cell>
          <cell r="I4994" t="str">
            <v>UN</v>
          </cell>
          <cell r="J4994" t="str">
            <v>COEFICIENTE DE REPRESENTATIVIDADE</v>
          </cell>
          <cell r="K4994" t="str">
            <v>5,19</v>
          </cell>
        </row>
        <row r="4995">
          <cell r="G4995">
            <v>102595</v>
          </cell>
          <cell r="H4995" t="str">
            <v>FURO EM CAIXA D'ÁGUA COM ESPESSURA DE 2 ATÉ 5 MM E DIÂMETRO DE 40 MM. AF_06/2021</v>
          </cell>
          <cell r="I4995" t="str">
            <v>UN</v>
          </cell>
          <cell r="J4995" t="str">
            <v>COEFICIENTE DE REPRESENTATIVIDADE</v>
          </cell>
          <cell r="K4995" t="str">
            <v>4,43</v>
          </cell>
        </row>
        <row r="4996">
          <cell r="G4996">
            <v>102596</v>
          </cell>
          <cell r="H4996" t="str">
            <v>FURO EM CAIXA D'ÁGUA COM ESPESSURA DE 6 ATÉ 8 MM E DIÂMETRO DE 40 MM. AF_06/2021</v>
          </cell>
          <cell r="I4996" t="str">
            <v>UN</v>
          </cell>
          <cell r="J4996" t="str">
            <v>COEFICIENTE DE REPRESENTATIVIDADE</v>
          </cell>
          <cell r="K4996" t="str">
            <v>5,70</v>
          </cell>
        </row>
        <row r="4997">
          <cell r="G4997">
            <v>102597</v>
          </cell>
          <cell r="H4997" t="str">
            <v>FURO EM CAIXA D'ÁGUA COM ESPESSURA DE 2 ATÉ 5 MM E DIÂMETRO DE 50 MM. AF_06/2021</v>
          </cell>
          <cell r="I4997" t="str">
            <v>UN</v>
          </cell>
          <cell r="J4997" t="str">
            <v>COEFICIENTE DE REPRESENTATIVIDADE</v>
          </cell>
          <cell r="K4997" t="str">
            <v>5,07</v>
          </cell>
        </row>
        <row r="4998">
          <cell r="G4998">
            <v>102598</v>
          </cell>
          <cell r="H4998" t="str">
            <v>FURO EM CAIXA D'ÁGUA COM ESPESSURA DE 6 ATÉ 8 MM E DIÂMETRO DE 50 MM. AF_06/2021</v>
          </cell>
          <cell r="I4998" t="str">
            <v>UN</v>
          </cell>
          <cell r="J4998" t="str">
            <v>COEFICIENTE DE REPRESENTATIVIDADE</v>
          </cell>
          <cell r="K4998" t="str">
            <v>6,34</v>
          </cell>
        </row>
        <row r="4999">
          <cell r="G4999">
            <v>102599</v>
          </cell>
          <cell r="H4999" t="str">
            <v>FURO EM CAIXA D'ÁGUA COM ESPESSURA DE 2 ATÉ 5 MM E DIÂMETRO DE 60 MM. AF_06/2021</v>
          </cell>
          <cell r="I4999" t="str">
            <v>UN</v>
          </cell>
          <cell r="J4999" t="str">
            <v>COEFICIENTE DE REPRESENTATIVIDADE</v>
          </cell>
          <cell r="K4999" t="str">
            <v>5,71</v>
          </cell>
        </row>
        <row r="5000">
          <cell r="G5000">
            <v>102600</v>
          </cell>
          <cell r="H5000" t="str">
            <v>FURO EM CAIXA D'ÁGUA COM ESPESSURA DE 6 ATÉ 8 MM E DIÂMETRO DE 60 MM. AF_06/2021</v>
          </cell>
          <cell r="I5000" t="str">
            <v>UN</v>
          </cell>
          <cell r="J5000" t="str">
            <v>COEFICIENTE DE REPRESENTATIVIDADE</v>
          </cell>
          <cell r="K5000" t="str">
            <v>6,98</v>
          </cell>
        </row>
        <row r="5001">
          <cell r="G5001">
            <v>102601</v>
          </cell>
          <cell r="H5001" t="str">
            <v>FURO EM CAIXA D'ÁGUA COM ESPESSURA DE 2 ATÉ 5 MM E DIÂMETRO DE 75 MM. AF_06/2021</v>
          </cell>
          <cell r="I5001" t="str">
            <v>UN</v>
          </cell>
          <cell r="J5001" t="str">
            <v>COEFICIENTE DE REPRESENTATIVIDADE</v>
          </cell>
          <cell r="K5001" t="str">
            <v>6,67</v>
          </cell>
        </row>
        <row r="5002">
          <cell r="G5002">
            <v>102602</v>
          </cell>
          <cell r="H5002" t="str">
            <v>FURO EM CAIXA D'ÁGUA COM ESPESSURA DE 6 ATÉ 8 MM E DIÂMETRO DE 75 MM. AF_06/2021</v>
          </cell>
          <cell r="I5002" t="str">
            <v>UN</v>
          </cell>
          <cell r="J5002" t="str">
            <v>COEFICIENTE DE REPRESENTATIVIDADE</v>
          </cell>
          <cell r="K5002" t="str">
            <v>7,94</v>
          </cell>
        </row>
        <row r="5003">
          <cell r="G5003">
            <v>102603</v>
          </cell>
          <cell r="H5003" t="str">
            <v>FURO EM CAIXA D'ÁGUA COM ESPESSURA DE 2 ATÉ 5 MM E DIÂMETRO DE 100 MM. AF_06/2021</v>
          </cell>
          <cell r="I5003" t="str">
            <v>UN</v>
          </cell>
          <cell r="J5003" t="str">
            <v>COEFICIENTE DE REPRESENTATIVIDADE</v>
          </cell>
          <cell r="K5003" t="str">
            <v>8,28</v>
          </cell>
        </row>
        <row r="5004">
          <cell r="G5004">
            <v>102604</v>
          </cell>
          <cell r="H5004" t="str">
            <v>FURO EM CAIXA D'ÁGUA COM ESPESSURA DE 6 ATÉ 8 MM E DIÂMETRO DE 100 MM. AF_06/2021</v>
          </cell>
          <cell r="I5004" t="str">
            <v>UN</v>
          </cell>
          <cell r="J5004" t="str">
            <v>COEFICIENTE DE REPRESENTATIVIDADE</v>
          </cell>
          <cell r="K5004" t="str">
            <v>9,54</v>
          </cell>
        </row>
        <row r="5005">
          <cell r="G5005">
            <v>102605</v>
          </cell>
          <cell r="H5005" t="str">
            <v>CAIXA D´ÁGUA EM POLIETILENO, 500 LITROS - FORNECIMENTO E INSTALAÇÃO. AF_06/2021</v>
          </cell>
          <cell r="I5005" t="str">
            <v>UN</v>
          </cell>
          <cell r="J5005" t="str">
            <v>COEFICIENTE DE REPRESENTATIVIDADE</v>
          </cell>
          <cell r="K5005" t="str">
            <v>227,42</v>
          </cell>
        </row>
        <row r="5006">
          <cell r="G5006">
            <v>102606</v>
          </cell>
          <cell r="H5006" t="str">
            <v>CAIXA D´ÁGUA EM POLIETILENO, 750 LITROS - FORNECIMENTO E INSTALAÇÃO. AF_06/2021</v>
          </cell>
          <cell r="I5006" t="str">
            <v>UN</v>
          </cell>
          <cell r="J5006" t="str">
            <v>COEFICIENTE DE REPRESENTATIVIDADE</v>
          </cell>
          <cell r="K5006" t="str">
            <v>350,43</v>
          </cell>
        </row>
        <row r="5007">
          <cell r="G5007">
            <v>102607</v>
          </cell>
          <cell r="H5007" t="str">
            <v>CAIXA D´ÁGUA EM POLIETILENO, 1000 LITROS - FORNECIMENTO E INSTALAÇÃO. AF_06/2021</v>
          </cell>
          <cell r="I5007" t="str">
            <v>UN</v>
          </cell>
          <cell r="J5007" t="str">
            <v>COEFICIENTE DE REPRESENTATIVIDADE</v>
          </cell>
          <cell r="K5007" t="str">
            <v>375,12</v>
          </cell>
        </row>
        <row r="5008">
          <cell r="G5008">
            <v>102608</v>
          </cell>
          <cell r="H5008" t="str">
            <v>CAIXA D´ÁGUA EM POLIETILENO, 1500 LITROS - FORNECIMENTO E INSTALAÇÃO. AF_06/2021</v>
          </cell>
          <cell r="I5008" t="str">
            <v>UN</v>
          </cell>
          <cell r="J5008" t="str">
            <v>COEFICIENTE DE REPRESENTATIVIDADE</v>
          </cell>
          <cell r="K5008" t="str">
            <v>859,87</v>
          </cell>
        </row>
        <row r="5009">
          <cell r="G5009">
            <v>102609</v>
          </cell>
          <cell r="H5009" t="str">
            <v>CAIXA D´ÁGUA EM POLIETILENO, 2000 LITROS - FORNECIMENTO E INSTALAÇÃO. AF_06/2021</v>
          </cell>
          <cell r="I5009" t="str">
            <v>UN</v>
          </cell>
          <cell r="J5009" t="str">
            <v>COEFICIENTE DE REPRESENTATIVIDADE</v>
          </cell>
          <cell r="K5009" t="str">
            <v>977,05</v>
          </cell>
        </row>
        <row r="5010">
          <cell r="G5010">
            <v>102610</v>
          </cell>
          <cell r="H5010" t="str">
            <v>CAIXA D´ÁGUA EM POLIETILENO, 3000 LITROS - FORNECIMENTO E INSTALAÇÃO. AF_06/2021</v>
          </cell>
          <cell r="I5010" t="str">
            <v>UN</v>
          </cell>
          <cell r="J5010" t="str">
            <v>COEFICIENTE DE REPRESENTATIVIDADE</v>
          </cell>
          <cell r="K5010" t="str">
            <v>1.679,24</v>
          </cell>
        </row>
        <row r="5011">
          <cell r="G5011">
            <v>102611</v>
          </cell>
          <cell r="H5011" t="str">
            <v>CAIXA D´ÁGUA EM POLIÉSTER REFORÇADO COM FIBRA DE VIDRO, 500 LITROS - FORNECIMENTO E INSTALAÇÃO. AF_06/2021</v>
          </cell>
          <cell r="I5011" t="str">
            <v>UN</v>
          </cell>
          <cell r="J5011" t="str">
            <v>COEFICIENTE DE REPRESENTATIVIDADE</v>
          </cell>
          <cell r="K5011" t="str">
            <v>377,85</v>
          </cell>
        </row>
        <row r="5012">
          <cell r="G5012">
            <v>102612</v>
          </cell>
          <cell r="H5012" t="str">
            <v>CAIXA D´ÁGUA EM POLIÉSTER REFORÇADO COM FIBRA DE VIDRO, 750 LITROS - FORNECIMENTO E INSTALAÇÃO. AF_06/2021</v>
          </cell>
          <cell r="I5012" t="str">
            <v>UN</v>
          </cell>
          <cell r="J5012" t="str">
            <v>COEFICIENTE DE REPRESENTATIVIDADE</v>
          </cell>
          <cell r="K5012" t="str">
            <v>542,49</v>
          </cell>
        </row>
        <row r="5013">
          <cell r="G5013">
            <v>102613</v>
          </cell>
          <cell r="H5013" t="str">
            <v>CAIXA D´ÁGUA EM POLIÉSTER REFORÇADO COM FIBRA DE VIDRO, 1000 LITROS - FORNECIMENTO E INSTALAÇÃO. AF_06/2021</v>
          </cell>
          <cell r="I5013" t="str">
            <v>UN</v>
          </cell>
          <cell r="J5013" t="str">
            <v>COEFICIENTE DE REPRESENTATIVIDADE</v>
          </cell>
          <cell r="K5013" t="str">
            <v>525,86</v>
          </cell>
        </row>
        <row r="5014">
          <cell r="G5014">
            <v>102614</v>
          </cell>
          <cell r="H5014" t="str">
            <v>CAIXA D´ÁGUA EM POLIÉSTER REFORÇADO COM FIBRA DE VIDRO, 1500 LITROS - FORNECIMENTO E INSTALAÇÃO. AF_06/2021</v>
          </cell>
          <cell r="I5014" t="str">
            <v>UN</v>
          </cell>
          <cell r="J5014" t="str">
            <v>COEFICIENTE DE REPRESENTATIVIDADE</v>
          </cell>
          <cell r="K5014" t="str">
            <v>808,58</v>
          </cell>
        </row>
        <row r="5015">
          <cell r="G5015">
            <v>102615</v>
          </cell>
          <cell r="H5015" t="str">
            <v>CAIXA D´ÁGUA EM POLIÉSTER REFORÇADO COM FIBRA DE VIDRO, 2000 LITROS - FORNECIMENTO E INSTALAÇÃO. AF_06/2021</v>
          </cell>
          <cell r="I5015" t="str">
            <v>UN</v>
          </cell>
          <cell r="J5015" t="str">
            <v>COEFICIENTE DE REPRESENTATIVIDADE</v>
          </cell>
          <cell r="K5015" t="str">
            <v>1.014,76</v>
          </cell>
        </row>
        <row r="5016">
          <cell r="G5016">
            <v>102616</v>
          </cell>
          <cell r="H5016" t="str">
            <v>CAIXA D´ÁGUA EM POLIÉSTER REFORÇADO COM FIBRA DE VIDRO, 3000 LITROS - FORNECIMENTO E INSTALAÇÃO. AF_06/2021</v>
          </cell>
          <cell r="I5016" t="str">
            <v>UN</v>
          </cell>
          <cell r="J5016" t="str">
            <v>COEFICIENTE DE REPRESENTATIVIDADE</v>
          </cell>
          <cell r="K5016" t="str">
            <v>1.502,18</v>
          </cell>
        </row>
        <row r="5017">
          <cell r="G5017">
            <v>102617</v>
          </cell>
          <cell r="H5017" t="str">
            <v>CAIXA D´ÁGUA EM POLIÉSTER REFORÇADO COM FIBRA DE VIDRO, 5000 LITROS - FORNECIMENTO E INSTALAÇÃO. AF_06/2021</v>
          </cell>
          <cell r="I5017" t="str">
            <v>UN</v>
          </cell>
          <cell r="J5017" t="str">
            <v>ATRIBUÍDO SÃO PAULO</v>
          </cell>
          <cell r="K5017" t="str">
            <v>2.787,43</v>
          </cell>
        </row>
        <row r="5018">
          <cell r="G5018">
            <v>102618</v>
          </cell>
          <cell r="H5018" t="str">
            <v>CAIXA D´ÁGUA EM POLIÉSTER REFORÇADO COM FIBRA DE VIDRO, 7000 LITROS - FORNECIMENTO E INSTALAÇÃO. AF_06/2021</v>
          </cell>
          <cell r="I5018" t="str">
            <v>UN</v>
          </cell>
          <cell r="J5018" t="str">
            <v>ATRIBUÍDO SÃO PAULO</v>
          </cell>
          <cell r="K5018" t="str">
            <v>3.350,90</v>
          </cell>
        </row>
        <row r="5019">
          <cell r="G5019">
            <v>102619</v>
          </cell>
          <cell r="H5019" t="str">
            <v>CAIXA D´ÁGUA EM POLIÉSTER REFORÇADO COM FIBRA DE VIDRO, 10000 LITROS - FORNECIMENTO E INSTALAÇÃO. AF_06/2021</v>
          </cell>
          <cell r="I5019" t="str">
            <v>UN</v>
          </cell>
          <cell r="J5019" t="str">
            <v>ATRIBUÍDO SÃO PAULO</v>
          </cell>
          <cell r="K5019" t="str">
            <v>4.494,07</v>
          </cell>
        </row>
        <row r="5020">
          <cell r="G5020">
            <v>102620</v>
          </cell>
          <cell r="H5020" t="str">
            <v>CAIXA D´ÁGUA EM POLIÉSTER REFORÇADO COM FIBRA DE VIDRO, 15000 LITROS - FORNECIMENTO E INSTALAÇÃO. AF_06/2021</v>
          </cell>
          <cell r="I5020" t="str">
            <v>UN</v>
          </cell>
          <cell r="J5020" t="str">
            <v>ATRIBUÍDO SÃO PAULO</v>
          </cell>
          <cell r="K5020" t="str">
            <v>6.523,47</v>
          </cell>
        </row>
        <row r="5021">
          <cell r="G5021">
            <v>102621</v>
          </cell>
          <cell r="H5021" t="str">
            <v>CAIXA D´ÁGUA EM POLIÉSTER REFORÇADO COM FIBRA DE VIDRO, 20000 LITROS - FORNECIMENTO E INSTALAÇÃO. AF_06/2021</v>
          </cell>
          <cell r="I5021" t="str">
            <v>UN</v>
          </cell>
          <cell r="J5021" t="str">
            <v>ATRIBUÍDO SÃO PAULO</v>
          </cell>
          <cell r="K5021" t="str">
            <v>10.020,64</v>
          </cell>
        </row>
        <row r="5022">
          <cell r="G5022">
            <v>102622</v>
          </cell>
          <cell r="H5022" t="str">
            <v>CAIXA D´ÁGUA EM POLIETILENO, 500 LITROS (INCLUSOS TUBOS, CONEXÕES E TORNEIRA DE BÓIA) - FORNECIMENTO E INSTALAÇÃO. AF_06/2021</v>
          </cell>
          <cell r="I5022" t="str">
            <v>UN</v>
          </cell>
          <cell r="J5022" t="str">
            <v>COEFICIENTE DE REPRESENTATIVIDADE</v>
          </cell>
          <cell r="K5022" t="str">
            <v>569,79</v>
          </cell>
        </row>
        <row r="5023">
          <cell r="G5023">
            <v>102623</v>
          </cell>
          <cell r="H5023" t="str">
            <v>CAIXA D´ÁGUA EM POLIETILENO, 1000 LITROS (INCLUSOS TUBOS, CONEXÕES E TORNEIRA DE BÓIA) - FORNECIMENTO E INSTALAÇÃO. AF_06/2021</v>
          </cell>
          <cell r="I5023" t="str">
            <v>UN</v>
          </cell>
          <cell r="J5023" t="str">
            <v>COEFICIENTE DE REPRESENTATIVIDADE</v>
          </cell>
          <cell r="K5023" t="str">
            <v>775,00</v>
          </cell>
        </row>
        <row r="5024">
          <cell r="G5024">
            <v>89482</v>
          </cell>
          <cell r="H5024" t="str">
            <v>CAIXA SIFONADA, PVC, DN 100 X 100 X 50 MM, FORNECIDA E INSTALADA EM RAMAIS DE ENCAMINHAMENTO DE ÁGUA PLUVIAL. AF_06/2022</v>
          </cell>
          <cell r="I5024" t="str">
            <v>UN</v>
          </cell>
          <cell r="J5024" t="str">
            <v>COEFICIENTE DE REPRESENTATIVIDADE</v>
          </cell>
          <cell r="K5024" t="str">
            <v>34,93</v>
          </cell>
        </row>
        <row r="5025">
          <cell r="G5025">
            <v>89491</v>
          </cell>
          <cell r="H5025" t="str">
            <v>CAIXA SIFONADA, PVC, DN 150 X 185 X 75 MM, FORNECIDA E INSTALADA EM RAMAIS DE ENCAMINHAMENTO DE ÁGUA PLUVIAL. AF_06/2022</v>
          </cell>
          <cell r="I5025" t="str">
            <v>UN</v>
          </cell>
          <cell r="J5025" t="str">
            <v>COEFICIENTE DE REPRESENTATIVIDADE</v>
          </cell>
          <cell r="K5025" t="str">
            <v>89,56</v>
          </cell>
        </row>
        <row r="5026">
          <cell r="G5026">
            <v>89495</v>
          </cell>
          <cell r="H5026" t="str">
            <v>RALO SIFONADO, PVC, DN 100 X 40 MM, JUNTA SOLDÁVEL, FORNECIDO E INSTALADO EM RAMAIS DE ENCAMINHAMENTO DE ÁGUA PLUVIAL. AF_06/2022</v>
          </cell>
          <cell r="I5026" t="str">
            <v>UN</v>
          </cell>
          <cell r="J5026" t="str">
            <v>COEFICIENTE DE REPRESENTATIVIDADE</v>
          </cell>
          <cell r="K5026" t="str">
            <v>16,02</v>
          </cell>
        </row>
        <row r="5027">
          <cell r="G5027">
            <v>89707</v>
          </cell>
          <cell r="H5027" t="str">
            <v>CAIXA SIFONADA, PVC, DN 100 X 100 X 50 MM, JUNTA ELÁSTICA, FORNECIDA E INSTALADA EM RAMAL DE DESCARGA OU EM RAMAL DE ESGOTO SANITÁRIO. AF_08/2022</v>
          </cell>
          <cell r="I5027" t="str">
            <v>UN</v>
          </cell>
          <cell r="J5027" t="str">
            <v>COEFICIENTE DE REPRESENTATIVIDADE</v>
          </cell>
          <cell r="K5027" t="str">
            <v>42,30</v>
          </cell>
        </row>
        <row r="5028">
          <cell r="G5028">
            <v>89708</v>
          </cell>
          <cell r="H5028" t="str">
            <v>CAIXA SIFONADA, PVC, DN 150 X 185 X 75 MM, JUNTA ELÁSTICA, FORNECIDA E INSTALADA EM RAMAL DE DESCARGA OU EM RAMAL DE ESGOTO SANITÁRIO. AF_08/2022</v>
          </cell>
          <cell r="I5028" t="str">
            <v>UN</v>
          </cell>
          <cell r="J5028" t="str">
            <v>COEFICIENTE DE REPRESENTATIVIDADE</v>
          </cell>
          <cell r="K5028" t="str">
            <v>91,66</v>
          </cell>
        </row>
        <row r="5029">
          <cell r="G5029">
            <v>89709</v>
          </cell>
          <cell r="H5029" t="str">
            <v>RALO SIFONADO, PVC, DN 100 X 40 MM, JUNTA SOLDÁVEL, FORNECIDO E INSTALADO EM RAMAL DE DESCARGA OU EM RAMAL DE ESGOTO SANITÁRIO. AF_08/2022</v>
          </cell>
          <cell r="I5029" t="str">
            <v>UN</v>
          </cell>
          <cell r="J5029" t="str">
            <v>COEFICIENTE DE REPRESENTATIVIDADE</v>
          </cell>
          <cell r="K5029" t="str">
            <v>18,24</v>
          </cell>
        </row>
        <row r="5030">
          <cell r="G5030">
            <v>89710</v>
          </cell>
          <cell r="H5030" t="str">
            <v>RALO SECO, PVC, DN 100 X 40 MM, JUNTA SOLDÁVEL, FORNECIDO E INSTALADO EM RAMAL DE DESCARGA OU EM RAMAL DE ESGOTO SANITÁRIO. AF_08/2022</v>
          </cell>
          <cell r="I5030" t="str">
            <v>UN</v>
          </cell>
          <cell r="J5030" t="str">
            <v>COEFICIENTE DE REPRESENTATIVIDADE</v>
          </cell>
          <cell r="K5030" t="str">
            <v>15,96</v>
          </cell>
        </row>
        <row r="5031">
          <cell r="G5031">
            <v>104326</v>
          </cell>
          <cell r="H5031" t="str">
            <v>RALO SECO CÔNICO, PVC, DN 100 X 40 MM, JUNTA SOLDÁVEL, FORNECIDO E INSTALADO EM RAMAL DE DESCARGA OU EM RAMAL DE ESGOTO SANITÁRIO. AF_08/2022</v>
          </cell>
          <cell r="I5031" t="str">
            <v>UN</v>
          </cell>
          <cell r="J5031" t="str">
            <v>COEFICIENTE DE REPRESENTATIVIDADE</v>
          </cell>
          <cell r="K5031" t="str">
            <v>17,37</v>
          </cell>
        </row>
        <row r="5032">
          <cell r="G5032">
            <v>104327</v>
          </cell>
          <cell r="H5032" t="str">
            <v>RALO SIFONADO REDONDO, PVC, DN 100 X 40 MM, JUNTA SOLDÁVEL, FORNECIDO E INSTALADO EM RAMAL DE DESCARGA OU EM RAMAL DE ESGOTO SANITÁRIO. AF_08/2022</v>
          </cell>
          <cell r="I5032" t="str">
            <v>UN</v>
          </cell>
          <cell r="J5032" t="str">
            <v>COEFICIENTE DE REPRESENTATIVIDADE</v>
          </cell>
          <cell r="K5032" t="str">
            <v>16,53</v>
          </cell>
        </row>
        <row r="5033">
          <cell r="G5033">
            <v>104328</v>
          </cell>
          <cell r="H5033" t="str">
            <v>CAIXA SIFONADA, COM GRELHA QUADRADA, PVC, DN 150 X 150 X 50 MM, JUNTA SOLDÁVEL, FORNECIDA E INSTALADA EM RAMAL DE DESCARGA OU EM RAMAL DE ESGOTO SANITÁRIO. AF_08/2022</v>
          </cell>
          <cell r="I5033" t="str">
            <v>UN</v>
          </cell>
          <cell r="J5033" t="str">
            <v>COEFICIENTE DE REPRESENTATIVIDADE</v>
          </cell>
          <cell r="K5033" t="str">
            <v>61,81</v>
          </cell>
        </row>
        <row r="5034">
          <cell r="G5034">
            <v>104329</v>
          </cell>
          <cell r="H5034" t="str">
            <v>CAIXA SIFONADA, COM GRELHA REDONDA, PVC, DN 150 X 150 X 50 MM, JUNTA SOLDÁVEL, FORNECIDA E INSTALADA EM RAMAL DE DESCARGA OU EM RAMAL DE ESGOTO SANITÁRIO. AF_08/2022</v>
          </cell>
          <cell r="I5034" t="str">
            <v>UN</v>
          </cell>
          <cell r="J5034" t="str">
            <v>COEFICIENTE DE REPRESENTATIVIDADE</v>
          </cell>
          <cell r="K5034" t="str">
            <v>69,98</v>
          </cell>
        </row>
        <row r="5035">
          <cell r="G5035">
            <v>86872</v>
          </cell>
          <cell r="H5035" t="str">
            <v>TANQUE DE LOUÇA BRANCA COM COLUNA, 30L OU EQUIVALENTE - FORNECIMENTO E INSTALAÇÃO. AF_01/2020</v>
          </cell>
          <cell r="I5035" t="str">
            <v>UN</v>
          </cell>
          <cell r="J5035" t="str">
            <v>ATRIBUÍDO SÃO PAULO</v>
          </cell>
          <cell r="K5035" t="str">
            <v>772,47</v>
          </cell>
        </row>
        <row r="5036">
          <cell r="G5036">
            <v>86874</v>
          </cell>
          <cell r="H5036" t="str">
            <v>TANQUE DE LOUÇA BRANCA SUSPENSO, 18L OU EQUIVALENTE - FORNECIMENTO E INSTALAÇÃO. AF_01/2020</v>
          </cell>
          <cell r="I5036" t="str">
            <v>UN</v>
          </cell>
          <cell r="J5036" t="str">
            <v>ATRIBUÍDO SÃO PAULO</v>
          </cell>
          <cell r="K5036" t="str">
            <v>544,51</v>
          </cell>
        </row>
        <row r="5037">
          <cell r="G5037">
            <v>86875</v>
          </cell>
          <cell r="H5037" t="str">
            <v>TANQUE DE MÁRMORE SINTÉTICO COM COLUNA, 22L OU EQUIVALENTE   FORNECIMENTO E INSTALAÇÃO. AF_01/2020</v>
          </cell>
          <cell r="I5037" t="str">
            <v>UN</v>
          </cell>
          <cell r="J5037" t="str">
            <v>ATRIBUÍDO SÃO PAULO</v>
          </cell>
          <cell r="K5037" t="str">
            <v>542,95</v>
          </cell>
        </row>
        <row r="5038">
          <cell r="G5038">
            <v>86876</v>
          </cell>
          <cell r="H5038" t="str">
            <v>TANQUE DE MÁRMORE SINTÉTICO SUSPENSO, 22L OU EQUIVALENTE - FORNECIMENTO E INSTALAÇÃO. AF_01/2020</v>
          </cell>
          <cell r="I5038" t="str">
            <v>UN</v>
          </cell>
          <cell r="J5038" t="str">
            <v>ATRIBUÍDO SÃO PAULO</v>
          </cell>
          <cell r="K5038" t="str">
            <v>309,44</v>
          </cell>
        </row>
        <row r="5039">
          <cell r="G5039">
            <v>86877</v>
          </cell>
          <cell r="H5039" t="str">
            <v>VÁLVULA EM METAL CROMADO 1.1/2 X 1.1/2 PARA TANQUE OU LAVATÓRIO, COM OU SEM LADRÃO - FORNECIMENTO E INSTALAÇÃO. AF_01/2020</v>
          </cell>
          <cell r="I5039" t="str">
            <v>UN</v>
          </cell>
          <cell r="J5039" t="str">
            <v>COEFICIENTE DE REPRESENTATIVIDADE</v>
          </cell>
          <cell r="K5039" t="str">
            <v>69,10</v>
          </cell>
        </row>
        <row r="5040">
          <cell r="G5040">
            <v>86878</v>
          </cell>
          <cell r="H5040" t="str">
            <v>VÁLVULA EM METAL CROMADO TIPO AMERICANA 3.1/2 X 1.1/2 PARA PIA - FORNECIMENTO E INSTALAÇÃO. AF_01/2020</v>
          </cell>
          <cell r="I5040" t="str">
            <v>UN</v>
          </cell>
          <cell r="J5040" t="str">
            <v>COEFICIENTE DE REPRESENTATIVIDADE</v>
          </cell>
          <cell r="K5040" t="str">
            <v>74,57</v>
          </cell>
        </row>
        <row r="5041">
          <cell r="G5041">
            <v>86879</v>
          </cell>
          <cell r="H5041" t="str">
            <v>VÁLVULA EM PLÁSTICO 1 PARA PIA, TANQUE OU LAVATÓRIO, COM OU SEM LADRÃO - FORNECIMENTO E INSTALAÇÃO. AF_01/2020</v>
          </cell>
          <cell r="I5041" t="str">
            <v>UN</v>
          </cell>
          <cell r="J5041" t="str">
            <v>COEFICIENTE DE REPRESENTATIVIDADE</v>
          </cell>
          <cell r="K5041" t="str">
            <v>8,93</v>
          </cell>
        </row>
        <row r="5042">
          <cell r="G5042">
            <v>86880</v>
          </cell>
          <cell r="H5042" t="str">
            <v>VÁLVULA EM PLÁSTICO CROMADO TIPO AMERICANA 3.1/2 X 1.1/2 SEM ADAPTADOR PARA PIA - FORNECIMENTO E INSTALAÇÃO. AF_01/2020</v>
          </cell>
          <cell r="I5042" t="str">
            <v>UN</v>
          </cell>
          <cell r="J5042" t="str">
            <v>COEFICIENTE DE REPRESENTATIVIDADE</v>
          </cell>
          <cell r="K5042" t="str">
            <v>25,26</v>
          </cell>
        </row>
        <row r="5043">
          <cell r="G5043">
            <v>86881</v>
          </cell>
          <cell r="H5043" t="str">
            <v>SIFÃO DO TIPO GARRAFA EM METAL CROMADO 1 X 1.1/2 - FORNECIMENTO E INSTALAÇÃO. AF_01/2020</v>
          </cell>
          <cell r="I5043" t="str">
            <v>UN</v>
          </cell>
          <cell r="J5043" t="str">
            <v>COLETADO</v>
          </cell>
          <cell r="K5043" t="str">
            <v>211,13</v>
          </cell>
        </row>
        <row r="5044">
          <cell r="G5044">
            <v>86882</v>
          </cell>
          <cell r="H5044" t="str">
            <v>SIFÃO DO TIPO GARRAFA/COPO EM PVC 1.1/4  X 1.1/2 - FORNECIMENTO E INSTALAÇÃO. AF_01/2020</v>
          </cell>
          <cell r="I5044" t="str">
            <v>UN</v>
          </cell>
          <cell r="J5044" t="str">
            <v>COEFICIENTE DE REPRESENTATIVIDADE</v>
          </cell>
          <cell r="K5044" t="str">
            <v>21,27</v>
          </cell>
        </row>
        <row r="5045">
          <cell r="G5045">
            <v>86883</v>
          </cell>
          <cell r="H5045" t="str">
            <v>SIFÃO DO TIPO FLEXÍVEL EM PVC 1  X 1.1/2  - FORNECIMENTO E INSTALAÇÃO. AF_01/2020</v>
          </cell>
          <cell r="I5045" t="str">
            <v>UN</v>
          </cell>
          <cell r="J5045" t="str">
            <v>COLETADO</v>
          </cell>
          <cell r="K5045" t="str">
            <v>11,50</v>
          </cell>
        </row>
        <row r="5046">
          <cell r="G5046">
            <v>86884</v>
          </cell>
          <cell r="H5046" t="str">
            <v>ENGATE FLEXÍVEL EM PLÁSTICO BRANCO, 1/2 X 30CM - FORNECIMENTO E INSTALAÇÃO. AF_01/2020</v>
          </cell>
          <cell r="I5046" t="str">
            <v>UN</v>
          </cell>
          <cell r="J5046" t="str">
            <v>COEFICIENTE DE REPRESENTATIVIDADE</v>
          </cell>
          <cell r="K5046" t="str">
            <v>9,89</v>
          </cell>
        </row>
        <row r="5047">
          <cell r="G5047">
            <v>86885</v>
          </cell>
          <cell r="H5047" t="str">
            <v>ENGATE FLEXÍVEL EM PLÁSTICO BRANCO, 1/2 X 40CM - FORNECIMENTO E INSTALAÇÃO. AF_01/2020</v>
          </cell>
          <cell r="I5047" t="str">
            <v>UN</v>
          </cell>
          <cell r="J5047" t="str">
            <v>COEFICIENTE DE REPRESENTATIVIDADE</v>
          </cell>
          <cell r="K5047" t="str">
            <v>11,31</v>
          </cell>
        </row>
        <row r="5048">
          <cell r="G5048">
            <v>86886</v>
          </cell>
          <cell r="H5048" t="str">
            <v>ENGATE FLEXÍVEL EM INOX, 1/2  X 30CM - FORNECIMENTO E INSTALAÇÃO. AF_01/2020</v>
          </cell>
          <cell r="I5048" t="str">
            <v>UN</v>
          </cell>
          <cell r="J5048" t="str">
            <v>COEFICIENTE DE REPRESENTATIVIDADE</v>
          </cell>
          <cell r="K5048" t="str">
            <v>51,06</v>
          </cell>
        </row>
        <row r="5049">
          <cell r="G5049">
            <v>86887</v>
          </cell>
          <cell r="H5049" t="str">
            <v>ENGATE FLEXÍVEL EM INOX, 1/2  X 40CM - FORNECIMENTO E INSTALAÇÃO. AF_01/2020</v>
          </cell>
          <cell r="I5049" t="str">
            <v>UN</v>
          </cell>
          <cell r="J5049" t="str">
            <v>COEFICIENTE DE REPRESENTATIVIDADE</v>
          </cell>
          <cell r="K5049" t="str">
            <v>55,46</v>
          </cell>
        </row>
        <row r="5050">
          <cell r="G5050">
            <v>86888</v>
          </cell>
          <cell r="H5050" t="str">
            <v>VASO SANITÁRIO SIFONADO COM CAIXA ACOPLADA LOUÇA BRANCA - FORNECIMENTO E INSTALAÇÃO. AF_01/2020</v>
          </cell>
          <cell r="I5050" t="str">
            <v>UN</v>
          </cell>
          <cell r="J5050" t="str">
            <v>ATRIBUÍDO SÃO PAULO</v>
          </cell>
          <cell r="K5050" t="str">
            <v>526,18</v>
          </cell>
        </row>
        <row r="5051">
          <cell r="G5051">
            <v>86889</v>
          </cell>
          <cell r="H5051" t="str">
            <v>BANCADA DE GRANITO CINZA POLIDO, DE 1,50 X 0,60 M, PARA PIA DE COZINHA - FORNECIMENTO E INSTALAÇÃO. AF_01/2020</v>
          </cell>
          <cell r="I5051" t="str">
            <v>UN</v>
          </cell>
          <cell r="J5051" t="str">
            <v>ATRIBUÍDO SÃO PAULO</v>
          </cell>
          <cell r="K5051" t="str">
            <v>885,75</v>
          </cell>
        </row>
        <row r="5052">
          <cell r="G5052">
            <v>86893</v>
          </cell>
          <cell r="H5052" t="str">
            <v>BANCADA DE MÁRMORE BRANCO POLIDO, DE 1,50 X 0,60 M, PARA PIA DE COZINHA - FORNECIMENTO E INSTALAÇÃO. AF_01/2020</v>
          </cell>
          <cell r="I5052" t="str">
            <v>UN</v>
          </cell>
          <cell r="J5052" t="str">
            <v>ATRIBUÍDO SÃO PAULO</v>
          </cell>
          <cell r="K5052" t="str">
            <v>575,04</v>
          </cell>
        </row>
        <row r="5053">
          <cell r="G5053">
            <v>86894</v>
          </cell>
          <cell r="H5053" t="str">
            <v>BANCADA DE MÁRMORE SINTÉTICO, DE 120 X 60CM, COM CUBA INTEGRADA - FORNECIMENTO E INSTALAÇÃO. AF_01/2020</v>
          </cell>
          <cell r="I5053" t="str">
            <v>UN</v>
          </cell>
          <cell r="J5053" t="str">
            <v>ATRIBUÍDO SÃO PAULO</v>
          </cell>
          <cell r="K5053" t="str">
            <v>315,21</v>
          </cell>
        </row>
        <row r="5054">
          <cell r="G5054">
            <v>86895</v>
          </cell>
          <cell r="H5054" t="str">
            <v>BANCADA DE GRANITO CINZA POLIDO, DE 0,50 X 0,60 M, PARA LAVATÓRIO - FORNECIMENTO E INSTALAÇÃO. AF_01/2020</v>
          </cell>
          <cell r="I5054" t="str">
            <v>UN</v>
          </cell>
          <cell r="J5054" t="str">
            <v>ATRIBUÍDO SÃO PAULO</v>
          </cell>
          <cell r="K5054" t="str">
            <v>413,43</v>
          </cell>
        </row>
        <row r="5055">
          <cell r="G5055">
            <v>86899</v>
          </cell>
          <cell r="H5055" t="str">
            <v>BANCADA DE MÁRMORE BRANCO POLIDO, DE 0,50 X 0,60 M, PARA LAVATÓRIO - FORNECIMENTO E INSTALAÇÃO. AF_01/2020</v>
          </cell>
          <cell r="I5055" t="str">
            <v>UN</v>
          </cell>
          <cell r="J5055" t="str">
            <v>ATRIBUÍDO SÃO PAULO</v>
          </cell>
          <cell r="K5055" t="str">
            <v>296,87</v>
          </cell>
        </row>
        <row r="5056">
          <cell r="G5056">
            <v>86900</v>
          </cell>
          <cell r="H5056" t="str">
            <v>CUBA DE EMBUTIR RETANGULAR DE AÇO INOXIDÁVEL, 46 X 30 X 12 CM - FORNECIMENTO E INSTALAÇÃO. AF_01/2020</v>
          </cell>
          <cell r="I5056" t="str">
            <v>UN</v>
          </cell>
          <cell r="J5056" t="str">
            <v>COEFICIENTE DE REPRESENTATIVIDADE</v>
          </cell>
          <cell r="K5056" t="str">
            <v>192,24</v>
          </cell>
        </row>
        <row r="5057">
          <cell r="G5057">
            <v>86901</v>
          </cell>
          <cell r="H5057" t="str">
            <v>CUBA DE EMBUTIR OVAL EM LOUÇA BRANCA, 35 X 50CM OU EQUIVALENTE - FORNECIMENTO E INSTALAÇÃO. AF_01/2020</v>
          </cell>
          <cell r="I5057" t="str">
            <v>UN</v>
          </cell>
          <cell r="J5057" t="str">
            <v>COEFICIENTE DE REPRESENTATIVIDADE</v>
          </cell>
          <cell r="K5057" t="str">
            <v>161,03</v>
          </cell>
        </row>
        <row r="5058">
          <cell r="G5058">
            <v>86902</v>
          </cell>
          <cell r="H5058" t="str">
            <v>LAVATÓRIO LOUÇA BRANCA COM COLUNA, *44 X 35,5* CM, PADRÃO POPULAR - FORNECIMENTO E INSTALAÇÃO. AF_01/2020</v>
          </cell>
          <cell r="I5058" t="str">
            <v>UN</v>
          </cell>
          <cell r="J5058" t="str">
            <v>ATRIBUÍDO SÃO PAULO</v>
          </cell>
          <cell r="K5058" t="str">
            <v>327,27</v>
          </cell>
        </row>
        <row r="5059">
          <cell r="G5059">
            <v>86903</v>
          </cell>
          <cell r="H5059" t="str">
            <v>LAVATÓRIO LOUÇA BRANCA COM COLUNA, 45 X 55CM OU EQUIVALENTE, PADRÃO MÉDIO - FORNECIMENTO E INSTALAÇÃO. AF_01/2020</v>
          </cell>
          <cell r="I5059" t="str">
            <v>UN</v>
          </cell>
          <cell r="J5059" t="str">
            <v>ATRIBUÍDO SÃO PAULO</v>
          </cell>
          <cell r="K5059" t="str">
            <v>367,77</v>
          </cell>
        </row>
        <row r="5060">
          <cell r="G5060">
            <v>86904</v>
          </cell>
          <cell r="H5060" t="str">
            <v>LAVATÓRIO LOUÇA BRANCA SUSPENSO, 29,5 X 39CM OU EQUIVALENTE, PADRÃO POPULAR - FORNECIMENTO E INSTALAÇÃO. AF_01/2020</v>
          </cell>
          <cell r="I5060" t="str">
            <v>UN</v>
          </cell>
          <cell r="J5060" t="str">
            <v>ATRIBUÍDO SÃO PAULO</v>
          </cell>
          <cell r="K5060" t="str">
            <v>155,86</v>
          </cell>
        </row>
        <row r="5061">
          <cell r="G5061">
            <v>86905</v>
          </cell>
          <cell r="H5061" t="str">
            <v>APARELHO MISTURADOR DE MESA PARA LAVATÓRIO, PADRÃO MÉDIO - FORNECIMENTO E INSTALAÇÃO. AF_01/2020</v>
          </cell>
          <cell r="I5061" t="str">
            <v>UN</v>
          </cell>
          <cell r="J5061" t="str">
            <v>COEFICIENTE DE REPRESENTATIVIDADE</v>
          </cell>
          <cell r="K5061" t="str">
            <v>446,34</v>
          </cell>
        </row>
        <row r="5062">
          <cell r="G5062">
            <v>86906</v>
          </cell>
          <cell r="H5062" t="str">
            <v>TORNEIRA CROMADA DE MESA, 1/2 OU 3/4, PARA LAVATÓRIO, PADRÃO POPULAR - FORNECIMENTO E INSTALAÇÃO. AF_01/2020</v>
          </cell>
          <cell r="I5062" t="str">
            <v>UN</v>
          </cell>
          <cell r="J5062" t="str">
            <v>COLETADO</v>
          </cell>
          <cell r="K5062" t="str">
            <v>82,49</v>
          </cell>
        </row>
        <row r="5063">
          <cell r="G5063">
            <v>86908</v>
          </cell>
          <cell r="H5063" t="str">
            <v>APARELHO MISTURADOR DE MESA PARA PIA DE COZINHA, PADRÃO MÉDIO - FORNECIMENTO E INSTALAÇÃO. AF_01/2020</v>
          </cell>
          <cell r="I5063" t="str">
            <v>UN</v>
          </cell>
          <cell r="J5063" t="str">
            <v>COEFICIENTE DE REPRESENTATIVIDADE</v>
          </cell>
          <cell r="K5063" t="str">
            <v>536,82</v>
          </cell>
        </row>
        <row r="5064">
          <cell r="G5064">
            <v>86909</v>
          </cell>
          <cell r="H5064" t="str">
            <v>TORNEIRA CROMADA TUBO MÓVEL, DE MESA, 1/2 OU 3/4, PARA PIA DE COZINHA, PADRÃO ALTO - FORNECIMENTO E INSTALAÇÃO. AF_01/2020</v>
          </cell>
          <cell r="I5064" t="str">
            <v>UN</v>
          </cell>
          <cell r="J5064" t="str">
            <v>COEFICIENTE DE REPRESENTATIVIDADE</v>
          </cell>
          <cell r="K5064" t="str">
            <v>143,26</v>
          </cell>
        </row>
        <row r="5065">
          <cell r="G5065">
            <v>86910</v>
          </cell>
          <cell r="H5065" t="str">
            <v>TORNEIRA CROMADA TUBO MÓVEL, DE PAREDE, 1/2 OU 3/4, PARA PIA DE COZINHA, PADRÃO MÉDIO - FORNECIMENTO E INSTALAÇÃO. AF_01/2020</v>
          </cell>
          <cell r="I5065" t="str">
            <v>UN</v>
          </cell>
          <cell r="J5065" t="str">
            <v>COEFICIENTE DE REPRESENTATIVIDADE</v>
          </cell>
          <cell r="K5065" t="str">
            <v>141,37</v>
          </cell>
        </row>
        <row r="5066">
          <cell r="G5066">
            <v>86911</v>
          </cell>
          <cell r="H5066" t="str">
            <v>TORNEIRA CROMADA LONGA, DE PAREDE, 1/2 OU 3/4, PARA PIA DE COZINHA, PADRÃO POPULAR - FORNECIMENTO E INSTALAÇÃO. AF_01/2020</v>
          </cell>
          <cell r="I5066" t="str">
            <v>UN</v>
          </cell>
          <cell r="J5066" t="str">
            <v>COEFICIENTE DE REPRESENTATIVIDADE</v>
          </cell>
          <cell r="K5066" t="str">
            <v>96,51</v>
          </cell>
        </row>
        <row r="5067">
          <cell r="G5067">
            <v>86913</v>
          </cell>
          <cell r="H5067" t="str">
            <v>TORNEIRA CROMADA 1/2 OU 3/4 PARA TANQUE, PADRÃO POPULAR - FORNECIMENTO E INSTALAÇÃO. AF_01/2020</v>
          </cell>
          <cell r="I5067" t="str">
            <v>UN</v>
          </cell>
          <cell r="J5067" t="str">
            <v>COEFICIENTE DE REPRESENTATIVIDADE</v>
          </cell>
          <cell r="K5067" t="str">
            <v>59,88</v>
          </cell>
        </row>
        <row r="5068">
          <cell r="G5068">
            <v>86914</v>
          </cell>
          <cell r="H5068" t="str">
            <v>TORNEIRA CROMADA 1/2 OU 3/4 PARA TANQUE, PADRÃO MÉDIO - FORNECIMENTO E INSTALAÇÃO. AF_01/2020</v>
          </cell>
          <cell r="I5068" t="str">
            <v>UN</v>
          </cell>
          <cell r="J5068" t="str">
            <v>COEFICIENTE DE REPRESENTATIVIDADE</v>
          </cell>
          <cell r="K5068" t="str">
            <v>108,22</v>
          </cell>
        </row>
        <row r="5069">
          <cell r="G5069">
            <v>86915</v>
          </cell>
          <cell r="H5069" t="str">
            <v>TORNEIRA CROMADA DE MESA, 1/2 OU 3/4, PARA LAVATÓRIO, PADRÃO MÉDIO - FORNECIMENTO E INSTALAÇÃO. AF_01/2020</v>
          </cell>
          <cell r="I5069" t="str">
            <v>UN</v>
          </cell>
          <cell r="J5069" t="str">
            <v>COEFICIENTE DE REPRESENTATIVIDADE</v>
          </cell>
          <cell r="K5069" t="str">
            <v>158,53</v>
          </cell>
        </row>
        <row r="5070">
          <cell r="G5070">
            <v>86916</v>
          </cell>
          <cell r="H5070" t="str">
            <v>TORNEIRA PLÁSTICA 3/4 PARA TANQUE - FORNECIMENTO E INSTALAÇÃO. AF_01/2020</v>
          </cell>
          <cell r="I5070" t="str">
            <v>UN</v>
          </cell>
          <cell r="J5070" t="str">
            <v>COEFICIENTE DE REPRESENTATIVIDADE</v>
          </cell>
          <cell r="K5070" t="str">
            <v>21,65</v>
          </cell>
        </row>
        <row r="5071">
          <cell r="G5071">
            <v>86919</v>
          </cell>
          <cell r="H5071" t="str">
            <v>TANQUE DE LOUÇA BRANCA COM COLUNA, 30L OU EQUIVALENTE, INCLUSO SIFÃO FLEXÍVEL EM PVC, VÁLVULA METÁLICA E TORNEIRA DE METAL CROMADO PADRÃO MÉDIO - FORNECIMENTO E INSTALAÇÃO. AF_01/2020</v>
          </cell>
          <cell r="I5071" t="str">
            <v>UN</v>
          </cell>
          <cell r="J5071" t="str">
            <v>ATRIBUÍDO SÃO PAULO</v>
          </cell>
          <cell r="K5071" t="str">
            <v>961,29</v>
          </cell>
        </row>
        <row r="5072">
          <cell r="G5072">
            <v>86920</v>
          </cell>
          <cell r="H5072" t="str">
            <v>TANQUE DE LOUÇA BRANCA COM COLUNA, 30L OU EQUIVALENTE, INCLUSO SIFÃO FLEXÍVEL EM PVC, VÁLVULA PLÁSTICA E TORNEIRA DE METAL CROMADO PADRÃO POPULAR - FORNECIMENTO E INSTALAÇÃO. AF_01/2020</v>
          </cell>
          <cell r="I5072" t="str">
            <v>UN</v>
          </cell>
          <cell r="J5072" t="str">
            <v>ATRIBUÍDO SÃO PAULO</v>
          </cell>
          <cell r="K5072" t="str">
            <v>852,78</v>
          </cell>
        </row>
        <row r="5073">
          <cell r="G5073">
            <v>86921</v>
          </cell>
          <cell r="H5073" t="str">
            <v>TANQUE DE LOUÇA BRANCA COM COLUNA, 30L OU EQUIVALENTE, INCLUSO SIFÃO FLEXÍVEL EM PVC, VÁLVULA PLÁSTICA E TORNEIRA DE PLÁSTICO - FORNECIMENTO E INSTALAÇÃO. AF_01/2020</v>
          </cell>
          <cell r="I5073" t="str">
            <v>UN</v>
          </cell>
          <cell r="J5073" t="str">
            <v>ATRIBUÍDO SÃO PAULO</v>
          </cell>
          <cell r="K5073" t="str">
            <v>814,55</v>
          </cell>
        </row>
        <row r="5074">
          <cell r="G5074">
            <v>86922</v>
          </cell>
          <cell r="H5074" t="str">
            <v>TANQUE DE LOUÇA BRANCA SUSPENSO, 18L OU EQUIVALENTE, INCLUSO SIFÃO TIPO GARRAFA EM METAL CROMADO, VÁLVULA METÁLICA E TORNEIRA DE METAL CROMADO PADRÃO MÉDIO - FORNECIMENTO E INSTALAÇÃO. AF_01/2020</v>
          </cell>
          <cell r="I5074" t="str">
            <v>UN</v>
          </cell>
          <cell r="J5074" t="str">
            <v>ATRIBUÍDO SÃO PAULO</v>
          </cell>
          <cell r="K5074" t="str">
            <v>932,96</v>
          </cell>
        </row>
        <row r="5075">
          <cell r="G5075">
            <v>86923</v>
          </cell>
          <cell r="H5075" t="str">
            <v>TANQUE DE LOUÇA BRANCA SUSPENSO, 18L OU EQUIVALENTE, INCLUSO SIFÃO TIPO GARRAFA EM PVC, VÁLVULA PLÁSTICA E TORNEIRA DE METAL CROMADO PADRÃO POPULAR - FORNECIMENTO E INSTALAÇÃO. AF_01/2020</v>
          </cell>
          <cell r="I5075" t="str">
            <v>UN</v>
          </cell>
          <cell r="J5075" t="str">
            <v>ATRIBUÍDO SÃO PAULO</v>
          </cell>
          <cell r="K5075" t="str">
            <v>634,59</v>
          </cell>
        </row>
        <row r="5076">
          <cell r="G5076">
            <v>86924</v>
          </cell>
          <cell r="H5076" t="str">
            <v>TANQUE DE LOUÇA BRANCA SUSPENSO, 18L OU EQUIVALENTE, INCLUSO SIFÃO TIPO GARRAFA EM PVC, VÁLVULA PLÁSTICA E TORNEIRA DE PLÁSTICO - FORNECIMENTO E INSTALAÇÃO. AF_01/2020</v>
          </cell>
          <cell r="I5076" t="str">
            <v>UN</v>
          </cell>
          <cell r="J5076" t="str">
            <v>ATRIBUÍDO SÃO PAULO</v>
          </cell>
          <cell r="K5076" t="str">
            <v>596,36</v>
          </cell>
        </row>
        <row r="5077">
          <cell r="G5077">
            <v>86925</v>
          </cell>
          <cell r="H5077" t="str">
            <v>TANQUE DE MÁRMORE SINTÉTICO COM COLUNA, 22L OU EQUIVALENTE, INCLUSO SIFÃO FLEXÍVEL EM PVC, VÁLVULA PLÁSTICA E TORNEIRA DE METAL CROMADO PADRÃO POPULAR - FORNECIMENTO E INSTALAÇÃO. AF_01/2020</v>
          </cell>
          <cell r="I5077" t="str">
            <v>UN</v>
          </cell>
          <cell r="J5077" t="str">
            <v>ATRIBUÍDO SÃO PAULO</v>
          </cell>
          <cell r="K5077" t="str">
            <v>623,26</v>
          </cell>
        </row>
        <row r="5078">
          <cell r="G5078">
            <v>86926</v>
          </cell>
          <cell r="H5078" t="str">
            <v>TANQUE DE MÁRMORE SINTÉTICO COM COLUNA, 22L OU EQUIVALENTE, INCLUSO SIFÃO FLEXÍVEL EM PVC, VÁLVULA PLÁSTICA E TORNEIRA DE PLÁSTICO - FORNECIMENTO E INSTALAÇÃO. AF_01/2020</v>
          </cell>
          <cell r="I5078" t="str">
            <v>UN</v>
          </cell>
          <cell r="J5078" t="str">
            <v>ATRIBUÍDO SÃO PAULO</v>
          </cell>
          <cell r="K5078" t="str">
            <v>585,03</v>
          </cell>
        </row>
        <row r="5079">
          <cell r="G5079">
            <v>86927</v>
          </cell>
          <cell r="H5079" t="str">
            <v>TANQUE DE MÁRMORE SINTÉTICO SUSPENSO, 22L OU EQUIVALENTE, INCLUSO SIFÃO TIPO GARRAFA EM PVC, VÁLVULA PLÁSTICA E TORNEIRA DE METAL CROMADO PADRÃO POPULAR - FORNEC. E INSTALAÇÃO. AF_01/2020</v>
          </cell>
          <cell r="I5079" t="str">
            <v>UN</v>
          </cell>
          <cell r="J5079" t="str">
            <v>ATRIBUÍDO SÃO PAULO</v>
          </cell>
          <cell r="K5079" t="str">
            <v>399,52</v>
          </cell>
        </row>
        <row r="5080">
          <cell r="G5080">
            <v>86928</v>
          </cell>
          <cell r="H5080" t="str">
            <v>TANQUE DE MÁRMORE SINTÉTICO SUSPENSO, 22L OU EQUIVALENTE, INCLUSO SIFÃO TIPO GARRAFA EM PVC, VÁLVULA PLÁSTICA E TORNEIRA DE PLÁSTICO - FORNECIMENTO E INSTALAÇÃO. AF_01/2020</v>
          </cell>
          <cell r="I5080" t="str">
            <v>UN</v>
          </cell>
          <cell r="J5080" t="str">
            <v>ATRIBUÍDO SÃO PAULO</v>
          </cell>
          <cell r="K5080" t="str">
            <v>361,29</v>
          </cell>
        </row>
        <row r="5081">
          <cell r="G5081">
            <v>86929</v>
          </cell>
          <cell r="H5081" t="str">
            <v>TANQUE DE MÁRMORE SINTÉTICO SUSPENSO, 22L OU EQUIVALENTE, INCLUSO SIFÃO FLEXÍVEL EM PVC, VÁLVULA PLÁSTICA E TORNEIRA DE METAL CROMADO PADRÃO POPULAR - FORNECIMENTO E INSTALAÇÃO. AF_01/2020</v>
          </cell>
          <cell r="I5081" t="str">
            <v>UN</v>
          </cell>
          <cell r="J5081" t="str">
            <v>ATRIBUÍDO SÃO PAULO</v>
          </cell>
          <cell r="K5081" t="str">
            <v>389,75</v>
          </cell>
        </row>
        <row r="5082">
          <cell r="G5082">
            <v>86930</v>
          </cell>
          <cell r="H5082" t="str">
            <v>TANQUE DE MÁRMORE SINTÉTICO SUSPENSO, 22L OU EQUIVALENTE, INCLUSO SIFÃO FLEXÍVEL EM PVC, VÁLVULA PLÁSTICA E TORNEIRA DE PLÁSTICO - FORNECIMENTO E INSTALAÇÃO. AF_01/2020</v>
          </cell>
          <cell r="I5082" t="str">
            <v>UN</v>
          </cell>
          <cell r="J5082" t="str">
            <v>ATRIBUÍDO SÃO PAULO</v>
          </cell>
          <cell r="K5082" t="str">
            <v>351,52</v>
          </cell>
        </row>
        <row r="5083">
          <cell r="G5083">
            <v>86931</v>
          </cell>
          <cell r="H5083" t="str">
            <v>VASO SANITÁRIO SIFONADO COM CAIXA ACOPLADA LOUÇA BRANCA, INCLUSO ENGATE FLEXÍVEL EM PLÁSTICO BRANCO, 1/2  X 40CM - FORNECIMENTO E INSTALAÇÃO. AF_01/2020</v>
          </cell>
          <cell r="I5083" t="str">
            <v>UN</v>
          </cell>
          <cell r="J5083" t="str">
            <v>ATRIBUÍDO SÃO PAULO</v>
          </cell>
          <cell r="K5083" t="str">
            <v>537,49</v>
          </cell>
        </row>
        <row r="5084">
          <cell r="G5084">
            <v>86932</v>
          </cell>
          <cell r="H5084" t="str">
            <v>VASO SANITÁRIO SIFONADO COM CAIXA ACOPLADA LOUÇA BRANCA - PADRÃO MÉDIO, INCLUSO ENGATE FLEXÍVEL EM METAL CROMADO, 1/2  X 40CM - FORNECIMENTO E INSTALAÇÃO. AF_01/2020</v>
          </cell>
          <cell r="I5084" t="str">
            <v>UN</v>
          </cell>
          <cell r="J5084" t="str">
            <v>ATRIBUÍDO SÃO PAULO</v>
          </cell>
          <cell r="K5084" t="str">
            <v>581,64</v>
          </cell>
        </row>
        <row r="5085">
          <cell r="G5085">
            <v>86933</v>
          </cell>
          <cell r="H5085" t="str">
            <v>BANCADA DE MÁRMORE SINTÉTICO 120 X 60CM, COM CUBA INTEGRADA, INCLUSO SIFÃO TIPO GARRAFA EM PVC, VÁLVULA EM PLÁSTICO CROMADO TIPO AMERICANA E TORNEIRA CROMADA LONGA, DE PAREDE, PADRÃO POPULAR - FORNECIMENTO E INSTALAÇÃO. AF_01/2020</v>
          </cell>
          <cell r="I5085" t="str">
            <v>UN</v>
          </cell>
          <cell r="J5085" t="str">
            <v>ATRIBUÍDO SÃO PAULO</v>
          </cell>
          <cell r="K5085" t="str">
            <v>458,25</v>
          </cell>
        </row>
        <row r="5086">
          <cell r="G5086">
            <v>86934</v>
          </cell>
          <cell r="H5086" t="str">
            <v>BANCADA DE MÁRMORE SINTÉTICO 120 X 60CM, COM CUBA INTEGRADA, INCLUSO SIFÃO TIPO FLEXÍVEL EM PVC, VÁLVULA EM PLÁSTICO CROMADO TIPO AMERICANA E TORNEIRA CROMADA LONGA, DE PAREDE, PADRÃO POPULAR - FORNECIMENTO E INSTALAÇÃO. AF_01/2020</v>
          </cell>
          <cell r="I5086" t="str">
            <v>UN</v>
          </cell>
          <cell r="J5086" t="str">
            <v>ATRIBUÍDO SÃO PAULO</v>
          </cell>
          <cell r="K5086" t="str">
            <v>448,48</v>
          </cell>
        </row>
        <row r="5087">
          <cell r="G5087">
            <v>86935</v>
          </cell>
          <cell r="H5087" t="str">
            <v>CUBA DE EMBUTIR DE AÇO INOXIDÁVEL MÉDIA, INCLUSO VÁLVULA TIPO AMERICANA EM METAL CROMADO E SIFÃO FLEXÍVEL EM PVC - FORNECIMENTO E INSTALAÇÃO. AF_01/2020</v>
          </cell>
          <cell r="I5087" t="str">
            <v>UN</v>
          </cell>
          <cell r="J5087" t="str">
            <v>COEFICIENTE DE REPRESENTATIVIDADE</v>
          </cell>
          <cell r="K5087" t="str">
            <v>278,31</v>
          </cell>
        </row>
        <row r="5088">
          <cell r="G5088">
            <v>86936</v>
          </cell>
          <cell r="H5088" t="str">
            <v>CUBA DE EMBUTIR DE AÇO INOXIDÁVEL MÉDIA, INCLUSO VÁLVULA TIPO AMERICANA E SIFÃO TIPO GARRAFA EM METAL CROMADO - FORNECIMENTO E INSTALAÇÃO. AF_01/2020</v>
          </cell>
          <cell r="I5088" t="str">
            <v>UN</v>
          </cell>
          <cell r="J5088" t="str">
            <v>COEFICIENTE DE REPRESENTATIVIDADE</v>
          </cell>
          <cell r="K5088" t="str">
            <v>477,94</v>
          </cell>
        </row>
        <row r="5089">
          <cell r="G5089">
            <v>86937</v>
          </cell>
          <cell r="H5089" t="str">
            <v>CUBA DE EMBUTIR OVAL EM LOUÇA BRANCA, 35 X 50CM OU EQUIVALENTE, INCLUSO VÁLVULA EM METAL CROMADO E SIFÃO FLEXÍVEL EM PVC - FORNECIMENTO E INSTALAÇÃO. AF_01/2020</v>
          </cell>
          <cell r="I5089" t="str">
            <v>UN</v>
          </cell>
          <cell r="J5089" t="str">
            <v>COEFICIENTE DE REPRESENTATIVIDADE</v>
          </cell>
          <cell r="K5089" t="str">
            <v>241,63</v>
          </cell>
        </row>
        <row r="5090">
          <cell r="G5090">
            <v>86938</v>
          </cell>
          <cell r="H5090" t="str">
            <v>CUBA DE EMBUTIR OVAL EM LOUÇA BRANCA, 35 X 50CM OU EQUIVALENTE, INCLUSO VÁLVULA E SIFÃO TIPO GARRAFA EM METAL CROMADO - FORNECIMENTO E INSTALAÇÃO. AF_01/2020</v>
          </cell>
          <cell r="I5090" t="str">
            <v>UN</v>
          </cell>
          <cell r="J5090" t="str">
            <v>COEFICIENTE DE REPRESENTATIVIDADE</v>
          </cell>
          <cell r="K5090" t="str">
            <v>441,26</v>
          </cell>
        </row>
        <row r="5091">
          <cell r="G5091">
            <v>86939</v>
          </cell>
          <cell r="H5091" t="str">
            <v>LAVATÓRIO LOUÇA BRANCA COM COLUNA, *44 X 35,5* CM, PADRÃO POPULAR, INCLUSO SIFÃO FLEXÍVEL EM PVC, VÁLVULA E ENGATE FLEXÍVEL 30CM EM PLÁSTICO E COM TORNEIRA CROMADA PADRÃO POPULAR - FORNECIMENTO E INSTALAÇÃO. AF_01/2020</v>
          </cell>
          <cell r="I5091" t="str">
            <v>UN</v>
          </cell>
          <cell r="J5091" t="str">
            <v>ATRIBUÍDO SÃO PAULO</v>
          </cell>
          <cell r="K5091" t="str">
            <v>440,08</v>
          </cell>
        </row>
        <row r="5092">
          <cell r="G5092">
            <v>86940</v>
          </cell>
          <cell r="H5092" t="str">
            <v>LAVATÓRIO LOUÇA BRANCA COM COLUNA, 45 X 55CM OU EQUIVALENTE, PADRÃO MÉDIO, INCLUSO SIFÃO TIPO GARRAFA, VÁLVULA E ENGATE FLEXÍVEL DE 40CM EM METAL CROMADO, COM APARELHO MISTURADOR PADRÃO MÉDIO - FORNECIMENTO E INSTALAÇÃO. AF_01/2020</v>
          </cell>
          <cell r="I5092" t="str">
            <v>UN</v>
          </cell>
          <cell r="J5092" t="str">
            <v>ATRIBUÍDO SÃO PAULO</v>
          </cell>
          <cell r="K5092" t="str">
            <v>1.205,26</v>
          </cell>
        </row>
        <row r="5093">
          <cell r="G5093">
            <v>86941</v>
          </cell>
          <cell r="H5093" t="str">
            <v>LAVATÓRIO LOUÇA BRANCA COM COLUNA, 45 X 55CM OU EQUIVALENTE, PADRÃO MÉDIO, INCLUSO SIFÃO TIPO GARRAFA, VÁLVULA E ENGATE FLEXÍVEL DE 40CM EM METAL CROMADO, COM TORNEIRA CROMADA DE MESA, PADRÃO MÉDIO - FORNECIMENTO E INSTALAÇÃO. AF_01/2020</v>
          </cell>
          <cell r="I5093" t="str">
            <v>UN</v>
          </cell>
          <cell r="J5093" t="str">
            <v>ATRIBUÍDO SÃO PAULO</v>
          </cell>
          <cell r="K5093" t="str">
            <v>861,99</v>
          </cell>
        </row>
        <row r="5094">
          <cell r="G5094">
            <v>86942</v>
          </cell>
          <cell r="H5094" t="str">
            <v>LAVATÓRIO LOUÇA BRANCA SUSPENSO, 29,5 X 39CM OU EQUIVALENTE, PADRÃO POPULAR, INCLUSO SIFÃO TIPO GARRAFA EM PVC, VÁLVULA E ENGATE FLEXÍVEL 30CM EM PLÁSTICO E TORNEIRA CROMADA DE MESA, PADRÃO POPULAR - FORNECIMENTO E INSTALAÇÃO. AF_01/2020</v>
          </cell>
          <cell r="I5094" t="str">
            <v>UN</v>
          </cell>
          <cell r="J5094" t="str">
            <v>ATRIBUÍDO SÃO PAULO</v>
          </cell>
          <cell r="K5094" t="str">
            <v>278,44</v>
          </cell>
        </row>
        <row r="5095">
          <cell r="G5095">
            <v>86943</v>
          </cell>
          <cell r="H5095" t="str">
            <v>LAVATÓRIO LOUÇA BRANCA SUSPENSO, 29,5 X 39CM OU EQUIVALENTE, PADRÃO POPULAR, INCLUSO SIFÃO FLEXÍVEL EM PVC, VÁLVULA E ENGATE FLEXÍVEL 30CM EM PLÁSTICO E TORNEIRA CROMADA DE MESA, PADRÃO POPULAR - FORNECIMENTO E INSTALAÇÃO. AF_01/2020</v>
          </cell>
          <cell r="I5095" t="str">
            <v>UN</v>
          </cell>
          <cell r="J5095" t="str">
            <v>ATRIBUÍDO SÃO PAULO</v>
          </cell>
          <cell r="K5095" t="str">
            <v>268,67</v>
          </cell>
        </row>
        <row r="5096">
          <cell r="G5096">
            <v>86947</v>
          </cell>
          <cell r="H5096" t="str">
            <v>BANCADA MÁRMORE BRANCO, 50 X 60 CM, INCLUSO CUBA DE EMBUTIR OVAL EM LOUÇA BRANCA 35 X 50 CM, VÁLVULA, SIFÃO TIPO GARRAFA E ENGATE FLEXÍVEL 40 CM EM METAL CROMADO E APARELHO MISTURADOR DE MESA, PADRÃO MÉDIO - FORNEC. E INSTALAÇÃO. AF_01/2020</v>
          </cell>
          <cell r="I5096" t="str">
            <v>UN</v>
          </cell>
          <cell r="J5096" t="str">
            <v>ATRIBUÍDO SÃO PAULO</v>
          </cell>
          <cell r="K5096" t="str">
            <v>1.295,39</v>
          </cell>
        </row>
        <row r="5097">
          <cell r="G5097">
            <v>93396</v>
          </cell>
          <cell r="H5097" t="str">
            <v>BANCADA GRANITO CINZA,  50 X 60 CM, INCL. CUBA DE EMBUTIR OVAL LOUÇA BRANCA 35 X 50 CM, VÁLVULA METAL CROMADO, SIFÃO FLEXÍVEL PVC, ENGATE 30 CM FLEXÍVEL PLÁSTICO E TORNEIRA CROMADA DE MESA, PADRÃO POPULAR - FORNEC. E INSTALAÇÃO. AF_01/2020</v>
          </cell>
          <cell r="I5097" t="str">
            <v>UN</v>
          </cell>
          <cell r="J5097" t="str">
            <v>ATRIBUÍDO SÃO PAULO</v>
          </cell>
          <cell r="K5097" t="str">
            <v>747,44</v>
          </cell>
        </row>
        <row r="5098">
          <cell r="G5098">
            <v>93441</v>
          </cell>
          <cell r="H5098" t="str">
            <v>BANCADA GRANITO CINZA  150 X 60 CM, COM CUBA DE EMBUTIR DE AÇO, VÁLVULA AMERICANA EM METAL, SIFÃO FLEXÍVEL EM PVC, ENGATE FLEXÍVEL 30 CM, TORNEIRA CROMADA LONGA, DE PAREDE, 1/2 OU 3/4, P/ COZINHA, PADRÃO POPULAR - FORNEC. E INSTALAÇÃO. AF_01/2020</v>
          </cell>
          <cell r="I5098" t="str">
            <v>UN</v>
          </cell>
          <cell r="J5098" t="str">
            <v>ATRIBUÍDO SÃO PAULO</v>
          </cell>
          <cell r="K5098" t="str">
            <v>1.270,46</v>
          </cell>
        </row>
        <row r="5099">
          <cell r="G5099">
            <v>93442</v>
          </cell>
          <cell r="H5099" t="str">
            <v>BANCADA MÁRMORE BRANCO 150 X 60 CM, COM CUBA DE EMBUTIR DE AÇO, VÁLVULA AMERICANA E SIFÃO TIPO GARRAFA EM METAL , ENGATE FLEXÍVEL 30 CM, TORNEIRA CROMADA, DE MESA, 1/2 OU 3/4, PARA PIA COZINHA, PADRÃO ALTO - FORNEC. E INSTALAÇÃO. AF_01/2020</v>
          </cell>
          <cell r="I5099" t="str">
            <v>UN</v>
          </cell>
          <cell r="J5099" t="str">
            <v>ATRIBUÍDO SÃO PAULO</v>
          </cell>
          <cell r="K5099" t="str">
            <v>1.206,13</v>
          </cell>
        </row>
        <row r="5100">
          <cell r="G5100">
            <v>95469</v>
          </cell>
          <cell r="H5100" t="str">
            <v>VASO SANITARIO SIFONADO CONVENCIONAL COM  LOUÇA BRANCA - FORNECIMENTO E INSTALAÇÃO. AF_01/2020</v>
          </cell>
          <cell r="I5100" t="str">
            <v>UN</v>
          </cell>
          <cell r="J5100" t="str">
            <v>ATRIBUÍDO SÃO PAULO</v>
          </cell>
          <cell r="K5100" t="str">
            <v>316,37</v>
          </cell>
        </row>
        <row r="5101">
          <cell r="G5101">
            <v>95470</v>
          </cell>
          <cell r="H5101" t="str">
            <v>VASO SANITARIO SIFONADO CONVENCIONAL COM LOUÇA BRANCA, INCLUSO CONJUNTO DE LIGAÇÃO PARA BACIA SANITÁRIA AJUSTÁVEL - FORNECIMENTO E INSTALAÇÃO. AF_10/2016</v>
          </cell>
          <cell r="I5101" t="str">
            <v>UN</v>
          </cell>
          <cell r="J5101" t="str">
            <v>ATRIBUÍDO SÃO PAULO</v>
          </cell>
          <cell r="K5101" t="str">
            <v>325,81</v>
          </cell>
        </row>
        <row r="5102">
          <cell r="G5102">
            <v>95471</v>
          </cell>
          <cell r="H5102" t="str">
            <v>VASO SANITARIO SIFONADO CONVENCIONAL PARA PCD SEM FURO FRONTAL COM  LOUÇA BRANCA SEM ASSENTO -  FORNECIMENTO E INSTALAÇÃO. AF_01/2020</v>
          </cell>
          <cell r="I5102" t="str">
            <v>UN</v>
          </cell>
          <cell r="J5102" t="str">
            <v>ATRIBUÍDO SÃO PAULO</v>
          </cell>
          <cell r="K5102" t="str">
            <v>833,24</v>
          </cell>
        </row>
        <row r="5103">
          <cell r="G5103">
            <v>95472</v>
          </cell>
          <cell r="H5103" t="str">
            <v>VASO SANITARIO SIFONADO CONVENCIONAL PARA PCD SEM FURO FRONTAL COM LOUÇA BRANCA SEM ASSENTO, INCLUSO CONJUNTO DE LIGAÇÃO PARA BACIA SANITÁRIA AJUSTÁVEL - FORNECIMENTO E INSTALAÇÃO. AF_01/2020</v>
          </cell>
          <cell r="I5103" t="str">
            <v>UN</v>
          </cell>
          <cell r="J5103" t="str">
            <v>ATRIBUÍDO SÃO PAULO</v>
          </cell>
          <cell r="K5103" t="str">
            <v>842,68</v>
          </cell>
        </row>
        <row r="5104">
          <cell r="G5104">
            <v>95542</v>
          </cell>
          <cell r="H5104" t="str">
            <v>PORTA TOALHA ROSTO EM METAL CROMADO, TIPO ARGOLA, INCLUSO FIXAÇÃO. AF_01/2020</v>
          </cell>
          <cell r="I5104" t="str">
            <v>UN</v>
          </cell>
          <cell r="J5104" t="str">
            <v>COEFICIENTE DE REPRESENTATIVIDADE</v>
          </cell>
          <cell r="K5104" t="str">
            <v>25,58</v>
          </cell>
        </row>
        <row r="5105">
          <cell r="G5105">
            <v>95543</v>
          </cell>
          <cell r="H5105" t="str">
            <v>PORTA TOALHA BANHO EM METAL CROMADO, TIPO BARRA, INCLUSO FIXAÇÃO. AF_01/2020</v>
          </cell>
          <cell r="I5105" t="str">
            <v>UN</v>
          </cell>
          <cell r="J5105" t="str">
            <v>COEFICIENTE DE REPRESENTATIVIDADE</v>
          </cell>
          <cell r="K5105" t="str">
            <v>43,88</v>
          </cell>
        </row>
        <row r="5106">
          <cell r="G5106">
            <v>95544</v>
          </cell>
          <cell r="H5106" t="str">
            <v>PAPELEIRA DE PAREDE EM METAL CROMADO SEM TAMPA, INCLUSO FIXAÇÃO. AF_01/2020</v>
          </cell>
          <cell r="I5106" t="str">
            <v>UN</v>
          </cell>
          <cell r="J5106" t="str">
            <v>COEFICIENTE DE REPRESENTATIVIDADE</v>
          </cell>
          <cell r="K5106" t="str">
            <v>30,67</v>
          </cell>
        </row>
        <row r="5107">
          <cell r="G5107">
            <v>95545</v>
          </cell>
          <cell r="H5107" t="str">
            <v>SABONETEIRA DE PAREDE EM METAL CROMADO, INCLUSO FIXAÇÃO. AF_01/2020</v>
          </cell>
          <cell r="I5107" t="str">
            <v>UN</v>
          </cell>
          <cell r="J5107" t="str">
            <v>COLETADO</v>
          </cell>
          <cell r="K5107" t="str">
            <v>30,13</v>
          </cell>
        </row>
        <row r="5108">
          <cell r="G5108">
            <v>95546</v>
          </cell>
          <cell r="H5108" t="str">
            <v>KIT DE ACESSORIOS PARA BANHEIRO EM METAL CROMADO, 5 PECAS, INCLUSO FIXAÇÃO. AF_01/2020</v>
          </cell>
          <cell r="I5108" t="str">
            <v>UN</v>
          </cell>
          <cell r="J5108" t="str">
            <v>COEFICIENTE DE REPRESENTATIVIDADE</v>
          </cell>
          <cell r="K5108" t="str">
            <v>110,18</v>
          </cell>
        </row>
        <row r="5109">
          <cell r="G5109">
            <v>95547</v>
          </cell>
          <cell r="H5109" t="str">
            <v>SABONETEIRA PLASTICA TIPO DISPENSER PARA SABONETE LIQUIDO COM RESERVATORIO 800 A 1500 ML, INCLUSO FIXAÇÃO. AF_01/2020</v>
          </cell>
          <cell r="I5109" t="str">
            <v>UN</v>
          </cell>
          <cell r="J5109" t="str">
            <v>COLETADO</v>
          </cell>
          <cell r="K5109" t="str">
            <v>100,57</v>
          </cell>
        </row>
        <row r="5110">
          <cell r="G5110">
            <v>100848</v>
          </cell>
          <cell r="H5110" t="str">
            <v>VASO SANITÁRIO INFANTIL LOUÇA BRANCA - FORNECIMENTO E INSTALACAO. AF_01/2020</v>
          </cell>
          <cell r="I5110" t="str">
            <v>UN</v>
          </cell>
          <cell r="J5110" t="str">
            <v>ATRIBUÍDO SÃO PAULO</v>
          </cell>
          <cell r="K5110" t="str">
            <v>598,42</v>
          </cell>
        </row>
        <row r="5111">
          <cell r="G5111">
            <v>100849</v>
          </cell>
          <cell r="H5111" t="str">
            <v>ASSENTO SANITÁRIO CONVENCIONAL - FORNECIMENTO E INSTALACAO. AF_01/2020</v>
          </cell>
          <cell r="I5111" t="str">
            <v>UN</v>
          </cell>
          <cell r="J5111" t="str">
            <v>COLETADO</v>
          </cell>
          <cell r="K5111" t="str">
            <v>41,93</v>
          </cell>
        </row>
        <row r="5112">
          <cell r="G5112">
            <v>100851</v>
          </cell>
          <cell r="H5112" t="str">
            <v>ASSENTO SANITÁRIO INFANTIL - FORNECIMENTO E INSTALACAO. AF_01/2020</v>
          </cell>
          <cell r="I5112" t="str">
            <v>UN</v>
          </cell>
          <cell r="J5112" t="str">
            <v>COEFICIENTE DE REPRESENTATIVIDADE</v>
          </cell>
          <cell r="K5112" t="str">
            <v>84,23</v>
          </cell>
        </row>
        <row r="5113">
          <cell r="G5113">
            <v>100852</v>
          </cell>
          <cell r="H5113" t="str">
            <v>CUBA DE EMBUTIR RETANGULAR DE AÇO INOXIDÁVEL, 56 X 33 X 12 CM - FORNECIMENTO E INSTALAÇÃO. AF_01/2020</v>
          </cell>
          <cell r="I5113" t="str">
            <v>UN</v>
          </cell>
          <cell r="J5113" t="str">
            <v>COEFICIENTE DE REPRESENTATIVIDADE</v>
          </cell>
          <cell r="K5113" t="str">
            <v>210,92</v>
          </cell>
        </row>
        <row r="5114">
          <cell r="G5114">
            <v>100853</v>
          </cell>
          <cell r="H5114" t="str">
            <v>TORNEIRA CROMADA DE MESA PARA LAVATORIO, TIPO MONOCOMANDO. AF_01/2020</v>
          </cell>
          <cell r="I5114" t="str">
            <v>UN</v>
          </cell>
          <cell r="J5114" t="str">
            <v>COEFICIENTE DE REPRESENTATIVIDADE</v>
          </cell>
          <cell r="K5114" t="str">
            <v>378,84</v>
          </cell>
        </row>
        <row r="5115">
          <cell r="G5115">
            <v>100854</v>
          </cell>
          <cell r="H5115" t="str">
            <v>TORNEIRA CROMADA DE MESA PARA LAVATÓRIO COM SENSOR DE PRESENCA. AF_01/2020</v>
          </cell>
          <cell r="I5115" t="str">
            <v>UN</v>
          </cell>
          <cell r="J5115" t="str">
            <v>COEFICIENTE DE REPRESENTATIVIDADE</v>
          </cell>
          <cell r="K5115" t="str">
            <v>1.987,26</v>
          </cell>
        </row>
        <row r="5116">
          <cell r="G5116">
            <v>100856</v>
          </cell>
          <cell r="H5116" t="str">
            <v>MANOPLA E CANOPLA CROMADA  FORNECIMENTO E INSTALAÇÃO. AF_01/2020</v>
          </cell>
          <cell r="I5116" t="str">
            <v>UN</v>
          </cell>
          <cell r="J5116" t="str">
            <v>COEFICIENTE DE REPRESENTATIVIDADE</v>
          </cell>
          <cell r="K5116" t="str">
            <v>41,51</v>
          </cell>
        </row>
        <row r="5117">
          <cell r="G5117">
            <v>100857</v>
          </cell>
          <cell r="H5117" t="str">
            <v>ACABAMENTO MONOCOMANDO PARA CHUVEIRO  FORNECIMENTO E INSTALAÇÃO. AF_01/2020</v>
          </cell>
          <cell r="I5117" t="str">
            <v>UN</v>
          </cell>
          <cell r="J5117" t="str">
            <v>COEFICIENTE DE REPRESENTATIVIDADE</v>
          </cell>
          <cell r="K5117" t="str">
            <v>581,30</v>
          </cell>
        </row>
        <row r="5118">
          <cell r="G5118">
            <v>100858</v>
          </cell>
          <cell r="H5118" t="str">
            <v>MICTÓRIO SIFONADO LOUÇA BRANCA  PADRÃO MÉDIO  FORNECIMENTO E INSTALAÇÃO. AF_01/2020</v>
          </cell>
          <cell r="I5118" t="str">
            <v>UN</v>
          </cell>
          <cell r="J5118" t="str">
            <v>ATRIBUÍDO SÃO PAULO</v>
          </cell>
          <cell r="K5118" t="str">
            <v>660,24</v>
          </cell>
        </row>
        <row r="5119">
          <cell r="G5119">
            <v>100859</v>
          </cell>
          <cell r="H5119" t="str">
            <v>MICTÓRIO SIFONADO LOUÇA BRANCA PARA ENTRADA DE ÁGUA EMBUTIDA  PADRÃO ALTO  FORNECIMENTO E INSTALAÇÃO. AF_01/2020</v>
          </cell>
          <cell r="I5119" t="str">
            <v>UN</v>
          </cell>
          <cell r="J5119" t="str">
            <v>ATRIBUÍDO SÃO PAULO</v>
          </cell>
          <cell r="K5119" t="str">
            <v>1.102,69</v>
          </cell>
        </row>
        <row r="5120">
          <cell r="G5120">
            <v>100860</v>
          </cell>
          <cell r="H5120" t="str">
            <v>CHUVEIRO ELÉTRICO COMUM CORPO PLÁSTICO, TIPO DUCHA  FORNECIMENTO E INSTALAÇÃO. AF_01/2020</v>
          </cell>
          <cell r="I5120" t="str">
            <v>UN</v>
          </cell>
          <cell r="J5120" t="str">
            <v>COLETADO</v>
          </cell>
          <cell r="K5120" t="str">
            <v>86,98</v>
          </cell>
        </row>
        <row r="5121">
          <cell r="G5121">
            <v>100861</v>
          </cell>
          <cell r="H5121" t="str">
            <v>SUPORTE MÃO FRANCESA EM AÇO, ABAS IGUAIS 30 CM, CAPACIDADE MINIMA 60 KG, BRANCO - FORNECIMENTO E INSTALAÇÃO. AF_01/2020</v>
          </cell>
          <cell r="I5121" t="str">
            <v>UN</v>
          </cell>
          <cell r="J5121" t="str">
            <v>ATRIBUÍDO SÃO PAULO</v>
          </cell>
          <cell r="K5121" t="str">
            <v>38,38</v>
          </cell>
        </row>
        <row r="5122">
          <cell r="G5122">
            <v>100862</v>
          </cell>
          <cell r="H5122" t="str">
            <v>SUPORTE MÃO FRANCESA EM ACO, ABAS IGUAIS 40 CM, CAPACIDADE MINIMA 70 KG, BRANCO - FORNECIMENTO E INSTALAÇÃO. AF_01/2020</v>
          </cell>
          <cell r="I5122" t="str">
            <v>UN</v>
          </cell>
          <cell r="J5122" t="str">
            <v>ATRIBUÍDO SÃO PAULO</v>
          </cell>
          <cell r="K5122" t="str">
            <v>42,81</v>
          </cell>
        </row>
        <row r="5123">
          <cell r="G5123">
            <v>100863</v>
          </cell>
          <cell r="H5123" t="str">
            <v>BARRA DE APOIO EM "L", EM ACO INOX POLIDO 70 X 70 CM, FIXADA NA PAREDE - FORNECIMENTO E INSTALACAO. AF_01/2020</v>
          </cell>
          <cell r="I5123" t="str">
            <v>UN</v>
          </cell>
          <cell r="J5123" t="str">
            <v>ATRIBUÍDO SÃO PAULO</v>
          </cell>
          <cell r="K5123" t="str">
            <v>615,82</v>
          </cell>
        </row>
        <row r="5124">
          <cell r="G5124">
            <v>100864</v>
          </cell>
          <cell r="H5124" t="str">
            <v>BARRA DE APOIO EM "L", EM ACO INOX POLIDO 80 X 80 CM, FIXADA NA PAREDE - FORNECIMENTO E INSTALACAO. AF_01/2020</v>
          </cell>
          <cell r="I5124" t="str">
            <v>UN</v>
          </cell>
          <cell r="J5124" t="str">
            <v>ATRIBUÍDO SÃO PAULO</v>
          </cell>
          <cell r="K5124" t="str">
            <v>677,04</v>
          </cell>
        </row>
        <row r="5125">
          <cell r="G5125">
            <v>100865</v>
          </cell>
          <cell r="H5125" t="str">
            <v>BARRA DE APOIO LATERAL ARTICULADA, COM TRAVA, EM ACO INOX POLIDO, FIXADA NA PAREDE - FORNECIMENTO E INSTALAÇÃO. AF_01/2020</v>
          </cell>
          <cell r="I5125" t="str">
            <v>UN</v>
          </cell>
          <cell r="J5125" t="str">
            <v>ATRIBUÍDO SÃO PAULO</v>
          </cell>
          <cell r="K5125" t="str">
            <v>604,23</v>
          </cell>
        </row>
        <row r="5126">
          <cell r="G5126">
            <v>100866</v>
          </cell>
          <cell r="H5126" t="str">
            <v>BARRA DE APOIO RETA, EM ACO INOX POLIDO, COMPRIMENTO 60CM, FIXADA NA PAREDE - FORNECIMENTO E INSTALAÇÃO. AF_01/2020</v>
          </cell>
          <cell r="I5126" t="str">
            <v>UN</v>
          </cell>
          <cell r="J5126" t="str">
            <v>ATRIBUÍDO SÃO PAULO</v>
          </cell>
          <cell r="K5126" t="str">
            <v>316,67</v>
          </cell>
        </row>
        <row r="5127">
          <cell r="G5127">
            <v>100867</v>
          </cell>
          <cell r="H5127" t="str">
            <v>BARRA DE APOIO RETA, EM ACO INOX POLIDO, COMPRIMENTO 70 CM,  FIXADA NA PAREDE - FORNECIMENTO E INSTALAÇÃO. AF_01/2020</v>
          </cell>
          <cell r="I5127" t="str">
            <v>UN</v>
          </cell>
          <cell r="J5127" t="str">
            <v>ATRIBUÍDO SÃO PAULO</v>
          </cell>
          <cell r="K5127" t="str">
            <v>336,86</v>
          </cell>
        </row>
        <row r="5128">
          <cell r="G5128">
            <v>100868</v>
          </cell>
          <cell r="H5128" t="str">
            <v>BARRA DE APOIO RETA, EM ACO INOX POLIDO, COMPRIMENTO 80 CM,  FIXADA NA PAREDE - FORNECIMENTO E INSTALAÇÃO. AF_01/2020</v>
          </cell>
          <cell r="I5128" t="str">
            <v>UN</v>
          </cell>
          <cell r="J5128" t="str">
            <v>ATRIBUÍDO SÃO PAULO</v>
          </cell>
          <cell r="K5128" t="str">
            <v>350,29</v>
          </cell>
        </row>
        <row r="5129">
          <cell r="G5129">
            <v>100869</v>
          </cell>
          <cell r="H5129" t="str">
            <v>BARRA DE APOIO RETA, EM ACO INOX POLIDO, COMPRIMENTO 90 CM,  FIXADA NA PAREDE - FORNECIMENTO E INSTALAÇÃO. AF_01/2020</v>
          </cell>
          <cell r="I5129" t="str">
            <v>UN</v>
          </cell>
          <cell r="J5129" t="str">
            <v>ATRIBUÍDO SÃO PAULO</v>
          </cell>
          <cell r="K5129" t="str">
            <v>360,59</v>
          </cell>
        </row>
        <row r="5130">
          <cell r="G5130">
            <v>100870</v>
          </cell>
          <cell r="H5130" t="str">
            <v>BARRA DE APOIO RETA, EM ALUMINIO, COMPRIMENTO 60 CM,  FIXADA NA PAREDE - FORNECIMENTO E INSTALAÇÃO. AF_01/2020</v>
          </cell>
          <cell r="I5130" t="str">
            <v>UN</v>
          </cell>
          <cell r="J5130" t="str">
            <v>ATRIBUÍDO SÃO PAULO</v>
          </cell>
          <cell r="K5130" t="str">
            <v>298,61</v>
          </cell>
        </row>
        <row r="5131">
          <cell r="G5131">
            <v>100871</v>
          </cell>
          <cell r="H5131" t="str">
            <v>BARRA DE APOIO RETA, EM ALUMINIO, COMPRIMENTO 70 CM,  FIXADA NA PAREDE - FORNECIMENTO E INSTALAÇÃO. AF_01/2020</v>
          </cell>
          <cell r="I5131" t="str">
            <v>UN</v>
          </cell>
          <cell r="J5131" t="str">
            <v>ATRIBUÍDO SÃO PAULO</v>
          </cell>
          <cell r="K5131" t="str">
            <v>322,73</v>
          </cell>
        </row>
        <row r="5132">
          <cell r="G5132">
            <v>100872</v>
          </cell>
          <cell r="H5132" t="str">
            <v>BARRA DE APOIO RETA, EM ALUMINIO, COMPRIMENTO 80 CM,  FIXADA NA PAREDE - FORNECIMENTO E INSTALAÇÃO. AF_01/2020</v>
          </cell>
          <cell r="I5132" t="str">
            <v>UN</v>
          </cell>
          <cell r="J5132" t="str">
            <v>ATRIBUÍDO SÃO PAULO</v>
          </cell>
          <cell r="K5132" t="str">
            <v>338,13</v>
          </cell>
        </row>
        <row r="5133">
          <cell r="G5133">
            <v>100873</v>
          </cell>
          <cell r="H5133" t="str">
            <v>BARRA DE APOIO RETA, EM ALUMINIO, COMPRIMENTO 90 CM,  FIXADA NA PAREDE - FORNECIMENTO E INSTALAÇÃO. AF_01/2020</v>
          </cell>
          <cell r="I5133" t="str">
            <v>UN</v>
          </cell>
          <cell r="J5133" t="str">
            <v>ATRIBUÍDO SÃO PAULO</v>
          </cell>
          <cell r="K5133" t="str">
            <v>347,75</v>
          </cell>
        </row>
        <row r="5134">
          <cell r="G5134">
            <v>100874</v>
          </cell>
          <cell r="H5134" t="str">
            <v>PUXADOR PARA PCD, FIXADO NA PORTA - FORNECIMENTO E INSTALAÇÃO. AF_01/2020</v>
          </cell>
          <cell r="I5134" t="str">
            <v>UN</v>
          </cell>
          <cell r="J5134" t="str">
            <v>ATRIBUÍDO SÃO PAULO</v>
          </cell>
          <cell r="K5134" t="str">
            <v>316,67</v>
          </cell>
        </row>
        <row r="5135">
          <cell r="G5135">
            <v>100875</v>
          </cell>
          <cell r="H5135" t="str">
            <v>BANCO ARTICULADO, EM ACO INOX, PARA PCD, FIXADO NA PAREDE - FORNECIMENTO E INSTALAÇÃO. AF_01/2020</v>
          </cell>
          <cell r="I5135" t="str">
            <v>UN</v>
          </cell>
          <cell r="J5135" t="str">
            <v>ATRIBUÍDO SÃO PAULO</v>
          </cell>
          <cell r="K5135" t="str">
            <v>1.114,89</v>
          </cell>
        </row>
        <row r="5136">
          <cell r="G5136">
            <v>100878</v>
          </cell>
          <cell r="H5136" t="str">
            <v>VASO SANITÁRIO SIFONADO COM CAIXA ACOPLADA, LOUÇA BRANCA - PADRÃO ALTO - FORNECIMENTO E INSTALAÇÃO. AF_01/2020</v>
          </cell>
          <cell r="I5136" t="str">
            <v>UN</v>
          </cell>
          <cell r="J5136" t="str">
            <v>ATRIBUÍDO SÃO PAULO</v>
          </cell>
          <cell r="K5136" t="str">
            <v>708,22</v>
          </cell>
        </row>
        <row r="5137">
          <cell r="G5137">
            <v>98052</v>
          </cell>
          <cell r="H5137" t="str">
            <v>TANQUE SÉPTICO CIRCULAR, EM CONCRETO PRÉ-MOLDADO, DIÂMETRO INTERNO = 1,10 M, ALTURA INTERNA = 2,50 M, VOLUME ÚTIL: 2138,2 L (PARA 5 CONTRIBUINTES). AF_12/2020_PA</v>
          </cell>
          <cell r="I5137" t="str">
            <v>UN</v>
          </cell>
          <cell r="J5137" t="str">
            <v>ATRIBUÍDO SÃO PAULO</v>
          </cell>
          <cell r="K5137" t="str">
            <v>1.638,24</v>
          </cell>
        </row>
        <row r="5138">
          <cell r="G5138">
            <v>98053</v>
          </cell>
          <cell r="H5138" t="str">
            <v>TANQUE SÉPTICO CIRCULAR, EM CONCRETO PRÉ-MOLDADO, DIÂMETRO INTERNO = 1,40 M, ALTURA INTERNA = 2,50 M, VOLUME ÚTIL: 3463,6 L (PARA 13 CONTRIBUINTES). AF_12/2020_PA</v>
          </cell>
          <cell r="I5138" t="str">
            <v>UN</v>
          </cell>
          <cell r="J5138" t="str">
            <v>ATRIBUÍDO SÃO PAULO</v>
          </cell>
          <cell r="K5138" t="str">
            <v>2.250,59</v>
          </cell>
        </row>
        <row r="5139">
          <cell r="G5139">
            <v>98054</v>
          </cell>
          <cell r="H5139" t="str">
            <v>TANQUE SÉPTICO CIRCULAR, EM CONCRETO PRÉ-MOLDADO, DIÂMETRO INTERNO = 1,88 M, ALTURA INTERNA = 2,50 M, VOLUME ÚTIL: 6245,8 L (PARA 32 CONTRIBUINTES). AF_12/2020_PA</v>
          </cell>
          <cell r="I5139" t="str">
            <v>UN</v>
          </cell>
          <cell r="J5139" t="str">
            <v>ATRIBUÍDO SÃO PAULO</v>
          </cell>
          <cell r="K5139" t="str">
            <v>3.649,54</v>
          </cell>
        </row>
        <row r="5140">
          <cell r="G5140">
            <v>98055</v>
          </cell>
          <cell r="H5140" t="str">
            <v>TANQUE SÉPTICO CIRCULAR, EM CONCRETO PRÉ-MOLDADO, DIÂMETRO INTERNO = 2,38 M, ALTURA INTERNA = 2,50 M, VOLUME ÚTIL: 10009,8 L (PARA 69 CONTRIBUINTES). AF_12/2020_PA</v>
          </cell>
          <cell r="I5140" t="str">
            <v>UN</v>
          </cell>
          <cell r="J5140" t="str">
            <v>ATRIBUÍDO SÃO PAULO</v>
          </cell>
          <cell r="K5140" t="str">
            <v>4.974,51</v>
          </cell>
        </row>
        <row r="5141">
          <cell r="G5141">
            <v>98056</v>
          </cell>
          <cell r="H5141" t="str">
            <v>TANQUE SÉPTICO CIRCULAR, EM CONCRETO PRÉ-MOLDADO, DIÂMETRO INTERNO = 2,38 M, ALTURA INTERNA = 3,0 M, VOLUME ÚTIL: 12234,2 L (PARA 86 CONTRIBUINTES). AF_12/2020_PA</v>
          </cell>
          <cell r="I5141" t="str">
            <v>UN</v>
          </cell>
          <cell r="J5141" t="str">
            <v>ATRIBUÍDO SÃO PAULO</v>
          </cell>
          <cell r="K5141" t="str">
            <v>5.776,54</v>
          </cell>
        </row>
        <row r="5142">
          <cell r="G5142">
            <v>98057</v>
          </cell>
          <cell r="H5142" t="str">
            <v>TANQUE SÉPTICO CIRCULAR, EM CONCRETO PRÉ-MOLDADO, DIÂMETRO INTERNO = 2,88 M, ALTURA INTERNA = 2,50 M, VOLUME ÚTIL: 14657,4 L (PARA 105 CONTRIBUINTES). AF_12/2020_PA</v>
          </cell>
          <cell r="I5142" t="str">
            <v>UN</v>
          </cell>
          <cell r="J5142" t="str">
            <v>ATRIBUÍDO SÃO PAULO</v>
          </cell>
          <cell r="K5142" t="str">
            <v>6.908,16</v>
          </cell>
        </row>
        <row r="5143">
          <cell r="G5143">
            <v>98058</v>
          </cell>
          <cell r="H5143" t="str">
            <v>FILTRO ANAERÓBIO CIRCULAR, EM CONCRETO PRÉ-MOLDADO, DIÂMETRO INTERNO = 1,10 M, ALTURA INTERNA = 1,50 M, VOLUME ÚTIL: 1140,4 L (PARA 5 CONTRIBUINTES). AF_12/2020_PA</v>
          </cell>
          <cell r="I5143" t="str">
            <v>UN</v>
          </cell>
          <cell r="J5143" t="str">
            <v>ATRIBUÍDO SÃO PAULO</v>
          </cell>
          <cell r="K5143" t="str">
            <v>1.452,38</v>
          </cell>
        </row>
        <row r="5144">
          <cell r="G5144">
            <v>98059</v>
          </cell>
          <cell r="H5144" t="str">
            <v>FILTRO ANAERÓBIO CIRCULAR, EM CONCRETO PRÉ-MOLDADO, DIÂMETRO INTERNO = 1,88 M, ALTURA INTERNA = 1,50 M, VOLUME ÚTIL: 3331,1 L (PARA 19 CONTRIBUINTES). AF_12/2020_PA</v>
          </cell>
          <cell r="I5144" t="str">
            <v>UN</v>
          </cell>
          <cell r="J5144" t="str">
            <v>ATRIBUÍDO SÃO PAULO</v>
          </cell>
          <cell r="K5144" t="str">
            <v>3.155,07</v>
          </cell>
        </row>
        <row r="5145">
          <cell r="G5145">
            <v>98060</v>
          </cell>
          <cell r="H5145" t="str">
            <v>FILTRO ANAERÓBIO CIRCULAR, EM CONCRETO PRÉ-MOLDADO, DIÂMETRO INTERNO = 2,38 M, ALTURA INTERNA = 1,50 M, VOLUME ÚTIL: 5338,6 L (PARA 34 CONTRIBUINTES). AF_12/2020_PA</v>
          </cell>
          <cell r="I5145" t="str">
            <v>UN</v>
          </cell>
          <cell r="J5145" t="str">
            <v>ATRIBUÍDO SÃO PAULO</v>
          </cell>
          <cell r="K5145" t="str">
            <v>4.439,81</v>
          </cell>
        </row>
        <row r="5146">
          <cell r="G5146">
            <v>98061</v>
          </cell>
          <cell r="H5146" t="str">
            <v>FILTRO ANAERÓBIO CIRCULAR, EM CONCRETO PRÉ-MOLDADO, DIÂMETRO INTERNO = 2,88 M, ALTURA INTERNA = 1,50 M, VOLUME ÚTIL: 7817,3 L (PARA 75 CONTRIBUINTES). AF_12/2020_PA</v>
          </cell>
          <cell r="I5146" t="str">
            <v>UN</v>
          </cell>
          <cell r="J5146" t="str">
            <v>ATRIBUÍDO SÃO PAULO</v>
          </cell>
          <cell r="K5146" t="str">
            <v>6.202,32</v>
          </cell>
        </row>
        <row r="5147">
          <cell r="G5147">
            <v>98062</v>
          </cell>
          <cell r="H5147" t="str">
            <v>SUMIDOURO CIRCULAR, EM CONCRETO PRÉ-MOLDADO, DIÂMETRO INTERNO = 1,88 M, ALTURA INTERNA = 2,00 M, ÁREA DE INFILTRAÇÃO: 13,1 M² (PARA 5 CONTRIBUINTES). AF_12/2020_PA</v>
          </cell>
          <cell r="I5147" t="str">
            <v>UN</v>
          </cell>
          <cell r="J5147" t="str">
            <v>ATRIBUÍDO SÃO PAULO</v>
          </cell>
          <cell r="K5147" t="str">
            <v>2.460,30</v>
          </cell>
        </row>
        <row r="5148">
          <cell r="G5148">
            <v>98063</v>
          </cell>
          <cell r="H5148" t="str">
            <v>SUMIDOURO CIRCULAR, EM CONCRETO PRÉ-MOLDADO, DIÂMETRO INTERNO = 2,38 M, ALTURA INTERNA = 2,50 M, ÁREA DE INFILTRAÇÃO: 21,3 M² (PARA 8 CONTRIBUINTES). AF_12/2020_PA</v>
          </cell>
          <cell r="I5148" t="str">
            <v>UN</v>
          </cell>
          <cell r="J5148" t="str">
            <v>ATRIBUÍDO SÃO PAULO</v>
          </cell>
          <cell r="K5148" t="str">
            <v>3.750,92</v>
          </cell>
        </row>
        <row r="5149">
          <cell r="G5149">
            <v>98064</v>
          </cell>
          <cell r="H5149" t="str">
            <v>SUMIDOURO CIRCULAR, EM CONCRETO PRÉ-MOLDADO, DIÂMETRO INTERNO = 2,38 M, ALTURA INTERNA = 3,0 M, ÁREA DE INFILTRAÇÃO: 25 M² (PARA 10 CONTRIBUINTES). AF_12/2020_PA</v>
          </cell>
          <cell r="I5149" t="str">
            <v>UN</v>
          </cell>
          <cell r="J5149" t="str">
            <v>ATRIBUÍDO SÃO PAULO</v>
          </cell>
          <cell r="K5149" t="str">
            <v>4.309,08</v>
          </cell>
        </row>
        <row r="5150">
          <cell r="G5150">
            <v>98065</v>
          </cell>
          <cell r="H5150" t="str">
            <v>SUMIDOURO CIRCULAR, EM CONCRETO PRÉ-MOLDADO, DIÂMETRO INTERNO = 2,88 M, ALTURA INTERNA = 3,0 M, ÁREA DE INFILTRAÇÃO: 31,4 M² (PARA 12 CONTRIBUINTES). AF_12/2020_PA</v>
          </cell>
          <cell r="I5150" t="str">
            <v>UN</v>
          </cell>
          <cell r="J5150" t="str">
            <v>ATRIBUÍDO SÃO PAULO</v>
          </cell>
          <cell r="K5150" t="str">
            <v>5.983,80</v>
          </cell>
        </row>
        <row r="5151">
          <cell r="G5151">
            <v>98066</v>
          </cell>
          <cell r="H5151" t="str">
            <v>TANQUE SÉPTICO RETANGULAR, EM ALVENARIA COM TIJOLOS CERÂMICOS MACIÇOS, DIMENSÕES INTERNAS: 1,0 X 2,0 X H=1,4 M, VOLUME ÚTIL: 2000 L (PARA 5 CONTRIBUINTES). AF_12/2020</v>
          </cell>
          <cell r="I5151" t="str">
            <v>UN</v>
          </cell>
          <cell r="J5151" t="str">
            <v>ATRIBUÍDO SÃO PAULO</v>
          </cell>
          <cell r="K5151" t="str">
            <v>4.414,25</v>
          </cell>
        </row>
        <row r="5152">
          <cell r="G5152">
            <v>98067</v>
          </cell>
          <cell r="H5152" t="str">
            <v>TANQUE SÉPTICO RETANGULAR, EM ALVENARIA COM TIJOLOS CERÂMICOS MACIÇOS, DIMENSÕES INTERNAS: 1,2 X 2,4 X H=1,6 M, VOLUME ÚTIL: 3456 L (PARA 13 CONTRIBUINTES). AF_12/2020</v>
          </cell>
          <cell r="I5152" t="str">
            <v>UN</v>
          </cell>
          <cell r="J5152" t="str">
            <v>ATRIBUÍDO SÃO PAULO</v>
          </cell>
          <cell r="K5152" t="str">
            <v>5.881,11</v>
          </cell>
        </row>
        <row r="5153">
          <cell r="G5153">
            <v>98068</v>
          </cell>
          <cell r="H5153" t="str">
            <v>TANQUE SÉPTICO RETANGULAR, EM ALVENARIA COM TIJOLOS CERÂMICOS MACIÇOS, DIMENSÕES INTERNAS: 1,4 X 3,2 X H=1,8 M, VOLUME ÚTIL: 6272 L (PARA 32 CONTRIBUINTES). AF_12/2020</v>
          </cell>
          <cell r="I5153" t="str">
            <v>UN</v>
          </cell>
          <cell r="J5153" t="str">
            <v>ATRIBUÍDO SÃO PAULO</v>
          </cell>
          <cell r="K5153" t="str">
            <v>8.301,52</v>
          </cell>
        </row>
        <row r="5154">
          <cell r="G5154">
            <v>98069</v>
          </cell>
          <cell r="H5154" t="str">
            <v>TANQUE SÉPTICO RETANGULAR, EM ALVENARIA COM TIJOLOS CERÂMICOS MACIÇOS, DIMENSÕES INTERNAS: 1,6 X 4,4 X H=1,8 M, VOLUME ÚTIL: 9856 L (PARA 68 CONTRIBUINTES). AF_12/2020</v>
          </cell>
          <cell r="I5154" t="str">
            <v>UN</v>
          </cell>
          <cell r="J5154" t="str">
            <v>ATRIBUÍDO SÃO PAULO</v>
          </cell>
          <cell r="K5154" t="str">
            <v>11.148,03</v>
          </cell>
        </row>
        <row r="5155">
          <cell r="G5155">
            <v>98070</v>
          </cell>
          <cell r="H5155" t="str">
            <v>TANQUE SÉPTICO RETANGULAR, EM ALVENARIA COM TIJOLOS CERÂMICOS MACIÇOS, DIMENSÕES INTERNAS: 1,6 X 4,8 X H=2,0 M, VOLUME ÚTIL: 12288 L (PARA 86 CONTRIBUINTES). AF_12/2020</v>
          </cell>
          <cell r="I5155" t="str">
            <v>UN</v>
          </cell>
          <cell r="J5155" t="str">
            <v>ATRIBUÍDO SÃO PAULO</v>
          </cell>
          <cell r="K5155" t="str">
            <v>12.741,96</v>
          </cell>
        </row>
        <row r="5156">
          <cell r="G5156">
            <v>98071</v>
          </cell>
          <cell r="H5156" t="str">
            <v>TANQUE SÉPTICO RETANGULAR, EM ALVENARIA COM TIJOLOS CERÂMICOS MACIÇOS, DIMENSÕES INTERNAS: 1,6 X 4,6 X H=2,4 M, VOLUME ÚTIL: 14720 L (PARA 105 CONTRIBUINTES). AF_12/2020</v>
          </cell>
          <cell r="I5156" t="str">
            <v>UN</v>
          </cell>
          <cell r="J5156" t="str">
            <v>ATRIBUÍDO SÃO PAULO</v>
          </cell>
          <cell r="K5156" t="str">
            <v>13.916,22</v>
          </cell>
        </row>
        <row r="5157">
          <cell r="G5157">
            <v>98072</v>
          </cell>
          <cell r="H5157" t="str">
            <v>FILTRO ANAERÓBIO RETANGULAR, EM ALVENARIA COM TIJOLOS CERÂMICOS MACIÇOS, DIMENSÕES INTERNAS: 0,8 X 1,2 X H=1,67 M, VOLUME ÚTIL: 1152 L (PARA 5 CONTRIBUINTES). AF_12/2020</v>
          </cell>
          <cell r="I5157" t="str">
            <v>UN</v>
          </cell>
          <cell r="J5157" t="str">
            <v>ATRIBUÍDO SÃO PAULO</v>
          </cell>
          <cell r="K5157" t="str">
            <v>3.707,82</v>
          </cell>
        </row>
        <row r="5158">
          <cell r="G5158">
            <v>98073</v>
          </cell>
          <cell r="H5158" t="str">
            <v>FILTRO ANAERÓBIO RETANGULAR, EM ALVENARIA COM TIJOLOS CERÂMICOS MACIÇOS, DIMENSÕES INTERNAS: 1,2 X 1,8 X H=1,67 M, VOLUME ÚTIL: 2592 L (PARA 13 CONTRIBUINTES). AF_12/2020</v>
          </cell>
          <cell r="I5158" t="str">
            <v>UN</v>
          </cell>
          <cell r="J5158" t="str">
            <v>ATRIBUÍDO SÃO PAULO</v>
          </cell>
          <cell r="K5158" t="str">
            <v>5.804,77</v>
          </cell>
        </row>
        <row r="5159">
          <cell r="G5159">
            <v>98074</v>
          </cell>
          <cell r="H5159" t="str">
            <v>FILTRO ANAERÓBIO RETANGULAR, EM ALVENARIA COM TIJOLOS CERÂMICOS MACIÇOS, DIMENSÕES INTERNAS: 1,4 X 3,0 X H=1,67 M, VOLUME ÚTIL: 5040 L (PARA 32 CONTRIBUINTES). AF_12/2020</v>
          </cell>
          <cell r="I5159" t="str">
            <v>UN</v>
          </cell>
          <cell r="J5159" t="str">
            <v>ATRIBUÍDO SÃO PAULO</v>
          </cell>
          <cell r="K5159" t="str">
            <v>9.020,33</v>
          </cell>
        </row>
        <row r="5160">
          <cell r="G5160">
            <v>98075</v>
          </cell>
          <cell r="H5160" t="str">
            <v>FILTRO ANAERÓBIO RETANGULAR, EM ALVENARIA COM TIJOLOS CERÂMICOS MACIÇOS, DIMENSÕES INTERNAS: 1,4 X 4,2 X H=1,67 M, VOLUME ÚTIL: 7056 L (PARA 67 CONTRIBUINTES). AF_12/2020</v>
          </cell>
          <cell r="I5160" t="str">
            <v>UN</v>
          </cell>
          <cell r="J5160" t="str">
            <v>ATRIBUÍDO SÃO PAULO</v>
          </cell>
          <cell r="K5160" t="str">
            <v>11.733,86</v>
          </cell>
        </row>
        <row r="5161">
          <cell r="G5161">
            <v>98076</v>
          </cell>
          <cell r="H5161" t="str">
            <v>FILTRO ANAERÓBIO RETANGULAR, EM ALVENARIA COM TIJOLOS CERÂMICOS MACIÇOS, DIMENSÕES INTERNAS: 1,6 X 4,6 X H=1,67 M, VOLUME ÚTIL: 8832 L (PARA 84 CONTRIBUINTES). AF_12/2020</v>
          </cell>
          <cell r="I5161" t="str">
            <v>UN</v>
          </cell>
          <cell r="J5161" t="str">
            <v>ATRIBUÍDO SÃO PAULO</v>
          </cell>
          <cell r="K5161" t="str">
            <v>13.526,19</v>
          </cell>
        </row>
        <row r="5162">
          <cell r="G5162">
            <v>98077</v>
          </cell>
          <cell r="H5162" t="str">
            <v>FILTRO ANAERÓBIO RETANGULAR, EM ALVENARIA COM TIJOLOS CERÂMICOS MACIÇOS, DIMENSÕES INTERNAS: 1,6 X 5,6 X H=1,67 M, VOLUME ÚTIL: 10752 L (PARA 103 CONTRIBUINTES). AF_12/2020</v>
          </cell>
          <cell r="I5162" t="str">
            <v>UN</v>
          </cell>
          <cell r="J5162" t="str">
            <v>ATRIBUÍDO SÃO PAULO</v>
          </cell>
          <cell r="K5162" t="str">
            <v>15.927,35</v>
          </cell>
        </row>
        <row r="5163">
          <cell r="G5163">
            <v>98078</v>
          </cell>
          <cell r="H5163" t="str">
            <v>SUMIDOURO RETANGULAR, EM ALVENARIA COM TIJOLOS CERÂMICOS MACIÇOS, DIMENSÕES INTERNAS: 0,8 X 1,4 X H=3,0 M, ÁREA DE INFILTRAÇÃO: 13,2 M² (PARA 5 CONTRIBUINTES). AF_12/2020</v>
          </cell>
          <cell r="I5163" t="str">
            <v>UN</v>
          </cell>
          <cell r="J5163" t="str">
            <v>ATRIBUÍDO SÃO PAULO</v>
          </cell>
          <cell r="K5163" t="str">
            <v>4.198,52</v>
          </cell>
        </row>
        <row r="5164">
          <cell r="G5164">
            <v>98079</v>
          </cell>
          <cell r="H5164" t="str">
            <v>SUMIDOURO RETANGULAR, EM ALVENARIA COM TIJOLOS CERÂMICOS MACIÇOS, DIMENSÕES INTERNAS: 1,0 X 3,0 X H=3,0 M, ÁREA DE INFILTRAÇÃO: 25 M² (PARA 10 CONTRIBUINTES). AF_12/2020</v>
          </cell>
          <cell r="I5164" t="str">
            <v>UN</v>
          </cell>
          <cell r="J5164" t="str">
            <v>ATRIBUÍDO SÃO PAULO</v>
          </cell>
          <cell r="K5164" t="str">
            <v>7.346,84</v>
          </cell>
        </row>
        <row r="5165">
          <cell r="G5165">
            <v>98080</v>
          </cell>
          <cell r="H5165" t="str">
            <v>SUMIDOURO RETANGULAR, EM ALVENARIA COM TIJOLOS CERÂMICOS MACIÇOS, DIMENSÕES INTERNAS: 1,6 X 3,4 X H=3,0 M, ÁREA DE INFILTRAÇÃO: 32,9 M² (PARA 13 CONTRIBUINTES). AF_12/2020</v>
          </cell>
          <cell r="I5165" t="str">
            <v>UN</v>
          </cell>
          <cell r="J5165" t="str">
            <v>ATRIBUÍDO SÃO PAULO</v>
          </cell>
          <cell r="K5165" t="str">
            <v>9.427,95</v>
          </cell>
        </row>
        <row r="5166">
          <cell r="G5166">
            <v>98081</v>
          </cell>
          <cell r="H5166" t="str">
            <v>SUMIDOURO RETANGULAR, EM ALVENARIA COM TIJOLOS CERÂMICOS MACIÇOS, DIMENSÕES INTERNAS: 1,6 X 5,8 X H=3,0 M, ÁREA DE INFILTRAÇÃO: 50 M² (PARA 20 CONTRIBUINTES). AF_12/2020</v>
          </cell>
          <cell r="I5166" t="str">
            <v>UN</v>
          </cell>
          <cell r="J5166" t="str">
            <v>ATRIBUÍDO SÃO PAULO</v>
          </cell>
          <cell r="K5166" t="str">
            <v>13.952,34</v>
          </cell>
        </row>
        <row r="5167">
          <cell r="G5167">
            <v>98082</v>
          </cell>
          <cell r="H5167" t="str">
            <v>TANQUE SÉPTICO RETANGULAR, EM ALVENARIA COM BLOCOS DE CONCRETO, DIMENSÕES INTERNAS: 1,0 X 2,0 X H=1,4 M, VOLUME ÚTIL: 2000 L (PARA 5 CONTRIBUINTES). AF_12/2020</v>
          </cell>
          <cell r="I5167" t="str">
            <v>UN</v>
          </cell>
          <cell r="J5167" t="str">
            <v>ATRIBUÍDO SÃO PAULO</v>
          </cell>
          <cell r="K5167" t="str">
            <v>3.404,98</v>
          </cell>
        </row>
        <row r="5168">
          <cell r="G5168">
            <v>98083</v>
          </cell>
          <cell r="H5168" t="str">
            <v>TANQUE SÉPTICO RETANGULAR, EM ALVENARIA COM BLOCOS DE CONCRETO, DIMENSÕES INTERNAS: 1,2 X 2,4 X H=1,6 M, VOLUME ÚTIL: 3456 L (PARA 13 CONTRIBUINTES). AF_12/2020</v>
          </cell>
          <cell r="I5168" t="str">
            <v>UN</v>
          </cell>
          <cell r="J5168" t="str">
            <v>ATRIBUÍDO SÃO PAULO</v>
          </cell>
          <cell r="K5168" t="str">
            <v>4.484,60</v>
          </cell>
        </row>
        <row r="5169">
          <cell r="G5169">
            <v>98084</v>
          </cell>
          <cell r="H5169" t="str">
            <v>TANQUE SÉPTICO RETANGULAR, EM ALVENARIA COM BLOCOS DE CONCRETO, DIMENSÕES INTERNAS: 1,4 X 3,2 X H=1,8 M, VOLUME ÚTIL: 6272 L (PARA 32 CONTRIBUINTES). AF_12/2020</v>
          </cell>
          <cell r="I5169" t="str">
            <v>UN</v>
          </cell>
          <cell r="J5169" t="str">
            <v>ATRIBUÍDO SÃO PAULO</v>
          </cell>
          <cell r="K5169" t="str">
            <v>6.280,18</v>
          </cell>
        </row>
        <row r="5170">
          <cell r="G5170">
            <v>98085</v>
          </cell>
          <cell r="H5170" t="str">
            <v>TANQUE SÉPTICO RETANGULAR, EM ALVENARIA COM BLOCOS DE CONCRETO, DIMENSÕES INTERNAS: 1,6 X 4,4 X H=1,8 M, VOLUME ÚTIL: 9856 L (PARA 68 CONTRIBUINTES). AF_12/2020</v>
          </cell>
          <cell r="I5170" t="str">
            <v>UN</v>
          </cell>
          <cell r="J5170" t="str">
            <v>ATRIBUÍDO SÃO PAULO</v>
          </cell>
          <cell r="K5170" t="str">
            <v>8.510,54</v>
          </cell>
        </row>
        <row r="5171">
          <cell r="G5171">
            <v>98086</v>
          </cell>
          <cell r="H5171" t="str">
            <v>TANQUE SÉPTICO RETANGULAR, EM ALVENARIA COM BLOCOS DE CONCRETO, DIMENSÕES INTERNAS: 1,6 X 4,8 X H=2,0 M, VOLUME ÚTIL: 12288 L (PARA 86 CONTRIBUINTES). AF_12/2020</v>
          </cell>
          <cell r="I5171" t="str">
            <v>UN</v>
          </cell>
          <cell r="J5171" t="str">
            <v>ATRIBUÍDO SÃO PAULO</v>
          </cell>
          <cell r="K5171" t="str">
            <v>9.600,94</v>
          </cell>
        </row>
        <row r="5172">
          <cell r="G5172">
            <v>98087</v>
          </cell>
          <cell r="H5172" t="str">
            <v>TANQUE SÉPTICO RETANGULAR, EM ALVENARIA COM BLOCOS DE CONCRETO, DIMENSÕES INTERNAS: 1,6 X 4,6 X H=2,4 M, VOLUME ÚTIL: 14720 L (PARA 105 CONTRIBUINTES). AF_12/2020</v>
          </cell>
          <cell r="I5172" t="str">
            <v>UN</v>
          </cell>
          <cell r="J5172" t="str">
            <v>ATRIBUÍDO SÃO PAULO</v>
          </cell>
          <cell r="K5172" t="str">
            <v>10.238,80</v>
          </cell>
        </row>
        <row r="5173">
          <cell r="G5173">
            <v>98088</v>
          </cell>
          <cell r="H5173" t="str">
            <v>FILTRO ANAERÓBIO RETANGULAR, EM ALVENARIA COM BLOCOS DE CONCRETO, DIMENSÕES INTERNAS: 0,8 X 1,2 X H=1,67 M, VOLUME ÚTIL: 1152 L (PARA 5 CONTRIBUINTES). AF_12/2020</v>
          </cell>
          <cell r="I5173" t="str">
            <v>UN</v>
          </cell>
          <cell r="J5173" t="str">
            <v>ATRIBUÍDO SÃO PAULO</v>
          </cell>
          <cell r="K5173" t="str">
            <v>2.947,05</v>
          </cell>
        </row>
        <row r="5174">
          <cell r="G5174">
            <v>98089</v>
          </cell>
          <cell r="H5174" t="str">
            <v>FILTRO ANAERÓBIO RETANGULAR, EM ALVENARIA COM BLOCOS DE CONCRETO, DIMENSÕES INTERNAS: 1,2 X 1,8 X H=1,67 M, VOLUME ÚTIL: 2592 L (PARA 13 CONTRIBUINTES). AF_12/2020</v>
          </cell>
          <cell r="I5174" t="str">
            <v>UN</v>
          </cell>
          <cell r="J5174" t="str">
            <v>ATRIBUÍDO SÃO PAULO</v>
          </cell>
          <cell r="K5174" t="str">
            <v>4.657,87</v>
          </cell>
        </row>
        <row r="5175">
          <cell r="G5175">
            <v>98090</v>
          </cell>
          <cell r="H5175" t="str">
            <v>FILTRO ANAERÓBIO RETANGULAR, EM ALVENARIA COM BLOCOS DE CONCRETO, DIMENSÕES INTERNAS: 1,4 X 3,0 X H=1,67 M, VOLUME ÚTIL: 5040 L (PARA 32 CONTRIBUINTES). AF_12/2020</v>
          </cell>
          <cell r="I5175" t="str">
            <v>UN</v>
          </cell>
          <cell r="J5175" t="str">
            <v>ATRIBUÍDO SÃO PAULO</v>
          </cell>
          <cell r="K5175" t="str">
            <v>7.318,64</v>
          </cell>
        </row>
        <row r="5176">
          <cell r="G5176">
            <v>98091</v>
          </cell>
          <cell r="H5176" t="str">
            <v>FILTRO ANAERÓBIO RETANGULAR, EM ALVENARIA COM BLOCOS DE CONCRETO, DIMENSÕES INTERNAS: 1,4 X 4,2 X H=1,67 M, VOLUME ÚTIL: 7056 L (PARA 67 CONTRIBUINTES). AF_12/2020</v>
          </cell>
          <cell r="I5176" t="str">
            <v>UN</v>
          </cell>
          <cell r="J5176" t="str">
            <v>ATRIBUÍDO SÃO PAULO</v>
          </cell>
          <cell r="K5176" t="str">
            <v>9.561,52</v>
          </cell>
        </row>
        <row r="5177">
          <cell r="G5177">
            <v>98092</v>
          </cell>
          <cell r="H5177" t="str">
            <v>FILTRO ANAERÓBIO RETANGULAR, EM ALVENARIA COM BLOCOS DE CONCRETO, DIMENSÕES INTERNAS: 1,6 X 4,6 X H=1,67 M, VOLUME ÚTIL: 8832 L (PARA 84 CONTRIBUINTES). AF_12/2020</v>
          </cell>
          <cell r="I5177" t="str">
            <v>UN</v>
          </cell>
          <cell r="J5177" t="str">
            <v>ATRIBUÍDO SÃO PAULO</v>
          </cell>
          <cell r="K5177" t="str">
            <v>11.107,36</v>
          </cell>
        </row>
        <row r="5178">
          <cell r="G5178">
            <v>98093</v>
          </cell>
          <cell r="H5178" t="str">
            <v>FILTRO ANAERÓBIO RETANGULAR, EM ALVENARIA COM BLOCOS DE CONCRETO, DIMENSÕES INTERNAS: 1,6 X 5,6 X H=1,67 M, VOLUME ÚTIL: 10752 L (PARA 103 CONTRIBUINTES). AF_12/2020</v>
          </cell>
          <cell r="I5178" t="str">
            <v>UN</v>
          </cell>
          <cell r="J5178" t="str">
            <v>ATRIBUÍDO SÃO PAULO</v>
          </cell>
          <cell r="K5178" t="str">
            <v>13.112,54</v>
          </cell>
        </row>
        <row r="5179">
          <cell r="G5179">
            <v>98094</v>
          </cell>
          <cell r="H5179" t="str">
            <v>SUMIDOURO RETANGULAR, EM ALVENARIA COM BLOCOS DE CONCRETO, DIMENSÕES INTERNAS: 0,8 X 1,4 X H=3,0 M, ÁREA DE INFILTRAÇÃO: 13,2 M² (PARA 5 CONTRIBUINTES). AF_12/2020</v>
          </cell>
          <cell r="I5179" t="str">
            <v>UN</v>
          </cell>
          <cell r="J5179" t="str">
            <v>ATRIBUÍDO SÃO PAULO</v>
          </cell>
          <cell r="K5179" t="str">
            <v>2.473,50</v>
          </cell>
        </row>
        <row r="5180">
          <cell r="G5180">
            <v>98099</v>
          </cell>
          <cell r="H5180" t="str">
            <v>SUMIDOURO RETANGULAR, EM ALVENARIA COM BLOCOS DE CONCRETO, DIMENSÕES INTERNAS: 1,0 X 3,0 X H=3,0 M, ÁREA DE INFILTRAÇÃO: 25 M² (PARA 10 CONTRIBUINTES). AF_12/2020</v>
          </cell>
          <cell r="I5180" t="str">
            <v>UN</v>
          </cell>
          <cell r="J5180" t="str">
            <v>ATRIBUÍDO SÃO PAULO</v>
          </cell>
          <cell r="K5180" t="str">
            <v>4.222,39</v>
          </cell>
        </row>
        <row r="5181">
          <cell r="G5181">
            <v>98100</v>
          </cell>
          <cell r="H5181" t="str">
            <v>SUMIDOURO RETANGULAR, EM ALVENARIA COM BLOCOS DE CONCRETO, DIMENSÕES INTERNAS: 1,6 X 3,4 X H=3,0 M, ÁREA DE INFILTRAÇÃO: 32,9 M² (PARA 13 CONTRIBUINTES). . AF_12/2020</v>
          </cell>
          <cell r="I5181" t="str">
            <v>UN</v>
          </cell>
          <cell r="J5181" t="str">
            <v>ATRIBUÍDO SÃO PAULO</v>
          </cell>
          <cell r="K5181" t="str">
            <v>5.525,98</v>
          </cell>
        </row>
        <row r="5182">
          <cell r="G5182">
            <v>98101</v>
          </cell>
          <cell r="H5182" t="str">
            <v>SUMIDOURO RETANGULAR, EM ALVENARIA COM BLOCOS DE CONCRETO, DIMENSÕES INTERNAS: 1,6 X 5,8 X H=3,0 M, ÁREA DE INFILTRAÇÃO: 50 M² (PARA 20 CONTRIBUINTES). . AF_12/2020</v>
          </cell>
          <cell r="I5182" t="str">
            <v>UN</v>
          </cell>
          <cell r="J5182" t="str">
            <v>ATRIBUÍDO SÃO PAULO</v>
          </cell>
          <cell r="K5182" t="str">
            <v>8.161,72</v>
          </cell>
        </row>
        <row r="5183">
          <cell r="G5183">
            <v>98109</v>
          </cell>
          <cell r="H5183" t="str">
            <v>CAIXA DE GORDURA ESPECIAL (CAPACIDADE: 312 L - PARA ATÉ 146 PESSOAS SERVIDAS NO PICO), RETANGULAR, EM ALVENARIA COM BLOCOS DE CONCRETO, DIMENSÕES INTERNAS = 0,4X1,2 M, ALTURA INTERNA = 1 M. AF_12/2020</v>
          </cell>
          <cell r="I5183" t="str">
            <v>UN</v>
          </cell>
          <cell r="J5183" t="str">
            <v>ATRIBUÍDO SÃO PAULO</v>
          </cell>
          <cell r="K5183" t="str">
            <v>722,12</v>
          </cell>
        </row>
        <row r="5184">
          <cell r="G5184">
            <v>98110</v>
          </cell>
          <cell r="H5184" t="str">
            <v>CAIXA DE GORDURA PEQUENA (CAPACIDADE: 19 L), CIRCULAR, EM PVC, DIÂMETRO INTERNO= 0,3 M. AF_12/2020</v>
          </cell>
          <cell r="I5184" t="str">
            <v>UN</v>
          </cell>
          <cell r="J5184" t="str">
            <v>ATRIBUÍDO SÃO PAULO</v>
          </cell>
          <cell r="K5184" t="str">
            <v>349,71</v>
          </cell>
        </row>
        <row r="5185">
          <cell r="G5185">
            <v>98111</v>
          </cell>
          <cell r="H5185" t="str">
            <v>CAIXA DE INSPEÇÃO PARA ATERRAMENTO, CIRCULAR, EM POLIETILENO, DIÂMETRO INTERNO = 0,3 M. AF_12/2020</v>
          </cell>
          <cell r="I5185" t="str">
            <v>UN</v>
          </cell>
          <cell r="J5185" t="str">
            <v>ATRIBUÍDO SÃO PAULO</v>
          </cell>
          <cell r="K5185" t="str">
            <v>47,29</v>
          </cell>
        </row>
        <row r="5186">
          <cell r="G5186">
            <v>98112</v>
          </cell>
          <cell r="H5186" t="str">
            <v>TIL (TUBO DE INSPEÇÃO E LIMPEZA) CONDOMINIAL PARA ESGOTO, EM PVC, DN 100 X 100 MM. AF_12/2020</v>
          </cell>
          <cell r="I5186" t="str">
            <v>UN</v>
          </cell>
          <cell r="J5186" t="str">
            <v>ATRIBUÍDO SÃO PAULO</v>
          </cell>
          <cell r="K5186" t="str">
            <v>97,31</v>
          </cell>
        </row>
        <row r="5187">
          <cell r="G5187">
            <v>98114</v>
          </cell>
          <cell r="H5187" t="str">
            <v>TAMPA CIRCULAR PARA ESGOTO E DRENAGEM, EM FERRO FUNDIDO, DIÂMETRO INTERNO = 0,6 M. AF_12/2020</v>
          </cell>
          <cell r="I5187" t="str">
            <v>UN</v>
          </cell>
          <cell r="J5187" t="str">
            <v>ATRIBUÍDO SÃO PAULO</v>
          </cell>
          <cell r="K5187" t="str">
            <v>683,48</v>
          </cell>
        </row>
        <row r="5188">
          <cell r="G5188">
            <v>98115</v>
          </cell>
          <cell r="H5188" t="str">
            <v>TAMPA CIRCULAR PARA ESGOTO E DRENAGEM, EM CONCRETO PRÉ-MOLDADO, DIÂMETRO INTERNO = 0,60 M E ALTURA = 0,10 M. AF_12/2020</v>
          </cell>
          <cell r="I5188" t="str">
            <v>UN</v>
          </cell>
          <cell r="J5188" t="str">
            <v>ATRIBUÍDO SÃO PAULO</v>
          </cell>
          <cell r="K5188" t="str">
            <v>88,59</v>
          </cell>
        </row>
        <row r="5189">
          <cell r="G5189">
            <v>89957</v>
          </cell>
          <cell r="H5189" t="str">
            <v>PONTO DE CONSUMO TERMINAL DE ÁGUA FRIA (SUBRAMAL) COM TUBULAÇÃO DE PVC, DN 25 MM, INSTALADO EM RAMAL DE ÁGUA, INCLUSOS RASGO E CHUMBAMENTO EM ALVENARIA. AF_12/2014</v>
          </cell>
          <cell r="I5189" t="str">
            <v>UN</v>
          </cell>
          <cell r="J5189" t="str">
            <v>COEFICIENTE DE REPRESENTATIVIDADE</v>
          </cell>
          <cell r="K5189" t="str">
            <v>133,16</v>
          </cell>
        </row>
        <row r="5190">
          <cell r="G5190">
            <v>89959</v>
          </cell>
          <cell r="H5190" t="str">
            <v>PONTO DE CONSUMO TERMINAL DE ÁGUA QUENTE (SUBRAMAL) COM TUBULAÇÃO DE CPVC, DN 22 MM, INSTALADO EM RAMAL DE ÁGUA, INCLUSOS RASGO E CHUMBAMENTO EM ALVENARIA. AF_12/2014</v>
          </cell>
          <cell r="I5190" t="str">
            <v>UN</v>
          </cell>
          <cell r="J5190" t="str">
            <v>COEFICIENTE DE REPRESENTATIVIDADE</v>
          </cell>
          <cell r="K5190" t="str">
            <v>215,81</v>
          </cell>
        </row>
        <row r="5191">
          <cell r="G5191">
            <v>89349</v>
          </cell>
          <cell r="H5191" t="str">
            <v>REGISTRO DE PRESSÃO BRUTO, LATÃO, ROSCÁVEL, 1/2" - FORNECIMENTO E INSTALAÇÃO. AF_08/2021</v>
          </cell>
          <cell r="I5191" t="str">
            <v>UN</v>
          </cell>
          <cell r="J5191" t="str">
            <v>COEFICIENTE DE REPRESENTATIVIDADE</v>
          </cell>
          <cell r="K5191" t="str">
            <v>24,84</v>
          </cell>
        </row>
        <row r="5192">
          <cell r="G5192">
            <v>89351</v>
          </cell>
          <cell r="H5192" t="str">
            <v>REGISTRO DE PRESSÃO BRUTO, LATÃO,  ROSCÁVEL, 3/4'' - FORNECIMENTO E INSTALAÇÃO. AF_08/2021</v>
          </cell>
          <cell r="I5192" t="str">
            <v>UN</v>
          </cell>
          <cell r="J5192" t="str">
            <v>COEFICIENTE DE REPRESENTATIVIDADE</v>
          </cell>
          <cell r="K5192" t="str">
            <v>30,65</v>
          </cell>
        </row>
        <row r="5193">
          <cell r="G5193">
            <v>89352</v>
          </cell>
          <cell r="H5193" t="str">
            <v>REGISTRO DE GAVETA BRUTO, LATÃO, ROSCÁVEL, 1/2" - FORNECIMENTO E INSTALAÇÃO. AF_08/2021</v>
          </cell>
          <cell r="I5193" t="str">
            <v>UN</v>
          </cell>
          <cell r="J5193" t="str">
            <v>COEFICIENTE DE REPRESENTATIVIDADE</v>
          </cell>
          <cell r="K5193" t="str">
            <v>33,81</v>
          </cell>
        </row>
        <row r="5194">
          <cell r="G5194">
            <v>89353</v>
          </cell>
          <cell r="H5194" t="str">
            <v>REGISTRO DE GAVETA BRUTO, LATÃO, ROSCÁVEL, 3/4" - FORNECIMENTO E INSTALAÇÃO. AF_08/2021</v>
          </cell>
          <cell r="I5194" t="str">
            <v>UN</v>
          </cell>
          <cell r="J5194" t="str">
            <v>COEFICIENTE DE REPRESENTATIVIDADE</v>
          </cell>
          <cell r="K5194" t="str">
            <v>37,07</v>
          </cell>
        </row>
        <row r="5195">
          <cell r="G5195">
            <v>89354</v>
          </cell>
          <cell r="H5195" t="str">
            <v>MISTURADOR MONOCOMANDO PARA CHUVEIRO, BASE BRUTA E ACABAMENTO CROMADO - FORNECIMENTO E INSTALAÇÃO. AF_08/2021</v>
          </cell>
          <cell r="I5195" t="str">
            <v>UN</v>
          </cell>
          <cell r="J5195" t="str">
            <v>COEFICIENTE DE REPRESENTATIVIDADE</v>
          </cell>
          <cell r="K5195" t="str">
            <v>596,77</v>
          </cell>
        </row>
        <row r="5196">
          <cell r="G5196">
            <v>89969</v>
          </cell>
          <cell r="H5196" t="str">
            <v>KIT DE REGISTRO DE PRESSÃO BRUTO DE LATÃO ½", INCLUSIVE CONEXÕES,  ROSCÁVEL, INSTALADO EM RAMAL DE ÁGUA FRIA - FORNECIMENTO E INSTALAÇÃO. AF_12/2014</v>
          </cell>
          <cell r="I5196" t="str">
            <v>UN</v>
          </cell>
          <cell r="J5196" t="str">
            <v>COEFICIENTE DE REPRESENTATIVIDADE</v>
          </cell>
          <cell r="K5196" t="str">
            <v>40,61</v>
          </cell>
        </row>
        <row r="5197">
          <cell r="G5197">
            <v>89970</v>
          </cell>
          <cell r="H5197" t="str">
            <v>KIT DE REGISTRO DE PRESSÃO BRUTO DE LATÃO ¾", INCLUSIVE CONEXÕES, ROSCÁVEL, INSTALADO EM RAMAL DE ÁGUA FRIA - FORNECIMENTO E INSTALAÇÃO. AF_12/2014</v>
          </cell>
          <cell r="I5197" t="str">
            <v>UN</v>
          </cell>
          <cell r="J5197" t="str">
            <v>COEFICIENTE DE REPRESENTATIVIDADE</v>
          </cell>
          <cell r="K5197" t="str">
            <v>43,20</v>
          </cell>
        </row>
        <row r="5198">
          <cell r="G5198">
            <v>89971</v>
          </cell>
          <cell r="H5198" t="str">
            <v>KIT DE REGISTRO DE GAVETA BRUTO DE LATÃO ½", INCLUSIVE CONEXÕES, ROSCÁVEL, INSTALADO EM RAMAL DE ÁGUA FRIA - FORNECIMENTO E INSTALAÇÃO. AF_12/2014</v>
          </cell>
          <cell r="I5198" t="str">
            <v>UN</v>
          </cell>
          <cell r="J5198" t="str">
            <v>COEFICIENTE DE REPRESENTATIVIDADE</v>
          </cell>
          <cell r="K5198" t="str">
            <v>43,93</v>
          </cell>
        </row>
        <row r="5199">
          <cell r="G5199">
            <v>89972</v>
          </cell>
          <cell r="H5199" t="str">
            <v>KIT DE REGISTRO DE GAVETA BRUTO DE LATÃO ¾", INCLUSIVE CONEXÕES, ROSCÁVEL, INSTALADO EM RAMAL DE ÁGUA FRIA - FORNECIMENTO E INSTALAÇÃO. AF_12/2014</v>
          </cell>
          <cell r="I5199" t="str">
            <v>UN</v>
          </cell>
          <cell r="J5199" t="str">
            <v>COEFICIENTE DE REPRESENTATIVIDADE</v>
          </cell>
          <cell r="K5199" t="str">
            <v>48,81</v>
          </cell>
        </row>
        <row r="5200">
          <cell r="G5200">
            <v>89973</v>
          </cell>
          <cell r="H5200" t="str">
            <v>KIT DE MISTURADOR BASE BRUTA DE LATÃO ¾" MONOCOMANDO PARA CHUVEIRO, INCLUSIVE CONEXÕES, INSTALADO EM RAMAL DE ÁGUA - FORNECIMENTO E INSTALAÇÃO. AF_12/2014</v>
          </cell>
          <cell r="I5200" t="str">
            <v>UN</v>
          </cell>
          <cell r="J5200" t="str">
            <v>COEFICIENTE DE REPRESENTATIVIDADE</v>
          </cell>
          <cell r="K5200" t="str">
            <v>792,96</v>
          </cell>
        </row>
        <row r="5201">
          <cell r="G5201">
            <v>89974</v>
          </cell>
          <cell r="H5201" t="str">
            <v>KIT DE TÊ MISTURADOR EM CPVC ¾" COM DUPLO COMANDO PARA CHUVEIRO, INCLUSIVE CONEXÕES, INSTALADO EM RAMAL DE ÁGUA - FORNECIMENTO E INSTALAÇÃO. AF_12/2014</v>
          </cell>
          <cell r="I5201" t="str">
            <v>UN</v>
          </cell>
          <cell r="J5201" t="str">
            <v>COEFICIENTE DE REPRESENTATIVIDADE</v>
          </cell>
          <cell r="K5201" t="str">
            <v>274,39</v>
          </cell>
        </row>
        <row r="5202">
          <cell r="G5202">
            <v>89984</v>
          </cell>
          <cell r="H5202" t="str">
            <v>REGISTRO DE PRESSÃO BRUTO, LATÃO, ROSCÁVEL, 1/2", COM ACABAMENTO E CANOPLA CROMADOS - FORNECIMENTO E INSTALAÇÃO. AF_08/2021</v>
          </cell>
          <cell r="I5202" t="str">
            <v>UN</v>
          </cell>
          <cell r="J5202" t="str">
            <v>COEFICIENTE DE REPRESENTATIVIDADE</v>
          </cell>
          <cell r="K5202" t="str">
            <v>79,82</v>
          </cell>
        </row>
        <row r="5203">
          <cell r="G5203">
            <v>89985</v>
          </cell>
          <cell r="H5203" t="str">
            <v>REGISTRO DE PRESSÃO BRUTO, LATÃO, ROSCÁVEL, 3/4", COM ACABAMENTO E CANOPLA CROMADOS - FORNECIMENTO E INSTALAÇÃO. AF_08/2021</v>
          </cell>
          <cell r="I5203" t="str">
            <v>UN</v>
          </cell>
          <cell r="J5203" t="str">
            <v>COEFICIENTE DE REPRESENTATIVIDADE</v>
          </cell>
          <cell r="K5203" t="str">
            <v>83,84</v>
          </cell>
        </row>
        <row r="5204">
          <cell r="G5204">
            <v>89986</v>
          </cell>
          <cell r="H5204" t="str">
            <v>REGISTRO DE GAVETA BRUTO, LATÃO, ROSCÁVEL, 1/2", COM ACABAMENTO E CANOPLA CROMADOS - FORNECIMENTO E INSTALAÇÃO. AF_08/2021</v>
          </cell>
          <cell r="I5204" t="str">
            <v>UN</v>
          </cell>
          <cell r="J5204" t="str">
            <v>COEFICIENTE DE REPRESENTATIVIDADE</v>
          </cell>
          <cell r="K5204" t="str">
            <v>77,76</v>
          </cell>
        </row>
        <row r="5205">
          <cell r="G5205">
            <v>89987</v>
          </cell>
          <cell r="H5205" t="str">
            <v>REGISTRO DE GAVETA BRUTO, LATÃO, ROSCÁVEL, 3/4", COM ACABAMENTO E CANOPLA CROMADOS - FORNECIMENTO E INSTALAÇÃO. AF_08/2021</v>
          </cell>
          <cell r="I5205" t="str">
            <v>UN</v>
          </cell>
          <cell r="J5205" t="str">
            <v>COEFICIENTE DE REPRESENTATIVIDADE</v>
          </cell>
          <cell r="K5205" t="str">
            <v>88,35</v>
          </cell>
        </row>
        <row r="5206">
          <cell r="G5206">
            <v>90371</v>
          </cell>
          <cell r="H5206" t="str">
            <v>REGISTRO DE ESFERA, PVC, ROSCÁVEL, COM VOLANTE, 3/4" - FORNECIMENTO E INSTALAÇÃO. AF_08/2021</v>
          </cell>
          <cell r="I5206" t="str">
            <v>UN</v>
          </cell>
          <cell r="J5206" t="str">
            <v>COEFICIENTE DE REPRESENTATIVIDADE</v>
          </cell>
          <cell r="K5206" t="str">
            <v>19,80</v>
          </cell>
        </row>
        <row r="5207">
          <cell r="G5207">
            <v>94489</v>
          </cell>
          <cell r="H5207" t="str">
            <v>REGISTRO DE ESFERA, PVC, SOLDÁVEL, COM VOLANTE, DN  25 MM - FORNECIMENTO E INSTALAÇÃO. AF_08/2021</v>
          </cell>
          <cell r="I5207" t="str">
            <v>UN</v>
          </cell>
          <cell r="J5207" t="str">
            <v>COEFICIENTE DE REPRESENTATIVIDADE</v>
          </cell>
          <cell r="K5207" t="str">
            <v>20,10</v>
          </cell>
        </row>
        <row r="5208">
          <cell r="G5208">
            <v>94490</v>
          </cell>
          <cell r="H5208" t="str">
            <v>REGISTRO DE ESFERA, PVC, SOLDÁVEL, COM VOLANTE, DN  32 MM - FORNECIMENTO E INSTALAÇÃO. AF_08/2021</v>
          </cell>
          <cell r="I5208" t="str">
            <v>UN</v>
          </cell>
          <cell r="J5208" t="str">
            <v>COEFICIENTE DE REPRESENTATIVIDADE</v>
          </cell>
          <cell r="K5208" t="str">
            <v>29,16</v>
          </cell>
        </row>
        <row r="5209">
          <cell r="G5209">
            <v>94491</v>
          </cell>
          <cell r="H5209" t="str">
            <v>REGISTRO DE ESFERA, PVC, SOLDÁVEL, COM VOLANTE, DN  40 MM - FORNECIMENTO E INSTALAÇÃO. AF_08/2021</v>
          </cell>
          <cell r="I5209" t="str">
            <v>UN</v>
          </cell>
          <cell r="J5209" t="str">
            <v>COEFICIENTE DE REPRESENTATIVIDADE</v>
          </cell>
          <cell r="K5209" t="str">
            <v>40,02</v>
          </cell>
        </row>
        <row r="5210">
          <cell r="G5210">
            <v>94492</v>
          </cell>
          <cell r="H5210" t="str">
            <v>REGISTRO DE ESFERA, PVC, SOLDÁVEL, COM VOLANTE, DN  50 MM - FORNECIMENTO E INSTALAÇÃO. AF_08/2021</v>
          </cell>
          <cell r="I5210" t="str">
            <v>UN</v>
          </cell>
          <cell r="J5210" t="str">
            <v>COEFICIENTE DE REPRESENTATIVIDADE</v>
          </cell>
          <cell r="K5210" t="str">
            <v>41,10</v>
          </cell>
        </row>
        <row r="5211">
          <cell r="G5211">
            <v>94493</v>
          </cell>
          <cell r="H5211" t="str">
            <v>REGISTRO DE ESFERA, PVC, SOLDÁVEL, COM VOLANTE, DN  60 MM - FORNECIMENTO E INSTALAÇÃO. AF_08/2021</v>
          </cell>
          <cell r="I5211" t="str">
            <v>UN</v>
          </cell>
          <cell r="J5211" t="str">
            <v>COEFICIENTE DE REPRESENTATIVIDADE</v>
          </cell>
          <cell r="K5211" t="str">
            <v>75,32</v>
          </cell>
        </row>
        <row r="5212">
          <cell r="G5212">
            <v>94495</v>
          </cell>
          <cell r="H5212" t="str">
            <v>REGISTRO DE GAVETA BRUTO, LATÃO, ROSCÁVEL, 1" - FORNECIMENTO E INSTALAÇÃO. AF_08/2021</v>
          </cell>
          <cell r="I5212" t="str">
            <v>UN</v>
          </cell>
          <cell r="J5212" t="str">
            <v>COEFICIENTE DE REPRESENTATIVIDADE</v>
          </cell>
          <cell r="K5212" t="str">
            <v>57,46</v>
          </cell>
        </row>
        <row r="5213">
          <cell r="G5213">
            <v>94496</v>
          </cell>
          <cell r="H5213" t="str">
            <v>REGISTRO DE GAVETA BRUTO, LATÃO, ROSCÁVEL, 1 1/4" - FORNECIMENTO E INSTALAÇÃO. AF_08/2021</v>
          </cell>
          <cell r="I5213" t="str">
            <v>UN</v>
          </cell>
          <cell r="J5213" t="str">
            <v>COEFICIENTE DE REPRESENTATIVIDADE</v>
          </cell>
          <cell r="K5213" t="str">
            <v>78,29</v>
          </cell>
        </row>
        <row r="5214">
          <cell r="G5214">
            <v>94497</v>
          </cell>
          <cell r="H5214" t="str">
            <v>REGISTRO DE GAVETA BRUTO, LATÃO, ROSCÁVEL, 1 1/2" - FORNECIMENTO E INSTALAÇÃO. AF_08/2021</v>
          </cell>
          <cell r="I5214" t="str">
            <v>UN</v>
          </cell>
          <cell r="J5214" t="str">
            <v>COEFICIENTE DE REPRESENTATIVIDADE</v>
          </cell>
          <cell r="K5214" t="str">
            <v>99,15</v>
          </cell>
        </row>
        <row r="5215">
          <cell r="G5215">
            <v>94498</v>
          </cell>
          <cell r="H5215" t="str">
            <v>REGISTRO DE GAVETA BRUTO, LATÃO, ROSCÁVEL, 2" - FORNECIMENTO E INSTALAÇÃO. AF_08/2021</v>
          </cell>
          <cell r="I5215" t="str">
            <v>UN</v>
          </cell>
          <cell r="J5215" t="str">
            <v>COEFICIENTE DE REPRESENTATIVIDADE</v>
          </cell>
          <cell r="K5215" t="str">
            <v>136,98</v>
          </cell>
        </row>
        <row r="5216">
          <cell r="G5216">
            <v>94499</v>
          </cell>
          <cell r="H5216" t="str">
            <v>REGISTRO DE GAVETA BRUTO, LATÃO, ROSCÁVEL, 2 1/2" - FORNECIMENTO E INSTALAÇÃO. AF_08/2021</v>
          </cell>
          <cell r="I5216" t="str">
            <v>UN</v>
          </cell>
          <cell r="J5216" t="str">
            <v>COEFICIENTE DE REPRESENTATIVIDADE</v>
          </cell>
          <cell r="K5216" t="str">
            <v>273,68</v>
          </cell>
        </row>
        <row r="5217">
          <cell r="G5217">
            <v>94500</v>
          </cell>
          <cell r="H5217" t="str">
            <v>REGISTRO DE GAVETA BRUTO, LATÃO, ROSCÁVEL, 3" - FORNECIMENTO E INSTALAÇÃO. AF_08/2021</v>
          </cell>
          <cell r="I5217" t="str">
            <v>UN</v>
          </cell>
          <cell r="J5217" t="str">
            <v>COEFICIENTE DE REPRESENTATIVIDADE</v>
          </cell>
          <cell r="K5217" t="str">
            <v>332,10</v>
          </cell>
        </row>
        <row r="5218">
          <cell r="G5218">
            <v>94501</v>
          </cell>
          <cell r="H5218" t="str">
            <v>REGISTRO DE GAVETA BRUTO, LATÃO, ROSCÁVEL, 4" - FORNECIMENTO E INSTALAÇÃO. AF_08/2021</v>
          </cell>
          <cell r="I5218" t="str">
            <v>UN</v>
          </cell>
          <cell r="J5218" t="str">
            <v>COEFICIENTE DE REPRESENTATIVIDADE</v>
          </cell>
          <cell r="K5218" t="str">
            <v>672,72</v>
          </cell>
        </row>
        <row r="5219">
          <cell r="G5219">
            <v>94792</v>
          </cell>
          <cell r="H5219" t="str">
            <v>REGISTRO DE GAVETA BRUTO, LATÃO, ROSCÁVEL, 1", COM ACABAMENTO E CANOPLA CROMADOS - FORNECIMENTO E INSTALAÇÃO. AF_08/2021</v>
          </cell>
          <cell r="I5219" t="str">
            <v>UN</v>
          </cell>
          <cell r="J5219" t="str">
            <v>COEFICIENTE DE REPRESENTATIVIDADE</v>
          </cell>
          <cell r="K5219" t="str">
            <v>107,70</v>
          </cell>
        </row>
        <row r="5220">
          <cell r="G5220">
            <v>94793</v>
          </cell>
          <cell r="H5220" t="str">
            <v>REGISTRO DE GAVETA BRUTO, LATÃO, ROSCÁVEL, 1 1/4", COM ACABAMENTO E CANOPLA CROMADOS - FORNECIMENTO E INSTALAÇÃO. AF_08/2021</v>
          </cell>
          <cell r="I5220" t="str">
            <v>UN</v>
          </cell>
          <cell r="J5220" t="str">
            <v>COEFICIENTE DE REPRESENTATIVIDADE</v>
          </cell>
          <cell r="K5220" t="str">
            <v>147,78</v>
          </cell>
        </row>
        <row r="5221">
          <cell r="G5221">
            <v>94794</v>
          </cell>
          <cell r="H5221" t="str">
            <v>REGISTRO DE GAVETA BRUTO, LATÃO, ROSCÁVEL, 1 1/2", COM ACABAMENTO E CANOPLA CROMADOS - FORNECIMENTO E INSTALAÇÃO. AF_08/2021</v>
          </cell>
          <cell r="I5221" t="str">
            <v>UN</v>
          </cell>
          <cell r="J5221" t="str">
            <v>COEFICIENTE DE REPRESENTATIVIDADE</v>
          </cell>
          <cell r="K5221" t="str">
            <v>156,50</v>
          </cell>
        </row>
        <row r="5222">
          <cell r="G5222">
            <v>94795</v>
          </cell>
          <cell r="H5222" t="str">
            <v>TORNEIRA DE BOIA PARA CAIXA D'ÁGUA, ROSCÁVEL, 1/2" - FORNECIMENTO E INSTALAÇÃO. AF_08/2021</v>
          </cell>
          <cell r="I5222" t="str">
            <v>UN</v>
          </cell>
          <cell r="J5222" t="str">
            <v>COEFICIENTE DE REPRESENTATIVIDADE</v>
          </cell>
          <cell r="K5222" t="str">
            <v>67,24</v>
          </cell>
        </row>
        <row r="5223">
          <cell r="G5223">
            <v>94796</v>
          </cell>
          <cell r="H5223" t="str">
            <v>TORNEIRA DE BOIA PARA CAIXA D'ÁGUA, ROSCÁVEL, 3/4" - FORNECIMENTO E INSTALAÇÃO. AF_08/2021</v>
          </cell>
          <cell r="I5223" t="str">
            <v>UN</v>
          </cell>
          <cell r="J5223" t="str">
            <v>COEFICIENTE DE REPRESENTATIVIDADE</v>
          </cell>
          <cell r="K5223" t="str">
            <v>74,92</v>
          </cell>
        </row>
        <row r="5224">
          <cell r="G5224">
            <v>94797</v>
          </cell>
          <cell r="H5224" t="str">
            <v>TORNEIRA DE BOIA PARA CAIXA D'ÁGUA, ROSCÁVEL, 1" - FORNECIMENTO E INSTALAÇÃO. AF_08/2021</v>
          </cell>
          <cell r="I5224" t="str">
            <v>UN</v>
          </cell>
          <cell r="J5224" t="str">
            <v>COEFICIENTE DE REPRESENTATIVIDADE</v>
          </cell>
          <cell r="K5224" t="str">
            <v>161,50</v>
          </cell>
        </row>
        <row r="5225">
          <cell r="G5225">
            <v>94798</v>
          </cell>
          <cell r="H5225" t="str">
            <v>TORNEIRA DE BOIA PARA CAIXA D'ÁGUA, ROSCÁVEL, 1 1/4" - FORNECIMENTO E INSTALAÇÃO. AF_08/2021</v>
          </cell>
          <cell r="I5225" t="str">
            <v>UN</v>
          </cell>
          <cell r="J5225" t="str">
            <v>COEFICIENTE DE REPRESENTATIVIDADE</v>
          </cell>
          <cell r="K5225" t="str">
            <v>271,46</v>
          </cell>
        </row>
        <row r="5226">
          <cell r="G5226">
            <v>94799</v>
          </cell>
          <cell r="H5226" t="str">
            <v>TORNEIRA DE BOIA PARA CAIXA D'ÁGUA, ROSCÁVEL, 1 1/2" - FORNECIMENTO E INSTALAÇÃO. AF_08/2021</v>
          </cell>
          <cell r="I5226" t="str">
            <v>UN</v>
          </cell>
          <cell r="J5226" t="str">
            <v>COEFICIENTE DE REPRESENTATIVIDADE</v>
          </cell>
          <cell r="K5226" t="str">
            <v>332,05</v>
          </cell>
        </row>
        <row r="5227">
          <cell r="G5227">
            <v>94800</v>
          </cell>
          <cell r="H5227" t="str">
            <v>TORNEIRA DE BOIA PARA CAIXA D'ÁGUA, ROSCÁVEL, 2" - FORNECIMENTO E INSTALAÇÃO. AF_08/2021</v>
          </cell>
          <cell r="I5227" t="str">
            <v>UN</v>
          </cell>
          <cell r="J5227" t="str">
            <v>COEFICIENTE DE REPRESENTATIVIDADE</v>
          </cell>
          <cell r="K5227" t="str">
            <v>426,19</v>
          </cell>
        </row>
        <row r="5228">
          <cell r="G5228">
            <v>95248</v>
          </cell>
          <cell r="H5228" t="str">
            <v>VÁLVULA DE ESFERA BRUTA, BRONZE, ROSCÁVEL, 1/2" - FORNECIMENTO E INSTALAÇÃO. AF_08/2021</v>
          </cell>
          <cell r="I5228" t="str">
            <v>UN</v>
          </cell>
          <cell r="J5228" t="str">
            <v>COEFICIENTE DE REPRESENTATIVIDADE</v>
          </cell>
          <cell r="K5228" t="str">
            <v>49,17</v>
          </cell>
        </row>
        <row r="5229">
          <cell r="G5229">
            <v>95249</v>
          </cell>
          <cell r="H5229" t="str">
            <v>VÁLVULA DE ESFERA BRUTA, BRONZE, ROSCÁVEL, 3/4'' - FORNECIMENTO E INSTALAÇÃO. AF_08/2021</v>
          </cell>
          <cell r="I5229" t="str">
            <v>UN</v>
          </cell>
          <cell r="J5229" t="str">
            <v>COEFICIENTE DE REPRESENTATIVIDADE</v>
          </cell>
          <cell r="K5229" t="str">
            <v>57,87</v>
          </cell>
        </row>
        <row r="5230">
          <cell r="G5230">
            <v>95250</v>
          </cell>
          <cell r="H5230" t="str">
            <v>VÁLVULA DE ESFERA BRUTA, BRONZE, ROSCÁVEL, 1'' - FORNECIMENTO E INSTALAÇÃO. AF_08/2021</v>
          </cell>
          <cell r="I5230" t="str">
            <v>UN</v>
          </cell>
          <cell r="J5230" t="str">
            <v>COEFICIENTE DE REPRESENTATIVIDADE</v>
          </cell>
          <cell r="K5230" t="str">
            <v>78,12</v>
          </cell>
        </row>
        <row r="5231">
          <cell r="G5231">
            <v>95251</v>
          </cell>
          <cell r="H5231" t="str">
            <v>VÁLVULA DE ESFERA BRUTA, BRONZE, ROSCÁVEL, 1 1/4'' - FORNECIMENTO E INSTALAÇÃO. AF_08/2021</v>
          </cell>
          <cell r="I5231" t="str">
            <v>UN</v>
          </cell>
          <cell r="J5231" t="str">
            <v>COEFICIENTE DE REPRESENTATIVIDADE</v>
          </cell>
          <cell r="K5231" t="str">
            <v>115,63</v>
          </cell>
        </row>
        <row r="5232">
          <cell r="G5232">
            <v>95252</v>
          </cell>
          <cell r="H5232" t="str">
            <v>VÁLVULA DE ESFERA BRUTA, BRONZE, ROSCÁVEL, 1 1/2'' - FORNECIMENTO E INSTALAÇÃO. AF_08/2021</v>
          </cell>
          <cell r="I5232" t="str">
            <v>UN</v>
          </cell>
          <cell r="J5232" t="str">
            <v>COEFICIENTE DE REPRESENTATIVIDADE</v>
          </cell>
          <cell r="K5232" t="str">
            <v>140,12</v>
          </cell>
        </row>
        <row r="5233">
          <cell r="G5233">
            <v>95253</v>
          </cell>
          <cell r="H5233" t="str">
            <v>VÁLVULA DE ESFERA BRUTA, BRONZE, ROSCÁVEL, 2'' - FORNECIMENTO E INSTALAÇÃO. AF_08/2021</v>
          </cell>
          <cell r="I5233" t="str">
            <v>UN</v>
          </cell>
          <cell r="J5233" t="str">
            <v>COEFICIENTE DE REPRESENTATIVIDADE</v>
          </cell>
          <cell r="K5233" t="str">
            <v>213,32</v>
          </cell>
        </row>
        <row r="5234">
          <cell r="G5234">
            <v>99619</v>
          </cell>
          <cell r="H5234" t="str">
            <v>VÁLVULA DE RETENÇÃO HORIZONTAL, DE BRONZE, ROSCÁVEL, 3/4" - FORNECIMENTO E INSTALAÇÃO. AF_08/2021</v>
          </cell>
          <cell r="I5234" t="str">
            <v>UN</v>
          </cell>
          <cell r="J5234" t="str">
            <v>COEFICIENTE DE REPRESENTATIVIDADE</v>
          </cell>
          <cell r="K5234" t="str">
            <v>63,10</v>
          </cell>
        </row>
        <row r="5235">
          <cell r="G5235">
            <v>99620</v>
          </cell>
          <cell r="H5235" t="str">
            <v>VÁLVULA DE RETENÇÃO HORIZONTAL, DE BRONZE, ROSCÁVEL, 1" - FORNECIMENTO E INSTALAÇÃO. AF_08/2021</v>
          </cell>
          <cell r="I5235" t="str">
            <v>UN</v>
          </cell>
          <cell r="J5235" t="str">
            <v>COEFICIENTE DE REPRESENTATIVIDADE</v>
          </cell>
          <cell r="K5235" t="str">
            <v>85,71</v>
          </cell>
        </row>
        <row r="5236">
          <cell r="G5236">
            <v>99621</v>
          </cell>
          <cell r="H5236" t="str">
            <v>VÁLVULA DE RETENÇÃO HORIZONTAL, DE BRONZE, ROSCÁVEL, 1 1/4" - FORNECIMENTO E INSTALAÇÃO. AF_08/2021</v>
          </cell>
          <cell r="I5236" t="str">
            <v>UN</v>
          </cell>
          <cell r="J5236" t="str">
            <v>COEFICIENTE DE REPRESENTATIVIDADE</v>
          </cell>
          <cell r="K5236" t="str">
            <v>127,45</v>
          </cell>
        </row>
        <row r="5237">
          <cell r="G5237">
            <v>99622</v>
          </cell>
          <cell r="H5237" t="str">
            <v>VÁLVULA DE RETENÇÃO HORIZONTAL, DE BRONZE, ROSCÁVEL, 1 1/2"  - FORNECIMENTO E INSTALAÇÃO. AF_08/2021</v>
          </cell>
          <cell r="I5237" t="str">
            <v>UN</v>
          </cell>
          <cell r="J5237" t="str">
            <v>COEFICIENTE DE REPRESENTATIVIDADE</v>
          </cell>
          <cell r="K5237" t="str">
            <v>143,97</v>
          </cell>
        </row>
        <row r="5238">
          <cell r="G5238">
            <v>99623</v>
          </cell>
          <cell r="H5238" t="str">
            <v>VÁLVULA DE RETENÇÃO HORIZONTAL, DE BRONZE, ROSCÁVEL, 2"  - FORNECIMENTO E INSTALAÇÃO. AF_08/2021</v>
          </cell>
          <cell r="I5238" t="str">
            <v>UN</v>
          </cell>
          <cell r="J5238" t="str">
            <v>COEFICIENTE DE REPRESENTATIVIDADE</v>
          </cell>
          <cell r="K5238" t="str">
            <v>200,49</v>
          </cell>
        </row>
        <row r="5239">
          <cell r="G5239">
            <v>99624</v>
          </cell>
          <cell r="H5239" t="str">
            <v>VÁLVULA DE RETENÇÃO HORIZONTAL, DE BRONZE, ROSCÁVEL, 2 1/2" - FORNECIMENTO E INSTALAÇÃO. AF_08/2021</v>
          </cell>
          <cell r="I5239" t="str">
            <v>UN</v>
          </cell>
          <cell r="J5239" t="str">
            <v>COEFICIENTE DE REPRESENTATIVIDADE</v>
          </cell>
          <cell r="K5239" t="str">
            <v>285,39</v>
          </cell>
        </row>
        <row r="5240">
          <cell r="G5240">
            <v>99625</v>
          </cell>
          <cell r="H5240" t="str">
            <v>VÁLVULA DE RETENÇÃO HORIZONTAL, DE BRONZE, ROSCÁVEL, 3" - FORNECIMENTO E INSTALAÇÃO. AF_08/2021</v>
          </cell>
          <cell r="I5240" t="str">
            <v>UN</v>
          </cell>
          <cell r="J5240" t="str">
            <v>COEFICIENTE DE REPRESENTATIVIDADE</v>
          </cell>
          <cell r="K5240" t="str">
            <v>391,72</v>
          </cell>
        </row>
        <row r="5241">
          <cell r="G5241">
            <v>99626</v>
          </cell>
          <cell r="H5241" t="str">
            <v>VÁLVULA DE RETENÇÃO HORIZONTAL, DE BRONZE, ROSCÁVEL, 4" - FORNECIMENTO E INSTALAÇÃO. AF_08/2021</v>
          </cell>
          <cell r="I5241" t="str">
            <v>UN</v>
          </cell>
          <cell r="J5241" t="str">
            <v>COEFICIENTE DE REPRESENTATIVIDADE</v>
          </cell>
          <cell r="K5241" t="str">
            <v>600,90</v>
          </cell>
        </row>
        <row r="5242">
          <cell r="G5242">
            <v>99627</v>
          </cell>
          <cell r="H5242" t="str">
            <v>VÁLVULA DE RETENÇÃO VERTICAL, DE BRONZE, ROSCÁVEL, 1/2" - FORNECIMENTO E INSTALAÇÃO. AF_08/2021</v>
          </cell>
          <cell r="I5242" t="str">
            <v>UN</v>
          </cell>
          <cell r="J5242" t="str">
            <v>COEFICIENTE DE REPRESENTATIVIDADE</v>
          </cell>
          <cell r="K5242" t="str">
            <v>38,16</v>
          </cell>
        </row>
        <row r="5243">
          <cell r="G5243">
            <v>99628</v>
          </cell>
          <cell r="H5243" t="str">
            <v>VÁLVULA DE RETENÇÃO VERTICAL, DE BRONZE, ROSCÁVEL, 3/4" - FORNECIMENTO E INSTALAÇÃO. AF_08/2021</v>
          </cell>
          <cell r="I5243" t="str">
            <v>UN</v>
          </cell>
          <cell r="J5243" t="str">
            <v>COEFICIENTE DE REPRESENTATIVIDADE</v>
          </cell>
          <cell r="K5243" t="str">
            <v>42,10</v>
          </cell>
        </row>
        <row r="5244">
          <cell r="G5244">
            <v>99629</v>
          </cell>
          <cell r="H5244" t="str">
            <v>VÁLVULA DE RETENÇÃO VERTICAL, DE BRONZE, ROSCÁVEL, 1" - FORNECIMENTO E INSTALAÇÃO. AF_08/2021</v>
          </cell>
          <cell r="I5244" t="str">
            <v>UN</v>
          </cell>
          <cell r="J5244" t="str">
            <v>COEFICIENTE DE REPRESENTATIVIDADE</v>
          </cell>
          <cell r="K5244" t="str">
            <v>47,17</v>
          </cell>
        </row>
        <row r="5245">
          <cell r="G5245">
            <v>99630</v>
          </cell>
          <cell r="H5245" t="str">
            <v>VÁLVULA DE RETENÇÃO VERTICAL, DE BRONZE, ROSCÁVEL, 1 1/4" - FORNECIMENTO E INSTALAÇÃO. AF_08/2021</v>
          </cell>
          <cell r="I5245" t="str">
            <v>UN</v>
          </cell>
          <cell r="J5245" t="str">
            <v>COEFICIENTE DE REPRESENTATIVIDADE</v>
          </cell>
          <cell r="K5245" t="str">
            <v>69,90</v>
          </cell>
        </row>
        <row r="5246">
          <cell r="G5246">
            <v>99631</v>
          </cell>
          <cell r="H5246" t="str">
            <v>VÁLVULA DE RETENÇÃO VERTICAL, DE BRONZE, ROSCÁVEL, 1 1/2" - FORNECIMENTO E INSTALAÇÃO. AF_08/2021</v>
          </cell>
          <cell r="I5246" t="str">
            <v>UN</v>
          </cell>
          <cell r="J5246" t="str">
            <v>COEFICIENTE DE REPRESENTATIVIDADE</v>
          </cell>
          <cell r="K5246" t="str">
            <v>81,76</v>
          </cell>
        </row>
        <row r="5247">
          <cell r="G5247">
            <v>99632</v>
          </cell>
          <cell r="H5247" t="str">
            <v>VÁLVULA DE RETENÇÃO VERTICAL, DE BRONZE, ROSCÁVEL, 2" - FORNECIMENTO E INSTALAÇÃO. AF_08/2021</v>
          </cell>
          <cell r="I5247" t="str">
            <v>UN</v>
          </cell>
          <cell r="J5247" t="str">
            <v>COEFICIENTE DE REPRESENTATIVIDADE</v>
          </cell>
          <cell r="K5247" t="str">
            <v>117,31</v>
          </cell>
        </row>
        <row r="5248">
          <cell r="G5248">
            <v>99633</v>
          </cell>
          <cell r="H5248" t="str">
            <v>VÁLVULA DE RETENÇÃO VERTICAL, DE BRONZE, ROSCÁVEL, 3" - FORNECIMENTO E INSTALAÇÃO. AF_08/2021</v>
          </cell>
          <cell r="I5248" t="str">
            <v>UN</v>
          </cell>
          <cell r="J5248" t="str">
            <v>COEFICIENTE DE REPRESENTATIVIDADE</v>
          </cell>
          <cell r="K5248" t="str">
            <v>249,41</v>
          </cell>
        </row>
        <row r="5249">
          <cell r="G5249">
            <v>99634</v>
          </cell>
          <cell r="H5249" t="str">
            <v>VÁLVULA DE RETENÇÃO VERTICAL, DE BRONZE, ROSCÁVEL, 4" - FORNECIMENTO E INSTALAÇÃO. AF_08/2021</v>
          </cell>
          <cell r="I5249" t="str">
            <v>UN</v>
          </cell>
          <cell r="J5249" t="str">
            <v>COEFICIENTE DE REPRESENTATIVIDADE</v>
          </cell>
          <cell r="K5249" t="str">
            <v>421,84</v>
          </cell>
        </row>
        <row r="5250">
          <cell r="G5250">
            <v>99635</v>
          </cell>
          <cell r="H5250" t="str">
            <v>VÁLVULA DE DESCARGA METÁLICA, BASE 1 1/2", ACABAMENTO METALICO CROMADO - FORNECIMENTO E INSTALAÇÃO. AF_08/2021</v>
          </cell>
          <cell r="I5250" t="str">
            <v>UN</v>
          </cell>
          <cell r="J5250" t="str">
            <v>COEFICIENTE DE REPRESENTATIVIDADE</v>
          </cell>
          <cell r="K5250" t="str">
            <v>249,27</v>
          </cell>
        </row>
        <row r="5251">
          <cell r="G5251">
            <v>103008</v>
          </cell>
          <cell r="H5251" t="str">
            <v>VÁLVULA DE RETENÇÃO HORIZONTAL, DE BRONZE, ROSCÁVEL, 1/2" - FORNECIMENTO E INSTALAÇÃO. AF_08/2021</v>
          </cell>
          <cell r="I5251" t="str">
            <v>UN</v>
          </cell>
          <cell r="J5251" t="str">
            <v>COEFICIENTE DE REPRESENTATIVIDADE</v>
          </cell>
          <cell r="K5251" t="str">
            <v>51,29</v>
          </cell>
        </row>
        <row r="5252">
          <cell r="G5252">
            <v>103009</v>
          </cell>
          <cell r="H5252" t="str">
            <v>VÁLVULA DE RETENÇÃO VERTICAL, DE BRONZE, ROSCÁVEL, 2 1/2" - FORNECIMENTO E INSTALAÇÃO. AF_08/2021</v>
          </cell>
          <cell r="I5252" t="str">
            <v>UN</v>
          </cell>
          <cell r="J5252" t="str">
            <v>COEFICIENTE DE REPRESENTATIVIDADE</v>
          </cell>
          <cell r="K5252" t="str">
            <v>184,23</v>
          </cell>
        </row>
        <row r="5253">
          <cell r="G5253">
            <v>103010</v>
          </cell>
          <cell r="H5253" t="str">
            <v>VÁLVULA DE RETENÇÃO, DE BRONZE, PÉ COM CRIVOS, ROSCÁVEL, 3/4" - FORNECIMENTO E INSTALAÇÃO. AF_08/2021</v>
          </cell>
          <cell r="I5253" t="str">
            <v>UN</v>
          </cell>
          <cell r="J5253" t="str">
            <v>COEFICIENTE DE REPRESENTATIVIDADE</v>
          </cell>
          <cell r="K5253" t="str">
            <v>38,90</v>
          </cell>
        </row>
        <row r="5254">
          <cell r="G5254">
            <v>103011</v>
          </cell>
          <cell r="H5254" t="str">
            <v>VÁLVULA DE RETENÇÃO, DE BRONZE, PÉ COM CRIVOS, ROSCÁVEL, 1" - FORNECIMENTO E INSTALAÇÃO. AF_08/2021</v>
          </cell>
          <cell r="I5254" t="str">
            <v>UN</v>
          </cell>
          <cell r="J5254" t="str">
            <v>COEFICIENTE DE REPRESENTATIVIDADE</v>
          </cell>
          <cell r="K5254" t="str">
            <v>43,57</v>
          </cell>
        </row>
        <row r="5255">
          <cell r="G5255">
            <v>103012</v>
          </cell>
          <cell r="H5255" t="str">
            <v>VÁLVULA DE RETENÇÃO, DE BRONZE, PÉ COM CRIVOS, ROSCÁVEL, 1 1/4" - FORNECIMENTO E INSTALAÇÃO. AF_08/2021</v>
          </cell>
          <cell r="I5255" t="str">
            <v>UN</v>
          </cell>
          <cell r="J5255" t="str">
            <v>COEFICIENTE DE REPRESENTATIVIDADE</v>
          </cell>
          <cell r="K5255" t="str">
            <v>68,45</v>
          </cell>
        </row>
        <row r="5256">
          <cell r="G5256">
            <v>103013</v>
          </cell>
          <cell r="H5256" t="str">
            <v>VÁLVULA DE RETENÇÃO, DE BRONZE, PÉ COM CRIVOS, ROSCÁVEL, 1 1/2" - FORNECIMENTO E INSTALAÇÃO. AF_08/2021</v>
          </cell>
          <cell r="I5256" t="str">
            <v>UN</v>
          </cell>
          <cell r="J5256" t="str">
            <v>COEFICIENTE DE REPRESENTATIVIDADE</v>
          </cell>
          <cell r="K5256" t="str">
            <v>74,03</v>
          </cell>
        </row>
        <row r="5257">
          <cell r="G5257">
            <v>103014</v>
          </cell>
          <cell r="H5257" t="str">
            <v>VÁLVULA DE RETENÇÃO, DE BRONZE, PÉ COM CRIVOS, ROSCÁVEL, 2" - FORNECIMENTO E INSTALAÇÃO. AF_08/2021</v>
          </cell>
          <cell r="I5257" t="str">
            <v>UN</v>
          </cell>
          <cell r="J5257" t="str">
            <v>COEFICIENTE DE REPRESENTATIVIDADE</v>
          </cell>
          <cell r="K5257" t="str">
            <v>110,91</v>
          </cell>
        </row>
        <row r="5258">
          <cell r="G5258">
            <v>103015</v>
          </cell>
          <cell r="H5258" t="str">
            <v>VÁLVULA DE RETENÇÃO, DE BRONZE, PÉ COM CRIVOS, ROSCÁVEL, 2 1/2" - FORNECIMENTO E INSTALAÇÃO. AF_08/2021</v>
          </cell>
          <cell r="I5258" t="str">
            <v>UN</v>
          </cell>
          <cell r="J5258" t="str">
            <v>COEFICIENTE DE REPRESENTATIVIDADE</v>
          </cell>
          <cell r="K5258" t="str">
            <v>195,02</v>
          </cell>
        </row>
        <row r="5259">
          <cell r="G5259">
            <v>103016</v>
          </cell>
          <cell r="H5259" t="str">
            <v>VÁLVULA DE RETENÇÃO, DE BRONZE, PÉ COM CRIVOS, ROSCÁVEL, 3" - FORNECIMENTO E INSTALAÇÃO. AF_08/2021</v>
          </cell>
          <cell r="I5259" t="str">
            <v>UN</v>
          </cell>
          <cell r="J5259" t="str">
            <v>COEFICIENTE DE REPRESENTATIVIDADE</v>
          </cell>
          <cell r="K5259" t="str">
            <v>266,21</v>
          </cell>
        </row>
        <row r="5260">
          <cell r="G5260">
            <v>103017</v>
          </cell>
          <cell r="H5260" t="str">
            <v>VÁLVULA DE RETENÇÃO, DE BRONZE, PÉ COM CRIVOS, ROSCÁVEL, 4" - FORNECIMENTO E INSTALAÇÃO. AF_08/2021</v>
          </cell>
          <cell r="I5260" t="str">
            <v>UN</v>
          </cell>
          <cell r="J5260" t="str">
            <v>COEFICIENTE DE REPRESENTATIVIDADE</v>
          </cell>
          <cell r="K5260" t="str">
            <v>462,73</v>
          </cell>
        </row>
        <row r="5261">
          <cell r="G5261">
            <v>103018</v>
          </cell>
          <cell r="H5261" t="str">
            <v>VÁLVULA DE DESCARGA METÁLICA, BASE 1 1/4", ACABAMENTO METALICO CROMADO - FORNECIMENTO E INSTALAÇÃO. AF_08/2021</v>
          </cell>
          <cell r="I5261" t="str">
            <v>UN</v>
          </cell>
          <cell r="J5261" t="str">
            <v>COEFICIENTE DE REPRESENTATIVIDADE</v>
          </cell>
          <cell r="K5261" t="str">
            <v>204,11</v>
          </cell>
        </row>
        <row r="5262">
          <cell r="G5262">
            <v>103019</v>
          </cell>
          <cell r="H5262" t="str">
            <v>REGISTRO OU VÁLVULA GLOBO ANGULAR EM LATÃO, PARA HIDRANTES EM INSTALAÇÃO PREDIAL DE INCÊNDIO, 45 GRAUS, 2 1/2" - FORNECIMENTO E INSTALAÇÃO. AF_08/2021</v>
          </cell>
          <cell r="I5262" t="str">
            <v>UN</v>
          </cell>
          <cell r="J5262" t="str">
            <v>ATRIBUÍDO SÃO PAULO</v>
          </cell>
          <cell r="K5262" t="str">
            <v>313,89</v>
          </cell>
        </row>
        <row r="5263">
          <cell r="G5263">
            <v>103029</v>
          </cell>
          <cell r="H5263" t="str">
            <v>REGISTRO OU REGULADOR DE GÁS DE COZINHA - FORNECIMENTO E INSTALAÇÃO. AF_08/2021</v>
          </cell>
          <cell r="I5263" t="str">
            <v>UN</v>
          </cell>
          <cell r="J5263" t="str">
            <v>COEFICIENTE DE REPRESENTATIVIDADE</v>
          </cell>
          <cell r="K5263" t="str">
            <v>42,44</v>
          </cell>
        </row>
        <row r="5264">
          <cell r="G5264">
            <v>103036</v>
          </cell>
          <cell r="H5264" t="str">
            <v>REGISTRO DE ESFERA, PVC, ROSCÁVEL, COM VOLANTE, 1/2" - FORNECIMENTO E INSTALAÇÃO. AF_08/2021</v>
          </cell>
          <cell r="I5264" t="str">
            <v>UN</v>
          </cell>
          <cell r="J5264" t="str">
            <v>COEFICIENTE DE REPRESENTATIVIDADE</v>
          </cell>
          <cell r="K5264" t="str">
            <v>15,70</v>
          </cell>
        </row>
        <row r="5265">
          <cell r="G5265">
            <v>103037</v>
          </cell>
          <cell r="H5265" t="str">
            <v>REGISTRO DE ESFERA, PVC, ROSCÁVEL, COM VOLANTE, 1" - FORNECIMENTO E INSTALAÇÃO. AF_08/2021</v>
          </cell>
          <cell r="I5265" t="str">
            <v>UN</v>
          </cell>
          <cell r="J5265" t="str">
            <v>COEFICIENTE DE REPRESENTATIVIDADE</v>
          </cell>
          <cell r="K5265" t="str">
            <v>31,00</v>
          </cell>
        </row>
        <row r="5266">
          <cell r="G5266">
            <v>103038</v>
          </cell>
          <cell r="H5266" t="str">
            <v>REGISTRO DE ESFERA, PVC, ROSCÁVEL, COM VOLANTE, 1 1/4" - FORNECIMENTO E INSTALAÇÃO. AF_08/2021</v>
          </cell>
          <cell r="I5266" t="str">
            <v>UN</v>
          </cell>
          <cell r="J5266" t="str">
            <v>COEFICIENTE DE REPRESENTATIVIDADE</v>
          </cell>
          <cell r="K5266" t="str">
            <v>41,54</v>
          </cell>
        </row>
        <row r="5267">
          <cell r="G5267">
            <v>103039</v>
          </cell>
          <cell r="H5267" t="str">
            <v>REGISTRO DE ESFERA, PVC, ROSCÁVEL, COM VOLANTE, 1 1/2" - FORNECIMENTO E INSTALAÇÃO. AF_08/2021</v>
          </cell>
          <cell r="I5267" t="str">
            <v>UN</v>
          </cell>
          <cell r="J5267" t="str">
            <v>COEFICIENTE DE REPRESENTATIVIDADE</v>
          </cell>
          <cell r="K5267" t="str">
            <v>45,72</v>
          </cell>
        </row>
        <row r="5268">
          <cell r="G5268">
            <v>103040</v>
          </cell>
          <cell r="H5268" t="str">
            <v>REGISTRO DE ESFERA, PVC, ROSCÁVEL, COM VOLANTE, 2" - FORNECIMENTO E INSTALAÇÃO. AF_08/2021</v>
          </cell>
          <cell r="I5268" t="str">
            <v>UN</v>
          </cell>
          <cell r="J5268" t="str">
            <v>COEFICIENTE DE REPRESENTATIVIDADE</v>
          </cell>
          <cell r="K5268" t="str">
            <v>67,34</v>
          </cell>
        </row>
        <row r="5269">
          <cell r="G5269">
            <v>103041</v>
          </cell>
          <cell r="H5269" t="str">
            <v>REGISTRO DE ESFERA, PVC, ROSCÁVEL, COM BORBOLETA, 1/2" - FORNECIMENTO E INSTALAÇÃO. AF_08/2021</v>
          </cell>
          <cell r="I5269" t="str">
            <v>UN</v>
          </cell>
          <cell r="J5269" t="str">
            <v>COEFICIENTE DE REPRESENTATIVIDADE</v>
          </cell>
          <cell r="K5269" t="str">
            <v>13,23</v>
          </cell>
        </row>
        <row r="5270">
          <cell r="G5270">
            <v>103042</v>
          </cell>
          <cell r="H5270" t="str">
            <v>REGISTRO DE ESFERA, PVC, ROSCÁVEL, COM BORBOLETA, 3/4" - FORNECIMENTO E INSTALAÇÃO. AF_08/2021</v>
          </cell>
          <cell r="I5270" t="str">
            <v>UN</v>
          </cell>
          <cell r="J5270" t="str">
            <v>COEFICIENTE DE REPRESENTATIVIDADE</v>
          </cell>
          <cell r="K5270" t="str">
            <v>16,60</v>
          </cell>
        </row>
        <row r="5271">
          <cell r="G5271">
            <v>103043</v>
          </cell>
          <cell r="H5271" t="str">
            <v>REGISTRO DE ESFERA, PVC, ROSCÁVEL, COM CABEÇA QUADRADA, 1/2" - FORNECIMENTO E INSTALAÇÃO. AF_08/2021</v>
          </cell>
          <cell r="I5271" t="str">
            <v>UN</v>
          </cell>
          <cell r="J5271" t="str">
            <v>COEFICIENTE DE REPRESENTATIVIDADE</v>
          </cell>
          <cell r="K5271" t="str">
            <v>15,14</v>
          </cell>
        </row>
        <row r="5272">
          <cell r="G5272">
            <v>103044</v>
          </cell>
          <cell r="H5272" t="str">
            <v>REGISTRO DE ESFERA, PVC, ROSCÁVEL, COM CABEÇA QUADRADA, 3/4" - FORNECIMENTO E INSTALAÇÃO. AF_08/2021</v>
          </cell>
          <cell r="I5272" t="str">
            <v>UN</v>
          </cell>
          <cell r="J5272" t="str">
            <v>COEFICIENTE DE REPRESENTATIVIDADE</v>
          </cell>
          <cell r="K5272" t="str">
            <v>20,58</v>
          </cell>
        </row>
        <row r="5273">
          <cell r="G5273">
            <v>103045</v>
          </cell>
          <cell r="H5273" t="str">
            <v>REGISTRO DE PRESSÃO, PVC, ROSCÁVEL, VOLANTE SIMPLES, 1/2" - FORNECIMENTO E INSTALAÇÃO. AF_08/2021</v>
          </cell>
          <cell r="I5273" t="str">
            <v>UN</v>
          </cell>
          <cell r="J5273" t="str">
            <v>COEFICIENTE DE REPRESENTATIVIDADE</v>
          </cell>
          <cell r="K5273" t="str">
            <v>6,94</v>
          </cell>
        </row>
        <row r="5274">
          <cell r="G5274">
            <v>103046</v>
          </cell>
          <cell r="H5274" t="str">
            <v>REGISTRO DE PRESSÃO, PVC, ROSCÁVEL, VOLANTE SIMPLES, 3/4" - FORNECIMENTO E INSTALAÇÃO. AF_08/2021</v>
          </cell>
          <cell r="I5274" t="str">
            <v>UN</v>
          </cell>
          <cell r="J5274" t="str">
            <v>COEFICIENTE DE REPRESENTATIVIDADE</v>
          </cell>
          <cell r="K5274" t="str">
            <v>15,79</v>
          </cell>
        </row>
        <row r="5275">
          <cell r="G5275">
            <v>103047</v>
          </cell>
          <cell r="H5275" t="str">
            <v>REGISTRO DE ESFERA, PVC, SOLDÁVEL, COM VOLANTE, DN  20 MM - FORNECIMENTO E INSTALAÇÃO. AF_08/2021</v>
          </cell>
          <cell r="I5275" t="str">
            <v>UN</v>
          </cell>
          <cell r="J5275" t="str">
            <v>COEFICIENTE DE REPRESENTATIVIDADE</v>
          </cell>
          <cell r="K5275" t="str">
            <v>16,52</v>
          </cell>
        </row>
        <row r="5276">
          <cell r="G5276">
            <v>103048</v>
          </cell>
          <cell r="H5276" t="str">
            <v>REGISTRO DE PRESSÃO, PVC, SOLDÁVEL, VOLANTE SIMPLES, DN  20 MM - FORNECIMENTO E INSTALAÇÃO. AF_08/2021</v>
          </cell>
          <cell r="I5276" t="str">
            <v>UN</v>
          </cell>
          <cell r="J5276" t="str">
            <v>COEFICIENTE DE REPRESENTATIVIDADE</v>
          </cell>
          <cell r="K5276" t="str">
            <v>12,72</v>
          </cell>
        </row>
        <row r="5277">
          <cell r="G5277">
            <v>103049</v>
          </cell>
          <cell r="H5277" t="str">
            <v>REGISTRO DE PRESSÃO, PVC, SOLDÁVEL, VOLANTE SIMPLES, DN  25 MM - FORNECIMENTO E INSTALAÇÃO. AF_08/2021</v>
          </cell>
          <cell r="I5277" t="str">
            <v>UN</v>
          </cell>
          <cell r="J5277" t="str">
            <v>COEFICIENTE DE REPRESENTATIVIDADE</v>
          </cell>
          <cell r="K5277" t="str">
            <v>13,77</v>
          </cell>
        </row>
        <row r="5278">
          <cell r="G5278">
            <v>103050</v>
          </cell>
          <cell r="H5278" t="str">
            <v>SUBSTITUIÇÃO DE REGISTRO OU VÁLVULA, ROSCÁVEL, DN  20 MM. AF_08/2021</v>
          </cell>
          <cell r="I5278" t="str">
            <v>UN</v>
          </cell>
          <cell r="J5278" t="str">
            <v>COEFICIENTE DE REPRESENTATIVIDADE</v>
          </cell>
          <cell r="K5278" t="str">
            <v>21,84</v>
          </cell>
        </row>
        <row r="5279">
          <cell r="G5279">
            <v>103051</v>
          </cell>
          <cell r="H5279" t="str">
            <v>SUBSTITUIÇÃO DE REGISTRO OU VÁLVULA, ROSCÁVEL, DN  25 MM. AF_08/2021</v>
          </cell>
          <cell r="I5279" t="str">
            <v>UN</v>
          </cell>
          <cell r="J5279" t="str">
            <v>COEFICIENTE DE REPRESENTATIVIDADE</v>
          </cell>
          <cell r="K5279" t="str">
            <v>26,28</v>
          </cell>
        </row>
        <row r="5280">
          <cell r="G5280">
            <v>103052</v>
          </cell>
          <cell r="H5280" t="str">
            <v>SUBSTITUIÇÃO DE REGISTRO OU VÁLVULA, ROSCÁVEL, DN  32 MM. AF_08/2021</v>
          </cell>
          <cell r="I5280" t="str">
            <v>UN</v>
          </cell>
          <cell r="J5280" t="str">
            <v>COEFICIENTE DE REPRESENTATIVIDADE</v>
          </cell>
          <cell r="K5280" t="str">
            <v>36,55</v>
          </cell>
        </row>
        <row r="5281">
          <cell r="G5281">
            <v>95634</v>
          </cell>
          <cell r="H5281" t="str">
            <v>KIT CAVALETE PARA MEDIÇÃO DE ÁGUA - ENTRADA PRINCIPAL, EM PVC SOLDÁVEL DN 20 (½")   FORNECIMENTO E INSTALAÇÃO (EXCLUSIVE HIDRÔMETRO). AF_11/2016</v>
          </cell>
          <cell r="I5281" t="str">
            <v>UN</v>
          </cell>
          <cell r="J5281" t="str">
            <v>COEFICIENTE DE REPRESENTATIVIDADE</v>
          </cell>
          <cell r="K5281" t="str">
            <v>249,73</v>
          </cell>
        </row>
        <row r="5282">
          <cell r="G5282">
            <v>95635</v>
          </cell>
          <cell r="H5282" t="str">
            <v>KIT CAVALETE PARA MEDIÇÃO DE ÁGUA - ENTRADA PRINCIPAL, EM PVC SOLDÁVEL DN 25 (¾")   FORNECIMENTO E INSTALAÇÃO (EXCLUSIVE HIDRÔMETRO). AF_11/2016</v>
          </cell>
          <cell r="I5282" t="str">
            <v>UN</v>
          </cell>
          <cell r="J5282" t="str">
            <v>COEFICIENTE DE REPRESENTATIVIDADE</v>
          </cell>
          <cell r="K5282" t="str">
            <v>261,39</v>
          </cell>
        </row>
        <row r="5283">
          <cell r="G5283">
            <v>95636</v>
          </cell>
          <cell r="H5283" t="str">
            <v>KIT CAVALETE PARA MEDIÇÃO DE ÁGUA - ENTRADA PRINCIPAL, EM AÇO GALVANIZADO DN 25 (1 )   FORNECIMENTO E INSTALAÇÃO (EXCLUSIVE HIDRÔMETRO). AF_11/2016</v>
          </cell>
          <cell r="I5283" t="str">
            <v>UN</v>
          </cell>
          <cell r="J5283" t="str">
            <v>ATRIBUÍDO SÃO PAULO</v>
          </cell>
          <cell r="K5283" t="str">
            <v>341,64</v>
          </cell>
        </row>
        <row r="5284">
          <cell r="G5284">
            <v>95637</v>
          </cell>
          <cell r="H5284" t="str">
            <v>KIT CAVALETE PARA MEDIÇÃO DE ÁGUA - ENTRADA PRINCIPAL, EM AÇO GALVANIZADO DN 32 (1 ¼)  FORNECIMENTO E INSTALAÇÃO (EXCLUSIVE HIDRÔMETRO). AF_11/2016</v>
          </cell>
          <cell r="I5284" t="str">
            <v>UN</v>
          </cell>
          <cell r="J5284" t="str">
            <v>ATRIBUÍDO SÃO PAULO</v>
          </cell>
          <cell r="K5284" t="str">
            <v>526,95</v>
          </cell>
        </row>
        <row r="5285">
          <cell r="G5285">
            <v>95638</v>
          </cell>
          <cell r="H5285" t="str">
            <v>KIT CAVALETE PARA MEDIÇÃO DE ÁGUA - ENTRADA PRINCIPAL, EM AÇO GALVANIZADO DN 40 (1 ½)  FORNECIMENTO E INSTALAÇÃO (EXCLUSIVE HIDRÔMETRO). AF_11/2016</v>
          </cell>
          <cell r="I5285" t="str">
            <v>UN</v>
          </cell>
          <cell r="J5285" t="str">
            <v>ATRIBUÍDO SÃO PAULO</v>
          </cell>
          <cell r="K5285" t="str">
            <v>643,74</v>
          </cell>
        </row>
        <row r="5286">
          <cell r="G5286">
            <v>95639</v>
          </cell>
          <cell r="H5286" t="str">
            <v>KIT CAVALETE PARA MEDIÇÃO DE ÁGUA - ENTRADA PRINCIPAL, EM AÇO GALVANIZADO DN 50 (2)  FORNECIMENTO E INSTALAÇÃO (EXCLUSIVE HIDRÔMETRO). AF_11/2016</v>
          </cell>
          <cell r="I5286" t="str">
            <v>UN</v>
          </cell>
          <cell r="J5286" t="str">
            <v>ATRIBUÍDO SÃO PAULO</v>
          </cell>
          <cell r="K5286" t="str">
            <v>838,48</v>
          </cell>
        </row>
        <row r="5287">
          <cell r="G5287">
            <v>95641</v>
          </cell>
          <cell r="H5287" t="str">
            <v>KIT CAVALETE PARA MEDIÇÃO DE ÁGUA - ENTRADA INDIVIDUALIZADA, EM PVC DN 25 (¾), PARA 2 MEDIDORES  FORNECIMENTO E INSTALAÇÃO (EXCLUSIVE HIDRÔMETRO). AF_11/2016</v>
          </cell>
          <cell r="I5287" t="str">
            <v>UN</v>
          </cell>
          <cell r="J5287" t="str">
            <v>COEFICIENTE DE REPRESENTATIVIDADE</v>
          </cell>
          <cell r="K5287" t="str">
            <v>297,57</v>
          </cell>
        </row>
        <row r="5288">
          <cell r="G5288">
            <v>95642</v>
          </cell>
          <cell r="H5288" t="str">
            <v>KIT CAVALETE PARA MEDIÇÃO DE ÁGUA - ENTRADA INDIVIDUALIZADA, EM PVC DN 25 (¾), PARA 3 MEDIDORES  FORNECIMENTO E INSTALAÇÃO (EXCLUSIVE HIDRÔMETRO). AF_11/2016</v>
          </cell>
          <cell r="I5288" t="str">
            <v>UN</v>
          </cell>
          <cell r="J5288" t="str">
            <v>COEFICIENTE DE REPRESENTATIVIDADE</v>
          </cell>
          <cell r="K5288" t="str">
            <v>439,89</v>
          </cell>
        </row>
        <row r="5289">
          <cell r="G5289">
            <v>95643</v>
          </cell>
          <cell r="H5289" t="str">
            <v>KIT CAVALETE PARA MEDIÇÃO DE ÁGUA - ENTRADA INDIVIDUALIZADA, EM PVC DN 25 (¾), PARA 4 MEDIDORES  FORNECIMENTO E INSTALAÇÃO (EXCLUSIVE HIDRÔMETRO). AF_11/2016</v>
          </cell>
          <cell r="I5289" t="str">
            <v>UN</v>
          </cell>
          <cell r="J5289" t="str">
            <v>COEFICIENTE DE REPRESENTATIVIDADE</v>
          </cell>
          <cell r="K5289" t="str">
            <v>575,58</v>
          </cell>
        </row>
        <row r="5290">
          <cell r="G5290">
            <v>95644</v>
          </cell>
          <cell r="H5290" t="str">
            <v>KIT CAVALETE PARA MEDIÇÃO DE ÁGUA - ENTRADA INDIVIDUALIZADA, EM PVC DN 32 (1), PARA 1 MEDIDOR  FORNECIMENTO E INSTALAÇÃO (EXCLUSIVE HIDRÔMETRO). AF_11/2016</v>
          </cell>
          <cell r="I5290" t="str">
            <v>UN</v>
          </cell>
          <cell r="J5290" t="str">
            <v>COEFICIENTE DE REPRESENTATIVIDADE</v>
          </cell>
          <cell r="K5290" t="str">
            <v>222,53</v>
          </cell>
        </row>
        <row r="5291">
          <cell r="G5291">
            <v>95645</v>
          </cell>
          <cell r="H5291" t="str">
            <v>KIT CAVALETE PARA MEDIÇÃO DE ÁGUA - ENTRADA INDIVIDUALIZADA, EM PVC DN 32 (1), PARA 2 MEDIDORES  FORNECIMENTO E INSTALAÇÃO (EXCLUSIVE HIDRÔMETRO). AF_11/2016</v>
          </cell>
          <cell r="I5291" t="str">
            <v>UN</v>
          </cell>
          <cell r="J5291" t="str">
            <v>COEFICIENTE DE REPRESENTATIVIDADE</v>
          </cell>
          <cell r="K5291" t="str">
            <v>407,31</v>
          </cell>
        </row>
        <row r="5292">
          <cell r="G5292">
            <v>95646</v>
          </cell>
          <cell r="H5292" t="str">
            <v>KIT CAVALETE PARA MEDIÇÃO DE ÁGUA - ENTRADA INDIVIDUALIZADA, EM PVC DN 32 (1), PARA 3 MEDIDORES  FORNECIMENTO E INSTALAÇÃO (EXCLUSIVE HIDRÔMETRO). AF_11/2016</v>
          </cell>
          <cell r="I5292" t="str">
            <v>UN</v>
          </cell>
          <cell r="J5292" t="str">
            <v>COEFICIENTE DE REPRESENTATIVIDADE</v>
          </cell>
          <cell r="K5292" t="str">
            <v>607,46</v>
          </cell>
        </row>
        <row r="5293">
          <cell r="G5293">
            <v>95647</v>
          </cell>
          <cell r="H5293" t="str">
            <v>KIT CAVALETE PARA MEDIÇÃO DE ÁGUA - ENTRADA INDIVIDUALIZADA, EM PVC DN 32 (1), PARA 4 MEDIDORES  FORNECIMENTO E INSTALAÇÃO (EXCLUSIVE HIDRÔMETRO). AF_11/2016</v>
          </cell>
          <cell r="I5293" t="str">
            <v>UN</v>
          </cell>
          <cell r="J5293" t="str">
            <v>COEFICIENTE DE REPRESENTATIVIDADE</v>
          </cell>
          <cell r="K5293" t="str">
            <v>796,67</v>
          </cell>
        </row>
        <row r="5294">
          <cell r="G5294">
            <v>95648</v>
          </cell>
          <cell r="H5294" t="str">
            <v>KIT CAVALETE PARA MEDIÇÃO DE ÁGUA - ENTRADA INDIVIDUALIZADA, EM CPVC DN 28 (1"), PARA 1 MEDIDOR - FORNECIMENTO E INSTALAÇÃO (EXCLUSIVE HIDRÔMETRO). AF_11/2016</v>
          </cell>
          <cell r="I5294" t="str">
            <v>UN</v>
          </cell>
          <cell r="J5294" t="str">
            <v>COEFICIENTE DE REPRESENTATIVIDADE</v>
          </cell>
          <cell r="K5294" t="str">
            <v>507,70</v>
          </cell>
        </row>
        <row r="5295">
          <cell r="G5295">
            <v>95649</v>
          </cell>
          <cell r="H5295" t="str">
            <v>KIT CAVALETE PARA MEDIÇÃO DE ÁGUA - ENTRADA INDIVIDUALIZADA, EM CPVC DN 28 (1"), PARA 2 MEDIDORES - FORNECIMENTO E INSTALAÇÃO (EXCLUSIVE HIDRÔMETRO). AF_11/2016</v>
          </cell>
          <cell r="I5295" t="str">
            <v>UN</v>
          </cell>
          <cell r="J5295" t="str">
            <v>COEFICIENTE DE REPRESENTATIVIDADE</v>
          </cell>
          <cell r="K5295" t="str">
            <v>873,30</v>
          </cell>
        </row>
        <row r="5296">
          <cell r="G5296">
            <v>95650</v>
          </cell>
          <cell r="H5296" t="str">
            <v>KIT CAVALETE PARA MEDIÇÃO DE ÁGUA - ENTRADA INDIVIDUALIZADA, EM CPVC DN 28 (1"), PARA 3 MEDIDORES - FORNECIMENTO E INSTALAÇÃO (EXCLUSIVE HIDRÔMETRO). AF_11/2016</v>
          </cell>
          <cell r="I5296" t="str">
            <v>UN</v>
          </cell>
          <cell r="J5296" t="str">
            <v>COEFICIENTE DE REPRESENTATIVIDADE</v>
          </cell>
          <cell r="K5296" t="str">
            <v>1.275,16</v>
          </cell>
        </row>
        <row r="5297">
          <cell r="G5297">
            <v>95651</v>
          </cell>
          <cell r="H5297" t="str">
            <v>KIT CAVALETE PARA MEDIÇÃO DE ÁGUA - ENTRADA INDIVIDUALIZADA, EM CPVC DN 28 (1"), PARA 4 MEDIDORES - FORNECIMENTO E INSTALAÇÃO (EXCLUSIVE HIDRÔMETRO). AF_11/2016</v>
          </cell>
          <cell r="I5297" t="str">
            <v>UN</v>
          </cell>
          <cell r="J5297" t="str">
            <v>COEFICIENTE DE REPRESENTATIVIDADE</v>
          </cell>
          <cell r="K5297" t="str">
            <v>1.655,60</v>
          </cell>
        </row>
        <row r="5298">
          <cell r="G5298">
            <v>95652</v>
          </cell>
          <cell r="H5298" t="str">
            <v>KIT CAVALETE PARA MEDIÇÃO DE ÁGUA - ENTRADA INDIVIDUALIZADA, EM CPVC DN 35 (1 ¼"), PARA 1 MEDIDOR - FORNECIMENTO E INSTALAÇÃO (EXCLUSIVE HIDRÔMETRO). AF_11/2016</v>
          </cell>
          <cell r="I5298" t="str">
            <v>UN</v>
          </cell>
          <cell r="J5298" t="str">
            <v>COEFICIENTE DE REPRESENTATIVIDADE</v>
          </cell>
          <cell r="K5298" t="str">
            <v>632,20</v>
          </cell>
        </row>
        <row r="5299">
          <cell r="G5299">
            <v>95653</v>
          </cell>
          <cell r="H5299" t="str">
            <v>KIT CAVALETE PARA MEDIÇÃO DE ÁGUA - ENTRADA INDIVIDUALIZADA, EM CPVC DN 35 (1 ¼"), PARA 2 MEDIDORES - FORNECIMENTO E INSTALAÇÃO (EXCLUSIVE HIDRÔMETRO). AF_11/2016</v>
          </cell>
          <cell r="I5299" t="str">
            <v>UN</v>
          </cell>
          <cell r="J5299" t="str">
            <v>COEFICIENTE DE REPRESENTATIVIDADE</v>
          </cell>
          <cell r="K5299" t="str">
            <v>1.120,63</v>
          </cell>
        </row>
        <row r="5300">
          <cell r="G5300">
            <v>95654</v>
          </cell>
          <cell r="H5300" t="str">
            <v>KIT CAVALETE PARA MEDIÇÃO DE ÁGUA - ENTRADA INDIVIDUALIZADA, EM CPVC DN 35 (1 ¼"), PARA 3 MEDIDORES - FORNECIMENTO E INSTALAÇÃO (EXCLUSIVE HIDRÔMETRO). AF_11/2016</v>
          </cell>
          <cell r="I5300" t="str">
            <v>UN</v>
          </cell>
          <cell r="J5300" t="str">
            <v>COEFICIENTE DE REPRESENTATIVIDADE</v>
          </cell>
          <cell r="K5300" t="str">
            <v>1.650,35</v>
          </cell>
        </row>
        <row r="5301">
          <cell r="G5301">
            <v>95655</v>
          </cell>
          <cell r="H5301" t="str">
            <v>KIT CAVALETE PARA MEDIÇÃO DE ÁGUA - ENTRADA INDIVIDUALIZADA, EM CPVC DN 35 (1 ¼"), PARA 4 MEDIDORES - FORNECIMENTO E INSTALAÇÃO (EXCLUSIVE HIDRÔMETRO). AF_11/2016</v>
          </cell>
          <cell r="I5301" t="str">
            <v>UN</v>
          </cell>
          <cell r="J5301" t="str">
            <v>COEFICIENTE DE REPRESENTATIVIDADE</v>
          </cell>
          <cell r="K5301" t="str">
            <v>2.152,51</v>
          </cell>
        </row>
        <row r="5302">
          <cell r="G5302">
            <v>95657</v>
          </cell>
          <cell r="H5302" t="str">
            <v>KIT CAVALETE PARA MEDIÇÃO DE ÁGUA - ENTRADA INDIVIDUALIZADA, EM PPR PN20 DN 25 (¾") PARA 1 MEDIDOR - FORNECIMENTO E INSTALAÇÃO (EXCLUSIVE HIDRÔMETRO). AF_11/2016</v>
          </cell>
          <cell r="I5302" t="str">
            <v>UN</v>
          </cell>
          <cell r="J5302" t="str">
            <v>ATRIBUÍDO SÃO PAULO</v>
          </cell>
          <cell r="K5302" t="str">
            <v>234,02</v>
          </cell>
        </row>
        <row r="5303">
          <cell r="G5303">
            <v>95658</v>
          </cell>
          <cell r="H5303" t="str">
            <v>KIT CAVALETE PARA MEDIÇÃO DE ÁGUA - ENTRADA INDIVIDUALIZADA, EM PPR PN20 DN 25 (¾" ) PARA 2 MEDIDORES - FORNECIMENTO E INSTALAÇÃO (EXCLUSIVE HIDRÔMETRO). AF_11/2016</v>
          </cell>
          <cell r="I5303" t="str">
            <v>UN</v>
          </cell>
          <cell r="J5303" t="str">
            <v>ATRIBUÍDO SÃO PAULO</v>
          </cell>
          <cell r="K5303" t="str">
            <v>439,62</v>
          </cell>
        </row>
        <row r="5304">
          <cell r="G5304">
            <v>95659</v>
          </cell>
          <cell r="H5304" t="str">
            <v>KIT CAVALETE PARA MEDIÇÃO DE ÁGUA - ENTRADA INDIVIDUALIZADA, EM PPR PN20 DN 25 (¾") PARA 3 MEDIDORES - FORNECIMENTO E INSTALAÇÃO (EXCLUSIVE HIDRÔMETRO). AF_11/2016</v>
          </cell>
          <cell r="I5304" t="str">
            <v>UN</v>
          </cell>
          <cell r="J5304" t="str">
            <v>ATRIBUÍDO SÃO PAULO</v>
          </cell>
          <cell r="K5304" t="str">
            <v>614,61</v>
          </cell>
        </row>
        <row r="5305">
          <cell r="G5305">
            <v>95660</v>
          </cell>
          <cell r="H5305" t="str">
            <v>KIT CAVALETE PARA MEDIÇÃO DE ÁGUA - ENTRADA INDIVIDUALIZADA, EM PPR PN20 DN 25 (¾") PARA 4 MEDIDORES - FORNECIMENTO E INSTALAÇÃO (EXCLUSIVE HIDRÔMETRO). AF_11/2016</v>
          </cell>
          <cell r="I5305" t="str">
            <v>UN</v>
          </cell>
          <cell r="J5305" t="str">
            <v>ATRIBUÍDO SÃO PAULO</v>
          </cell>
          <cell r="K5305" t="str">
            <v>874,80</v>
          </cell>
        </row>
        <row r="5306">
          <cell r="G5306">
            <v>95661</v>
          </cell>
          <cell r="H5306" t="str">
            <v>KIT CAVALETE PARA MEDIÇÃO DE ÁGUA - ENTRADA INDIVIDUALIZADA, EM PPR PN20 DN 32 (1") PARA 1 MEDIDOR - FORNECIMENTO E INSTALAÇÃO (EXCLUSIVE HIDRÔMETRO). AF_11/2016</v>
          </cell>
          <cell r="I5306" t="str">
            <v>UN</v>
          </cell>
          <cell r="J5306" t="str">
            <v>ATRIBUÍDO SÃO PAULO</v>
          </cell>
          <cell r="K5306" t="str">
            <v>301,63</v>
          </cell>
        </row>
        <row r="5307">
          <cell r="G5307">
            <v>95662</v>
          </cell>
          <cell r="H5307" t="str">
            <v>KIT CAVALETE PARA MEDIÇÃO DE ÁGUA - ENTRADA INDIVIDUALIZADA, EM PPR PN20 DN 32 (1") PARA 2 MEDIDORES - FORNECIMENTO E INSTALAÇÃO (EXCLUSIVE HIDRÔMETRO). AF_11/2016</v>
          </cell>
          <cell r="I5307" t="str">
            <v>UN</v>
          </cell>
          <cell r="J5307" t="str">
            <v>ATRIBUÍDO SÃO PAULO</v>
          </cell>
          <cell r="K5307" t="str">
            <v>575,71</v>
          </cell>
        </row>
        <row r="5308">
          <cell r="G5308">
            <v>95663</v>
          </cell>
          <cell r="H5308" t="str">
            <v>KIT CAVALETE PARA MEDIÇÃO DE ÁGUA - ENTRADA INDIVIDUALIZADA, EM PPR PN20 DN 32 (1") PARA 3 MEDIDORES - FORNECIMENTO E INSTALAÇÃO (EXCLUSIVE HIDRÔMETRO). AF_11/2016</v>
          </cell>
          <cell r="I5308" t="str">
            <v>UN</v>
          </cell>
          <cell r="J5308" t="str">
            <v>ATRIBUÍDO SÃO PAULO</v>
          </cell>
          <cell r="K5308" t="str">
            <v>868,75</v>
          </cell>
        </row>
        <row r="5309">
          <cell r="G5309">
            <v>95664</v>
          </cell>
          <cell r="H5309" t="str">
            <v>KIT CAVALETE PARA MEDIÇÃO DE ÁGUA - ENTRADA INDIVIDUALIZADA, EM PPR PN20 DN 32 (1") PARA 4 MEDIDORES - FORNECIMENTO E INSTALAÇÃO (EXCLUSIVE HIDRÔMETRO). AF_11/2016</v>
          </cell>
          <cell r="I5309" t="str">
            <v>UN</v>
          </cell>
          <cell r="J5309" t="str">
            <v>ATRIBUÍDO SÃO PAULO</v>
          </cell>
          <cell r="K5309" t="str">
            <v>1.144,40</v>
          </cell>
        </row>
        <row r="5310">
          <cell r="G5310">
            <v>95665</v>
          </cell>
          <cell r="H5310" t="str">
            <v>KIT CAVALETE PARA MEDIÇÃO DE ÁGUA - ENTRADA INDIVIDUALIZADA, EM PPR PN25 DN 25 (¾") PARA 1 MEDIDOR - FORNECIMENTO E INSTALAÇÃO (EXCLUSIVE HIDRÔMETRO). AF_11/2016</v>
          </cell>
          <cell r="I5310" t="str">
            <v>UN</v>
          </cell>
          <cell r="J5310" t="str">
            <v>ATRIBUÍDO SÃO PAULO</v>
          </cell>
          <cell r="K5310" t="str">
            <v>245,00</v>
          </cell>
        </row>
        <row r="5311">
          <cell r="G5311">
            <v>95666</v>
          </cell>
          <cell r="H5311" t="str">
            <v>KIT CAVALETE PARA MEDIÇÃO DE ÁGUA - ENTRADA INDIVIDUALIZADA, EM PPR PN25 DN 25 (¾") PARA 2 MEDIDORES - FORNECIMENTO E INSTALAÇÃO (EXCLUSIVE HIDRÔMETRO). AF_11/2016</v>
          </cell>
          <cell r="I5311" t="str">
            <v>UN</v>
          </cell>
          <cell r="J5311" t="str">
            <v>ATRIBUÍDO SÃO PAULO</v>
          </cell>
          <cell r="K5311" t="str">
            <v>465,34</v>
          </cell>
        </row>
        <row r="5312">
          <cell r="G5312">
            <v>95667</v>
          </cell>
          <cell r="H5312" t="str">
            <v>KIT CAVALETE PARA MEDIÇÃO DE ÁGUA - ENTRADA INDIVIDUALIZADA, EM PPR PN25 DN 25 (¾") PARA 3 MEDIDORES - FORNECIMENTO E INSTALAÇÃO (EXCLUSIVE HIDRÔMETRO). AF_11/2016</v>
          </cell>
          <cell r="I5312" t="str">
            <v>UN</v>
          </cell>
          <cell r="J5312" t="str">
            <v>ATRIBUÍDO SÃO PAULO</v>
          </cell>
          <cell r="K5312" t="str">
            <v>695,23</v>
          </cell>
        </row>
        <row r="5313">
          <cell r="G5313">
            <v>95668</v>
          </cell>
          <cell r="H5313" t="str">
            <v>KIT CAVALETE PARA MEDIÇÃO DE ÁGUA - ENTRADA INDIVIDUALIZADA, EM PPR PN25 DN 25 (¾") PARA 4 MEDIDORES - FORNECIMENTO E INSTALAÇÃO (EXCLUSIVE HIDRÔMETRO). AF_11/2016</v>
          </cell>
          <cell r="I5313" t="str">
            <v>UN</v>
          </cell>
          <cell r="J5313" t="str">
            <v>ATRIBUÍDO SÃO PAULO</v>
          </cell>
          <cell r="K5313" t="str">
            <v>911,87</v>
          </cell>
        </row>
        <row r="5314">
          <cell r="G5314">
            <v>95669</v>
          </cell>
          <cell r="H5314" t="str">
            <v>KIT CAVALETE PARA MEDIÇÃO DE ÁGUA - ENTRADA INDIVIDUALIZADA, EM PPR PN25 DN 32 (1") PARA 1 MEDIDOR - FORNECIMENTO E INSTALAÇÃO (EXCLUSIVE HIDRÔMETRO). AF_11/2016</v>
          </cell>
          <cell r="I5314" t="str">
            <v>UN</v>
          </cell>
          <cell r="J5314" t="str">
            <v>ATRIBUÍDO SÃO PAULO</v>
          </cell>
          <cell r="K5314" t="str">
            <v>323,25</v>
          </cell>
        </row>
        <row r="5315">
          <cell r="G5315">
            <v>95670</v>
          </cell>
          <cell r="H5315" t="str">
            <v>KIT CAVALETE PARA MEDIÇÃO DE ÁGUA - ENTRADA INDIVIDUALIZADA, EM PPR PN25 DN 32 (1") PARA 2 MEDIDORES - FORNECIMENTO E INSTALAÇÃO (EXCLUSIVE HIDRÔMETRO). AF_11/2016</v>
          </cell>
          <cell r="I5315" t="str">
            <v>UN</v>
          </cell>
          <cell r="J5315" t="str">
            <v>ATRIBUÍDO SÃO PAULO</v>
          </cell>
          <cell r="K5315" t="str">
            <v>600,28</v>
          </cell>
        </row>
        <row r="5316">
          <cell r="G5316">
            <v>95671</v>
          </cell>
          <cell r="H5316" t="str">
            <v>KIT CAVALETE PARA MEDIÇÃO DE ÁGUA - ENTRADA INDIVIDUALIZADA, EM PPR PN25 DN 32 (1") PARA 3 MEDIDORES - FORNECIMENTO E INSTALAÇÃO (EXCLUSIVE HIDRÔMETRO). AF_11/2016</v>
          </cell>
          <cell r="I5316" t="str">
            <v>UN</v>
          </cell>
          <cell r="J5316" t="str">
            <v>ATRIBUÍDO SÃO PAULO</v>
          </cell>
          <cell r="K5316" t="str">
            <v>900,88</v>
          </cell>
        </row>
        <row r="5317">
          <cell r="G5317">
            <v>95672</v>
          </cell>
          <cell r="H5317" t="str">
            <v>KIT CAVALETE PARA MEDIÇÃO DE ÁGUA - ENTRADA INDIVIDUALIZADA, EM PPR PN25 DN 32 (1") PARA 4 MEDIDORES - FORNECIMENTO E INSTALAÇÃO (EXCLUSIVE HIDRÔMETRO). AF_11/2016</v>
          </cell>
          <cell r="I5317" t="str">
            <v>UN</v>
          </cell>
          <cell r="J5317" t="str">
            <v>ATRIBUÍDO SÃO PAULO</v>
          </cell>
          <cell r="K5317" t="str">
            <v>1.204,39</v>
          </cell>
        </row>
        <row r="5318">
          <cell r="G5318">
            <v>95673</v>
          </cell>
          <cell r="H5318" t="str">
            <v>HIDRÔMETRO DN 20 (½), 1,5 M³/H  FORNECIMENTO E INSTALAÇÃO. AF_11/2016</v>
          </cell>
          <cell r="I5318" t="str">
            <v>UN</v>
          </cell>
          <cell r="J5318" t="str">
            <v>ATRIBUÍDO SÃO PAULO</v>
          </cell>
          <cell r="K5318" t="str">
            <v>112,19</v>
          </cell>
        </row>
        <row r="5319">
          <cell r="G5319">
            <v>95674</v>
          </cell>
          <cell r="H5319" t="str">
            <v>HIDRÔMETRO DN 20 (½), 3,0 M³/H  FORNECIMENTO E INSTALAÇÃO. AF_11/2016</v>
          </cell>
          <cell r="I5319" t="str">
            <v>UN</v>
          </cell>
          <cell r="J5319" t="str">
            <v>ATRIBUÍDO SÃO PAULO</v>
          </cell>
          <cell r="K5319" t="str">
            <v>119,06</v>
          </cell>
        </row>
        <row r="5320">
          <cell r="G5320">
            <v>95675</v>
          </cell>
          <cell r="H5320" t="str">
            <v>HIDRÔMETRO DN 25 (¾ ), 5,0 M³/H FORNECIMENTO E INSTALAÇÃO. AF_11/2016</v>
          </cell>
          <cell r="I5320" t="str">
            <v>UN</v>
          </cell>
          <cell r="J5320" t="str">
            <v>ATRIBUÍDO SÃO PAULO</v>
          </cell>
          <cell r="K5320" t="str">
            <v>145,37</v>
          </cell>
        </row>
        <row r="5321">
          <cell r="G5321">
            <v>95676</v>
          </cell>
          <cell r="H5321" t="str">
            <v>CAIXA EM CONCRETO PRÉ-MOLDADO PARA ABRIGO DE HIDRÔMETRO COM DN 20 (½)  FORNECIMENTO E INSTALAÇÃO. AF_11/2016</v>
          </cell>
          <cell r="I5321" t="str">
            <v>UN</v>
          </cell>
          <cell r="J5321" t="str">
            <v>COEFICIENTE DE REPRESENTATIVIDADE</v>
          </cell>
          <cell r="K5321" t="str">
            <v>99,18</v>
          </cell>
        </row>
        <row r="5322">
          <cell r="G5322">
            <v>97741</v>
          </cell>
          <cell r="H5322" t="str">
            <v>KIT CAVALETE PARA MEDIÇÃO DE ÁGUA - ENTRADA INDIVIDUALIZADA, EM PVC DN 25 (¾), PARA 1 MEDIDOR  FORNECIMENTO E INSTALAÇÃO (EXCLUSIVE HIDRÔMETRO). AF_11/2016</v>
          </cell>
          <cell r="I5322" t="str">
            <v>UN</v>
          </cell>
          <cell r="J5322" t="str">
            <v>COEFICIENTE DE REPRESENTATIVIDADE</v>
          </cell>
          <cell r="K5322" t="str">
            <v>167,08</v>
          </cell>
        </row>
        <row r="5323">
          <cell r="G5323">
            <v>90436</v>
          </cell>
          <cell r="H5323" t="str">
            <v>FURO EM ALVENARIA PARA DIÂMETROS MENORES OU IGUAIS A 40 MM. AF_05/2015</v>
          </cell>
          <cell r="I5323" t="str">
            <v>UN</v>
          </cell>
          <cell r="J5323" t="str">
            <v>COEFICIENTE DE REPRESENTATIVIDADE</v>
          </cell>
          <cell r="K5323" t="str">
            <v>12,91</v>
          </cell>
        </row>
        <row r="5324">
          <cell r="G5324">
            <v>90437</v>
          </cell>
          <cell r="H5324" t="str">
            <v>FURO EM ALVENARIA PARA DIÂMETROS MAIORES QUE 40 MM E MENORES OU IGUAIS A 75 MM. AF_05/2015</v>
          </cell>
          <cell r="I5324" t="str">
            <v>UN</v>
          </cell>
          <cell r="J5324" t="str">
            <v>COEFICIENTE DE REPRESENTATIVIDADE</v>
          </cell>
          <cell r="K5324" t="str">
            <v>31,40</v>
          </cell>
        </row>
        <row r="5325">
          <cell r="G5325">
            <v>90438</v>
          </cell>
          <cell r="H5325" t="str">
            <v>FURO EM ALVENARIA PARA DIÂMETROS MAIORES QUE 75 MM. AF_05/2015</v>
          </cell>
          <cell r="I5325" t="str">
            <v>UN</v>
          </cell>
          <cell r="J5325" t="str">
            <v>COEFICIENTE DE REPRESENTATIVIDADE</v>
          </cell>
          <cell r="K5325" t="str">
            <v>45,00</v>
          </cell>
        </row>
        <row r="5326">
          <cell r="G5326">
            <v>90439</v>
          </cell>
          <cell r="H5326" t="str">
            <v>FURO EM CONCRETO PARA DIÂMETROS MENORES OU IGUAIS A 40 MM. AF_05/2015</v>
          </cell>
          <cell r="I5326" t="str">
            <v>UN</v>
          </cell>
          <cell r="J5326" t="str">
            <v>ATRIBUÍDO SÃO PAULO</v>
          </cell>
          <cell r="K5326" t="str">
            <v>50,18</v>
          </cell>
        </row>
        <row r="5327">
          <cell r="G5327">
            <v>90440</v>
          </cell>
          <cell r="H5327" t="str">
            <v>FURO EM CONCRETO PARA DIÂMETROS MAIORES QUE 40 MM E MENORES OU IGUAIS A 75 MM. AF_05/2015</v>
          </cell>
          <cell r="I5327" t="str">
            <v>UN</v>
          </cell>
          <cell r="J5327" t="str">
            <v>ATRIBUÍDO SÃO PAULO</v>
          </cell>
          <cell r="K5327" t="str">
            <v>80,38</v>
          </cell>
        </row>
        <row r="5328">
          <cell r="G5328">
            <v>90441</v>
          </cell>
          <cell r="H5328" t="str">
            <v>FURO EM CONCRETO PARA DIÂMETROS MAIORES QUE 75 MM. AF_05/2015</v>
          </cell>
          <cell r="I5328" t="str">
            <v>UN</v>
          </cell>
          <cell r="J5328" t="str">
            <v>ATRIBUÍDO SÃO PAULO</v>
          </cell>
          <cell r="K5328" t="str">
            <v>102,66</v>
          </cell>
        </row>
        <row r="5329">
          <cell r="G5329">
            <v>90443</v>
          </cell>
          <cell r="H5329" t="str">
            <v>RASGO EM ALVENARIA PARA RAMAIS/ DISTRIBUIÇÃO COM DIAMETROS MENORES OU IGUAIS A 40 MM. AF_05/2015</v>
          </cell>
          <cell r="I5329" t="str">
            <v>M</v>
          </cell>
          <cell r="J5329" t="str">
            <v>COEFICIENTE DE REPRESENTATIVIDADE</v>
          </cell>
          <cell r="K5329" t="str">
            <v>11,74</v>
          </cell>
        </row>
        <row r="5330">
          <cell r="G5330">
            <v>90444</v>
          </cell>
          <cell r="H5330" t="str">
            <v>RASGO EM CONTRAPISO PARA RAMAIS/ DISTRIBUIÇÃO COM DIÂMETROS MENORES OU IGUAIS A 40 MM. AF_05/2015</v>
          </cell>
          <cell r="I5330" t="str">
            <v>M</v>
          </cell>
          <cell r="J5330" t="str">
            <v>ATRIBUÍDO SÃO PAULO</v>
          </cell>
          <cell r="K5330" t="str">
            <v>21,54</v>
          </cell>
        </row>
        <row r="5331">
          <cell r="G5331">
            <v>90445</v>
          </cell>
          <cell r="H5331" t="str">
            <v>RASGO EM CONTRAPISO PARA RAMAIS/ DISTRIBUIÇÃO COM DIÂMETROS MAIORES QUE 40 MM E MENORES OU IGUAIS A 75 MM. AF_05/2015</v>
          </cell>
          <cell r="I5331" t="str">
            <v>M</v>
          </cell>
          <cell r="J5331" t="str">
            <v>ATRIBUÍDO SÃO PAULO</v>
          </cell>
          <cell r="K5331" t="str">
            <v>22,98</v>
          </cell>
        </row>
        <row r="5332">
          <cell r="G5332">
            <v>90446</v>
          </cell>
          <cell r="H5332" t="str">
            <v>RASGO EM CONTRAPISO PARA RAMAIS/ DISTRIBUIÇÃO COM DIÂMETROS MAIORES QUE 75 MM. AF_05/2015</v>
          </cell>
          <cell r="I5332" t="str">
            <v>M</v>
          </cell>
          <cell r="J5332" t="str">
            <v>ATRIBUÍDO SÃO PAULO</v>
          </cell>
          <cell r="K5332" t="str">
            <v>24,97</v>
          </cell>
        </row>
        <row r="5333">
          <cell r="G5333">
            <v>90447</v>
          </cell>
          <cell r="H5333" t="str">
            <v>RASGO EM ALVENARIA PARA ELETRODUTOS COM DIAMETROS MENORES OU IGUAIS A 40 MM. AF_05/2015</v>
          </cell>
          <cell r="I5333" t="str">
            <v>M</v>
          </cell>
          <cell r="J5333" t="str">
            <v>COEFICIENTE DE REPRESENTATIVIDADE</v>
          </cell>
          <cell r="K5333" t="str">
            <v>5,90</v>
          </cell>
        </row>
        <row r="5334">
          <cell r="G5334">
            <v>90451</v>
          </cell>
          <cell r="H5334" t="str">
            <v>PASSANTE TIPO PEÇA EM POLIESTIRENO PARA ABERTURA PARA PASSAGEM DE 1 TUBO, FIXADO EM LAJE. AF_05/2015</v>
          </cell>
          <cell r="I5334" t="str">
            <v>UN</v>
          </cell>
          <cell r="J5334" t="str">
            <v>ATRIBUÍDO SÃO PAULO</v>
          </cell>
          <cell r="K5334" t="str">
            <v>4,53</v>
          </cell>
        </row>
        <row r="5335">
          <cell r="G5335">
            <v>90452</v>
          </cell>
          <cell r="H5335" t="str">
            <v>PASSANTE TIPO PEÇA EM POLIESTIRENO PARA ABERTURA PARA PASSAGEM DE MAIS DE 1 TUBO, FIXADO EM LAJE. AF_05/2015</v>
          </cell>
          <cell r="I5335" t="str">
            <v>UN</v>
          </cell>
          <cell r="J5335" t="str">
            <v>ATRIBUÍDO SÃO PAULO</v>
          </cell>
          <cell r="K5335" t="str">
            <v>24,79</v>
          </cell>
        </row>
        <row r="5336">
          <cell r="G5336">
            <v>90453</v>
          </cell>
          <cell r="H5336" t="str">
            <v>PASSANTE TIPO TUBO DE DIÂMETRO MENOR OU IGUAL A 40 MM, FIXADO EM LAJE. AF_05/2015</v>
          </cell>
          <cell r="I5336" t="str">
            <v>UN</v>
          </cell>
          <cell r="J5336" t="str">
            <v>COEFICIENTE DE REPRESENTATIVIDADE</v>
          </cell>
          <cell r="K5336" t="str">
            <v>2,88</v>
          </cell>
        </row>
        <row r="5337">
          <cell r="G5337">
            <v>90454</v>
          </cell>
          <cell r="H5337" t="str">
            <v>PASSANTE TIPO TUBO DE DIÂMETRO MAIORES QUE 40 MM E MENORES OU IGUAIS A 75 MM, FIXADO EM LAJE. AF_05/2015</v>
          </cell>
          <cell r="I5337" t="str">
            <v>UN</v>
          </cell>
          <cell r="J5337" t="str">
            <v>COEFICIENTE DE REPRESENTATIVIDADE</v>
          </cell>
          <cell r="K5337" t="str">
            <v>5,03</v>
          </cell>
        </row>
        <row r="5338">
          <cell r="G5338">
            <v>90455</v>
          </cell>
          <cell r="H5338" t="str">
            <v>PASSANTE TIPO TUBO DE DIÂMETRO MAIOR QUE 75 MM, FIXADO EM LAJE. AF_05/2015</v>
          </cell>
          <cell r="I5338" t="str">
            <v>UN</v>
          </cell>
          <cell r="J5338" t="str">
            <v>COEFICIENTE DE REPRESENTATIVIDADE</v>
          </cell>
          <cell r="K5338" t="str">
            <v>6,36</v>
          </cell>
        </row>
        <row r="5339">
          <cell r="G5339">
            <v>90456</v>
          </cell>
          <cell r="H5339" t="str">
            <v>QUEBRA EM ALVENARIA PARA INSTALAÇÃO DE CAIXA DE TOMADA (4X4 OU 4X2). AF_05/2015</v>
          </cell>
          <cell r="I5339" t="str">
            <v>UN</v>
          </cell>
          <cell r="J5339" t="str">
            <v>COEFICIENTE DE REPRESENTATIVIDADE</v>
          </cell>
          <cell r="K5339" t="str">
            <v>3,77</v>
          </cell>
        </row>
        <row r="5340">
          <cell r="G5340">
            <v>90457</v>
          </cell>
          <cell r="H5340" t="str">
            <v>QUEBRA EM ALVENARIA PARA INSTALAÇÃO DE QUADRO DISTRIBUIÇÃO PEQUENO (19X25 CM). AF_05/2015</v>
          </cell>
          <cell r="I5340" t="str">
            <v>UN</v>
          </cell>
          <cell r="J5340" t="str">
            <v>COEFICIENTE DE REPRESENTATIVIDADE</v>
          </cell>
          <cell r="K5340" t="str">
            <v>8,60</v>
          </cell>
        </row>
        <row r="5341">
          <cell r="G5341">
            <v>90458</v>
          </cell>
          <cell r="H5341" t="str">
            <v>QUEBRA EM ALVENARIA PARA INSTALAÇÃO DE QUADRO DISTRIBUIÇÃO GRANDE (76X40 CM). AF_05/2015</v>
          </cell>
          <cell r="I5341" t="str">
            <v>UN</v>
          </cell>
          <cell r="J5341" t="str">
            <v>COEFICIENTE DE REPRESENTATIVIDADE</v>
          </cell>
          <cell r="K5341" t="str">
            <v>24,40</v>
          </cell>
        </row>
        <row r="5342">
          <cell r="G5342">
            <v>90459</v>
          </cell>
          <cell r="H5342" t="str">
            <v>QUEBRA EM ALVENARIA PARA INSTALAÇÃO DE ABRIGO PARA MANGUEIRAS (90X60 CM). AF_05/2015</v>
          </cell>
          <cell r="I5342" t="str">
            <v>UN</v>
          </cell>
          <cell r="J5342" t="str">
            <v>COEFICIENTE DE REPRESENTATIVIDADE</v>
          </cell>
          <cell r="K5342" t="str">
            <v>34,41</v>
          </cell>
        </row>
        <row r="5343">
          <cell r="G5343">
            <v>90460</v>
          </cell>
          <cell r="H5343" t="str">
            <v>SUPORTE PARA ATÉ 3 TUBOS HORIZONTAIS, ESPAÇADO A CADA 1 M, EM PERFILADO DE SEÇÃO 38X76 MM, POR METRO DE TUBULAÇÃO FIXADA. AF_05/2015</v>
          </cell>
          <cell r="I5343" t="str">
            <v>M</v>
          </cell>
          <cell r="J5343" t="str">
            <v>ATRIBUÍDO SÃO PAULO</v>
          </cell>
          <cell r="K5343" t="str">
            <v>12,45</v>
          </cell>
        </row>
        <row r="5344">
          <cell r="G5344">
            <v>90461</v>
          </cell>
          <cell r="H5344" t="str">
            <v>SUPORTE PARA MAIS DE 3 TUBOS HORIZONTAIS, ESPAÇADO A CADA 1 M, EM PERFILADO DE SEÇÃO 38X76 MM, POR METRO DE TUBULAÇÃO FIXADA. AF_05/2015</v>
          </cell>
          <cell r="I5344" t="str">
            <v>M</v>
          </cell>
          <cell r="J5344" t="str">
            <v>ATRIBUÍDO SÃO PAULO</v>
          </cell>
          <cell r="K5344" t="str">
            <v>7,76</v>
          </cell>
        </row>
        <row r="5345">
          <cell r="G5345">
            <v>90462</v>
          </cell>
          <cell r="H5345" t="str">
            <v>SUPORTE PARA ATÉ 3 TUBOS VERTICAIS, ESPAÇADO A CADA 3 M, EM PERFILADO DE SEÇÃO 38X38 MM, POR METRO DE TUBULAÇÃO FIXADA. AF_05/2015</v>
          </cell>
          <cell r="I5345" t="str">
            <v>M</v>
          </cell>
          <cell r="J5345" t="str">
            <v>ATRIBUÍDO SÃO PAULO</v>
          </cell>
          <cell r="K5345" t="str">
            <v>1,64</v>
          </cell>
        </row>
        <row r="5346">
          <cell r="G5346">
            <v>90463</v>
          </cell>
          <cell r="H5346" t="str">
            <v>SUPORTE PARA MAIS DE 3 TUBOS VERTICAIS, ESPAÇADO A CADA 3 M, EM PERFILADO DE SEÇÃO 38X38 MM, POR METRO DE TUBULAÇÃO FIXADA. AF_05/2015</v>
          </cell>
          <cell r="I5346" t="str">
            <v>M</v>
          </cell>
          <cell r="J5346" t="str">
            <v>ATRIBUÍDO SÃO PAULO</v>
          </cell>
          <cell r="K5346" t="str">
            <v>1,41</v>
          </cell>
        </row>
        <row r="5347">
          <cell r="G5347">
            <v>90466</v>
          </cell>
          <cell r="H5347" t="str">
            <v>CHUMBAMENTO LINEAR EM ALVENARIA PARA RAMAIS/DISTRIBUIÇÃO COM DIÂMETROS MENORES OU IGUAIS A 40 MM. AF_05/2015</v>
          </cell>
          <cell r="I5347" t="str">
            <v>M</v>
          </cell>
          <cell r="J5347" t="str">
            <v>COEFICIENTE DE REPRESENTATIVIDADE</v>
          </cell>
          <cell r="K5347" t="str">
            <v>12,01</v>
          </cell>
        </row>
        <row r="5348">
          <cell r="G5348">
            <v>90467</v>
          </cell>
          <cell r="H5348" t="str">
            <v>CHUMBAMENTO LINEAR EM ALVENARIA PARA RAMAIS/DISTRIBUIÇÃO COM DIÂMETROS MAIORES QUE 40 MM E MENORES OU IGUAIS A 75 MM. AF_05/2015</v>
          </cell>
          <cell r="I5348" t="str">
            <v>M</v>
          </cell>
          <cell r="J5348" t="str">
            <v>COEFICIENTE DE REPRESENTATIVIDADE</v>
          </cell>
          <cell r="K5348" t="str">
            <v>19,02</v>
          </cell>
        </row>
        <row r="5349">
          <cell r="G5349">
            <v>90468</v>
          </cell>
          <cell r="H5349" t="str">
            <v>CHUMBAMENTO LINEAR EM CONTRAPISO PARA RAMAIS/DISTRIBUIÇÃO COM DIÂMETROS MENORES OU IGUAIS A 40 MM. AF_05/2015</v>
          </cell>
          <cell r="I5349" t="str">
            <v>M</v>
          </cell>
          <cell r="J5349" t="str">
            <v>COEFICIENTE DE REPRESENTATIVIDADE</v>
          </cell>
          <cell r="K5349" t="str">
            <v>5,42</v>
          </cell>
        </row>
        <row r="5350">
          <cell r="G5350">
            <v>90469</v>
          </cell>
          <cell r="H5350" t="str">
            <v>CHUMBAMENTO LINEAR EM CONTRAPISO PARA RAMAIS/DISTRIBUIÇÃO COM DIÂMETROS MAIORES QUE 40 MM E MENORES OU IGUAIS A 75 MM. AF_05/2015</v>
          </cell>
          <cell r="I5350" t="str">
            <v>M</v>
          </cell>
          <cell r="J5350" t="str">
            <v>COEFICIENTE DE REPRESENTATIVIDADE</v>
          </cell>
          <cell r="K5350" t="str">
            <v>8,71</v>
          </cell>
        </row>
        <row r="5351">
          <cell r="G5351">
            <v>90470</v>
          </cell>
          <cell r="H5351" t="str">
            <v>CHUMBAMENTO LINEAR EM CONTRAPISO PARA RAMAIS/DISTRIBUIÇÃO COM DIÂMETROS MAIORES QUE 75 MM. AF_05/2015</v>
          </cell>
          <cell r="I5351" t="str">
            <v>M</v>
          </cell>
          <cell r="J5351" t="str">
            <v>COEFICIENTE DE REPRESENTATIVIDADE</v>
          </cell>
          <cell r="K5351" t="str">
            <v>12,08</v>
          </cell>
        </row>
        <row r="5352">
          <cell r="G5352">
            <v>91166</v>
          </cell>
          <cell r="H5352" t="str">
            <v>FIXAÇÃO DE TUBOS HORIZONTAIS DE PEX DIAMETROS IGUAIS OU INFERIORES A 40 MM COM ABRAÇADEIRA PLÁSTICA 390 MM, FIXADA EM LAJE. AF_05/2015</v>
          </cell>
          <cell r="I5352" t="str">
            <v>M</v>
          </cell>
          <cell r="J5352" t="str">
            <v>COEFICIENTE DE REPRESENTATIVIDADE</v>
          </cell>
          <cell r="K5352" t="str">
            <v>3,13</v>
          </cell>
        </row>
        <row r="5353">
          <cell r="G5353">
            <v>91167</v>
          </cell>
          <cell r="H5353" t="str">
            <v>FIXAÇÃO DE TUBOS HORIZONTAIS DE PPR DIÂMETROS MENORES OU IGUAIS A 40 MM COM ABRAÇADEIRA METÁLICA RÍGIDA TIPO D 1/2", FIXADA EM PERFILADO EM LAJE. AF_05/2015</v>
          </cell>
          <cell r="I5353" t="str">
            <v>M</v>
          </cell>
          <cell r="J5353" t="str">
            <v>COEFICIENTE DE REPRESENTATIVIDADE</v>
          </cell>
          <cell r="K5353" t="str">
            <v>9,90</v>
          </cell>
        </row>
        <row r="5354">
          <cell r="G5354">
            <v>91168</v>
          </cell>
          <cell r="H5354" t="str">
            <v>FIXAÇÃO DE TUBOS HORIZONTAIS DE PPR DIÂMETROS MAIORES QUE 40 MM E MENORES OU IGUAIS A 75 MM COM ABRAÇADEIRA METÁLICA RÍGIDA TIPO D 1 1/2", FIXADA EM PERFILADO EM LAJE. AF_05/2015</v>
          </cell>
          <cell r="I5354" t="str">
            <v>M</v>
          </cell>
          <cell r="J5354" t="str">
            <v>COEFICIENTE DE REPRESENTATIVIDADE</v>
          </cell>
          <cell r="K5354" t="str">
            <v>7,46</v>
          </cell>
        </row>
        <row r="5355">
          <cell r="G5355">
            <v>91169</v>
          </cell>
          <cell r="H5355" t="str">
            <v>FIXAÇÃO DE TUBOS HORIZONTAIS DE PPR DIÂMETROS MAIORES QUE 75 MM COM ABRAÇADEIRA METÁLICA RÍGIDA TIPO D 3", FIXADA EM PERFILADO EM LAJE. AF_05/2015</v>
          </cell>
          <cell r="I5355" t="str">
            <v>M</v>
          </cell>
          <cell r="J5355" t="str">
            <v>COEFICIENTE DE REPRESENTATIVIDADE</v>
          </cell>
          <cell r="K5355" t="str">
            <v>8,87</v>
          </cell>
        </row>
        <row r="5356">
          <cell r="G5356">
            <v>91170</v>
          </cell>
          <cell r="H5356" t="str">
            <v>FIXAÇÃO DE TUBOS HORIZONTAIS DE PVC, CPVC OU COBRE DIÂMETROS MENORES OU IGUAIS A 40 MM OU ELETROCALHAS ATÉ 150MM DE LARGURA, COM ABRAÇADEIRA METÁLICA RÍGIDA TIPO D 1/2, FIXADA EM PERFILADO EM LAJE. AF_05/2015</v>
          </cell>
          <cell r="I5356" t="str">
            <v>M</v>
          </cell>
          <cell r="J5356" t="str">
            <v>COEFICIENTE DE REPRESENTATIVIDADE</v>
          </cell>
          <cell r="K5356" t="str">
            <v>2,55</v>
          </cell>
        </row>
        <row r="5357">
          <cell r="G5357">
            <v>91171</v>
          </cell>
          <cell r="H5357" t="str">
            <v>FIXAÇÃO DE TUBOS HORIZONTAIS DE PVC, CPVC OU COBRE DIÂMETROS MAIORES QUE 40 MM E MENORES OU IGUAIS A 75 MM COM ABRAÇADEIRA METÁLICA RÍGIDA TIPO D 1 1/2", FIXADA EM PERFILADO EM LAJE. AF_05/2015</v>
          </cell>
          <cell r="I5357" t="str">
            <v>M</v>
          </cell>
          <cell r="J5357" t="str">
            <v>COEFICIENTE DE REPRESENTATIVIDADE</v>
          </cell>
          <cell r="K5357" t="str">
            <v>3,18</v>
          </cell>
        </row>
        <row r="5358">
          <cell r="G5358">
            <v>91172</v>
          </cell>
          <cell r="H5358" t="str">
            <v>FIXAÇÃO DE TUBOS HORIZONTAIS DE PVC, CPVC OU COBRE DIÂMETROS MAIORES QUE 75 MM COM ABRAÇADEIRA METÁLICA RÍGIDA TIPO D 3", FIXADA EM PERFILADO EM LAJE. AF_05/2015</v>
          </cell>
          <cell r="I5358" t="str">
            <v>M</v>
          </cell>
          <cell r="J5358" t="str">
            <v>COEFICIENTE DE REPRESENTATIVIDADE</v>
          </cell>
          <cell r="K5358" t="str">
            <v>4,68</v>
          </cell>
        </row>
        <row r="5359">
          <cell r="G5359">
            <v>91173</v>
          </cell>
          <cell r="H5359" t="str">
            <v>FIXAÇÃO DE TUBOS VERTICAIS DE PPR DIÂMETROS MENORES OU IGUAIS A 40 MM COM ABRAÇADEIRA METÁLICA RÍGIDA TIPO D 1/2", FIXADA EM PERFILADO EM ALVENARIA. AF_05/2015</v>
          </cell>
          <cell r="I5359" t="str">
            <v>M</v>
          </cell>
          <cell r="J5359" t="str">
            <v>COEFICIENTE DE REPRESENTATIVIDADE</v>
          </cell>
          <cell r="K5359" t="str">
            <v>1,29</v>
          </cell>
        </row>
        <row r="5360">
          <cell r="G5360">
            <v>91174</v>
          </cell>
          <cell r="H5360" t="str">
            <v>FIXAÇÃO DE TUBOS VERTICAIS DE PPR DIÂMETROS MAIORES QUE 40 MM E MENORES OU IGUAIS A 75 MM COM ABRAÇADEIRA METÁLICA RÍGIDA TIPO D 1 1/2", FIXADA EM PERFILADO EM ALVENARIA. AF_05/2015</v>
          </cell>
          <cell r="I5360" t="str">
            <v>M</v>
          </cell>
          <cell r="J5360" t="str">
            <v>COEFICIENTE DE REPRESENTATIVIDADE</v>
          </cell>
          <cell r="K5360" t="str">
            <v>2,52</v>
          </cell>
        </row>
        <row r="5361">
          <cell r="G5361">
            <v>91175</v>
          </cell>
          <cell r="H5361" t="str">
            <v>FIXAÇÃO DE TUBOS VERTICAIS DE PPR DIÂMETROS MAIORES QUE 75 MM COM ABRAÇADEIRA METÁLICA RÍGIDA TIPO D 3", FIXADA EM PERFILADO EM ALVENARIA. AF_05/2015</v>
          </cell>
          <cell r="I5361" t="str">
            <v>M</v>
          </cell>
          <cell r="J5361" t="str">
            <v>COEFICIENTE DE REPRESENTATIVIDADE</v>
          </cell>
          <cell r="K5361" t="str">
            <v>4,11</v>
          </cell>
        </row>
        <row r="5362">
          <cell r="G5362">
            <v>91176</v>
          </cell>
          <cell r="H5362" t="str">
            <v>FIXAÇÃO DE TUBOS HORIZONTAIS DE PPR DIÂMETROS MENORES OU IGUAIS A 40 MM COM ABRAÇADEIRA METÁLICA RÍGIDA TIPO  D  1/2" , FIXADA DIRETAMENTE NA LAJE. AF_05/2015</v>
          </cell>
          <cell r="I5362" t="str">
            <v>M</v>
          </cell>
          <cell r="J5362" t="str">
            <v>ATRIBUÍDO SÃO PAULO</v>
          </cell>
          <cell r="K5362" t="str">
            <v>26,17</v>
          </cell>
        </row>
        <row r="5363">
          <cell r="G5363">
            <v>91177</v>
          </cell>
          <cell r="H5363" t="str">
            <v>FIXAÇÃO DE TUBOS HORIZONTAIS DE PPR DIÂMETROS MAIORES QUE 40 MM E MENORES OU IGUAIS A 75 MM COM ABRAÇADEIRA METÁLICA RÍGIDA TIPO  D  1 1/2" , FIXADA DIRETAMENTE NA LAJE. AF_05/2015</v>
          </cell>
          <cell r="I5363" t="str">
            <v>M</v>
          </cell>
          <cell r="J5363" t="str">
            <v>ATRIBUÍDO SÃO PAULO</v>
          </cell>
          <cell r="K5363" t="str">
            <v>12,55</v>
          </cell>
        </row>
        <row r="5364">
          <cell r="G5364">
            <v>91178</v>
          </cell>
          <cell r="H5364" t="str">
            <v>FIXAÇÃO DE TUBOS HORIZONTAIS DE PPR DIÂMETROS MAIORES QUE 75 MM COM ABRAÇADEIRA METÁLICA RÍGIDA TIPO  D  3" , FIXADA DIRETAMENTE NA LAJE. AF_05/2015</v>
          </cell>
          <cell r="I5364" t="str">
            <v>M</v>
          </cell>
          <cell r="J5364" t="str">
            <v>ATRIBUÍDO SÃO PAULO</v>
          </cell>
          <cell r="K5364" t="str">
            <v>13,45</v>
          </cell>
        </row>
        <row r="5365">
          <cell r="G5365">
            <v>91179</v>
          </cell>
          <cell r="H5365" t="str">
            <v>FIXAÇÃO DE TUBOS HORIZONTAIS DE PVC, CPVC OU COBRE DIÂMETROS MENORES OU IGUAIS A 40 MM COM ABRAÇADEIRA METÁLICA RÍGIDA TIPO  D  1/2" , FIXADA DIRETAMENTE NA LAJE. AF_05/2015</v>
          </cell>
          <cell r="I5365" t="str">
            <v>M</v>
          </cell>
          <cell r="J5365" t="str">
            <v>ATRIBUÍDO SÃO PAULO</v>
          </cell>
          <cell r="K5365" t="str">
            <v>6,72</v>
          </cell>
        </row>
        <row r="5366">
          <cell r="G5366">
            <v>91180</v>
          </cell>
          <cell r="H5366" t="str">
            <v>FIXAÇÃO DE TUBOS HORIZONTAIS DE PVC, CPVC OU COBRE DIÂMETROS MAIORES QUE 40 MM E MENORES OU IGUAIS A 75 MM COM ABRAÇADEIRA METÁLICA RÍGIDA TIPO D 1 1/2, FIXADA DIRETAMENTE NA LAJE. AF_05/2015</v>
          </cell>
          <cell r="I5366" t="str">
            <v>M</v>
          </cell>
          <cell r="J5366" t="str">
            <v>ATRIBUÍDO SÃO PAULO</v>
          </cell>
          <cell r="K5366" t="str">
            <v>5,84</v>
          </cell>
        </row>
        <row r="5367">
          <cell r="G5367">
            <v>91181</v>
          </cell>
          <cell r="H5367" t="str">
            <v>FIXAÇÃO DE TUBOS HORIZONTAIS DE PVC, CPVC OU COBRE DIÂMETROS MAIORES QUE 75 MM COM ABRAÇADEIRA METÁLICA RÍGIDA TIPO  D  3" , FIXADA DIRETAMENTE NA LAJE. AF_05/2015</v>
          </cell>
          <cell r="I5367" t="str">
            <v>M</v>
          </cell>
          <cell r="J5367" t="str">
            <v>ATRIBUÍDO SÃO PAULO</v>
          </cell>
          <cell r="K5367" t="str">
            <v>6,57</v>
          </cell>
        </row>
        <row r="5368">
          <cell r="G5368">
            <v>91182</v>
          </cell>
          <cell r="H5368" t="str">
            <v>FIXAÇÃO DE TUBOS HORIZONTAIS DE PPR DIÂMETROS MENORES OU IGUAIS A 40 MM COM ABRAÇADEIRA METÁLICA FLEXÍVEL 18 MM, FIXADA DIRETAMENTE NA LAJE. AF_05/2015</v>
          </cell>
          <cell r="I5368" t="str">
            <v>M</v>
          </cell>
          <cell r="J5368" t="str">
            <v>ATRIBUÍDO SÃO PAULO</v>
          </cell>
          <cell r="K5368" t="str">
            <v>25,68</v>
          </cell>
        </row>
        <row r="5369">
          <cell r="G5369">
            <v>91183</v>
          </cell>
          <cell r="H5369" t="str">
            <v>FIXAÇÃO DE TUBOS HORIZONTAIS DE PPR DIÂMETROS MAIORES QUE 40 MM E MENORES OU IGUAIS A 75 MM COM ABRAÇADEIRA METÁLICA FLEXÍVEL 18 MM, FIXADA DIRETAMENTE NA LAJE. AF_05/2015</v>
          </cell>
          <cell r="I5369" t="str">
            <v>M</v>
          </cell>
          <cell r="J5369" t="str">
            <v>ATRIBUÍDO SÃO PAULO</v>
          </cell>
          <cell r="K5369" t="str">
            <v>12,55</v>
          </cell>
        </row>
        <row r="5370">
          <cell r="G5370">
            <v>91184</v>
          </cell>
          <cell r="H5370" t="str">
            <v>FIXAÇÃO DE TUBOS HORIZONTAIS DE PPR DIÂMETROS MAIORES QUE 75 MM COM ABRAÇADEIRA METÁLICA FLEXÍVEL 18 MM, FIXADA DIRETAMENTE NA LAJE. AF_05/2015</v>
          </cell>
          <cell r="I5370" t="str">
            <v>M</v>
          </cell>
          <cell r="J5370" t="str">
            <v>ATRIBUÍDO SÃO PAULO</v>
          </cell>
          <cell r="K5370" t="str">
            <v>11,65</v>
          </cell>
        </row>
        <row r="5371">
          <cell r="G5371">
            <v>91185</v>
          </cell>
          <cell r="H5371" t="str">
            <v>FIXAÇÃO DE TUBOS HORIZONTAIS DE PVC, CPVC OU COBRE DIÂMETROS MENORES OU IGUAIS A 40 MM COM ABRAÇADEIRA METÁLICA FLEXÍVEL 18 MM, FIXADA DIRETAMENTE NA LAJE. AF_05/2015</v>
          </cell>
          <cell r="I5371" t="str">
            <v>M</v>
          </cell>
          <cell r="J5371" t="str">
            <v>ATRIBUÍDO SÃO PAULO</v>
          </cell>
          <cell r="K5371" t="str">
            <v>6,58</v>
          </cell>
        </row>
        <row r="5372">
          <cell r="G5372">
            <v>91186</v>
          </cell>
          <cell r="H5372" t="str">
            <v>FIXAÇÃO DE TUBOS HORIZONTAIS DE PVC, CPVC OU COBRE DIÂMETROS MAIORES QUE 40 MM E MENORES OU IGUAIS A 75 MM COM ABRAÇADEIRA METÁLICA FLEXÍVEL 18 MM, FIXADA DIRETAMENTE NA LAJE. AF_05/2015</v>
          </cell>
          <cell r="I5372" t="str">
            <v>M</v>
          </cell>
          <cell r="J5372" t="str">
            <v>ATRIBUÍDO SÃO PAULO</v>
          </cell>
          <cell r="K5372" t="str">
            <v>5,35</v>
          </cell>
        </row>
        <row r="5373">
          <cell r="G5373">
            <v>91187</v>
          </cell>
          <cell r="H5373" t="str">
            <v>FIXAÇÃO DE TUBOS HORIZONTAIS DE PVC, CPVC OU COBRE DIÂMETROS MAIORES QUE 75 MM COM ABRAÇADEIRA METÁLICA FLEXÍVEL 18 MM, FIXADA DIRETAMENTE NA LAJE. AF_05/2015</v>
          </cell>
          <cell r="I5373" t="str">
            <v>M</v>
          </cell>
          <cell r="J5373" t="str">
            <v>ATRIBUÍDO SÃO PAULO</v>
          </cell>
          <cell r="K5373" t="str">
            <v>6,14</v>
          </cell>
        </row>
        <row r="5374">
          <cell r="G5374">
            <v>91188</v>
          </cell>
          <cell r="H5374" t="str">
            <v>CHUMBAMENTO PONTUAL DE ABERTURA EM LAJE COM PASSAGEM DE 1 TUBO DE DIAMETRO EQUIVALENTE IGUAL À  50 MM. AF_05/2015</v>
          </cell>
          <cell r="I5374" t="str">
            <v>UN</v>
          </cell>
          <cell r="J5374" t="str">
            <v>COEFICIENTE DE REPRESENTATIVIDADE</v>
          </cell>
          <cell r="K5374" t="str">
            <v>6,78</v>
          </cell>
        </row>
        <row r="5375">
          <cell r="G5375">
            <v>91189</v>
          </cell>
          <cell r="H5375" t="str">
            <v>CHUMBAMENTO PONTUAL DE ABERTURA EM LAJE COM PASSAGEM DE MAIS DE 1 TUBO DE  DIAMETRO EQUIVALENTE IGUAL À  50 MM. AF_05/2015</v>
          </cell>
          <cell r="I5375" t="str">
            <v>UN</v>
          </cell>
          <cell r="J5375" t="str">
            <v>COEFICIENTE DE REPRESENTATIVIDADE</v>
          </cell>
          <cell r="K5375" t="str">
            <v>50,01</v>
          </cell>
        </row>
        <row r="5376">
          <cell r="G5376">
            <v>91190</v>
          </cell>
          <cell r="H5376" t="str">
            <v>CHUMBAMENTO PONTUAL EM PASSAGEM DE TUBO COM DIÂMETRO MENOR OU IGUAL A 40 MM. AF_05/2015</v>
          </cell>
          <cell r="I5376" t="str">
            <v>UN</v>
          </cell>
          <cell r="J5376" t="str">
            <v>COEFICIENTE DE REPRESENTATIVIDADE</v>
          </cell>
          <cell r="K5376" t="str">
            <v>4,64</v>
          </cell>
        </row>
        <row r="5377">
          <cell r="G5377">
            <v>91191</v>
          </cell>
          <cell r="H5377" t="str">
            <v>CHUMBAMENTO PONTUAL EM PASSAGEM DE TUBO COM DIÂMETROS ENTRE 40 MM E 75 MM. AF_05/2015</v>
          </cell>
          <cell r="I5377" t="str">
            <v>UN</v>
          </cell>
          <cell r="J5377" t="str">
            <v>COEFICIENTE DE REPRESENTATIVIDADE</v>
          </cell>
          <cell r="K5377" t="str">
            <v>4,92</v>
          </cell>
        </row>
        <row r="5378">
          <cell r="G5378">
            <v>91192</v>
          </cell>
          <cell r="H5378" t="str">
            <v>CHUMBAMENTO PONTUAL EM PASSAGEM DE TUBO COM DIÂMETRO MAIOR QUE 75 MM. AF_05/2015</v>
          </cell>
          <cell r="I5378" t="str">
            <v>UN</v>
          </cell>
          <cell r="J5378" t="str">
            <v>COEFICIENTE DE REPRESENTATIVIDADE</v>
          </cell>
          <cell r="K5378" t="str">
            <v>5,44</v>
          </cell>
        </row>
        <row r="5379">
          <cell r="G5379">
            <v>91222</v>
          </cell>
          <cell r="H5379" t="str">
            <v>RASGO EM ALVENARIA PARA RAMAIS/ DISTRIBUIÇÃO COM DIÂMETROS MAIORES QUE 40 MM E MENORES OU IGUAIS A 75 MM. AF_05/2015</v>
          </cell>
          <cell r="I5379" t="str">
            <v>M</v>
          </cell>
          <cell r="J5379" t="str">
            <v>COEFICIENTE DE REPRESENTATIVIDADE</v>
          </cell>
          <cell r="K5379" t="str">
            <v>12,65</v>
          </cell>
        </row>
        <row r="5380">
          <cell r="G5380">
            <v>94480</v>
          </cell>
          <cell r="H5380" t="str">
            <v>CONJUNTO HIDRÁULICO PARA INSTALAÇÃO DE BOMBA EM AÇO ROSCÁVEL, DN SUCÇÃO 65 (2½) E DN RECALQUE 50 (2), PARA EDIFICAÇÃO ENTRE 12 E 18 PAVIMENTOS  FORNECIMENTO E INSTALAÇÃO. AF_06/2016</v>
          </cell>
          <cell r="I5380" t="str">
            <v>UN</v>
          </cell>
          <cell r="J5380" t="str">
            <v>ATRIBUÍDO SÃO PAULO</v>
          </cell>
          <cell r="K5380" t="str">
            <v>2.416,82</v>
          </cell>
        </row>
        <row r="5381">
          <cell r="G5381">
            <v>94481</v>
          </cell>
          <cell r="H5381" t="str">
            <v>CONJUNTO HIDRÁULICO PARA INSTALAÇÃO DE BOMBA EM AÇO ROSCÁVEL, DN SUCÇÃO 50 (2) E DN RECALQUE 40 (1 1/2), PARA EDIFICAÇÃO ENTRE 8 E 12 PAVIMENTOS  FORNECIMENTO E INSTALAÇÃO. AF_06/2016</v>
          </cell>
          <cell r="I5381" t="str">
            <v>UN</v>
          </cell>
          <cell r="J5381" t="str">
            <v>ATRIBUÍDO SÃO PAULO</v>
          </cell>
          <cell r="K5381" t="str">
            <v>1.694,29</v>
          </cell>
        </row>
        <row r="5382">
          <cell r="G5382">
            <v>94482</v>
          </cell>
          <cell r="H5382" t="str">
            <v>CONJUNTO HIDRÁULICO PARA INSTALAÇÃO DE BOMBA EM AÇO ROSCÁVEL, DN SUCÇÃO 40 (1 1/2) E DN RECALQUE 32 (1 1/4), PARA EDIFICAÇÃO ENTRE 4 E 8 PAVIMENTOS  FORNECIMENTO E INSTALAÇÃO. AF_06/2016</v>
          </cell>
          <cell r="I5382" t="str">
            <v>UN</v>
          </cell>
          <cell r="J5382" t="str">
            <v>ATRIBUÍDO SÃO PAULO</v>
          </cell>
          <cell r="K5382" t="str">
            <v>1.328,90</v>
          </cell>
        </row>
        <row r="5383">
          <cell r="G5383">
            <v>94483</v>
          </cell>
          <cell r="H5383" t="str">
            <v>CONJUNTO HIDRÁULICO PARA INSTALAÇÃO DE BOMBA EM AÇO ROSCÁVEL, DN SUCÇÃO 32 (1 1/4) E DN RECALQUE 25 (1), PARA EDIFICAÇÃO ATÉ 4 PAVIMENTOS  FORNECIMENTO E INSTALAÇÃO. AF_06/2016</v>
          </cell>
          <cell r="I5383" t="str">
            <v>UN</v>
          </cell>
          <cell r="J5383" t="str">
            <v>ATRIBUÍDO SÃO PAULO</v>
          </cell>
          <cell r="K5383" t="str">
            <v>1.112,89</v>
          </cell>
        </row>
        <row r="5384">
          <cell r="G5384">
            <v>95541</v>
          </cell>
          <cell r="H5384" t="str">
            <v>FIXAÇÃO UTILIZANDO PARAFUSO E BUCHA DE NYLON, SOMENTE MÃO DE OBRA. AF_10/2016</v>
          </cell>
          <cell r="I5384" t="str">
            <v>UN</v>
          </cell>
          <cell r="J5384" t="str">
            <v>COEFICIENTE DE REPRESENTATIVIDADE</v>
          </cell>
          <cell r="K5384" t="str">
            <v>4,18</v>
          </cell>
        </row>
        <row r="5385">
          <cell r="G5385">
            <v>96559</v>
          </cell>
          <cell r="H5385" t="str">
            <v>SUPORTE PARA DUTO EM CHAPA GALVANIZADA BITOLA 26, ESPAÇADO A CADA 1 M, EM PERFILADO DE SEÇÃO 38X76 MM, POR ÁREA DE DUTO FIXADO. AF_07/2017</v>
          </cell>
          <cell r="I5385" t="str">
            <v>M2</v>
          </cell>
          <cell r="J5385" t="str">
            <v>ATRIBUÍDO SÃO PAULO</v>
          </cell>
          <cell r="K5385" t="str">
            <v>34,72</v>
          </cell>
        </row>
        <row r="5386">
          <cell r="G5386">
            <v>96560</v>
          </cell>
          <cell r="H5386" t="str">
            <v>SUPORTE PARA DUTO EM CHAPA GALVANIZADA BITOLA 24, ESPAÇADO A CADA 1 M, EM PERFILADO DE SEÇÃO 38X76 MM, POR ÁREA DE DUTO FIXADO. AF_07/2017</v>
          </cell>
          <cell r="I5386" t="str">
            <v>M2</v>
          </cell>
          <cell r="J5386" t="str">
            <v>ATRIBUÍDO SÃO PAULO</v>
          </cell>
          <cell r="K5386" t="str">
            <v>22,23</v>
          </cell>
        </row>
        <row r="5387">
          <cell r="G5387">
            <v>96561</v>
          </cell>
          <cell r="H5387" t="str">
            <v>SUPORTE PARA DUTO EM CHAPA GALVANIZADA BITOLA 22, ESPAÇADO A CADA 1 M, EM PERFILADO DE SEÇÃO 38X76 MM, POR ÁREA DE DUTO FIXADO. AF_07/2017</v>
          </cell>
          <cell r="I5387" t="str">
            <v>M2</v>
          </cell>
          <cell r="J5387" t="str">
            <v>ATRIBUÍDO SÃO PAULO</v>
          </cell>
          <cell r="K5387" t="str">
            <v>16,05</v>
          </cell>
        </row>
        <row r="5388">
          <cell r="G5388">
            <v>96562</v>
          </cell>
          <cell r="H5388" t="str">
            <v>SUPORTE PARA ELETROCALHA LISA OU PERFURADA EM AÇO GALVANIZADO, LARGURA 200 OU 400 MM E ALTURA 50 MM, ESPAÇADO A CADA 1,5 M, EM PERFILADO DE SEÇÃO 38X76 MM, POR METRO DE ELETRECOLHA FIXADA. AF_07/2017</v>
          </cell>
          <cell r="I5388" t="str">
            <v>M</v>
          </cell>
          <cell r="J5388" t="str">
            <v>ATRIBUÍDO SÃO PAULO</v>
          </cell>
          <cell r="K5388" t="str">
            <v>20,86</v>
          </cell>
        </row>
        <row r="5389">
          <cell r="G5389">
            <v>96563</v>
          </cell>
          <cell r="H5389" t="str">
            <v>SUPORTE PARA ELETROCALHA LISA OU PERFURADA EM AÇO GALVANIZADO, LARGURA 500 OU 800 MM E ALTURA 50 MM, ESPAÇADO A CADA 1,5 M, EM PERFILADO DE SEÇÃO 38X76 MM, POR METRO DE ELETROCALHA FIXADA. AF_07/2017</v>
          </cell>
          <cell r="I5389" t="str">
            <v>M</v>
          </cell>
          <cell r="J5389" t="str">
            <v>ATRIBUÍDO SÃO PAULO</v>
          </cell>
          <cell r="K5389" t="str">
            <v>25,88</v>
          </cell>
        </row>
        <row r="5390">
          <cell r="G5390">
            <v>100128</v>
          </cell>
          <cell r="H5390" t="str">
            <v>TIL (TUBO DE INSPEÇÃO E LIMPEZA) RADIAL PARA ESGOTO, EM PVC, DN 300X200 MM. AF_12/2020</v>
          </cell>
          <cell r="I5390" t="str">
            <v>UN</v>
          </cell>
          <cell r="J5390" t="str">
            <v>ATRIBUÍDO SÃO PAULO</v>
          </cell>
          <cell r="K5390" t="str">
            <v>1.672,92</v>
          </cell>
        </row>
        <row r="5391">
          <cell r="G5391">
            <v>101802</v>
          </cell>
          <cell r="H5391" t="str">
            <v>CAIXA ENTERRADA RETENTORA DE AREIA RETANGULAR, EM ALVENARIA COM BLOCOS DE CONCRETO, DIMENSÕES INTERNAS: 1,00 X 1,00 X 1,20 M, EXCLUINDO TAMPÃO. AF_12/2020</v>
          </cell>
          <cell r="I5391" t="str">
            <v>UN</v>
          </cell>
          <cell r="J5391" t="str">
            <v>ATRIBUÍDO SÃO PAULO</v>
          </cell>
          <cell r="K5391" t="str">
            <v>1.597,83</v>
          </cell>
        </row>
        <row r="5392">
          <cell r="G5392">
            <v>101803</v>
          </cell>
          <cell r="H5392" t="str">
            <v>CAIXA ENTERRADA SEPARADORA DE ÓLEO RETANGULAR, EM ALVENARIA COM BLOCOS DE CONCRETO, DIMENSÕES INTERNAS: 0,6 X 0,6 X 1,00 M, EXCLUINDO TAMPÃO. AF_12/2020</v>
          </cell>
          <cell r="I5392" t="str">
            <v>UN</v>
          </cell>
          <cell r="J5392" t="str">
            <v>ATRIBUÍDO SÃO PAULO</v>
          </cell>
          <cell r="K5392" t="str">
            <v>1.009,41</v>
          </cell>
        </row>
        <row r="5393">
          <cell r="G5393">
            <v>101804</v>
          </cell>
          <cell r="H5393" t="str">
            <v>CAIXA ENTERRADA SEPARADORA DE ÓLEO RETANGULAR, EM ALVENARIA COM BLOCOS DE CONCRETO, DIMENSÕES INTERNAS: 0,8 X 0,8 X 1,00 M, EXCLUINDO TAMPÃO. AF_12/2020</v>
          </cell>
          <cell r="I5393" t="str">
            <v>UN</v>
          </cell>
          <cell r="J5393" t="str">
            <v>ATRIBUÍDO SÃO PAULO</v>
          </cell>
          <cell r="K5393" t="str">
            <v>1.281,97</v>
          </cell>
        </row>
        <row r="5394">
          <cell r="G5394">
            <v>101805</v>
          </cell>
          <cell r="H5394" t="str">
            <v>CAIXA ENTERRADA SEPARADORA DE ÓLEO RETANGULAR, EM ALVENARIA COM BLOCOS DE CONCRETO, DIMENSÕES INTERNAS: 1,00 X 1,00 X 1,00 M, EXCLUINDO TAMPÃO. AF_12/2020</v>
          </cell>
          <cell r="I5394" t="str">
            <v>UN</v>
          </cell>
          <cell r="J5394" t="str">
            <v>ATRIBUÍDO SÃO PAULO</v>
          </cell>
          <cell r="K5394" t="str">
            <v>1.632,08</v>
          </cell>
        </row>
        <row r="5395">
          <cell r="G5395">
            <v>102111</v>
          </cell>
          <cell r="H5395" t="str">
            <v>BOMBA CENTRÍFUGA, MONOFÁSICA, 0,5 CV OU 0,49 HP, HM 6 A 20 M, Q 1,2 A 8,3 M3/H - FORNECIMENTO E INSTALAÇÃO. AF_12/2020</v>
          </cell>
          <cell r="I5395" t="str">
            <v>UN</v>
          </cell>
          <cell r="J5395" t="str">
            <v>ATRIBUÍDO SÃO PAULO</v>
          </cell>
          <cell r="K5395" t="str">
            <v>1.141,66</v>
          </cell>
        </row>
        <row r="5396">
          <cell r="G5396">
            <v>102112</v>
          </cell>
          <cell r="H5396" t="str">
            <v>BOMBA CENTRÍFUGA, MONOFÁSICA, 0,5 CV OU 0,49 HP, HM 6 A 20 M, Q 1,2 A 8,3 M3/H (NÃO INCLUI O FORNECIMENTO DA BOMBA). AF_12/2020</v>
          </cell>
          <cell r="I5396" t="str">
            <v>UN</v>
          </cell>
          <cell r="J5396" t="str">
            <v>ATRIBUÍDO SÃO PAULO</v>
          </cell>
          <cell r="K5396" t="str">
            <v>118,29</v>
          </cell>
        </row>
        <row r="5397">
          <cell r="G5397">
            <v>102113</v>
          </cell>
          <cell r="H5397" t="str">
            <v>BOMBA CENTRÍFUGA, TRIFÁSICA, 1 CV OU 0,99 HP, HM 14 A 40 M, Q 0,6 A 8,4 M3/H - FORNECIMENTO E INSTALAÇÃO. AF_12/2020</v>
          </cell>
          <cell r="I5397" t="str">
            <v>UN</v>
          </cell>
          <cell r="J5397" t="str">
            <v>ATRIBUÍDO SÃO PAULO</v>
          </cell>
          <cell r="K5397" t="str">
            <v>1.846,29</v>
          </cell>
        </row>
        <row r="5398">
          <cell r="G5398">
            <v>102114</v>
          </cell>
          <cell r="H5398" t="str">
            <v>BOMBA CENTRÍFUGA, TRIFÁSICA, 1 CV OU 0,99 HP, HM 14 A 40 M, Q 0,6 A 8,4 M3/H (NÃO INCLUI O FORNECIMENTO DA BOMBA). AF_12/2020</v>
          </cell>
          <cell r="I5398" t="str">
            <v>UN</v>
          </cell>
          <cell r="J5398" t="str">
            <v>ATRIBUÍDO SÃO PAULO</v>
          </cell>
          <cell r="K5398" t="str">
            <v>121,23</v>
          </cell>
        </row>
        <row r="5399">
          <cell r="G5399">
            <v>102115</v>
          </cell>
          <cell r="H5399" t="str">
            <v>BOMBA CENTRÍFUGA, TRIFÁSICA, 1,5 CV OU 1,48 HP, HM 10 A 70 M, Q 1,8 A 5,3 M3/H - FORNECIMENTO E INSTALAÇÃO. AF_12/2020</v>
          </cell>
          <cell r="I5399" t="str">
            <v>UN</v>
          </cell>
          <cell r="J5399" t="str">
            <v>ATRIBUÍDO SÃO PAULO</v>
          </cell>
          <cell r="K5399" t="str">
            <v>3.237,75</v>
          </cell>
        </row>
        <row r="5400">
          <cell r="G5400">
            <v>102116</v>
          </cell>
          <cell r="H5400" t="str">
            <v>BOMBA CENTRÍFUGA, TRIFÁSICA, 1,5 CV OU 1,48 HP, HM 10 A 24 M, Q 6,1 A 21,9 M3/H - FORNECIMENTO E INSTALAÇÃO. AF_12/2020</v>
          </cell>
          <cell r="I5400" t="str">
            <v>UN</v>
          </cell>
          <cell r="J5400" t="str">
            <v>ATRIBUÍDO SÃO PAULO</v>
          </cell>
          <cell r="K5400" t="str">
            <v>1.974,04</v>
          </cell>
        </row>
        <row r="5401">
          <cell r="G5401">
            <v>102117</v>
          </cell>
          <cell r="H5401" t="str">
            <v>BOMBA CENTRÍFUGA, TRIFÁSICA, 1,5 CV OU 1,48 HP (NÃO INCLUI O FORNECIMENTO DA BOMBA). AF_12/2020</v>
          </cell>
          <cell r="I5401" t="str">
            <v>UN</v>
          </cell>
          <cell r="J5401" t="str">
            <v>ATRIBUÍDO SÃO PAULO</v>
          </cell>
          <cell r="K5401" t="str">
            <v>124,78</v>
          </cell>
        </row>
        <row r="5402">
          <cell r="G5402">
            <v>102118</v>
          </cell>
          <cell r="H5402" t="str">
            <v>BOMBA CENTRÍFUGA, TRIFÁSICA, 3 CV OU 2,96 HP, HM 34 A 40 M, Q 8,6 A 14,8 M3/H - FORNECIMENTO E INSTALAÇÃO. AF_12/2020</v>
          </cell>
          <cell r="I5402" t="str">
            <v>UN</v>
          </cell>
          <cell r="J5402" t="str">
            <v>ATRIBUÍDO SÃO PAULO</v>
          </cell>
          <cell r="K5402" t="str">
            <v>2.708,14</v>
          </cell>
        </row>
        <row r="5403">
          <cell r="G5403">
            <v>102119</v>
          </cell>
          <cell r="H5403" t="str">
            <v>BOMBA CENTRÍFUGA, TRIFÁSICA, 3 CV OU 2,96 HP, HM 34 A 40 M, Q 8,6 A 14,8 M3/H (NÃO INCLUI O FORNECIMENTO DA BOMBA). AF_12/2020</v>
          </cell>
          <cell r="I5403" t="str">
            <v>UN</v>
          </cell>
          <cell r="J5403" t="str">
            <v>ATRIBUÍDO SÃO PAULO</v>
          </cell>
          <cell r="K5403" t="str">
            <v>127,84</v>
          </cell>
        </row>
        <row r="5404">
          <cell r="G5404">
            <v>102121</v>
          </cell>
          <cell r="H5404" t="str">
            <v>MOTO BOMBA HORIZONTAL ATÉ 10 CV, HM 75 A 80 M, Q 25,4 A 48 (NÃO INCLUI O FORNECIMENTO DA BOMBA). AF_12/2020</v>
          </cell>
          <cell r="I5404" t="str">
            <v>UN</v>
          </cell>
          <cell r="J5404" t="str">
            <v>ATRIBUÍDO SÃO PAULO</v>
          </cell>
          <cell r="K5404" t="str">
            <v>159,84</v>
          </cell>
        </row>
        <row r="5405">
          <cell r="G5405">
            <v>102122</v>
          </cell>
          <cell r="H5405" t="str">
            <v>BOMBA CENTRÍFUGA, TRIFÁSICA, 10 CV OU 9,86 HP, HM 85 A 140 M, Q 4,2 A 14,9 M3/H - FORNECIMENTO E INSTALAÇÃO. AF_12/2020</v>
          </cell>
          <cell r="I5405" t="str">
            <v>UN</v>
          </cell>
          <cell r="J5405" t="str">
            <v>ATRIBUÍDO SÃO PAULO</v>
          </cell>
          <cell r="K5405" t="str">
            <v>9.269,30</v>
          </cell>
        </row>
        <row r="5406">
          <cell r="G5406">
            <v>102123</v>
          </cell>
          <cell r="H5406" t="str">
            <v>BOMBA CENTRÍFUGA, TRIFÁSICA, 10 CV OU 9,86 HP, HM 85 A 140 M, Q 4,2 A 14,9 M3/H (NÃO INCLUI O FORNECIMENTO DA BOMBA). AF_12/2020</v>
          </cell>
          <cell r="I5406" t="str">
            <v>UN</v>
          </cell>
          <cell r="J5406" t="str">
            <v>ATRIBUÍDO SÃO PAULO</v>
          </cell>
          <cell r="K5406" t="str">
            <v>168,96</v>
          </cell>
        </row>
        <row r="5407">
          <cell r="G5407">
            <v>102136</v>
          </cell>
          <cell r="H5407" t="str">
            <v>INSTALAÇÃO DE QUADRO ELÉTRICO PARA BOMBAS TRIFÁSICAS ATÉ 25 CV (NÃO INCLUI O FORNECIMENTO DO QUADRO). AF_12/2020</v>
          </cell>
          <cell r="I5407" t="str">
            <v>UN</v>
          </cell>
          <cell r="J5407" t="str">
            <v>COEFICIENTE DE REPRESENTATIVIDADE</v>
          </cell>
          <cell r="K5407" t="str">
            <v>61,00</v>
          </cell>
        </row>
        <row r="5408">
          <cell r="G5408">
            <v>102137</v>
          </cell>
          <cell r="H5408" t="str">
            <v>CHAVE DE BOIA AUTOMÁTICA SUPERIOR/INFERIOR 15A/250V - FORNECIMENTO E INSTALAÇÃO. AF_12/2020</v>
          </cell>
          <cell r="I5408" t="str">
            <v>UN</v>
          </cell>
          <cell r="J5408" t="str">
            <v>COEFICIENTE DE REPRESENTATIVIDADE</v>
          </cell>
          <cell r="K5408" t="str">
            <v>70,94</v>
          </cell>
        </row>
        <row r="5409">
          <cell r="G5409">
            <v>102138</v>
          </cell>
          <cell r="H5409" t="str">
            <v>MOTO BOMBA HORIZONTAL DE 12,5 A 25 CV, HM 140 M (NÃO INCLUI O FORNECIMENTO DA BOMBA). AF_12/2020</v>
          </cell>
          <cell r="I5409" t="str">
            <v>UN</v>
          </cell>
          <cell r="J5409" t="str">
            <v>ATRIBUÍDO SÃO PAULO</v>
          </cell>
          <cell r="K5409" t="str">
            <v>183,80</v>
          </cell>
        </row>
        <row r="5410">
          <cell r="G5410">
            <v>103517</v>
          </cell>
          <cell r="H5410" t="str">
            <v>AQUECEDOR SOLAR COMPACTO, KIT PARA 1 COLETOR SOLAR EM VIDRO TEMPERADO E SERPENTINA EM TUBO DE COBRE COM SUPORTE, RESERVATÓRIO, FIXAÇÕES E TUBOS - FORNECIMENTO E INSTALAÇÃO. AF_12/2021</v>
          </cell>
          <cell r="I5410" t="str">
            <v>UN</v>
          </cell>
          <cell r="J5410" t="str">
            <v>ATRIBUÍDO SÃO PAULO</v>
          </cell>
          <cell r="K5410" t="str">
            <v>3.282,93</v>
          </cell>
        </row>
        <row r="5411">
          <cell r="G5411">
            <v>103519</v>
          </cell>
          <cell r="H5411" t="str">
            <v>BLOCO CONCRETADO NO LOCAL, 20X20X15CM, PARA BASE DE FIXAÇÃO DA ESTRUTURA SOLAR PARA LAJE DE CONCRETO - FORNECIMENTO E INSTALAÇÃO. AF_12/2021</v>
          </cell>
          <cell r="I5411" t="str">
            <v>UN</v>
          </cell>
          <cell r="J5411" t="str">
            <v>ATRIBUÍDO SÃO PAULO</v>
          </cell>
          <cell r="K5411" t="str">
            <v>9,76</v>
          </cell>
        </row>
        <row r="5412">
          <cell r="G5412">
            <v>103520</v>
          </cell>
          <cell r="H5412" t="str">
            <v>RESERVATÓRIO TÉRMICO/BOILER SOLAR EM AÇO INOX 400 L COM 2 PLACAS COLETORAS EM VIDRO TEMPERADO COM SERPENTINA EM TUBO DE COBRE 2 X 1 M - FORNECIMENTO E INSTALAÇÃO. AF_12/2021</v>
          </cell>
          <cell r="I5412" t="str">
            <v>UN</v>
          </cell>
          <cell r="J5412" t="str">
            <v>ATRIBUÍDO SÃO PAULO</v>
          </cell>
          <cell r="K5412" t="str">
            <v>5.434,72</v>
          </cell>
        </row>
        <row r="5413">
          <cell r="G5413">
            <v>103521</v>
          </cell>
          <cell r="H5413" t="str">
            <v>RESERVATÓRIO TÉRMICO/BOILER SOLAR EM AÇO INOX 600 L COM 3 PLACAS COLETORAS EM VIDRO TEMPERADO COM SERPENTINA EM TUBO DE COBRE 2 X 1 M - FORNECIMENTO E INSTALAÇÃO. AF_12/2021</v>
          </cell>
          <cell r="I5413" t="str">
            <v>UN</v>
          </cell>
          <cell r="J5413" t="str">
            <v>ATRIBUÍDO SÃO PAULO</v>
          </cell>
          <cell r="K5413" t="str">
            <v>7.215,71</v>
          </cell>
        </row>
        <row r="5414">
          <cell r="G5414">
            <v>103522</v>
          </cell>
          <cell r="H5414" t="str">
            <v>RESERVATÓRIO TÉRMICO/BOILER SOLAR EM AÇO INOX 800 L COM 4 PLACAS COLETORAS EM VIDRO TEMPERADO COM SERPENTINA EM TUBO DE COBRE 2 X 1 M - FORNECIMENTO E INSTALAÇÃO. AF_12/2021</v>
          </cell>
          <cell r="I5414" t="str">
            <v>UN</v>
          </cell>
          <cell r="J5414" t="str">
            <v>ATRIBUÍDO SÃO PAULO</v>
          </cell>
          <cell r="K5414" t="str">
            <v>7.236,40</v>
          </cell>
        </row>
        <row r="5415">
          <cell r="G5415">
            <v>103523</v>
          </cell>
          <cell r="H5415" t="str">
            <v>RESERVATÓRIO TÉRMICO/BOILER SOLAR EM AÇO INOX 1000 L COM 5 PLACAS COLETORAS EM VIDRO TEMPERADO COM SERPENTINA EM TUBO DE COBRE 2 X 1 M - FORNECIMENTO E INSTALAÇÃO. AF_12/2021</v>
          </cell>
          <cell r="I5415" t="str">
            <v>UN</v>
          </cell>
          <cell r="J5415" t="str">
            <v>ATRIBUÍDO SÃO PAULO</v>
          </cell>
          <cell r="K5415" t="str">
            <v>10.910,30</v>
          </cell>
        </row>
        <row r="5416">
          <cell r="G5416">
            <v>104031</v>
          </cell>
          <cell r="H5416" t="str">
            <v>COLAR DE TOMADA, PVC, COM TRAVAS, DE 60 MM X 1/2" OU 60 MM X 3/4", PARA LIGAÇÃO PREDIAL DE ÁGUA. AF_06/2022</v>
          </cell>
          <cell r="I5416" t="str">
            <v>UN</v>
          </cell>
          <cell r="J5416" t="str">
            <v>ATRIBUÍDO SÃO PAULO</v>
          </cell>
          <cell r="K5416" t="str">
            <v>19,81</v>
          </cell>
        </row>
        <row r="5417">
          <cell r="G5417">
            <v>104032</v>
          </cell>
          <cell r="H5417" t="str">
            <v>COLAR DE TOMADA, PVC, COM TRAVAS, DE 75 MM X 1/2" OU 75 MM X 3/4", PARA LIGAÇÃO PREDIAL DE ÁGUA. AF_06/2022</v>
          </cell>
          <cell r="I5417" t="str">
            <v>UN</v>
          </cell>
          <cell r="J5417" t="str">
            <v>ATRIBUÍDO SÃO PAULO</v>
          </cell>
          <cell r="K5417" t="str">
            <v>25,54</v>
          </cell>
        </row>
        <row r="5418">
          <cell r="G5418">
            <v>104033</v>
          </cell>
          <cell r="H5418" t="str">
            <v>COLAR DE TOMADA, PVC, COM TRAVAS, DE 85 MM X 1/2" OU 85 MM X 3/4", PARA LIGAÇÃO PREDIAL DE ÁGUA. AF_06/2022</v>
          </cell>
          <cell r="I5418" t="str">
            <v>UN</v>
          </cell>
          <cell r="J5418" t="str">
            <v>ATRIBUÍDO SÃO PAULO</v>
          </cell>
          <cell r="K5418" t="str">
            <v>23,03</v>
          </cell>
        </row>
        <row r="5419">
          <cell r="G5419">
            <v>104034</v>
          </cell>
          <cell r="H5419" t="str">
            <v>COLAR DE TOMADA, PVC, COM TRAVAS, DE 110 MM X 1/2" OU 110 MM X 3/4", PARA LIGAÇÃO PREDIAL DE ÁGUA. AF_06/2022</v>
          </cell>
          <cell r="I5419" t="str">
            <v>UN</v>
          </cell>
          <cell r="J5419" t="str">
            <v>ATRIBUÍDO SÃO PAULO</v>
          </cell>
          <cell r="K5419" t="str">
            <v>30,80</v>
          </cell>
        </row>
        <row r="5420">
          <cell r="G5420">
            <v>104035</v>
          </cell>
          <cell r="H5420" t="str">
            <v>COLAR DE TOMADA, POLIPROPILENO, COM PARAFUSOS, 63 MM X 1/2", PARA LIGAÇÃO PREDIAL DE ÁGUA. AF_06/2022</v>
          </cell>
          <cell r="I5420" t="str">
            <v>UN</v>
          </cell>
          <cell r="J5420" t="str">
            <v>ATRIBUÍDO SÃO PAULO</v>
          </cell>
          <cell r="K5420" t="str">
            <v>36,12</v>
          </cell>
        </row>
        <row r="5421">
          <cell r="G5421">
            <v>104036</v>
          </cell>
          <cell r="H5421" t="str">
            <v>COLAR DE TOMADA, POLIPROPILENO, COM PARAFUSOS, 63 MM X 3/4", PARA LIGAÇÃO PREDIAL DE ÁGUA. AF_06/2022</v>
          </cell>
          <cell r="I5421" t="str">
            <v>UN</v>
          </cell>
          <cell r="J5421" t="str">
            <v>ATRIBUÍDO SÃO PAULO</v>
          </cell>
          <cell r="K5421" t="str">
            <v>37,25</v>
          </cell>
        </row>
        <row r="5422">
          <cell r="G5422">
            <v>104039</v>
          </cell>
          <cell r="H5422" t="str">
            <v>TÊ DE SERVIÇO INTEGRADO, POLIPROPILENO, PARA TUBOS EM PEAD, 63 MM X 20 MM, PARA LIGAÇÃO PREDIAL DE ÁGUA. AF_06/2022</v>
          </cell>
          <cell r="I5422" t="str">
            <v>UN</v>
          </cell>
          <cell r="J5422" t="str">
            <v>ATRIBUÍDO SÃO PAULO</v>
          </cell>
          <cell r="K5422" t="str">
            <v>73,47</v>
          </cell>
        </row>
        <row r="5423">
          <cell r="G5423">
            <v>104043</v>
          </cell>
          <cell r="H5423" t="str">
            <v>ADAPTADOR, POLIPROPILENO, PARA TUBOS EM PEAD, 20 MM X 1/2", PARA LIGAÇÃO PREDIAL DE ÁGUA. AF_06/2022</v>
          </cell>
          <cell r="I5423" t="str">
            <v>UN</v>
          </cell>
          <cell r="J5423" t="str">
            <v>ATRIBUÍDO SÃO PAULO</v>
          </cell>
          <cell r="K5423" t="str">
            <v>8,12</v>
          </cell>
        </row>
        <row r="5424">
          <cell r="G5424">
            <v>104044</v>
          </cell>
          <cell r="H5424" t="str">
            <v>ADAPTADOR, POLIPROPILENO, PARA TUBOS EM PEAD, 20 MM X 3/4", PARA LIGAÇÃO PREDIAL DE ÁGUA. AF_06/2022</v>
          </cell>
          <cell r="I5424" t="str">
            <v>UN</v>
          </cell>
          <cell r="J5424" t="str">
            <v>ATRIBUÍDO SÃO PAULO</v>
          </cell>
          <cell r="K5424" t="str">
            <v>8,53</v>
          </cell>
        </row>
        <row r="5425">
          <cell r="G5425">
            <v>104045</v>
          </cell>
          <cell r="H5425" t="str">
            <v>ADAPTADOR, POLIPROPILENO, PARA TUBOS EM PEAD, 32 MM X 1", PARA LIGAÇÃO PREDIAL DE ÁGUA. AF_06/2022</v>
          </cell>
          <cell r="I5425" t="str">
            <v>UN</v>
          </cell>
          <cell r="J5425" t="str">
            <v>ATRIBUÍDO SÃO PAULO</v>
          </cell>
          <cell r="K5425" t="str">
            <v>13,79</v>
          </cell>
        </row>
        <row r="5426">
          <cell r="G5426">
            <v>104046</v>
          </cell>
          <cell r="H5426" t="str">
            <v>COTOVELO/JOELHO COM ADAPTADOR, POLIPROPILENO, PARA TUBOS EM PEAD, 20 MM X 1/2", PARA LIGAÇÃO PREDIAL DE ÁGUA. AF_06/2022</v>
          </cell>
          <cell r="I5426" t="str">
            <v>UN</v>
          </cell>
          <cell r="J5426" t="str">
            <v>ATRIBUÍDO SÃO PAULO</v>
          </cell>
          <cell r="K5426" t="str">
            <v>7,72</v>
          </cell>
        </row>
        <row r="5427">
          <cell r="G5427">
            <v>104047</v>
          </cell>
          <cell r="H5427" t="str">
            <v>COTOVELO/JOELHO COM ADAPTADOR, POLIPROPILENO, PARA TUBOS EM PEAD, 20 MM X 3/4", PARA LIGAÇÃO PREDIAL DE ÁGUA. AF_06/2022</v>
          </cell>
          <cell r="I5427" t="str">
            <v>UN</v>
          </cell>
          <cell r="J5427" t="str">
            <v>ATRIBUÍDO SÃO PAULO</v>
          </cell>
          <cell r="K5427" t="str">
            <v>8,94</v>
          </cell>
        </row>
        <row r="5428">
          <cell r="G5428">
            <v>104048</v>
          </cell>
          <cell r="H5428" t="str">
            <v>COTOVELO/JOELHO COM ADAPTADOR, POLIPROPILENO, PARA TUBOS EM PEAD, 32 MM X 1", PARA LIGAÇÃO PREDIAL DE ÁGUA. AF_06/2022</v>
          </cell>
          <cell r="I5428" t="str">
            <v>UN</v>
          </cell>
          <cell r="J5428" t="str">
            <v>ATRIBUÍDO SÃO PAULO</v>
          </cell>
          <cell r="K5428" t="str">
            <v>13,43</v>
          </cell>
        </row>
        <row r="5429">
          <cell r="G5429">
            <v>104049</v>
          </cell>
          <cell r="H5429" t="str">
            <v>ADAPTADOR, PVC, CURTO COM BOLSA E ROSCA, 20 MM X 1/2", PARA LIGAÇÃO PREDIAL DE ÁGUA. AF_06/2022</v>
          </cell>
          <cell r="I5429" t="str">
            <v>UN</v>
          </cell>
          <cell r="J5429" t="str">
            <v>COEFICIENTE DE REPRESENTATIVIDADE</v>
          </cell>
          <cell r="K5429" t="str">
            <v>5,36</v>
          </cell>
        </row>
        <row r="5430">
          <cell r="G5430">
            <v>104050</v>
          </cell>
          <cell r="H5430" t="str">
            <v>ADAPTADOR, PVC, CURTO COM BOLSA E ROSCA, 32 MM X 1", PARA LIGAÇÃO PREDIAL DE ÁGUA. AF_06/2022</v>
          </cell>
          <cell r="I5430" t="str">
            <v>UN</v>
          </cell>
          <cell r="J5430" t="str">
            <v>COEFICIENTE DE REPRESENTATIVIDADE</v>
          </cell>
          <cell r="K5430" t="str">
            <v>8,28</v>
          </cell>
        </row>
        <row r="5431">
          <cell r="G5431">
            <v>104051</v>
          </cell>
          <cell r="H5431" t="str">
            <v>COTOVELO/JOELHO 90°, POLIPROPILENO, PARA TUBOS EM PEAD, 20 X 20 MM, PARA LIGAÇÃO PREDIAL DE ÁGUA. AF_06/2022</v>
          </cell>
          <cell r="I5431" t="str">
            <v>UN</v>
          </cell>
          <cell r="J5431" t="str">
            <v>ATRIBUÍDO SÃO PAULO</v>
          </cell>
          <cell r="K5431" t="str">
            <v>7,20</v>
          </cell>
        </row>
        <row r="5432">
          <cell r="G5432">
            <v>104052</v>
          </cell>
          <cell r="H5432" t="str">
            <v>COTOVELO/JOELHO 90°, POLIPROPILENO, PARA TUBOS EM PEAD, 32 X 32 MM, PARA LIGAÇÃO PREDIAL DE ÁGUA. AF_06/2022</v>
          </cell>
          <cell r="I5432" t="str">
            <v>UN</v>
          </cell>
          <cell r="J5432" t="str">
            <v>ATRIBUÍDO SÃO PAULO</v>
          </cell>
          <cell r="K5432" t="str">
            <v>10,12</v>
          </cell>
        </row>
        <row r="5433">
          <cell r="G5433">
            <v>104053</v>
          </cell>
          <cell r="H5433" t="str">
            <v>UNIÃO, POLIPROPILENO, PARA TUBOS EM PEAD, 20 MM, PARA LIGAÇÃO PREDIAL DE ÁGUA. AF_06/2022</v>
          </cell>
          <cell r="I5433" t="str">
            <v>UN</v>
          </cell>
          <cell r="J5433" t="str">
            <v>ATRIBUÍDO SÃO PAULO</v>
          </cell>
          <cell r="K5433" t="str">
            <v>8,51</v>
          </cell>
        </row>
        <row r="5434">
          <cell r="G5434">
            <v>104054</v>
          </cell>
          <cell r="H5434" t="str">
            <v>UNIÃO, POLIPROPILENO, PARA TUBOS EM PEAD, 32 MM, PARA LIGAÇÃO PREDIAL DE ÁGUA. AF_06/2022</v>
          </cell>
          <cell r="I5434" t="str">
            <v>UN</v>
          </cell>
          <cell r="J5434" t="str">
            <v>ATRIBUÍDO SÃO PAULO</v>
          </cell>
          <cell r="K5434" t="str">
            <v>17,33</v>
          </cell>
        </row>
        <row r="5435">
          <cell r="G5435">
            <v>104055</v>
          </cell>
          <cell r="H5435" t="str">
            <v>REGISTRO ESFERA, PVC, DE PASSEIO, PARA POLIETILENO, 20 MM, PARA LIGAÇÃO PREDIAL DE ÁGUA. AF_06/2022</v>
          </cell>
          <cell r="I5435" t="str">
            <v>UN</v>
          </cell>
          <cell r="J5435" t="str">
            <v>COEFICIENTE DE REPRESENTATIVIDADE</v>
          </cell>
          <cell r="K5435" t="str">
            <v>10,85</v>
          </cell>
        </row>
        <row r="5436">
          <cell r="G5436">
            <v>104056</v>
          </cell>
          <cell r="H5436" t="str">
            <v>REGISTRO ESFERA, PVC, COM ROSCA, 1/2", PARA LIGAÇÃO PREDIAL DE ÁGUA. AF_06/2022</v>
          </cell>
          <cell r="I5436" t="str">
            <v>UN</v>
          </cell>
          <cell r="J5436" t="str">
            <v>COEFICIENTE DE REPRESENTATIVIDADE</v>
          </cell>
          <cell r="K5436" t="str">
            <v>15,97</v>
          </cell>
        </row>
        <row r="5437">
          <cell r="G5437">
            <v>104058</v>
          </cell>
          <cell r="H5437" t="str">
            <v>LUVA, PVC, ROSCÁVEL, 1/2", PARA LIGAÇÃO PREDIAL DE ÁGUA. AF_06/2022</v>
          </cell>
          <cell r="I5437" t="str">
            <v>UN</v>
          </cell>
          <cell r="J5437" t="str">
            <v>COEFICIENTE DE REPRESENTATIVIDADE</v>
          </cell>
          <cell r="K5437" t="str">
            <v>6,17</v>
          </cell>
        </row>
        <row r="5438">
          <cell r="G5438">
            <v>104059</v>
          </cell>
          <cell r="H5438" t="str">
            <v>LUVA, PVC, ROSCÁVEL, 1", PARA LIGAÇÃO PREDIAL DE ÁGUA. AF_06/2022</v>
          </cell>
          <cell r="I5438" t="str">
            <v>UN</v>
          </cell>
          <cell r="J5438" t="str">
            <v>COEFICIENTE DE REPRESENTATIVIDADE</v>
          </cell>
          <cell r="K5438" t="str">
            <v>11,29</v>
          </cell>
        </row>
        <row r="5439">
          <cell r="G5439">
            <v>104060</v>
          </cell>
          <cell r="H5439" t="str">
            <v>TUBO, PEAD, PE-80, DE = 20 MM X 2,3 MM, PARA LIGAÇÃO PREDIAL DE ÁGUA. AF_06/2022</v>
          </cell>
          <cell r="I5439" t="str">
            <v>M</v>
          </cell>
          <cell r="J5439" t="str">
            <v>ATRIBUÍDO SÃO PAULO</v>
          </cell>
          <cell r="K5439" t="str">
            <v>8,71</v>
          </cell>
        </row>
        <row r="5440">
          <cell r="G5440">
            <v>104061</v>
          </cell>
          <cell r="H5440" t="str">
            <v>TUBO, PEAD, PE-80, DE = 32 MM X 3,0 MM, PARA LIGAÇÃO PREDIAL DE ÁGUA. AF_06/2022</v>
          </cell>
          <cell r="I5440" t="str">
            <v>M</v>
          </cell>
          <cell r="J5440" t="str">
            <v>ATRIBUÍDO SÃO PAULO</v>
          </cell>
          <cell r="K5440" t="str">
            <v>15,81</v>
          </cell>
        </row>
        <row r="5441">
          <cell r="G5441">
            <v>104112</v>
          </cell>
          <cell r="H5441" t="str">
            <v>(COMPOSIÇÃO REPRESENTATIVA) LIGAÇÃO PREDIAL DE ÁGUA, REDE DN 50 MM, RAMAL PREDIAL DE 20 MM, L = 2,0 M, LARGURA DA VALA = 0,65 M; COM COLAR DE TOMADA DE PVC; ESCAVAÇÃO MECANIZADA, PREPARO DE FUNDO DE VALA E REATERRO COMPACTADO. AF_06/2022</v>
          </cell>
          <cell r="I5441" t="str">
            <v>UN</v>
          </cell>
          <cell r="J5441" t="str">
            <v>ATRIBUÍDO SÃO PAULO</v>
          </cell>
          <cell r="K5441" t="str">
            <v>136,82</v>
          </cell>
        </row>
        <row r="5442">
          <cell r="G5442">
            <v>104114</v>
          </cell>
          <cell r="H5442" t="str">
            <v>(COMPOSIÇÃO REPRESENTATIVA) LIGAÇÃO PREDIAL DE ÁGUA, REDE DN 50 MM, RAMAL PREDIAL DE 20 MM, L = 4,0 M, LARGURA DA VALA = 0,65 M; COM COLAR DE TOMADA DE PVC; ESCAVAÇÃO MECANIZADA, PREPARO DE FUNDO DE VALA E REATERRO COMPACTADO. AF_06/2022</v>
          </cell>
          <cell r="I5442" t="str">
            <v>UN</v>
          </cell>
          <cell r="J5442" t="str">
            <v>ATRIBUÍDO SÃO PAULO</v>
          </cell>
          <cell r="K5442" t="str">
            <v>206,26</v>
          </cell>
        </row>
        <row r="5443">
          <cell r="G5443">
            <v>104116</v>
          </cell>
          <cell r="H5443" t="str">
            <v>(COMPOSIÇÃO REPRESENTATIVA) LIGAÇÃO PREDIAL DE ÁGUA, REDE DN 50 MM, RAMAL PREDIAL DE 20 MM, L = 6,0 M, LARGURA DA VALA = 0,65 M; COM COLAR DE TOMADA DE PVC; ESCAVAÇÃO MECANIZADA, PREPARO DE FUNDO DE VALA E REATERRO COMPACTADO. AF_06/2022</v>
          </cell>
          <cell r="I5443" t="str">
            <v>UN</v>
          </cell>
          <cell r="J5443" t="str">
            <v>ATRIBUÍDO SÃO PAULO</v>
          </cell>
          <cell r="K5443" t="str">
            <v>275,71</v>
          </cell>
        </row>
        <row r="5444">
          <cell r="G5444">
            <v>104118</v>
          </cell>
          <cell r="H5444" t="str">
            <v>(COMPOSIÇÃO REPRESENTATIVA) LIGAÇÃO PREDIAL DE ÁGUA, REDE DN 50 MM, RAMAL PREDIAL DE 20 MM, L = 2,0 M, LARGURA DA VALA = 0,65 M; COM COLAR DE TOMADA DE PVC; ESCAVAÇÃO MANUAL, PREPARO DE FUNDO DE VALA E REATERRO COMPACTADO. AF_06/2022</v>
          </cell>
          <cell r="I5444" t="str">
            <v>UN</v>
          </cell>
          <cell r="J5444" t="str">
            <v>ATRIBUÍDO SÃO PAULO</v>
          </cell>
          <cell r="K5444" t="str">
            <v>216,80</v>
          </cell>
        </row>
        <row r="5445">
          <cell r="G5445">
            <v>104120</v>
          </cell>
          <cell r="H5445" t="str">
            <v>(COMPOSIÇÃO REPRESENTATIVA) LIGAÇÃO PREDIAL DE ÁGUA, REDE DN 50 MM, RAMAL PREDIAL DE 20 MM, L = 4,0 M, LARGURA DA VALA = 0,65 M; COM COLAR DE TOMADA DE PVC; ESCAVAÇÃO MANUAL, PREPARO DE FUNDO DE VALA E REATERRO COMPACTADO. AF_06/2022</v>
          </cell>
          <cell r="I5445" t="str">
            <v>UN</v>
          </cell>
          <cell r="J5445" t="str">
            <v>ATRIBUÍDO SÃO PAULO</v>
          </cell>
          <cell r="K5445" t="str">
            <v>341,85</v>
          </cell>
        </row>
        <row r="5446">
          <cell r="G5446">
            <v>104122</v>
          </cell>
          <cell r="H5446" t="str">
            <v>(COMPOSIÇÃO REPRESENTATIVA) LIGAÇÃO PREDIAL DE ÁGUA, REDE DN 50 MM, RAMAL PREDIAL DE 20 MM, L = 6,0 M, LARGURA DA VALA = 0,65 M; COM COLAR DE TOMADA DE PVC; ESCAVAÇÃO MANUAL, PREPARO DE FUNDO DE VALA E REATERRO COMPACTADO. AF_06/2022</v>
          </cell>
          <cell r="I5446" t="str">
            <v>UN</v>
          </cell>
          <cell r="J5446" t="str">
            <v>ATRIBUÍDO SÃO PAULO</v>
          </cell>
          <cell r="K5446" t="str">
            <v>466,91</v>
          </cell>
        </row>
        <row r="5447">
          <cell r="G5447">
            <v>104062</v>
          </cell>
          <cell r="H5447" t="str">
            <v>CURVA LONGA, 90 GRAUS, PVC OCRE, JUNTA ELÁSTICA, DN 100 MM, PARA COLETOR PREDIAL DE ESGOTO. AF_06/2022</v>
          </cell>
          <cell r="I5447" t="str">
            <v>UN</v>
          </cell>
          <cell r="J5447" t="str">
            <v>COEFICIENTE DE REPRESENTATIVIDADE</v>
          </cell>
          <cell r="K5447" t="str">
            <v>74,68</v>
          </cell>
        </row>
        <row r="5448">
          <cell r="G5448">
            <v>104063</v>
          </cell>
          <cell r="H5448" t="str">
            <v>CURVA LONGA, 45 GRAUS, PVC OCRE, JUNTA ELÁSTICA, DN 100 MM, PARA COLETOR PREDIAL DE ESGOTO. AF_06/2022</v>
          </cell>
          <cell r="I5448" t="str">
            <v>UN</v>
          </cell>
          <cell r="J5448" t="str">
            <v>COEFICIENTE DE REPRESENTATIVIDADE</v>
          </cell>
          <cell r="K5448" t="str">
            <v>70,89</v>
          </cell>
        </row>
        <row r="5449">
          <cell r="G5449">
            <v>104064</v>
          </cell>
          <cell r="H5449" t="str">
            <v>CURVA LONGA, 90 GRAUS, PVC OCRE, JUNTA ELÁSTICA, DN 150 MM, PARA COLETOR PREDIAL DE ESGOTO. AF_06/2022</v>
          </cell>
          <cell r="I5449" t="str">
            <v>UN</v>
          </cell>
          <cell r="J5449" t="str">
            <v>COEFICIENTE DE REPRESENTATIVIDADE</v>
          </cell>
          <cell r="K5449" t="str">
            <v>184,01</v>
          </cell>
        </row>
        <row r="5450">
          <cell r="G5450">
            <v>104065</v>
          </cell>
          <cell r="H5450" t="str">
            <v>CURVA LONGA, 45 GRAUS, PVC OCRE, JUNTA ELÁSTICA, DN 150 MM, PARA COLETOR PREDIAL DE ESGOTO. AF_06/2022</v>
          </cell>
          <cell r="I5450" t="str">
            <v>UN</v>
          </cell>
          <cell r="J5450" t="str">
            <v>COEFICIENTE DE REPRESENTATIVIDADE</v>
          </cell>
          <cell r="K5450" t="str">
            <v>155,54</v>
          </cell>
        </row>
        <row r="5451">
          <cell r="G5451">
            <v>104072</v>
          </cell>
          <cell r="H5451" t="str">
            <v>TÊ, PVC OCRE, JUNTA ELÁSTICA, DN 200 MM, PARA COLETOR PREDIAL DE ESGOTO. AF_06/2022</v>
          </cell>
          <cell r="I5451" t="str">
            <v>UN</v>
          </cell>
          <cell r="J5451" t="str">
            <v>COEFICIENTE DE REPRESENTATIVIDADE</v>
          </cell>
          <cell r="K5451" t="str">
            <v>286,39</v>
          </cell>
        </row>
        <row r="5452">
          <cell r="G5452">
            <v>104076</v>
          </cell>
          <cell r="H5452" t="str">
            <v>SELIM, PVC OCRE, COM TRAVA, DN 125 X 100 MM OU 150 X 100 MM, PARA COLETOR PREDIAL DE ESGOTO. AF_06/2022</v>
          </cell>
          <cell r="I5452" t="str">
            <v>UN</v>
          </cell>
          <cell r="J5452" t="str">
            <v>COEFICIENTE DE REPRESENTATIVIDADE</v>
          </cell>
          <cell r="K5452" t="str">
            <v>46,05</v>
          </cell>
        </row>
        <row r="5453">
          <cell r="G5453">
            <v>104082</v>
          </cell>
          <cell r="H5453" t="str">
            <v>PLUG, PVC OCRE, JUNTA ELÁSTICA, DN 100 MM, PARA COLETOR PREDIAL DE ESGOTO. AF_06/2022</v>
          </cell>
          <cell r="I5453" t="str">
            <v>UN</v>
          </cell>
          <cell r="J5453" t="str">
            <v>COEFICIENTE DE REPRESENTATIVIDADE</v>
          </cell>
          <cell r="K5453" t="str">
            <v>30,59</v>
          </cell>
        </row>
        <row r="5454">
          <cell r="G5454">
            <v>104083</v>
          </cell>
          <cell r="H5454" t="str">
            <v>PLUG, PVC OCRE, JUNTA ELÁSTICA, DN 150 MM, PARA COLETOR PREDIAL DE ESGOTO. AF_06/2022</v>
          </cell>
          <cell r="I5454" t="str">
            <v>UN</v>
          </cell>
          <cell r="J5454" t="str">
            <v>COEFICIENTE DE REPRESENTATIVIDADE</v>
          </cell>
          <cell r="K5454" t="str">
            <v>75,12</v>
          </cell>
        </row>
        <row r="5455">
          <cell r="G5455">
            <v>104084</v>
          </cell>
          <cell r="H5455" t="str">
            <v>CAP, PVC OCRE, JUNTA ELÁSTICA, DN 150 MM, PARA COLETOR PREDIAL DE ESGOTO. AF_06/2022</v>
          </cell>
          <cell r="I5455" t="str">
            <v>UN</v>
          </cell>
          <cell r="J5455" t="str">
            <v>COEFICIENTE DE REPRESENTATIVIDADE</v>
          </cell>
          <cell r="K5455" t="str">
            <v>85,86</v>
          </cell>
        </row>
        <row r="5456">
          <cell r="G5456">
            <v>104085</v>
          </cell>
          <cell r="H5456" t="str">
            <v>TUBO, PVC OCRE, JUNTA ELÁSTICA, DN 100 MM, PARA COLETOR PREDIAL DE ESGOTO. AF_06/2022</v>
          </cell>
          <cell r="I5456" t="str">
            <v>M</v>
          </cell>
          <cell r="J5456" t="str">
            <v>COEFICIENTE DE REPRESENTATIVIDADE</v>
          </cell>
          <cell r="K5456" t="str">
            <v>55,16</v>
          </cell>
        </row>
        <row r="5457">
          <cell r="G5457">
            <v>104086</v>
          </cell>
          <cell r="H5457" t="str">
            <v>TUBO, PVC OCRE, JUNTA ELÁSTICA, DN 150 MM, PARA COLETOR PREDIAL DE ESGOTO. AF_06/2022</v>
          </cell>
          <cell r="I5457" t="str">
            <v>M</v>
          </cell>
          <cell r="J5457" t="str">
            <v>COEFICIENTE DE REPRESENTATIVIDADE</v>
          </cell>
          <cell r="K5457" t="str">
            <v>100,02</v>
          </cell>
        </row>
        <row r="5458">
          <cell r="G5458">
            <v>104124</v>
          </cell>
          <cell r="H5458" t="str">
            <v>(COMPOSIÇÃO REPRESENTATIVA) LIGAÇÃO PREDIAL DE ESGOTO, REDE DN 150 MM, COLETOR PREDIAL DN 100 MM, L = 2,0 M, LARGURA DA VALA = 0,65 M; COM SELIM E CURVA 90 GRAUS; ESCAVAÇÃO MECANIZADA, PREPARO DE FUNDO DE VALA E REATERRO COMPACTADO. AF_06/2022</v>
          </cell>
          <cell r="I5458" t="str">
            <v>UN</v>
          </cell>
          <cell r="J5458" t="str">
            <v>ATRIBUÍDO SÃO PAULO</v>
          </cell>
          <cell r="K5458" t="str">
            <v>338,27</v>
          </cell>
        </row>
        <row r="5459">
          <cell r="G5459">
            <v>104130</v>
          </cell>
          <cell r="H5459" t="str">
            <v>(COMPOSIÇÃO REPRESENTATIVA) LIGAÇÃO PREDIAL DE ESGOTO, REDE DN 150 MM, COLETOR PREDIAL DN 100 MM, L = 4,0 M, LARGURA DA VALA = 0,65 M; COM SELIM E CURVA 90 GRAUS; ESCAVAÇÃO MECANIZADA, PREPARO DE FUNDO DE VALA E REATERRO COMPACTADO. AF_06/2022</v>
          </cell>
          <cell r="I5459" t="str">
            <v>UN</v>
          </cell>
          <cell r="J5459" t="str">
            <v>ATRIBUÍDO SÃO PAULO</v>
          </cell>
          <cell r="K5459" t="str">
            <v>516,40</v>
          </cell>
        </row>
        <row r="5460">
          <cell r="G5460">
            <v>104136</v>
          </cell>
          <cell r="H5460" t="str">
            <v>(COMPOSIÇÃO REPRESENTATIVA) LIGAÇÃO PREDIAL DE ESGOTO, REDE DN 150 MM, COLETOR PREDIAL DN 100 MM, L = 6,0 M, LARGURA DA VALA = 0,65 M; COM SELIM E CURVA 90 GRAUS; ESCAVAÇÃO MECANIZADA, PREPARO DE FUNDO DE VALA E REATERRO COMPACTADO. AF_06/2022</v>
          </cell>
          <cell r="I5460" t="str">
            <v>UN</v>
          </cell>
          <cell r="J5460" t="str">
            <v>ATRIBUÍDO SÃO PAULO</v>
          </cell>
          <cell r="K5460" t="str">
            <v>695,55</v>
          </cell>
        </row>
        <row r="5461">
          <cell r="G5461">
            <v>104142</v>
          </cell>
          <cell r="H5461" t="str">
            <v>(COMPOSIÇÃO REPRESENTATIVA) LIGAÇÃO PREDIAL DE ESGOTO, REDE DN 150 MM, COLETOR PREDIAL DN 100 MM, L = 2,0 M, LARGURA DA VALA = 0,65 M; COM SELIM E CURVA 90 GRAUS; ESCAVAÇÃO MANUAL, PREPARO DE FUNDO DE VALA E REATERRO COMPACTADO. AF_06/2022</v>
          </cell>
          <cell r="I5461" t="str">
            <v>UN</v>
          </cell>
          <cell r="J5461" t="str">
            <v>ATRIBUÍDO SÃO PAULO</v>
          </cell>
          <cell r="K5461" t="str">
            <v>455,23</v>
          </cell>
        </row>
        <row r="5462">
          <cell r="G5462">
            <v>104148</v>
          </cell>
          <cell r="H5462" t="str">
            <v>(COMPOSIÇÃO REPRESENTATIVA) LIGAÇÃO PREDIAL DE ESGOTO, REDE DN 150 MM, COLETOR PREDIAL DN 100 MM, L = 4,0 M, LARGURA DA VALA = 0,65 M; COM SELIM E CURVA 90 GRAUS; ESCAVAÇÃO MANUAL, PREPARO DE FUNDO DE VALA E REATERRO COMPACTADO. AF_06/2022</v>
          </cell>
          <cell r="I5462" t="str">
            <v>UN</v>
          </cell>
          <cell r="J5462" t="str">
            <v>ATRIBUÍDO SÃO PAULO</v>
          </cell>
          <cell r="K5462" t="str">
            <v>711,21</v>
          </cell>
        </row>
        <row r="5463">
          <cell r="G5463">
            <v>104154</v>
          </cell>
          <cell r="H5463" t="str">
            <v>(COMPOSIÇÃO REPRESENTATIVA) LIGAÇÃO PREDIAL DE ESGOTO, REDE DN 150 MM, COLETOR PREDIAL DN 100 MM, L = 6,0 M, LARGURA DA VALA = 0,65 M; COM SELIM E CURVA 90 GRAUS; ESCAVAÇÃO MANUAL, PREPARO DE FUNDO DE VALA E REATERRO COMPACTADO. AF_06/2022</v>
          </cell>
          <cell r="I5463" t="str">
            <v>UN</v>
          </cell>
          <cell r="J5463" t="str">
            <v>ATRIBUÍDO SÃO PAULO</v>
          </cell>
          <cell r="K5463" t="str">
            <v>969,63</v>
          </cell>
        </row>
        <row r="5464">
          <cell r="G5464">
            <v>96520</v>
          </cell>
          <cell r="H5464" t="str">
            <v>ESCAVAÇÃO MECANIZADA PARA BLOCO DE COROAMENTO OU SAPATA COM RETROESCAVADEIRA (SEM ESCAVAÇÃO PARA COLOCAÇÃO DE FÔRMAS). AF_06/2017</v>
          </cell>
          <cell r="I5464" t="str">
            <v>M3</v>
          </cell>
          <cell r="J5464" t="str">
            <v>ATRIBUÍDO SÃO PAULO</v>
          </cell>
          <cell r="K5464" t="str">
            <v>90,89</v>
          </cell>
        </row>
        <row r="5465">
          <cell r="G5465">
            <v>96521</v>
          </cell>
          <cell r="H5465" t="str">
            <v>ESCAVAÇÃO MECANIZADA PARA BLOCO DE COROAMENTO OU SAPATA COM RETROESCAVADEIRA (INCLUINDO ESCAVAÇÃO PARA COLOCAÇÃO DE FÔRMAS). AF_06/2017</v>
          </cell>
          <cell r="I5465" t="str">
            <v>M3</v>
          </cell>
          <cell r="J5465" t="str">
            <v>ATRIBUÍDO SÃO PAULO</v>
          </cell>
          <cell r="K5465" t="str">
            <v>40,46</v>
          </cell>
        </row>
        <row r="5466">
          <cell r="G5466">
            <v>96522</v>
          </cell>
          <cell r="H5466" t="str">
            <v>ESCAVAÇÃO MANUAL PARA BLOCO DE COROAMENTO OU SAPATA (SEM ESCAVAÇÃO PARA COLOCAÇÃO DE FÔRMAS). AF_06/2017</v>
          </cell>
          <cell r="I5466" t="str">
            <v>M3</v>
          </cell>
          <cell r="J5466" t="str">
            <v>COLETADO</v>
          </cell>
          <cell r="K5466" t="str">
            <v>128,39</v>
          </cell>
        </row>
        <row r="5467">
          <cell r="G5467">
            <v>96523</v>
          </cell>
          <cell r="H5467" t="str">
            <v>ESCAVAÇÃO MANUAL PARA BLOCO DE COROAMENTO OU SAPATA (INCLUINDO ESCAVAÇÃO PARA COLOCAÇÃO DE FÔRMAS). AF_06/2017</v>
          </cell>
          <cell r="I5467" t="str">
            <v>M3</v>
          </cell>
          <cell r="J5467" t="str">
            <v>COLETADO</v>
          </cell>
          <cell r="K5467" t="str">
            <v>81,20</v>
          </cell>
        </row>
        <row r="5468">
          <cell r="G5468">
            <v>96524</v>
          </cell>
          <cell r="H5468" t="str">
            <v>ESCAVAÇÃO MECANIZADA PARA VIGA BALDRAME COM MINI-ESCAVADEIRA (SEM ESCAVAÇÃO PARA COLOCAÇÃO DE FÔRMAS). AF_06/2017</v>
          </cell>
          <cell r="I5468" t="str">
            <v>M3</v>
          </cell>
          <cell r="J5468" t="str">
            <v>ATRIBUÍDO SÃO PAULO</v>
          </cell>
          <cell r="K5468" t="str">
            <v>163,31</v>
          </cell>
        </row>
        <row r="5469">
          <cell r="G5469">
            <v>96525</v>
          </cell>
          <cell r="H5469" t="str">
            <v>ESCAVAÇÃO MECANIZADA PARA VIGA BALDRAME COM MINI-ESCAVADEIRA (INCLUINDO ESCAVAÇÃO PARA COLOCAÇÃO DE FÔRMAS). AF_06/2017</v>
          </cell>
          <cell r="I5469" t="str">
            <v>M3</v>
          </cell>
          <cell r="J5469" t="str">
            <v>ATRIBUÍDO SÃO PAULO</v>
          </cell>
          <cell r="K5469" t="str">
            <v>38,87</v>
          </cell>
        </row>
        <row r="5470">
          <cell r="G5470">
            <v>96526</v>
          </cell>
          <cell r="H5470" t="str">
            <v>ESCAVAÇÃO MANUAL DE VALA PARA VIGA BALDRAME (SEM ESCAVAÇÃO PARA COLOCAÇÃO DE FÔRMAS). AF_06/2017</v>
          </cell>
          <cell r="I5470" t="str">
            <v>M3</v>
          </cell>
          <cell r="J5470" t="str">
            <v>COLETADO</v>
          </cell>
          <cell r="K5470" t="str">
            <v>260,04</v>
          </cell>
        </row>
        <row r="5471">
          <cell r="G5471">
            <v>96527</v>
          </cell>
          <cell r="H5471" t="str">
            <v>ESCAVAÇÃO MANUAL DE VALA PARA VIGA BALDRAME (INCLUINDO ESCAVAÇÃO PARA COLOCAÇÃO DE FÔRMAS). AF_06/2017</v>
          </cell>
          <cell r="I5471" t="str">
            <v>M3</v>
          </cell>
          <cell r="J5471" t="str">
            <v>COLETADO</v>
          </cell>
          <cell r="K5471" t="str">
            <v>106,36</v>
          </cell>
        </row>
        <row r="5472">
          <cell r="G5472">
            <v>96528</v>
          </cell>
          <cell r="H5472" t="str">
            <v>FABRICAÇÃO, MONTAGEM E DESMONTAGEM DE FÔRMA PARA BLOCO DE COROAMENTO, EM MADEIRA SERRADA, E=25 MM, 1 UTILIZAÇÃO. AF_06/2017</v>
          </cell>
          <cell r="I5472" t="str">
            <v>M2</v>
          </cell>
          <cell r="J5472" t="str">
            <v>COEFICIENTE DE REPRESENTATIVIDADE</v>
          </cell>
          <cell r="K5472" t="str">
            <v>201,39</v>
          </cell>
        </row>
        <row r="5473">
          <cell r="G5473">
            <v>101114</v>
          </cell>
          <cell r="H5473" t="str">
            <v>ESCAVAÇÃO HORIZONTAL EM SOLO DE 1A CATEGORIA COM TRATOR DE ESTEIRAS (100HP/LÂMINA: 2,19M3). AF_07/2020</v>
          </cell>
          <cell r="I5473" t="str">
            <v>M3</v>
          </cell>
          <cell r="J5473" t="str">
            <v>ATRIBUÍDO SÃO PAULO</v>
          </cell>
          <cell r="K5473" t="str">
            <v>3,56</v>
          </cell>
        </row>
        <row r="5474">
          <cell r="G5474">
            <v>101115</v>
          </cell>
          <cell r="H5474" t="str">
            <v>ESCAVAÇÃO HORIZONTAL EM SOLO DE 1A CATEGORIA COM TRATOR DE ESTEIRAS (150HP/LÂMINA: 3,18M3). AF_07/2020</v>
          </cell>
          <cell r="I5474" t="str">
            <v>M3</v>
          </cell>
          <cell r="J5474" t="str">
            <v>ATRIBUÍDO SÃO PAULO</v>
          </cell>
          <cell r="K5474" t="str">
            <v>3,03</v>
          </cell>
        </row>
        <row r="5475">
          <cell r="G5475">
            <v>101116</v>
          </cell>
          <cell r="H5475" t="str">
            <v>ESCAVAÇÃO HORIZONTAL EM SOLO DE 1A CATEGORIA COM TRATOR DE ESTEIRAS (170HP/LÂMINA: 5,20M3). AF_07/2020</v>
          </cell>
          <cell r="I5475" t="str">
            <v>M3</v>
          </cell>
          <cell r="J5475" t="str">
            <v>ATRIBUÍDO SÃO PAULO</v>
          </cell>
          <cell r="K5475" t="str">
            <v>1,89</v>
          </cell>
        </row>
        <row r="5476">
          <cell r="G5476">
            <v>101117</v>
          </cell>
          <cell r="H5476" t="str">
            <v>ESCAVAÇÃO HORIZONTAL EM SOLO DE 1A CATEGORIA COM TRATOR DE ESTEIRAS (347HP/LÂMINA: 8,70M3). AF_07/2020</v>
          </cell>
          <cell r="I5476" t="str">
            <v>M3</v>
          </cell>
          <cell r="J5476" t="str">
            <v>ATRIBUÍDO SÃO PAULO</v>
          </cell>
          <cell r="K5476" t="str">
            <v>2,74</v>
          </cell>
        </row>
        <row r="5477">
          <cell r="G5477">
            <v>101118</v>
          </cell>
          <cell r="H5477" t="str">
            <v>ESCAVAÇÃO HORIZONTAL EM SOLO DE 1A CATEGORIA COM TRATOR DE ESTEIRAS (125HP/LÂMINA: 2,70M3). AF_07/2020</v>
          </cell>
          <cell r="I5477" t="str">
            <v>M3</v>
          </cell>
          <cell r="J5477" t="str">
            <v>ATRIBUÍDO SÃO PAULO</v>
          </cell>
          <cell r="K5477" t="str">
            <v>3,08</v>
          </cell>
        </row>
        <row r="5478">
          <cell r="G5478">
            <v>101119</v>
          </cell>
          <cell r="H5478" t="str">
            <v>ESCAVAÇÃO HORIZONTAL, INCLUINDO ESCARIFICAÇÃO EM SOLO DE 2A CATEGORIA COM TRATOR DE ESTEIRAS (100HP/LÂMINA: 2,19M3). AF_07/2020</v>
          </cell>
          <cell r="I5478" t="str">
            <v>M3</v>
          </cell>
          <cell r="J5478" t="str">
            <v>ATRIBUÍDO SÃO PAULO</v>
          </cell>
          <cell r="K5478" t="str">
            <v>6,79</v>
          </cell>
        </row>
        <row r="5479">
          <cell r="G5479">
            <v>101120</v>
          </cell>
          <cell r="H5479" t="str">
            <v>ESCAVAÇÃO HORIZONTAL, INCLUINDO ESCARIFICAÇÃO EM SOLO DE 2A CATEGORIA COM TRATOR DE ESTEIRAS (150HP/LÂMINA: 3,18M3). AF_07/2020</v>
          </cell>
          <cell r="I5479" t="str">
            <v>M3</v>
          </cell>
          <cell r="J5479" t="str">
            <v>ATRIBUÍDO SÃO PAULO</v>
          </cell>
          <cell r="K5479" t="str">
            <v>5,80</v>
          </cell>
        </row>
        <row r="5480">
          <cell r="G5480">
            <v>101121</v>
          </cell>
          <cell r="H5480" t="str">
            <v>ESCAVAÇÃO HORIZONTAL, INCLUINDO ESCARIFICAÇÃO EM SOLO DE 2A CATEGORIA COM TRATOR DE ESTEIRAS (170HP/LÂMINA: 5,20M3). AF_07/2020</v>
          </cell>
          <cell r="I5480" t="str">
            <v>M3</v>
          </cell>
          <cell r="J5480" t="str">
            <v>ATRIBUÍDO SÃO PAULO</v>
          </cell>
          <cell r="K5480" t="str">
            <v>3,63</v>
          </cell>
        </row>
        <row r="5481">
          <cell r="G5481">
            <v>101122</v>
          </cell>
          <cell r="H5481" t="str">
            <v>ESCAVAÇÃO HORIZONTAL, INCLUINDO ESCARIFICAÇÃO EM SOLO DE 2A CATEGORIA COM TRATOR DE ESTEIRAS (347HP/LÂMINA: 8,70M3). AF_07/2020</v>
          </cell>
          <cell r="I5481" t="str">
            <v>M3</v>
          </cell>
          <cell r="J5481" t="str">
            <v>ATRIBUÍDO SÃO PAULO</v>
          </cell>
          <cell r="K5481" t="str">
            <v>5,23</v>
          </cell>
        </row>
        <row r="5482">
          <cell r="G5482">
            <v>101123</v>
          </cell>
          <cell r="H5482" t="str">
            <v>ESCAVAÇÃO HORIZONTAL, INCLUINDO ESCARIFICAÇÃO EM SOLO DE 2A CATEGORIA COM TRATOR DE ESTEIRAS (125HP/LÂMINA: 2,70M3). AF_07/2020</v>
          </cell>
          <cell r="I5482" t="str">
            <v>M3</v>
          </cell>
          <cell r="J5482" t="str">
            <v>ATRIBUÍDO SÃO PAULO</v>
          </cell>
          <cell r="K5482" t="str">
            <v>5,89</v>
          </cell>
        </row>
        <row r="5483">
          <cell r="G5483">
            <v>101124</v>
          </cell>
          <cell r="H5483" t="str">
            <v>ESCAVAÇÃO HORIZONTAL, INCLUINDO CARGA E DESCARGA EM SOLO DE 1A CATEGORIA COM TRATOR DE ESTEIRAS (100HP/LÂMINA: 2,19M3). AF_07/2020</v>
          </cell>
          <cell r="I5483" t="str">
            <v>M3</v>
          </cell>
          <cell r="J5483" t="str">
            <v>ATRIBUÍDO SÃO PAULO</v>
          </cell>
          <cell r="K5483" t="str">
            <v>13,23</v>
          </cell>
        </row>
        <row r="5484">
          <cell r="G5484">
            <v>101125</v>
          </cell>
          <cell r="H5484" t="str">
            <v>ESCAVAÇÃO HORIZONTAL, INCLUINDO CARGA E DESCARGA EM SOLO DE 1A CATEGORIA COM TRATOR DE ESTEIRAS (150HP/LÂMINA: 3,18M3). AF_07/2020</v>
          </cell>
          <cell r="I5484" t="str">
            <v>M3</v>
          </cell>
          <cell r="J5484" t="str">
            <v>ATRIBUÍDO SÃO PAULO</v>
          </cell>
          <cell r="K5484" t="str">
            <v>12,70</v>
          </cell>
        </row>
        <row r="5485">
          <cell r="G5485">
            <v>101126</v>
          </cell>
          <cell r="H5485" t="str">
            <v>ESCAVAÇÃO HORIZONTAL, INCLUINDO CARGA E DESCARGA EM SOLO DE 1A CATEGORIA COM TRATOR DE ESTEIRAS (170HP/LÂMINA: 5,20M3). AF_07/2020</v>
          </cell>
          <cell r="I5485" t="str">
            <v>M3</v>
          </cell>
          <cell r="J5485" t="str">
            <v>ATRIBUÍDO SÃO PAULO</v>
          </cell>
          <cell r="K5485" t="str">
            <v>11,56</v>
          </cell>
        </row>
        <row r="5486">
          <cell r="G5486">
            <v>101127</v>
          </cell>
          <cell r="H5486" t="str">
            <v>ESCAVAÇÃO HORIZONTAL, INCLUINDO CARGA E DESCARGA EM SOLO DE 1A CATEGORIA COM TRATOR DE ESTEIRAS (347HP/LÂMINA: 8,70M3). AF_07/2020</v>
          </cell>
          <cell r="I5486" t="str">
            <v>M3</v>
          </cell>
          <cell r="J5486" t="str">
            <v>ATRIBUÍDO SÃO PAULO</v>
          </cell>
          <cell r="K5486" t="str">
            <v>12,41</v>
          </cell>
        </row>
        <row r="5487">
          <cell r="G5487">
            <v>101128</v>
          </cell>
          <cell r="H5487" t="str">
            <v>ESCAVAÇÃO HORIZONTAL, INCLUINDO CARGA E DESCARGA EM SOLO DE 1A CATEGORIA COM TRATOR DE ESTEIRAS (125HP/LÂMINA: 2,70M3). AF_07/2020</v>
          </cell>
          <cell r="I5487" t="str">
            <v>M3</v>
          </cell>
          <cell r="J5487" t="str">
            <v>ATRIBUÍDO SÃO PAULO</v>
          </cell>
          <cell r="K5487" t="str">
            <v>12,75</v>
          </cell>
        </row>
        <row r="5488">
          <cell r="G5488">
            <v>101129</v>
          </cell>
          <cell r="H5488" t="str">
            <v>ESCAVAÇÃO HORIZONTAL, INCLUINDO ESCARIFICAÇÃO, CARGA E DESCARGA EM SOLO DE 2A CATEGORIA COM TRATOR DE ESTEIRAS (100HP/LÂMINA: 2,19M3). AF_07/2020</v>
          </cell>
          <cell r="I5488" t="str">
            <v>M3</v>
          </cell>
          <cell r="J5488" t="str">
            <v>ATRIBUÍDO SÃO PAULO</v>
          </cell>
          <cell r="K5488" t="str">
            <v>16,85</v>
          </cell>
        </row>
        <row r="5489">
          <cell r="G5489">
            <v>101130</v>
          </cell>
          <cell r="H5489" t="str">
            <v>ESCAVAÇÃO HORIZONTAL, INCLUINDO ESCARIFICAÇÃO, CARGA E DESCARGA EM SOLO DE 2A CATEGORIA COM TRATOR DE ESTEIRAS (150HP/LÂMINA: 3,18M3). AF_07/2020</v>
          </cell>
          <cell r="I5489" t="str">
            <v>M3</v>
          </cell>
          <cell r="J5489" t="str">
            <v>ATRIBUÍDO SÃO PAULO</v>
          </cell>
          <cell r="K5489" t="str">
            <v>15,86</v>
          </cell>
        </row>
        <row r="5490">
          <cell r="G5490">
            <v>101131</v>
          </cell>
          <cell r="H5490" t="str">
            <v>ESCAVAÇÃO HORIZONTAL, INCLUINDO ESCARIFICAÇÃO, CARGA E DESCARGA EM SOLO DE 2A CATEGORIA COM TRATOR DE ESTEIRAS (170HP/LÂMINA: 5,20M3). AF_07/2020</v>
          </cell>
          <cell r="I5490" t="str">
            <v>M3</v>
          </cell>
          <cell r="J5490" t="str">
            <v>ATRIBUÍDO SÃO PAULO</v>
          </cell>
          <cell r="K5490" t="str">
            <v>13,69</v>
          </cell>
        </row>
        <row r="5491">
          <cell r="G5491">
            <v>101132</v>
          </cell>
          <cell r="H5491" t="str">
            <v>ESCAVAÇÃO HORIZONTAL, INCLUINDO ESCARIFICAÇÃO, CARGA E DESCARGA EM SOLO DE 2A CATEGORIA COM TRATOR DE ESTEIRAS (347HP/LÂMINA: 8,70M3). AF_07/2020</v>
          </cell>
          <cell r="I5491" t="str">
            <v>M3</v>
          </cell>
          <cell r="J5491" t="str">
            <v>ATRIBUÍDO SÃO PAULO</v>
          </cell>
          <cell r="K5491" t="str">
            <v>15,29</v>
          </cell>
        </row>
        <row r="5492">
          <cell r="G5492">
            <v>101133</v>
          </cell>
          <cell r="H5492" t="str">
            <v>ESCAVAÇÃO HORIZONTAL, INCLUINDO ESCARIFICAÇÃO, CARGA E DESCARGA EM SOLO DE 2A CATEGORIA COM TRATOR DE ESTEIRAS (125HP/LÂMINA: 2,70M3). AF_07/2020</v>
          </cell>
          <cell r="I5492" t="str">
            <v>M3</v>
          </cell>
          <cell r="J5492" t="str">
            <v>ATRIBUÍDO SÃO PAULO</v>
          </cell>
          <cell r="K5492" t="str">
            <v>15,95</v>
          </cell>
        </row>
        <row r="5493">
          <cell r="G5493">
            <v>101134</v>
          </cell>
          <cell r="H5493" t="str">
            <v>ESCAVAÇÃO HORIZONTAL, INCLUINDO CARGA, DESCARGA E TRANSPORTE EM SOLO DE 1A CATEGORIA COM TRATOR DE ESTEIRAS (100HP/LÂMINA: 2,19M3) E CAMINHÃO BASCULANTE DE 10M3, DMT ATÉ 200M. AF_07/2020</v>
          </cell>
          <cell r="I5493" t="str">
            <v>M3</v>
          </cell>
          <cell r="J5493" t="str">
            <v>ATRIBUÍDO SÃO PAULO</v>
          </cell>
          <cell r="K5493" t="str">
            <v>13,84</v>
          </cell>
        </row>
        <row r="5494">
          <cell r="G5494">
            <v>101135</v>
          </cell>
          <cell r="H5494" t="str">
            <v>ESCAVAÇÃO HORIZONTAL, INCLUINDO CARGA, DESCARGA E TRANSPORTE EM SOLO DE 1A CATEGORIA COM TRATOR DE ESTEIRAS (150HP/LÂMINA: 3,18M3) E CAMINHÃO BASCULANTE DE 10M3, DMT ATÉ 200M AF_07/2020</v>
          </cell>
          <cell r="I5494" t="str">
            <v>M3</v>
          </cell>
          <cell r="J5494" t="str">
            <v>ATRIBUÍDO SÃO PAULO</v>
          </cell>
          <cell r="K5494" t="str">
            <v>13,31</v>
          </cell>
        </row>
        <row r="5495">
          <cell r="G5495">
            <v>101136</v>
          </cell>
          <cell r="H5495" t="str">
            <v>ESCAVAÇÃO HORIZONTAL, INCLUINDO CARGA, DESCARGA E TRANSPORTE EM SOLO DE 1A CATEGORIA COM TRATOR DE ESTEIRAS (170HP/LÂMINA: 5,20M3) E CAMINHÃO BASCULANTE DE 10M3, DMT ATÉ 200M. AF_07/2020</v>
          </cell>
          <cell r="I5495" t="str">
            <v>M3</v>
          </cell>
          <cell r="J5495" t="str">
            <v>ATRIBUÍDO SÃO PAULO</v>
          </cell>
          <cell r="K5495" t="str">
            <v>12,17</v>
          </cell>
        </row>
        <row r="5496">
          <cell r="G5496">
            <v>101137</v>
          </cell>
          <cell r="H5496" t="str">
            <v>ESCAVAÇÃO HORIZONTAL, INCLUINDO CARGA, DESCARGA E TRANSPORTE EM SOLO DE 1A CATEGORIA COM TRATOR DE ESTEIRAS (347HP/LÂMINA: 8,70M3) E CAMINHÃO BASCULANTE DE 10M3, DMT ATÉ 200M. AF_07/2020</v>
          </cell>
          <cell r="I5496" t="str">
            <v>M3</v>
          </cell>
          <cell r="J5496" t="str">
            <v>ATRIBUÍDO SÃO PAULO</v>
          </cell>
          <cell r="K5496" t="str">
            <v>13,02</v>
          </cell>
        </row>
        <row r="5497">
          <cell r="G5497">
            <v>101138</v>
          </cell>
          <cell r="H5497" t="str">
            <v>ESCAVAÇÃO HORIZONTAL, INCLUINDO CARGA, DESCARGA E TRANSPORTE EM SOLO DE 1A CATEGORIA COM TRATOR DE ESTEIRAS (125HP/LÂMINA: 2,70M3) E CAMINHÃO BASCULANTE DE 10M3, DMT ATÉ 200M. AF_07/2020</v>
          </cell>
          <cell r="I5497" t="str">
            <v>M3</v>
          </cell>
          <cell r="J5497" t="str">
            <v>ATRIBUÍDO SÃO PAULO</v>
          </cell>
          <cell r="K5497" t="str">
            <v>13,36</v>
          </cell>
        </row>
        <row r="5498">
          <cell r="G5498">
            <v>101139</v>
          </cell>
          <cell r="H5498" t="str">
            <v>ESCAVAÇÃO HORIZONTAL, INCLUINDO  ESCARIFICAÇÃO, CARGA, DESCARGA E TRANSPORTE EM SOLO DE 2A CATEGORIA COM TRATOR DE ESTEIRAS (100HP/LÂMINA: 2,19M3) E CAMINHÃO BASCULANTE DE 10M3, DMT ATÉ 200M. AF_07/2020</v>
          </cell>
          <cell r="I5498" t="str">
            <v>M3</v>
          </cell>
          <cell r="J5498" t="str">
            <v>ATRIBUÍDO SÃO PAULO</v>
          </cell>
          <cell r="K5498" t="str">
            <v>17,48</v>
          </cell>
        </row>
        <row r="5499">
          <cell r="G5499">
            <v>101140</v>
          </cell>
          <cell r="H5499" t="str">
            <v>ESCAVAÇÃO HORIZONTAL, INCLUINDO ESCARIFICAÇÃO, CARGA, DESCARGA E TRANSPORTE EM SOLO DE 2A CATEGORIA COM TRATOR DE ESTEIRAS (150HP/LÂMINA: 3,18M3) E CAMINHÃO BASCULANTE DE 10M3, DMT ATÉ 200M. AF_07/2020</v>
          </cell>
          <cell r="I5499" t="str">
            <v>M3</v>
          </cell>
          <cell r="J5499" t="str">
            <v>ATRIBUÍDO SÃO PAULO</v>
          </cell>
          <cell r="K5499" t="str">
            <v>16,49</v>
          </cell>
        </row>
        <row r="5500">
          <cell r="G5500">
            <v>101141</v>
          </cell>
          <cell r="H5500" t="str">
            <v>ESCAVAÇÃO HORIZONTAL, INCLUINDO ESCARIFICAÇÃO, CARGA, DESCARGA E TRANSPORTE EM SOLO DE 2A CATEGORIA COM TRATOR DE ESTEIRAS (170HP/LÂMINA: 5,20M3) E CAMINHÃO BASCULANTE DE 10M3, DMT ATÉ 200M. AF_07/2020</v>
          </cell>
          <cell r="I5500" t="str">
            <v>M3</v>
          </cell>
          <cell r="J5500" t="str">
            <v>ATRIBUÍDO SÃO PAULO</v>
          </cell>
          <cell r="K5500" t="str">
            <v>14,32</v>
          </cell>
        </row>
        <row r="5501">
          <cell r="G5501">
            <v>101142</v>
          </cell>
          <cell r="H5501" t="str">
            <v>ESCAVAÇÃO HORIZONTAL, INCLUINDO ESCARIFICAÇÃO, CARGA, DESCARGA E TRANSPORTE EM SOLO DE 2A CATEGORIA COM TRATOR DE ESTEIRAS (347HP/LÂMINA: 8,70M3) E CAMINHÃO BASCULANTE DE 10M3, DMT ATÉ 200M. AF_07/2020</v>
          </cell>
          <cell r="I5501" t="str">
            <v>M3</v>
          </cell>
          <cell r="J5501" t="str">
            <v>ATRIBUÍDO SÃO PAULO</v>
          </cell>
          <cell r="K5501" t="str">
            <v>15,92</v>
          </cell>
        </row>
        <row r="5502">
          <cell r="G5502">
            <v>101143</v>
          </cell>
          <cell r="H5502" t="str">
            <v>ESCAVAÇÃO HORIZONTAL, INCLUINDO ESCARIFICAÇÃO, CARGA, DESCARGA E TRANSPORTE EM SOLO DE 2A CATEGORIA COM TRATOR DE ESTEIRAS (125HP/LÂMINA: 2,70M3) E CAMINHÃO BASCULANTE DE 10M3, DMT ATÉ 200M. AF_07/2020</v>
          </cell>
          <cell r="I5502" t="str">
            <v>M3</v>
          </cell>
          <cell r="J5502" t="str">
            <v>ATRIBUÍDO SÃO PAULO</v>
          </cell>
          <cell r="K5502" t="str">
            <v>16,58</v>
          </cell>
        </row>
        <row r="5503">
          <cell r="G5503">
            <v>101144</v>
          </cell>
          <cell r="H5503" t="str">
            <v>ESCAVAÇÃO HORIZONTAL, INCLUINDO CARGA, DESCARGA E TRANSPORTE EM SOLO DE 1A CATEGORIA COM TRATOR DE ESTEIRAS (100HP/LÂMINA: 2,19M3) E CAMINHÃO BASCULANTE DE 14M3, DMT ATÉ 200M. AF_07/2020</v>
          </cell>
          <cell r="I5503" t="str">
            <v>M3</v>
          </cell>
          <cell r="J5503" t="str">
            <v>ATRIBUÍDO SÃO PAULO</v>
          </cell>
          <cell r="K5503" t="str">
            <v>13,85</v>
          </cell>
        </row>
        <row r="5504">
          <cell r="G5504">
            <v>101145</v>
          </cell>
          <cell r="H5504" t="str">
            <v>ESCAVAÇÃO HORIZONTAL, INCLUINDO CARGA, DESCARGA E TRANSPORTE EM SOLO DE 1A CATEGORIA COM TRATOR DE ESTEIRAS (150HP/LÂMINA: 3,18M3) E CAMINHÃO BASCULANTE DE 14M3, DMT ATÉ 200M. AF_07/2020</v>
          </cell>
          <cell r="I5504" t="str">
            <v>M3</v>
          </cell>
          <cell r="J5504" t="str">
            <v>ATRIBUÍDO SÃO PAULO</v>
          </cell>
          <cell r="K5504" t="str">
            <v>13,32</v>
          </cell>
        </row>
        <row r="5505">
          <cell r="G5505">
            <v>101146</v>
          </cell>
          <cell r="H5505" t="str">
            <v>ESCAVAÇÃO HORIZONTAL, INCLUINDO CARGA, DESCARGA E TRANSPORTE EM SOLO DE 1A CATEGORIA COM TRATOR DE ESTEIRAS (170HP/LÂMINA: 5,20M3) E CAMINHÃO BASCULANTE DE 14M3, DMT ATÉ 200M. AF_07/2020</v>
          </cell>
          <cell r="I5505" t="str">
            <v>M3</v>
          </cell>
          <cell r="J5505" t="str">
            <v>ATRIBUÍDO SÃO PAULO</v>
          </cell>
          <cell r="K5505" t="str">
            <v>12,18</v>
          </cell>
        </row>
        <row r="5506">
          <cell r="G5506">
            <v>101147</v>
          </cell>
          <cell r="H5506" t="str">
            <v>ESCAVAÇÃO HORIZONTAL, INCLUINDO CARGA, DESCARGA E TRANSPORTE EM SOLO DE 1A CATEGORIA COM TRATOR DE ESTEIRAS (347HP/LÂMINA: 8,70M3) E CAMINHÃO BASCULANTE DE 14M3, DMT ATÉ 200M. AF_07/2020</v>
          </cell>
          <cell r="I5506" t="str">
            <v>M3</v>
          </cell>
          <cell r="J5506" t="str">
            <v>ATRIBUÍDO SÃO PAULO</v>
          </cell>
          <cell r="K5506" t="str">
            <v>13,03</v>
          </cell>
        </row>
        <row r="5507">
          <cell r="G5507">
            <v>101148</v>
          </cell>
          <cell r="H5507" t="str">
            <v>ESCAVAÇÃO HORIZONTAL, INCLUINDO CARGA, DESCARGA E TRANSPORTE EM SOLO DE 1A CATEGORIA COM TRATOR DE ESTEIRAS (125HP/LÂMINA: 2,70M3) E CAMINHÃO BASCULANTE DE 14M3, DMT ATÉ 200M. AF_07/2020</v>
          </cell>
          <cell r="I5507" t="str">
            <v>M3</v>
          </cell>
          <cell r="J5507" t="str">
            <v>ATRIBUÍDO SÃO PAULO</v>
          </cell>
          <cell r="K5507" t="str">
            <v>13,37</v>
          </cell>
        </row>
        <row r="5508">
          <cell r="G5508">
            <v>101149</v>
          </cell>
          <cell r="H5508" t="str">
            <v>ESCAVAÇÃO HORIZONTAL, INCLUINDO ESCARIFICAÇÃO, CARGA, DESCARGA E TRANSPORTE EM SOLO DE 2A CATEGORIA COM TRATOR DE ESTEIRAS (100HP/LÂMINA: 2,19M3) E CAMINHÃO BASCULANTE DE 14M3, DMT ATÉ 200M. AF_07/2020</v>
          </cell>
          <cell r="I5508" t="str">
            <v>M3</v>
          </cell>
          <cell r="J5508" t="str">
            <v>ATRIBUÍDO SÃO PAULO</v>
          </cell>
          <cell r="K5508" t="str">
            <v>17,49</v>
          </cell>
        </row>
        <row r="5509">
          <cell r="G5509">
            <v>101150</v>
          </cell>
          <cell r="H5509" t="str">
            <v>ESCAVAÇÃO HORIZONTAL, INCLUINDO ESCARIFICAÇÃO, CARGA, DESCARGA E TRANSPORTE EM SOLO DE 2A CATEGORIA COM TRATOR DE ESTEIRAS (150HP/LÂMINA: 3,18M3) E CAMINHÃO BASCULANTE DE 14M3, DMT ATÉ 200M. AF_07/2020</v>
          </cell>
          <cell r="I5509" t="str">
            <v>M3</v>
          </cell>
          <cell r="J5509" t="str">
            <v>ATRIBUÍDO SÃO PAULO</v>
          </cell>
          <cell r="K5509" t="str">
            <v>16,50</v>
          </cell>
        </row>
        <row r="5510">
          <cell r="G5510">
            <v>101151</v>
          </cell>
          <cell r="H5510" t="str">
            <v>ESCAVAÇÃO HORIZONTAL, INCLUINDO ESCARIFICAÇÃO, CARGA, DESCARGA E TRANSPORTE EM SOLO DE 2A CATEGORIA COM TRATOR DE ESTEIRAS (170HP/LÂMINA: 5,20M3) E CAMINHÃO BASCULANTE DE 14M3, DMT ATÉ 200M. AF_07/2020</v>
          </cell>
          <cell r="I5510" t="str">
            <v>M3</v>
          </cell>
          <cell r="J5510" t="str">
            <v>ATRIBUÍDO SÃO PAULO</v>
          </cell>
          <cell r="K5510" t="str">
            <v>14,33</v>
          </cell>
        </row>
        <row r="5511">
          <cell r="G5511">
            <v>101152</v>
          </cell>
          <cell r="H5511" t="str">
            <v>ESCAVAÇÃO HORIZONTAL, INCLUINDO ESCARIFICAÇÃO, CARGA, DESCARGA E TRANSPORTE EM SOLO DE 2A CATEGORIA COM TRATOR DE ESTEIRAS (347HP/LÂMINA: 8,70M3) E CAMINHÃO BASCULANTE DE 14M3, DMT ATÉ 200M. AF_07/2020</v>
          </cell>
          <cell r="I5511" t="str">
            <v>M3</v>
          </cell>
          <cell r="J5511" t="str">
            <v>ATRIBUÍDO SÃO PAULO</v>
          </cell>
          <cell r="K5511" t="str">
            <v>15,93</v>
          </cell>
        </row>
        <row r="5512">
          <cell r="G5512">
            <v>101153</v>
          </cell>
          <cell r="H5512" t="str">
            <v>ESCAVAÇÃO HORIZONTAL, INCLUINDO ESCARIFICAÇÃO, CARGA, DESCARGA E TRANSPORTE EM SOLO DE 2A CATEGORIA COM TRATOR DE ESTEIRAS (125HP/LÂMINA: 2,70M3) E CAMINHÃO BASCULANTE DE 14M3, DMT ATÉ 200M. AF_07/2020</v>
          </cell>
          <cell r="I5512" t="str">
            <v>M3</v>
          </cell>
          <cell r="J5512" t="str">
            <v>ATRIBUÍDO SÃO PAULO</v>
          </cell>
          <cell r="K5512" t="str">
            <v>16,59</v>
          </cell>
        </row>
        <row r="5513">
          <cell r="G5513">
            <v>101206</v>
          </cell>
          <cell r="H5513" t="str">
            <v>ESCAVAÇÃO VERTICAL PARA  EDIFICAÇÃO, COM CARGA, DESCARGA E TRANSPORTE DE SOLO DE 1ª CATEGORIA, COM ESCAVADEIRA HIDRÁULICA (CAÇAMBA: 0,8 M³ / 111 HP), FROTA DE 3 CAMINHÕES BASCULANTES DE 14 M³, DMT ATÉ 1 KM E VELOCIDADE MÉDIA 14 KM/H. AF_05/2020</v>
          </cell>
          <cell r="I5513" t="str">
            <v>M3</v>
          </cell>
          <cell r="J5513" t="str">
            <v>ATRIBUÍDO SÃO PAULO</v>
          </cell>
          <cell r="K5513" t="str">
            <v>11,38</v>
          </cell>
        </row>
        <row r="5514">
          <cell r="G5514">
            <v>101207</v>
          </cell>
          <cell r="H5514" t="str">
            <v>ESCAVAÇÃO VERTICAL PARA EDIFICAÇÃO, COM CARGA, DESCARGA E TRANSPORTE DE SOLO DE 1ª CATEGORIA, COM ESCAVADEIRA HIDRÁULICA (CAÇAMBA: 0,8 M³ / 111 HP), FROTA DE 2 CAMINHÕES BASCULANTES DE 18 M³, DMT ATÉ 1 KM E VELOCIDADE MÉDIA 14 KM/H. AF_05/2020</v>
          </cell>
          <cell r="I5514" t="str">
            <v>M3</v>
          </cell>
          <cell r="J5514" t="str">
            <v>ATRIBUÍDO SÃO PAULO</v>
          </cell>
          <cell r="K5514" t="str">
            <v>9,92</v>
          </cell>
        </row>
        <row r="5515">
          <cell r="G5515">
            <v>101208</v>
          </cell>
          <cell r="H5515" t="str">
            <v>ESCAVAÇÃO VERTICAL PARA  EDIFICAÇÃO, COM CARGA, DESCARGA E TRANSPORTE DE SOLO DE 1ª CATEGORIA, COM ESCAVADEIRA HIDRÁULICA (CAÇAMBA: 1,2 M³ / 155 HP), FROTA DE 3 CAMINHÕES BASCULANTES DE 14 M³, DMT ATÉ 1 KM E VELOCIDADE MÉDIA 14 KM/H. AF_05/2020</v>
          </cell>
          <cell r="I5515" t="str">
            <v>M3</v>
          </cell>
          <cell r="J5515" t="str">
            <v>ATRIBUÍDO SÃO PAULO</v>
          </cell>
          <cell r="K5515" t="str">
            <v>9,66</v>
          </cell>
        </row>
        <row r="5516">
          <cell r="G5516">
            <v>101209</v>
          </cell>
          <cell r="H5516" t="str">
            <v>ESCAVAÇÃO VERTICAL PARA  EDIFICAÇÃO, COM CARGA, DESCARGA E TRANSPORTE DE SOLO DE 1ª CATEGORIA, COM ESCAVADEIRA HIDRÁULICA (CAÇAMBA: 1,2 M³ / 155 HP), FROTA DE 3 CAMINHÕES BASCULANTES DE 18 M³, DMT ATÉ 1 KM E VELOCIDADE MÉDIA 14 KM/H. AF_05/2020</v>
          </cell>
          <cell r="I5516" t="str">
            <v>M3</v>
          </cell>
          <cell r="J5516" t="str">
            <v>ATRIBUÍDO SÃO PAULO</v>
          </cell>
          <cell r="K5516" t="str">
            <v>8,96</v>
          </cell>
        </row>
        <row r="5517">
          <cell r="G5517">
            <v>101210</v>
          </cell>
          <cell r="H5517" t="str">
            <v>ESCAVAÇÃO VERTICAL PARA  EDIFICAÇÃO, COM CARGA, DESCARGA E TRANSPORTE DE SOLO DE 1ª CATEGORIA, COM ESCAVADEIRA HIDRÁULICA (CAÇAMBA: 0,8 M³ / 111 HP), FROTA DE 4 CAMINHÕES BASCULANTES DE 14 M³, DMT DE 1,5 KM E VELOCIDADE MÉDIA 18 KM/H. AF_05/2020</v>
          </cell>
          <cell r="I5517" t="str">
            <v>M3</v>
          </cell>
          <cell r="J5517" t="str">
            <v>ATRIBUÍDO SÃO PAULO</v>
          </cell>
          <cell r="K5517" t="str">
            <v>16,07</v>
          </cell>
        </row>
        <row r="5518">
          <cell r="G5518">
            <v>101211</v>
          </cell>
          <cell r="H5518" t="str">
            <v>ESCAVAÇÃO VERTICAL PARA  EDIFICAÇÃO, COM CARGA, DESCARGA E TRANSPORTE DE SOLO DE 1ª CATEGORIA, COM ESCAVADEIRA HIDRÁULICA (CAÇAMBA: 0,8 M³ / 111 HP), FROTA DE 4 CAMINHÕES BASCULANTES DE 14 M³, DMT DE 2 KM E VELOCIDADE MÉDIA 19 KM/H. AF_05/2020</v>
          </cell>
          <cell r="I5518" t="str">
            <v>M3</v>
          </cell>
          <cell r="J5518" t="str">
            <v>ATRIBUÍDO SÃO PAULO</v>
          </cell>
          <cell r="K5518" t="str">
            <v>17,26</v>
          </cell>
        </row>
        <row r="5519">
          <cell r="G5519">
            <v>101212</v>
          </cell>
          <cell r="H5519" t="str">
            <v>ESCAVAÇÃO VERTICAL PARA  EDIFICAÇÃO, COM CARGA, DESCARGA E TRANSPORTE DE SOLO DE 1ª CATEGORIA, COM ESCAVADEIRA HIDRÁULICA (CAÇAMBA: 0,8 M³ / 111 HP), FROTA DE 5 CAMINHÕES BASCULANTES DE 14 M³, DMT DE 3 KM E VELOCIDADE MÉDIA 20 KM/H. AF_05/2020</v>
          </cell>
          <cell r="I5519" t="str">
            <v>M3</v>
          </cell>
          <cell r="J5519" t="str">
            <v>ATRIBUÍDO SÃO PAULO</v>
          </cell>
          <cell r="K5519" t="str">
            <v>20,12</v>
          </cell>
        </row>
        <row r="5520">
          <cell r="G5520">
            <v>101213</v>
          </cell>
          <cell r="H5520" t="str">
            <v>ESCAVAÇÃO VERTICAL PARA  EDIFICAÇÃO, COM CARGA, DESCARGA E TRANSPORTE DE SOLO DE 1ª CATEGORIA, COM ESCAVADEIRA HIDRÁULICA (CAÇAMBA: 0,8 M³ / 111 HP), FROTA DE 6 CAMINHÕES BASCULANTES DE 14 M³, DMT DE 4 KM E VELOCIDADE MÉDIA 22 KM/H. AF_05/2020</v>
          </cell>
          <cell r="I5520" t="str">
            <v>M3</v>
          </cell>
          <cell r="J5520" t="str">
            <v>ATRIBUÍDO SÃO PAULO</v>
          </cell>
          <cell r="K5520" t="str">
            <v>22,46</v>
          </cell>
        </row>
        <row r="5521">
          <cell r="G5521">
            <v>101214</v>
          </cell>
          <cell r="H5521" t="str">
            <v>ESCAVAÇÃO VERTICAL PARA  EDIFICAÇÃO, COM CARGA, DESCARGA E TRANSPORTE DE SOLO DE 1ª CATEGORIA, COM ESCAVADEIRA HIDRÁULICA (CAÇAMBA: 0,8 M³ / 111 HP), FROTA DE 7 CAMINHÕES BASCULANTES DE 14 M³, DMT DE 6 KM E VELOCIDADE MÉDIA 22 KM/H. AF_05/2020</v>
          </cell>
          <cell r="I5521" t="str">
            <v>M3</v>
          </cell>
          <cell r="J5521" t="str">
            <v>ATRIBUÍDO SÃO PAULO</v>
          </cell>
          <cell r="K5521" t="str">
            <v>27,24</v>
          </cell>
        </row>
        <row r="5522">
          <cell r="G5522">
            <v>101215</v>
          </cell>
          <cell r="H5522" t="str">
            <v>ESCAVAÇÃO VERTICAL PARA  EDIFICAÇÃO, COM CARGA, DESCARGA E TRANSPORTE DE SOLO DE 1ª CATEGORIA, COM ESCAVADEIRA HIDRÁULICA (CAÇAMBA: 0,8 M³ / 111 HP), FROTA DE 4 CAMINHÕES BASCULANTES DE 18 M³, DMT DE 1,5 KM E VELOCIDADE MÉDIA 18 KM/H. AF_05/2020</v>
          </cell>
          <cell r="I5522" t="str">
            <v>M3</v>
          </cell>
          <cell r="J5522" t="str">
            <v>ATRIBUÍDO SÃO PAULO</v>
          </cell>
          <cell r="K5522" t="str">
            <v>15,39</v>
          </cell>
        </row>
        <row r="5523">
          <cell r="G5523">
            <v>101216</v>
          </cell>
          <cell r="H5523" t="str">
            <v>ESCAVAÇÃO VERTICAL PARA  EDIFICAÇÃO, COM CARGA, DESCARGA E TRANSPORTE DE SOLO DE 1ª CATEGORIA, COM ESCAVADEIRA HIDRÁULICA (CAÇAMBA: 0,8 M³ / 111 HP), FROTA DE 4 CAMINHÕES BASCULANTES DE 18 M³, DMT DE 2 KM E VELOCIDADE MÉDIA 19 KM/H. AF_05/2020</v>
          </cell>
          <cell r="I5523" t="str">
            <v>M3</v>
          </cell>
          <cell r="J5523" t="str">
            <v>ATRIBUÍDO SÃO PAULO</v>
          </cell>
          <cell r="K5523" t="str">
            <v>16,18</v>
          </cell>
        </row>
        <row r="5524">
          <cell r="G5524">
            <v>101217</v>
          </cell>
          <cell r="H5524" t="str">
            <v>ESCAVAÇÃO VERTICAL PARA  EDIFICAÇÃO, COM CARGA, DESCARGA E TRANSPORTE DE SOLO DE 1ª CATEGORIA, COM ESCAVADEIRA HIDRÁULICA (CAÇAMBA: 0,8 M³ / 111 HP), FROTA DE 5 CAMINHÕES BASCULANTES DE 18 M³, DMT DE 3 KM E VELOCIDADE MÉDIA 20 KM/H. AF_05/2020</v>
          </cell>
          <cell r="I5524" t="str">
            <v>M3</v>
          </cell>
          <cell r="J5524" t="str">
            <v>ATRIBUÍDO SÃO PAULO</v>
          </cell>
          <cell r="K5524" t="str">
            <v>18,82</v>
          </cell>
        </row>
        <row r="5525">
          <cell r="G5525">
            <v>101218</v>
          </cell>
          <cell r="H5525" t="str">
            <v>ESCAVAÇÃO VERTICAL PARA  EDIFICAÇÃO, COM CARGA, DESCARGA E TRANSPORTE DE SOLO DE 1ª CATEGORIA, COM ESCAVADEIRA HIDRÁULICA (CAÇAMBA: 0,8 M³ / 111 HP), FROTA DE 5 CAMINHÕES BASCULANTES DE 18 M³, DMT DE 4 KM E VELOCIDADE MÉDIA 22 KM/H. AF_05/2020</v>
          </cell>
          <cell r="I5525" t="str">
            <v>M3</v>
          </cell>
          <cell r="J5525" t="str">
            <v>ATRIBUÍDO SÃO PAULO</v>
          </cell>
          <cell r="K5525" t="str">
            <v>19,98</v>
          </cell>
        </row>
        <row r="5526">
          <cell r="G5526">
            <v>101219</v>
          </cell>
          <cell r="H5526" t="str">
            <v>ESCAVAÇÃO VERTICAL PARA  EDIFICAÇÃO, COM CARGA, DESCARGA E TRANSPORTE DE SOLO DE 1ª CATEGORIA, COM ESCAVADEIRA HIDRÁULICA (CAÇAMBA: 0,8 M³ / 111 HP), FROTA DE 6 CAMINHÕES BASCULANTES DE 18 M³, DMT DE 6 KM E VELOCIDADE MÉDIA 22 KM/H. AF_05/2020</v>
          </cell>
          <cell r="I5526" t="str">
            <v>M3</v>
          </cell>
          <cell r="J5526" t="str">
            <v>ATRIBUÍDO SÃO PAULO</v>
          </cell>
          <cell r="K5526" t="str">
            <v>24,27</v>
          </cell>
        </row>
        <row r="5527">
          <cell r="G5527">
            <v>101220</v>
          </cell>
          <cell r="H5527" t="str">
            <v>ESCAVAÇÃO VERTICAL PARA  EDIFICAÇÃO, COM CARGA, DESCARGA E TRANSPORTE DE SOLO DE 1ª CATEGORIA, COM ESCAVADEIRA HIDRÁULICA (CAÇAMBA: 1,2 M³ / 155 HP), FROTA DE 5 CAMINHÕES BASCULANTES DE 14 M³, DMT DE 1,5 KM E VELOCIDADE MÉDIA 18 KM/H. AF_05/2020</v>
          </cell>
          <cell r="I5527" t="str">
            <v>M3</v>
          </cell>
          <cell r="J5527" t="str">
            <v>ATRIBUÍDO SÃO PAULO</v>
          </cell>
          <cell r="K5527" t="str">
            <v>15,13</v>
          </cell>
        </row>
        <row r="5528">
          <cell r="G5528">
            <v>101221</v>
          </cell>
          <cell r="H5528" t="str">
            <v>ESCAVAÇÃO VERTICAL PARA  EDIFICAÇÃO, COM CARGA, DESCARGA E TRANSPORTE DE SOLO DE 1ª CATEGORIA, COM ESCAVADEIRA HIDRÁULICA (CAÇAMBA: 1,2 M³ / 155 HP), FROTA DE 5 CAMINHÕES BASCULANTES DE 14 M³, DMT DE 2 KM E VELOCIDADE MÉDIA 19 KM/H. AF_05/2020</v>
          </cell>
          <cell r="I5528" t="str">
            <v>M3</v>
          </cell>
          <cell r="J5528" t="str">
            <v>ATRIBUÍDO SÃO PAULO</v>
          </cell>
          <cell r="K5528" t="str">
            <v>16,04</v>
          </cell>
        </row>
        <row r="5529">
          <cell r="G5529">
            <v>101222</v>
          </cell>
          <cell r="H5529" t="str">
            <v>ESCAVAÇÃO VERTICAL PARA  EDIFICAÇÃO, COM CARGA, DESCARGA E TRANSPORTE DE SOLO DE 1ª CATEGORIA, COM ESCAVADEIRA HIDRÁULICA (CAÇAMBA: 1,2 M³ / 155 HP), FROTA DE 6 CAMINHÕES BASCULANTES DE 14 M³, DMT DE 3 KM E VELOCIDADE MÉDIA 20 KM/H. AF_05/2020</v>
          </cell>
          <cell r="I5529" t="str">
            <v>M3</v>
          </cell>
          <cell r="J5529" t="str">
            <v>ATRIBUÍDO SÃO PAULO</v>
          </cell>
          <cell r="K5529" t="str">
            <v>18,66</v>
          </cell>
        </row>
        <row r="5530">
          <cell r="G5530">
            <v>101223</v>
          </cell>
          <cell r="H5530" t="str">
            <v>ESCAVAÇÃO VERTICAL PARA  EDIFICAÇÃO, COM CARGA, DESCARGA E TRANSPORTE DE SOLO DE 1ª CATEGORIA, COM ESCAVADEIRA HIDRÁULICA (CAÇAMBA: 1,2 M³ / 155 HP), FROTA DE 7 CAMINHÕES BASCULANTES DE 14 M³, DMT DE 4 KM E VELOCIDADE MÉDIA 22 KM/H. AF_05/2020</v>
          </cell>
          <cell r="I5530" t="str">
            <v>M3</v>
          </cell>
          <cell r="J5530" t="str">
            <v>ATRIBUÍDO SÃO PAULO</v>
          </cell>
          <cell r="K5530" t="str">
            <v>20,76</v>
          </cell>
        </row>
        <row r="5531">
          <cell r="G5531">
            <v>101224</v>
          </cell>
          <cell r="H5531" t="str">
            <v>ESCAVAÇÃO VERTICAL PARA  EDIFICAÇÃO, COM CARGA, DESCARGA E TRANSPORTE DE SOLO DE 1ª CATEGORIA, COM ESCAVADEIRA HIDRÁULICA (CAÇAMBA: 1,2 M³ / 155 HP), FROTA DE 9 CAMINHÕES BASCULANTES DE 14 M³, DMT DE 6 KM E VELOCIDADE MÉDIA 22 KM/H. AF_05/2020</v>
          </cell>
          <cell r="I5531" t="str">
            <v>M3</v>
          </cell>
          <cell r="J5531" t="str">
            <v>ATRIBUÍDO SÃO PAULO</v>
          </cell>
          <cell r="K5531" t="str">
            <v>26,05</v>
          </cell>
        </row>
        <row r="5532">
          <cell r="G5532">
            <v>101225</v>
          </cell>
          <cell r="H5532" t="str">
            <v>ESCAVAÇÃO VERTICAL PARA  EDIFICAÇÃO, COM CARGA, DESCARGA E TRANSPORTE DE SOLO DE 1ª CATEGORIA, COM ESCAVADEIRA HIDRÁULICA (CAÇAMBA: 1,2 M³ / 155 HP), FROTA DE 5 CAMINHÕES BASCULANTES DE 18 M³, DMT DE 1,5 KM E VELOCIDADE MÉDIA 18 KM/H. AF_05/2020</v>
          </cell>
          <cell r="I5532" t="str">
            <v>M3</v>
          </cell>
          <cell r="J5532" t="str">
            <v>ATRIBUÍDO SÃO PAULO</v>
          </cell>
          <cell r="K5532" t="str">
            <v>13,89</v>
          </cell>
        </row>
        <row r="5533">
          <cell r="G5533">
            <v>101226</v>
          </cell>
          <cell r="H5533" t="str">
            <v>ESCAVAÇÃO VERTICAL PARA  EDIFICAÇÃO, COM CARGA, DESCARGA E TRANSPORTE DE SOLO DE 1ª CATEGORIA, COM ESCAVADEIRA HIDRÁULICA (CAÇAMBA: 1,2 M³ / 155 HP), FROTA DE 5 CAMINHÕES BASCULANTES DE 18 M³, DMT DE 2 KM E VELOCIDADE MÉDIA 19 KM/H. AF_05/2020</v>
          </cell>
          <cell r="I5533" t="str">
            <v>M3</v>
          </cell>
          <cell r="J5533" t="str">
            <v>ATRIBUÍDO SÃO PAULO</v>
          </cell>
          <cell r="K5533" t="str">
            <v>14,68</v>
          </cell>
        </row>
        <row r="5534">
          <cell r="G5534">
            <v>101227</v>
          </cell>
          <cell r="H5534" t="str">
            <v>ESCAVAÇÃO VERTICAL PARA  EDIFICAÇÃO, COM CARGA, DESCARGA E TRANSPORTE DE SOLO DE 1ª CATEGORIA, COM ESCAVADEIRA HIDRÁULICA (CAÇAMBA: 1,2 M³ / 155 HP), FROTA DE 6 CAMINHÕES BASCULANTES DE 18 M³, DMT DE 3 KM E VELOCIDADE MÉDIA 20 KM/H. AF_05/2020</v>
          </cell>
          <cell r="I5534" t="str">
            <v>M3</v>
          </cell>
          <cell r="J5534" t="str">
            <v>ATRIBUÍDO SÃO PAULO</v>
          </cell>
          <cell r="K5534" t="str">
            <v>17,03</v>
          </cell>
        </row>
        <row r="5535">
          <cell r="G5535">
            <v>101228</v>
          </cell>
          <cell r="H5535" t="str">
            <v>ESCAVAÇÃO VERTICAL PARA  EDIFICAÇÃO, COM CARGA, DESCARGA E TRANSPORTE DE SOLO DE 1ª CATEGORIA, COM ESCAVADEIRA HIDRÁULICA (CAÇAMBA: 1,2 M³ / 155 HP), FROTA DE 6 CAMINHÕES BASCULANTES DE 18 M³, DMT DE 4 KM E VELOCIDADE MÉDIA 22 KM/H. AF_05/2020</v>
          </cell>
          <cell r="I5535" t="str">
            <v>M3</v>
          </cell>
          <cell r="J5535" t="str">
            <v>ATRIBUÍDO SÃO PAULO</v>
          </cell>
          <cell r="K5535" t="str">
            <v>18,22</v>
          </cell>
        </row>
        <row r="5536">
          <cell r="G5536">
            <v>101229</v>
          </cell>
          <cell r="H5536" t="str">
            <v>ESCAVAÇÃO VERTICAL PARA  EDIFICAÇÃO, COM CARGA, DESCARGA E TRANSPORTE DE SOLO DE 1ª CATEGORIA, COM ESCAVADEIRA HIDRÁULICA (CAÇAMBA: 1,2 M³ / 155 HP), FROTA DE 8 CAMINHÕES BASCULANTES DE 18 M³, DMT DE 6 KM E VELOCIDADE MÉDIA 22 KM/H. AF_05/2020</v>
          </cell>
          <cell r="I5536" t="str">
            <v>M3</v>
          </cell>
          <cell r="J5536" t="str">
            <v>ATRIBUÍDO SÃO PAULO</v>
          </cell>
          <cell r="K5536" t="str">
            <v>22,96</v>
          </cell>
        </row>
        <row r="5537">
          <cell r="G5537">
            <v>101230</v>
          </cell>
          <cell r="H5537" t="str">
            <v>ESCAVAÇÃO VERTICAL PARA INFRAESTRUTURA, COM CARGA, DESCARGA E TRANSPORTE DE SOLO DE 1ª CATEGORIA, COM ESCAVADEIRA HIDRÁULICA (CAÇAMBA: 0,8 M³ / 111 HP), FROTA DE 3 CAMINHÕES BASCULANTES DE 14 M³, DMT ATÉ 1 KM E VELOCIDADE MÉDIA14 KM/H. AF_05/2020</v>
          </cell>
          <cell r="I5537" t="str">
            <v>M3</v>
          </cell>
          <cell r="J5537" t="str">
            <v>ATRIBUÍDO SÃO PAULO</v>
          </cell>
          <cell r="K5537" t="str">
            <v>10,05</v>
          </cell>
        </row>
        <row r="5538">
          <cell r="G5538">
            <v>101231</v>
          </cell>
          <cell r="H5538" t="str">
            <v>ESCAVAÇÃO VERTICAL PARA INFRAESTRUTURA, COM CARGA, DESCARGA E TRANSPORTE DE SOLO DE 1ª CATEGORIA, COM ESCAVADEIRA HIDRÁULICA (CAÇAMBA: 0,8 M³ / 111 HP), FROTA DE 3 CAMINHÕES BASCULANTES DE 18 M³, DMT ATÉ 1 KM E VELOCIDADE MÉDIA14 KM/H. AF_05/2020</v>
          </cell>
          <cell r="I5538" t="str">
            <v>M3</v>
          </cell>
          <cell r="J5538" t="str">
            <v>ATRIBUÍDO SÃO PAULO</v>
          </cell>
          <cell r="K5538" t="str">
            <v>9,57</v>
          </cell>
        </row>
        <row r="5539">
          <cell r="G5539">
            <v>101232</v>
          </cell>
          <cell r="H5539" t="str">
            <v>ESCAVAÇÃO VERTICAL PARA INFRAESTRUTURA, COM CARGA, DESCARGA E TRANSPORTE DE SOLO DE 1ª CATEGORIA, COM ESCAVADEIRA HIDRÁULICA (CAÇAMBA: 1,2 M³ / 155 HP), FROTA DE 3 CAMINHÕES BASCULANTES DE 14 M³, DMT ATÉ 1 KM E VELOCIDADE MÉDIA14 KM/H. AF_05/2020</v>
          </cell>
          <cell r="I5539" t="str">
            <v>M3</v>
          </cell>
          <cell r="J5539" t="str">
            <v>ATRIBUÍDO SÃO PAULO</v>
          </cell>
          <cell r="K5539" t="str">
            <v>8,66</v>
          </cell>
        </row>
        <row r="5540">
          <cell r="G5540">
            <v>101233</v>
          </cell>
          <cell r="H5540" t="str">
            <v>ESCAVAÇÃO VERTICAL PARA INFRAESTRUTURA, COM CARGA, DESCARGA E TRANSPORTE DE SOLO DE 1ª CATEGORIA, COM ESCAVADEIRA HIDRÁULICA (CAÇAMBA: 1,2 M³ / 155 HP), FROTA DE 3 CAMINHÕES BASCULANTES DE 18 M³, DMT ATÉ 1 KM E VELOCIDADE MÉDIA14 KM/H. AF_05/2020</v>
          </cell>
          <cell r="I5540" t="str">
            <v>M3</v>
          </cell>
          <cell r="J5540" t="str">
            <v>ATRIBUÍDO SÃO PAULO</v>
          </cell>
          <cell r="K5540" t="str">
            <v>7,99</v>
          </cell>
        </row>
        <row r="5541">
          <cell r="G5541">
            <v>101234</v>
          </cell>
          <cell r="H5541" t="str">
            <v>ESCAVAÇÃO VERTICAL PARA INFRAESTRUTURA, COM CARGA, DESCARGA E TRANSPORTE DE SOLO DE 1ª CATEGORIA, COM ESCAVADEIRA HIDRÁULICA (CAÇAMBA: 0,8 M³ / 111HP), FROTA DE 5 CAMINHÕES BASCULANTES DE 14 M³, DMT DE 1,5 KM E VELOCIDADE MÉDIA18 KM/H. AF_05/2020</v>
          </cell>
          <cell r="I5541" t="str">
            <v>M3</v>
          </cell>
          <cell r="J5541" t="str">
            <v>ATRIBUÍDO SÃO PAULO</v>
          </cell>
          <cell r="K5541" t="str">
            <v>15,69</v>
          </cell>
        </row>
        <row r="5542">
          <cell r="G5542">
            <v>101235</v>
          </cell>
          <cell r="H5542" t="str">
            <v>ESCAVAÇÃO VERTICAL PARA INFRAESTRUTURA, COM CARGA, DESCARGA E TRANSPORTE DE SOLO DE 1ª CATEGORIA, COM ESCAVADEIRA HIDRÁULICA (CAÇAMBA: 0,8 M³ / 111HP), FROTA DE 5 CAMINHÕES BASCULANTES DE 14 M³, DMT DE 2 KM E VELOCIDADE MÉDIA 19 KM/H. AF_05/2020</v>
          </cell>
          <cell r="I5542" t="str">
            <v>M3</v>
          </cell>
          <cell r="J5542" t="str">
            <v>ATRIBUÍDO SÃO PAULO</v>
          </cell>
          <cell r="K5542" t="str">
            <v>16,58</v>
          </cell>
        </row>
        <row r="5543">
          <cell r="G5543">
            <v>101236</v>
          </cell>
          <cell r="H5543" t="str">
            <v>ESCAVAÇÃO VERTICAL PARA INFRAESTRUTURA, COM CARGA, DESCARGA E TRANSPORTE DE SOLO DE 1ª CATEGORIA, COM ESCAVADEIRA HIDRÁULICA (CAÇAMBA: 0,8 M³ / 111HP), FROTA DE 6 CAMINHÕES BASCULANTES DE 14 M³, DMT DE 3 KM E VELOCIDADE MÉDIA 20 KM/H. AF_05/2020</v>
          </cell>
          <cell r="I5543" t="str">
            <v>M3</v>
          </cell>
          <cell r="J5543" t="str">
            <v>ATRIBUÍDO SÃO PAULO</v>
          </cell>
          <cell r="K5543" t="str">
            <v>19,32</v>
          </cell>
        </row>
        <row r="5544">
          <cell r="G5544">
            <v>101237</v>
          </cell>
          <cell r="H5544" t="str">
            <v>ESCAVAÇÃO VERTICAL PARA INFRAESTRUTURA, COM CARGA, DESCARGA E TRANSPORTE DE SOLO DE 1ª CATEGORIA, COM ESCAVADEIRA HIDRÁULICA (CAÇAMBA: 0,8 M³ / 111HP), FROTA DE 6 CAMINHÕES BASCULANTES DE 14 M³, DMT DE 4 KM E VELOCIDADE MÉDIA 22 KM/H. AF_05/2020</v>
          </cell>
          <cell r="I5544" t="str">
            <v>M3</v>
          </cell>
          <cell r="J5544" t="str">
            <v>ATRIBUÍDO SÃO PAULO</v>
          </cell>
          <cell r="K5544" t="str">
            <v>20,65</v>
          </cell>
        </row>
        <row r="5545">
          <cell r="G5545">
            <v>101238</v>
          </cell>
          <cell r="H5545" t="str">
            <v>ESCAVAÇÃO VERTICAL PARA INFRAESTRUTURA, COM CARGA, DESCARGA E TRANSPORTE DE SOLO DE 1ª CATEGORIA, COM ESCAVADEIRA HIDRÁULICA (CAÇAMBA: 0,8 M³ / 111HP), FROTA DE 8 CAMINHÕES BASCULANTES DE 14 M³, DMT DE 6 KM E VELOCIDADE MÉDIA 22 KM/H. AF_05/2020</v>
          </cell>
          <cell r="I5545" t="str">
            <v>M3</v>
          </cell>
          <cell r="J5545" t="str">
            <v>ATRIBUÍDO SÃO PAULO</v>
          </cell>
          <cell r="K5545" t="str">
            <v>26,11</v>
          </cell>
        </row>
        <row r="5546">
          <cell r="G5546">
            <v>101239</v>
          </cell>
          <cell r="H5546" t="str">
            <v>ESCAVAÇÃO VERTICAL PARA INFRAESTRUTURA, COM CARGA, DESCARGA E TRANSPORTE DE SOLO DE 1ª CATEGORIA, COM ESCAVADEIRA HIDRÁULICA (CAÇAMBA: 0,8 M³ / 111HP), FROTA DE 4 CAMINHÕES BASCULANTES DE 18 M³, DMT DE 1,5 KM E VELOCIDADE MÉDIA18 KM/H. AF_05/2020</v>
          </cell>
          <cell r="I5546" t="str">
            <v>M3</v>
          </cell>
          <cell r="J5546" t="str">
            <v>ATRIBUÍDO SÃO PAULO</v>
          </cell>
          <cell r="K5546" t="str">
            <v>13,86</v>
          </cell>
        </row>
        <row r="5547">
          <cell r="G5547">
            <v>101240</v>
          </cell>
          <cell r="H5547" t="str">
            <v>ESCAVAÇÃO VERTICAL PARA INFRAESTRUTURA, COM CARGA, DESCARGA E TRANSPORTE DE SOLO DE 1ª CATEGORIA, COM ESCAVADEIRA HIDRÁULICA (CAÇAMBA: 0,8 M³ / 111HP), FROTA DE 4 CAMINHÕES BASCULANTES DE 18 M³, DMT DE 2 KM E VELOCIDADE MÉDIA 19 KM/H. AF_05/2020</v>
          </cell>
          <cell r="I5547" t="str">
            <v>M3</v>
          </cell>
          <cell r="J5547" t="str">
            <v>ATRIBUÍDO SÃO PAULO</v>
          </cell>
          <cell r="K5547" t="str">
            <v>14,66</v>
          </cell>
        </row>
        <row r="5548">
          <cell r="G5548">
            <v>101241</v>
          </cell>
          <cell r="H5548" t="str">
            <v>ESCAVAÇÃO VERTICAL PARA INFRAESTRUTURA, COM CARGA, DESCARGA E TRANSPORTE DE SOLO DE 1ª CATEGORIA, COM ESCAVADEIRA HIDRÁULICA (CAÇAMBA: 0,8 M³ / 111HP), FROTA DE 5 CAMINHÕES BASCULANTES DE 18 M³, DMT DE 3 KM E VELOCIDADE MÉDIA 20 KM/H. AF_05/2020</v>
          </cell>
          <cell r="I5548" t="str">
            <v>M3</v>
          </cell>
          <cell r="J5548" t="str">
            <v>ATRIBUÍDO SÃO PAULO</v>
          </cell>
          <cell r="K5548" t="str">
            <v>17,12</v>
          </cell>
        </row>
        <row r="5549">
          <cell r="G5549">
            <v>101242</v>
          </cell>
          <cell r="H5549" t="str">
            <v>ESCAVAÇÃO VERTICAL PARA INFRAESTRUTURA, COM CARGA, DESCARGA E TRANSPORTE DE SOLO DE 1ª CATEGORIA, COM ESCAVADEIRA HIDRÁULICA (CAÇAMBA: 0,8 M³ / 111HP), FROTA DE 6 CAMINHÕES BASCULANTES DE 18 M³, DMT DE 4 KM E VELOCIDADE MÉDIA 22 KM/H. AF_05/2020</v>
          </cell>
          <cell r="I5549" t="str">
            <v>M3</v>
          </cell>
          <cell r="J5549" t="str">
            <v>ATRIBUÍDO SÃO PAULO</v>
          </cell>
          <cell r="K5549" t="str">
            <v>19,10</v>
          </cell>
        </row>
        <row r="5550">
          <cell r="G5550">
            <v>101243</v>
          </cell>
          <cell r="H5550" t="str">
            <v>ESCAVAÇÃO VERTICAL PARA INFRAESTRUTURA, COM CARGA, DESCARGA E TRANSPORTE DE SOLO DE 1ª CATEGORIA, COM ESCAVADEIRA HIDRÁULICA (CAÇAMBA: 0,8 M³ / 111HP), FROTA DE 7 CAMINHÕES BASCULANTES DE 18 M³, DMT DE 6 KM E VELOCIDADE MÉDIA 22 KM/H. AF_05/2020</v>
          </cell>
          <cell r="I5550" t="str">
            <v>M3</v>
          </cell>
          <cell r="J5550" t="str">
            <v>ATRIBUÍDO SÃO PAULO</v>
          </cell>
          <cell r="K5550" t="str">
            <v>23,23</v>
          </cell>
        </row>
        <row r="5551">
          <cell r="G5551">
            <v>101244</v>
          </cell>
          <cell r="H5551" t="str">
            <v>ESCAVAÇÃO VERTICAL PARA INFRAESTRUTURA, COM CARGA, DESCARGA E TRANSPORTE DE SOLO DE 1ª CATEGORIA, COM ESCAVADEIRA HIDRÁULICA (CAÇAMBA: 1,2M³ / 155HP), FROTA DE 6 CAMINHÕES BASCULANTES DE 14 M³, DMT DE 1,5 KM E VELOCIDADE MÉDIA18 KM/H. AF_05/2020</v>
          </cell>
          <cell r="I5551" t="str">
            <v>M3</v>
          </cell>
          <cell r="J5551" t="str">
            <v>ATRIBUÍDO SÃO PAULO</v>
          </cell>
          <cell r="K5551" t="str">
            <v>14,54</v>
          </cell>
        </row>
        <row r="5552">
          <cell r="G5552">
            <v>101245</v>
          </cell>
          <cell r="H5552" t="str">
            <v>ESCAVAÇÃO VERTICAL PARA INFRAESTRUTURA, COM CARGA, DESCARGA E TRANSPORTE DE SOLO DE 1ª CATEGORIA, COM ESCAVADEIRA HIDRÁULICA (CAÇAMBA: 1,2 M³ / 155HP), FROTA DE 6 CAMINHÕES BASCULANTES DE 14 M³, DMT DE 2 KM E VELOCIDADE MÉDIA 19 KM/H. AF_05/2020</v>
          </cell>
          <cell r="I5552" t="str">
            <v>M3</v>
          </cell>
          <cell r="J5552" t="str">
            <v>ATRIBUÍDO SÃO PAULO</v>
          </cell>
          <cell r="K5552" t="str">
            <v>15,44</v>
          </cell>
        </row>
        <row r="5553">
          <cell r="G5553">
            <v>101246</v>
          </cell>
          <cell r="H5553" t="str">
            <v>ESCAVAÇÃO VERTICAL PARA INFRAESTRUTURA, COM CARGA, DESCARGA E TRANSPORTE DE SOLO DE 1ª CATEGORIA, COM ESCAVADEIRA HIDRÁULICA (CAÇAMBA: 1,2 M³ / 155HP), FROTA DE 7 CAMINHÕES BASCULANTES DE 14 M³, DMT DE 3 KM E VELOCIDADE MÉDIA 20 KM/H. AF_05/2020</v>
          </cell>
          <cell r="I5553" t="str">
            <v>M3</v>
          </cell>
          <cell r="J5553" t="str">
            <v>ATRIBUÍDO SÃO PAULO</v>
          </cell>
          <cell r="K5553" t="str">
            <v>17,96</v>
          </cell>
        </row>
        <row r="5554">
          <cell r="G5554">
            <v>101247</v>
          </cell>
          <cell r="H5554" t="str">
            <v>ESCAVAÇÃO VERTICAL PARA INFRAESTRUTURA, COM CARGA, DESCARGA E TRANSPORTE DE SOLO DE 1ª CATEGORIA, COM ESCAVADEIRA HIDRÁULICA (CAÇAMBA: 1,2 M³ / 155HP), FROTA DE 8 CAMINHÕES BASCULANTES DE 14 M³, DMT DE 4 KM E VELOCIDADE MÉDIA 22 KM/H. AF_05/2020</v>
          </cell>
          <cell r="I5554" t="str">
            <v>M3</v>
          </cell>
          <cell r="J5554" t="str">
            <v>ATRIBUÍDO SÃO PAULO</v>
          </cell>
          <cell r="K5554" t="str">
            <v>19,93</v>
          </cell>
        </row>
        <row r="5555">
          <cell r="G5555">
            <v>101248</v>
          </cell>
          <cell r="H5555" t="str">
            <v>ESCAVAÇÃO VERTICAL PARA INFRAESTRUTURA, COM CARGA, DESCARGA E TRANSPORTE DE SOLO DE 1ª CATEGORIA, COM ESCAVADEIRA HIDRÁULICA (CAÇAMBA: 1,2 M³ / 155HP), FROTA DE 10 CAMINHÕES BASCULANTES DE 14 M³, DMT DE 6 KM E VELOCIDADE MÉDIA22 KM/H. AF_05/2020</v>
          </cell>
          <cell r="I5555" t="str">
            <v>M3</v>
          </cell>
          <cell r="J5555" t="str">
            <v>ATRIBUÍDO SÃO PAULO</v>
          </cell>
          <cell r="K5555" t="str">
            <v>24,99</v>
          </cell>
        </row>
        <row r="5556">
          <cell r="G5556">
            <v>101249</v>
          </cell>
          <cell r="H5556" t="str">
            <v>ESCAVAÇÃO VERTICAL PARA INFRAESTRUTURA, COM CARGA, DESCARGA E TRANSPORTE DE SOLO DE 1ª CATEGORIA, COM ESCAVADEIRA HIDRÁULICA (CAÇAMBA: 1,2 M³ / 155HP), FROTA DE 5 CAMINHÕES BASCULANTES DE 18 M³, DMT DE 1,5 KM E VELOCIDADE MÉDIA18 KM/H. AF_05/2020</v>
          </cell>
          <cell r="I5556" t="str">
            <v>M3</v>
          </cell>
          <cell r="J5556" t="str">
            <v>ATRIBUÍDO SÃO PAULO</v>
          </cell>
          <cell r="K5556" t="str">
            <v>12,70</v>
          </cell>
        </row>
        <row r="5557">
          <cell r="G5557">
            <v>101250</v>
          </cell>
          <cell r="H5557" t="str">
            <v>ESCAVAÇÃO VERTICAL PARA INFRAESTRUTURA, COM CARGA, DESCARGA E TRANSPORTE DE SOLO DE 1ª CATEGORIA, COM ESCAVADEIRA HIDRÁULICA (CAÇAMBA: 1,2 M³ / 155HP), FROTA DE 6 CAMINHÕES BASCULANTES DE 18 M³, DMT DE 2 KM E VELOCIDADE MÉDIA 19 KM/H. AF_05/2020</v>
          </cell>
          <cell r="I5557" t="str">
            <v>M3</v>
          </cell>
          <cell r="J5557" t="str">
            <v>ATRIBUÍDO SÃO PAULO</v>
          </cell>
          <cell r="K5557" t="str">
            <v>14,08</v>
          </cell>
        </row>
        <row r="5558">
          <cell r="G5558">
            <v>101251</v>
          </cell>
          <cell r="H5558" t="str">
            <v>ESCAVAÇÃO VERTICAL PARA INFRAESTRUTURA, COM CARGA, DESCARGA E TRANSPORTE DE SOLO DE 1ª CATEGORIA, COM ESCAVADEIRA HIDRÁULICA (CAÇAMBA: 1,2 M³ / 155HP), FROTA DE 6 CAMINHÕES BASCULANTES DE 18 M³, DMT DE 3 KM E VELOCIDADE MÉDIA 20 KM/H. AF_05/2020</v>
          </cell>
          <cell r="I5558" t="str">
            <v>M3</v>
          </cell>
          <cell r="J5558" t="str">
            <v>ATRIBUÍDO SÃO PAULO</v>
          </cell>
          <cell r="K5558" t="str">
            <v>16,07</v>
          </cell>
        </row>
        <row r="5559">
          <cell r="G5559">
            <v>101252</v>
          </cell>
          <cell r="H5559" t="str">
            <v>ESCAVAÇÃO VERTICAL PARA INFRAESTRUTURA, COM CARGA, DESCARGA E TRANSPORTE DE SOLO DE 1ª CATEGORIA, COM ESCAVADEIRA HIDRÁULICA (CAÇAMBA: 1,2 M³ / 155HP), FROTA DE 7 CAMINHÕES BASCULANTES DE 18 M³, DMT DE 4 KM E VELOCIDADE MÉDIA 22 KM/H. AF_05/2020</v>
          </cell>
          <cell r="I5559" t="str">
            <v>M3</v>
          </cell>
          <cell r="J5559" t="str">
            <v>ATRIBUÍDO SÃO PAULO</v>
          </cell>
          <cell r="K5559" t="str">
            <v>17,47</v>
          </cell>
        </row>
        <row r="5560">
          <cell r="G5560">
            <v>101253</v>
          </cell>
          <cell r="H5560" t="str">
            <v>ESCAVAÇÃO VERTICAL PARA INFRAESTRUTURA, COM CARGA, DESCARGA E TRANSPORTE DE SOLO DE 1ª CATEGORIA, COM ESCAVADEIRA HIDRÁULICA (CAÇAMBA: 1,2 M³ / 155HP), FROTA DE 9 CAMINHÕES BASCULANTES DE 18 M³, DMT DE 6 KM E VELOCIDADE MÉDIA 22 KM/H. AF_05/2020</v>
          </cell>
          <cell r="I5560" t="str">
            <v>M3</v>
          </cell>
          <cell r="J5560" t="str">
            <v>ATRIBUÍDO SÃO PAULO</v>
          </cell>
          <cell r="K5560" t="str">
            <v>22,03</v>
          </cell>
        </row>
        <row r="5561">
          <cell r="G5561">
            <v>101254</v>
          </cell>
          <cell r="H5561" t="str">
            <v>ESCAVAÇÃO VERTICAL PARA  EDIFICAÇÃO, COM CARGA, DESCARGA E TRANSPORTE DE SOLO DE 1ª CATEGORIA, COM ESCAVADEIRA HIDRÁULICA (CAÇAMBA: 0,8 M³ / 111HP), FROTA DE 3 CAMINHÕES BASCULANTES DE 10 M³, DMT ATÉ 1 KM E VELOCIDADE MÉDIA 14 KM/H. AF_05/2020</v>
          </cell>
          <cell r="I5561" t="str">
            <v>M3</v>
          </cell>
          <cell r="J5561" t="str">
            <v>ATRIBUÍDO SÃO PAULO</v>
          </cell>
          <cell r="K5561" t="str">
            <v>11,61</v>
          </cell>
        </row>
        <row r="5562">
          <cell r="G5562">
            <v>101255</v>
          </cell>
          <cell r="H5562" t="str">
            <v>ESCAVAÇÃO VERTICAL PARA  EDIFICAÇÃO, COM CARGA, DESCARGA E TRANSPORTE DE SOLO DE 1ª CATEGORIA, COM ESCAVADEIRA HIDRÁULICA (CAÇAMBA: 1,2 M³ / 155HP), FROTA DE 3 CAMINHÕES BASCULANTES DE 10 M³, DMT ATÉ 1 KM E VELOCIDADE MÉDIA 14 KM/H. AF_05/2020</v>
          </cell>
          <cell r="I5562" t="str">
            <v>M3</v>
          </cell>
          <cell r="J5562" t="str">
            <v>ATRIBUÍDO SÃO PAULO</v>
          </cell>
          <cell r="K5562" t="str">
            <v>10,33</v>
          </cell>
        </row>
        <row r="5563">
          <cell r="G5563">
            <v>101256</v>
          </cell>
          <cell r="H5563" t="str">
            <v>ESCAVAÇÃO VERTICAL PARA  EDIFICAÇÃO, COM CARGA, DESCARGA E TRANSPORTE DE SOLO DE 1ª CATEGORIA, COM ESCAVADEIRA HIDRÁULICA (CAÇAMBA: 0,8 M³ / 111HP), FROTA DE 5 CAMINHÕES BASCULANTES DE 10 M³, DMT DE 1,5 KM E VELOCIDADE MÉDIA 18 KM/H. AF_05/2020</v>
          </cell>
          <cell r="I5563" t="str">
            <v>M3</v>
          </cell>
          <cell r="J5563" t="str">
            <v>ATRIBUÍDO SÃO PAULO</v>
          </cell>
          <cell r="K5563" t="str">
            <v>18,01</v>
          </cell>
        </row>
        <row r="5564">
          <cell r="G5564">
            <v>101257</v>
          </cell>
          <cell r="H5564" t="str">
            <v>ESCAVAÇÃO VERTICAL PARA  EDIFICAÇÃO, COM CARGA, DESCARGA E TRANSPORTE DE SOLO DE 1ª CATEGORIA, COM ESCAVADEIRA HIDRÁULICA (CAÇAMBA: 0,8 M³ / 111HP), FROTA DE 5 CAMINHÕES BASCULANTES DE 10 M³, DMT DE 2 KM E VELOCIDADE MÉDIA 19 KM/H. AF_05/2020</v>
          </cell>
          <cell r="I5564" t="str">
            <v>M3</v>
          </cell>
          <cell r="J5564" t="str">
            <v>ATRIBUÍDO SÃO PAULO</v>
          </cell>
          <cell r="K5564" t="str">
            <v>19,04</v>
          </cell>
        </row>
        <row r="5565">
          <cell r="G5565">
            <v>101258</v>
          </cell>
          <cell r="H5565" t="str">
            <v>ESCAVAÇÃO VERTICAL PARA  EDIFICAÇÃO, COM CARGA, DESCARGA E TRANSPORTE DE SOLO DE 1ª CATEGORIA, COM ESCAVADEIRA HIDRÁULICA (CAÇAMBA: 0,8 M³ / 111HP), FROTA DE 6 CAMINHÕES BASCULANTES DE 10 M³, DMT DE 3 KM E VELOCIDADE MÉDIA 20 KM/H. AF_05/2020</v>
          </cell>
          <cell r="I5565" t="str">
            <v>M3</v>
          </cell>
          <cell r="J5565" t="str">
            <v>ATRIBUÍDO SÃO PAULO</v>
          </cell>
          <cell r="K5565" t="str">
            <v>22,09</v>
          </cell>
        </row>
        <row r="5566">
          <cell r="G5566">
            <v>101259</v>
          </cell>
          <cell r="H5566" t="str">
            <v>ESCAVAÇÃO VERTICAL PARA  EDIFICAÇÃO, COM CARGA, DESCARGA E TRANSPORTE DE SOLO DE 1ª CATEGORIA, COM ESCAVADEIRA HIDRÁULICA (CAÇAMBA: 0,8 M³ / 111HP), FROTA DE 7 CAMINHÕES BASCULANTES DE 10 M³, DMT DE 4 KM E VELOCIDADE MÉDIA 22 KM/H. AF_05/2020</v>
          </cell>
          <cell r="I5566" t="str">
            <v>M3</v>
          </cell>
          <cell r="J5566" t="str">
            <v>ATRIBUÍDO SÃO PAULO</v>
          </cell>
          <cell r="K5566" t="str">
            <v>24,52</v>
          </cell>
        </row>
        <row r="5567">
          <cell r="G5567">
            <v>101260</v>
          </cell>
          <cell r="H5567" t="str">
            <v>ESCAVAÇÃO VERTICAL PARA  EDIFICAÇÃO, COM CARGA, DESCARGA E TRANSPORTE DE SOLO DE 1ª CATEGORIA, COM ESCAVADEIRA HIDRÁULICA (CAÇAMBA: 0,8 M³ / 111HP), FROTA DE 9 CAMINHÕES BASCULANTES DE 10 M³, DMT DE 6 KM E VELOCIDADE MÉDIA 22 KM/H. AF_05/2020</v>
          </cell>
          <cell r="I5567" t="str">
            <v>M3</v>
          </cell>
          <cell r="J5567" t="str">
            <v>ATRIBUÍDO SÃO PAULO</v>
          </cell>
          <cell r="K5567" t="str">
            <v>30,68</v>
          </cell>
        </row>
        <row r="5568">
          <cell r="G5568">
            <v>101261</v>
          </cell>
          <cell r="H5568" t="str">
            <v>ESCAVAÇÃO VERTICAL PARA  EDIFICAÇÃO, COM CARGA, DESCARGA E TRANSPORTE DE SOLO DE 1ª CATEGORIA, COM ESCAVADEIRA HIDRÁULICA (CAÇAMBA: 1,2 M³ / 155HP), FROTA DE 6 CAMINHÕES BASCULANTES DE 10 M³, DMT DE 1,5 KM E VELOCIDADE MÉDIA 18 KM/H. AF_05/2020</v>
          </cell>
          <cell r="I5568" t="str">
            <v>M3</v>
          </cell>
          <cell r="J5568" t="str">
            <v>ATRIBUÍDO SÃO PAULO</v>
          </cell>
          <cell r="K5568" t="str">
            <v>17,07</v>
          </cell>
        </row>
        <row r="5569">
          <cell r="G5569">
            <v>101262</v>
          </cell>
          <cell r="H5569" t="str">
            <v>ESCAVAÇÃO VERTICAL PARA  EDIFICAÇÃO, COM CARGA, DESCARGA E TRANSPORTE DE SOLO DE 1ª CATEGORIA, COM ESCAVADEIRA HIDRÁULICA (CAÇAMBA: 1,2 M³ / 155HP), FROTA DE 6 CAMINHÕES BASCULANTES DE 10 M³, DMT DE 2 KM E VELOCIDADE MÉDIA 19 KM/H. AF_05/2020</v>
          </cell>
          <cell r="I5569" t="str">
            <v>M3</v>
          </cell>
          <cell r="J5569" t="str">
            <v>ATRIBUÍDO SÃO PAULO</v>
          </cell>
          <cell r="K5569" t="str">
            <v>18,08</v>
          </cell>
        </row>
        <row r="5570">
          <cell r="G5570">
            <v>101263</v>
          </cell>
          <cell r="H5570" t="str">
            <v>ESCAVAÇÃO VERTICAL PARA  EDIFICAÇÃO, COM CARGA, DESCARGA E TRANSPORTE DE SOLO DE 1ª CATEGORIA, COM ESCAVADEIRA HIDRÁULICA (CAÇAMBA: 1,2 M³ / 155HP), FROTA DE 7 CAMINHÕES BASCULANTES DE 10 M³, DMT DE 3 KM E VELOCIDADE MÉDIA 20 KM/H. AF_05/2020</v>
          </cell>
          <cell r="I5570" t="str">
            <v>M3</v>
          </cell>
          <cell r="J5570" t="str">
            <v>ATRIBUÍDO SÃO PAULO</v>
          </cell>
          <cell r="K5570" t="str">
            <v>20,95</v>
          </cell>
        </row>
        <row r="5571">
          <cell r="G5571">
            <v>101264</v>
          </cell>
          <cell r="H5571" t="str">
            <v>ESCAVAÇÃO VERTICAL PARA  EDIFICAÇÃO, COM CARGA, DESCARGA E TRANSPORTE DE SOLO DE 1ª CATEGORIA, COM ESCAVADEIRA HIDRÁULICA (CAÇAMBA: 1,2 M³ / 155HP), FROTA DE 8 CAMINHÕES BASCULANTES DE 10 M³, DMT DE 4 KM E VELOCIDADE MÉDIA 22 KM/H. AF_05/2020</v>
          </cell>
          <cell r="I5571" t="str">
            <v>M3</v>
          </cell>
          <cell r="J5571" t="str">
            <v>ATRIBUÍDO SÃO PAULO</v>
          </cell>
          <cell r="K5571" t="str">
            <v>23,20</v>
          </cell>
        </row>
        <row r="5572">
          <cell r="G5572">
            <v>101265</v>
          </cell>
          <cell r="H5572" t="str">
            <v>ESCAVAÇÃO VERTICAL PARA  EDIFICAÇÃO, COM CARGA, DESCARGA E TRANSPORTE DE SOLO DE 1ª CATEGORIA, COM ESCAVADEIRA HIDRÁULICA (CAÇAMBA: 1,2 M³ / 155HP), FROTA DE 10 CAMINHÕES BASCULANTES DE 10 M³, DMT DE 6 KM E VELOCIDADE MÉDIA 22 KM/H. AF_05/2020</v>
          </cell>
          <cell r="I5572" t="str">
            <v>M3</v>
          </cell>
          <cell r="J5572" t="str">
            <v>ATRIBUÍDO SÃO PAULO</v>
          </cell>
          <cell r="K5572" t="str">
            <v>28,97</v>
          </cell>
        </row>
        <row r="5573">
          <cell r="G5573">
            <v>101266</v>
          </cell>
          <cell r="H5573" t="str">
            <v>ESCAVAÇÃO VERTICAL PARA INFRAESTRUTURA, COM CARGA, DESCARGA E TRANSPORTE DE SOLO DE 1ª CATEGORIA, COM ESCAVADEIRA HIDRÁULICA (CAÇAMBA: 0,8 M³ / 111HP), FROTA DE 3 CAMINHÕES BASCULANTES DE 10 M³, DMT ATÉ 1 KM E VELOCIDADE MÉDIA14 KM/H. AF_05/2020</v>
          </cell>
          <cell r="I5573" t="str">
            <v>M3</v>
          </cell>
          <cell r="J5573" t="str">
            <v>ATRIBUÍDO SÃO PAULO</v>
          </cell>
          <cell r="K5573" t="str">
            <v>10,35</v>
          </cell>
        </row>
        <row r="5574">
          <cell r="G5574">
            <v>101267</v>
          </cell>
          <cell r="H5574" t="str">
            <v>ESCAVAÇÃO VERTICAL PARA INFRAESTRUTURA, COM CARGA, DESCARGA E TRANSPORTE DE SOLO DE 1ª CATEGORIA, COM ESCAVADEIRA HIDRÁULICA (CAÇAMBA: 1,2 M³ / 155HP), FROTA DE 4 CAMINHÕES BASCULANTES DE 10 M³, DMT ATÉ 1 KM E VELOCIDADE MÉDIA14 KM/H. AF_05/2020</v>
          </cell>
          <cell r="I5574" t="str">
            <v>M3</v>
          </cell>
          <cell r="J5574" t="str">
            <v>ATRIBUÍDO SÃO PAULO</v>
          </cell>
          <cell r="K5574" t="str">
            <v>9,94</v>
          </cell>
        </row>
        <row r="5575">
          <cell r="G5575">
            <v>101268</v>
          </cell>
          <cell r="H5575" t="str">
            <v>ESCAVAÇÃO VERTICAL PARA INFRAESTRUTURA, COM CARGA, DESCARGA E TRANSPORTE DE SOLO DE 1ª CATEGORIA, COM ESCAVADEIRA HIDRÁULICA (CAÇAMBA: 0,8 M³ / 111HP), FROTA DE 5 CAMINHÕES BASCULANTES DE 10 M³, DMT DE 1,5 KM E VELOCIDADE MÉDIA18 KM/H. AF_05/2020</v>
          </cell>
          <cell r="I5575" t="str">
            <v>M3</v>
          </cell>
          <cell r="J5575" t="str">
            <v>ATRIBUÍDO SÃO PAULO</v>
          </cell>
          <cell r="K5575" t="str">
            <v>16,43</v>
          </cell>
        </row>
        <row r="5576">
          <cell r="G5576">
            <v>101269</v>
          </cell>
          <cell r="H5576" t="str">
            <v>ESCAVAÇÃO VERTICAL PARA INFRAESTRUTURA, COM CARGA, DESCARGA E TRANSPORTE DE SOLO DE 1ª CATEGORIA, COM ESCAVADEIRA HIDRÁULICA (CAÇAMBA: 0,8 M³ / 111HP), FROTA DE 6 CAMINHÕES BASCULANTES DE 10 M³, DMT DE 2 KM E VELOCIDADE MÉDIA 19 KM/H. AF_05/2020</v>
          </cell>
          <cell r="I5576" t="str">
            <v>M3</v>
          </cell>
          <cell r="J5576" t="str">
            <v>ATRIBUÍDO SÃO PAULO</v>
          </cell>
          <cell r="K5576" t="str">
            <v>18,25</v>
          </cell>
        </row>
        <row r="5577">
          <cell r="G5577">
            <v>101270</v>
          </cell>
          <cell r="H5577" t="str">
            <v>ESCAVAÇÃO VERTICAL PARA INFRAESTRUTURA, COM CARGA, DESCARGA E TRANSPORTE DE SOLO DE 1ª CATEGORIA, COM ESCAVADEIRA HIDRÁULICA (CAÇAMBA: 0,8 M³ / 111HP), FROTA DE 7 CAMINHÕES BASCULANTES DE 10 M³, DMT DE 3 KM E VELOCIDADE MÉDIA 20 KM/H. AF_05/2020</v>
          </cell>
          <cell r="I5577" t="str">
            <v>M3</v>
          </cell>
          <cell r="J5577" t="str">
            <v>ATRIBUÍDO SÃO PAULO</v>
          </cell>
          <cell r="K5577" t="str">
            <v>21,17</v>
          </cell>
        </row>
        <row r="5578">
          <cell r="G5578">
            <v>101271</v>
          </cell>
          <cell r="H5578" t="str">
            <v>ESCAVAÇÃO VERTICAL PARA INFRAESTRUTURA, COM CARGA, DESCARGA E TRANSPORTE DE SOLO DE 1ª CATEGORIA, COM ESCAVADEIRA HIDRÁULICA (CAÇAMBA: 0,8 M³ / 111HP), FROTA DE 8 CAMINHÕES BASCULANTES DE 10 M³, DMT DE 4 KM E VELOCIDADE MÉDIA 22 KM/H. AF_05/2020</v>
          </cell>
          <cell r="I5578" t="str">
            <v>M3</v>
          </cell>
          <cell r="J5578" t="str">
            <v>ATRIBUÍDO SÃO PAULO</v>
          </cell>
          <cell r="K5578" t="str">
            <v>23,47</v>
          </cell>
        </row>
        <row r="5579">
          <cell r="G5579">
            <v>101272</v>
          </cell>
          <cell r="H5579" t="str">
            <v>ESCAVAÇÃO VERTICAL PARA INFRAESTRUTURA, COM CARGA, DESCARGA E TRANSPORTE DE SOLO DE 1ª CATEGORIA, COM ESCAVADEIRA HIDRÁULICA (CAÇAMBA: 0,8 M³ / 111HP), FROTA DE 10 CAMINHÕES BASCULANTES DE 10 M³, DMT DE 6 KM E VELOCIDADE MÉDIA22 KM/H. AF_05/2020</v>
          </cell>
          <cell r="I5579" t="str">
            <v>M3</v>
          </cell>
          <cell r="J5579" t="str">
            <v>ATRIBUÍDO SÃO PAULO</v>
          </cell>
          <cell r="K5579" t="str">
            <v>29,35</v>
          </cell>
        </row>
        <row r="5580">
          <cell r="G5580">
            <v>101273</v>
          </cell>
          <cell r="H5580" t="str">
            <v>ESCAVAÇÃO VERTICAL PARA INFRAESTRUTURA, COM CARGA, DESCARGA E TRANSPORTE DE SOLO DE 1ª CATEGORIA, COM ESCAVADEIRA HIDRÁULICA (CAÇAMBA: 1,2 M³ / 155HP), FROTA DE 6 CAMINHÕES BASCULANTES DE 10 M³, DMT DE 1,5 KM E VELOCIDADE MÉDIA18 KM/H. AF_05/2020</v>
          </cell>
          <cell r="I5580" t="str">
            <v>M3</v>
          </cell>
          <cell r="J5580" t="str">
            <v>ATRIBUÍDO SÃO PAULO</v>
          </cell>
          <cell r="K5580" t="str">
            <v>15,72</v>
          </cell>
        </row>
        <row r="5581">
          <cell r="G5581">
            <v>101274</v>
          </cell>
          <cell r="H5581" t="str">
            <v>ESCAVAÇÃO VERTICAL PARA INFRAESTRUTURA, COM CARGA, DESCARGA E TRANSPORTE DE SOLO DE 1ª CATEGORIA, COM ESCAVADEIRA HIDRÁULICA (CAÇAMBA: 1,2 M³ / 155HP), FROTA DE 7 CAMINHÕES BASCULANTES DE 10 M³, DMT DE 2 KM E VELOCIDADE MÉDIA 19 KM/H. AF_05/2020</v>
          </cell>
          <cell r="I5581" t="str">
            <v>M3</v>
          </cell>
          <cell r="J5581" t="str">
            <v>ATRIBUÍDO SÃO PAULO</v>
          </cell>
          <cell r="K5581" t="str">
            <v>17,36</v>
          </cell>
        </row>
        <row r="5582">
          <cell r="G5582">
            <v>101275</v>
          </cell>
          <cell r="H5582" t="str">
            <v>ESCAVAÇÃO VERTICAL PARA INFRAESTRUTURA, COM CARGA, DESCARGA E TRANSPORTE DE SOLO DE 1ª CATEGORIA, COM ESCAVADEIRA HIDRÁULICA (CAÇAMBA: 1,2 M³ / 155HP), FROTA DE 8 CAMINHÕES BASCULANTES DE 10 M³, DMT DE 3 KM E VELOCIDADE MÉDIA 20 KM/H. AF_05/2020</v>
          </cell>
          <cell r="I5582" t="str">
            <v>M3</v>
          </cell>
          <cell r="J5582" t="str">
            <v>ATRIBUÍDO SÃO PAULO</v>
          </cell>
          <cell r="K5582" t="str">
            <v>20,14</v>
          </cell>
        </row>
        <row r="5583">
          <cell r="G5583">
            <v>101276</v>
          </cell>
          <cell r="H5583" t="str">
            <v>ESCAVAÇÃO VERTICAL PARA INFRAESTRUTURA, COM CARGA, DESCARGA E TRANSPORTE DE SOLO DE 1ª CATEGORIA, COM ESCAVADEIRA HIDRÁULICA (CAÇAMBA: 1,2 M³ / 155HP), FROTA DE 9 CAMINHÕES BASCULANTES DE 10 M³, DMT DE 4 KM E VELOCIDADE MÉDIA 22 KM/H. AF_05/2020</v>
          </cell>
          <cell r="I5583" t="str">
            <v>M3</v>
          </cell>
          <cell r="J5583" t="str">
            <v>ATRIBUÍDO SÃO PAULO</v>
          </cell>
          <cell r="K5583" t="str">
            <v>22,27</v>
          </cell>
        </row>
        <row r="5584">
          <cell r="G5584">
            <v>101277</v>
          </cell>
          <cell r="H5584" t="str">
            <v>ESCAVAÇÃO VERTICAL PARA INFRAESTRUTURA, COM CARGA, DESCARGA E TRANSPORTE DE SOLO DE 1ª CATEGORIA, COM ESCAVADEIRA HIDRÁULICA (CAÇAMBA: 1,2 M³ / 155HP), FROTA DE 12 CAMINHÕES BASCULANTES DE 10 M³, DMT DE 6 KM E VELOCIDADE MÉDIA22 KM/H. AF_05/2020</v>
          </cell>
          <cell r="I5584" t="str">
            <v>M3</v>
          </cell>
          <cell r="J5584" t="str">
            <v>ATRIBUÍDO SÃO PAULO</v>
          </cell>
          <cell r="K5584" t="str">
            <v>28,45</v>
          </cell>
        </row>
        <row r="5585">
          <cell r="G5585">
            <v>102354</v>
          </cell>
          <cell r="H5585" t="str">
            <v>DESMONTE DE MATERIAL DE 3ª CATEGORIA (BLOCOS DE ROCHAS OU MATACOS), COM MARTELETE PNEUMÁTICO MANUAL  EXCLUSIVE CARGA E TRANSPORTE. AF_03/2021</v>
          </cell>
          <cell r="I5585" t="str">
            <v>M3</v>
          </cell>
          <cell r="J5585" t="str">
            <v>ATRIBUÍDO SÃO PAULO</v>
          </cell>
          <cell r="K5585" t="str">
            <v>127,10</v>
          </cell>
        </row>
        <row r="5586">
          <cell r="G5586">
            <v>102355</v>
          </cell>
          <cell r="H5586" t="str">
            <v>DESMONTE DE MATERIAL DE 3ª CATEGORIA (BLOCOS DE ROCHAS OU MATACOS), EM VALA, COM MARTELETE PNEUMÁTICO MANUAL   EXCLUSIVE RETIRADA, CARGA E TRANSPORTE. AF_03/2021</v>
          </cell>
          <cell r="I5586" t="str">
            <v>M3</v>
          </cell>
          <cell r="J5586" t="str">
            <v>ATRIBUÍDO SÃO PAULO</v>
          </cell>
          <cell r="K5586" t="str">
            <v>145,79</v>
          </cell>
        </row>
        <row r="5587">
          <cell r="G5587">
            <v>102360</v>
          </cell>
          <cell r="H5587" t="str">
            <v>RETIRADA DE MATERIAL DE 3ª CATEGORIA (APÓS ESCAVAÇÃO/DESMONTE) EM VALAS, COM ESCAVADEIRA HIDRÁULICA - EXCLUSIVE CARGA E TRANSPORTE. AF_03/2021</v>
          </cell>
          <cell r="I5587" t="str">
            <v>M3</v>
          </cell>
          <cell r="J5587" t="str">
            <v>ATRIBUÍDO SÃO PAULO</v>
          </cell>
          <cell r="K5587" t="str">
            <v>20,75</v>
          </cell>
        </row>
        <row r="5588">
          <cell r="G5588">
            <v>102361</v>
          </cell>
          <cell r="H5588" t="str">
            <v>RETIRADA DE MATERIAL DE 3ª CATEGORIA (APÓS ESCAVAÇÃO/DESMONTE) EM VALAS, COM RETROESCAVADEIRA - EXCLUSIVE CARGA E TRANSPORTE. AF_03/2021</v>
          </cell>
          <cell r="I5588" t="str">
            <v>M3</v>
          </cell>
          <cell r="J5588" t="str">
            <v>ATRIBUÍDO SÃO PAULO</v>
          </cell>
          <cell r="K5588" t="str">
            <v>31,09</v>
          </cell>
        </row>
        <row r="5589">
          <cell r="G5589">
            <v>90082</v>
          </cell>
          <cell r="H5589" t="str">
            <v>ESCAVAÇÃO MECANIZADA DE VALA COM PROF. ATÉ 1,5 M (MÉDIA MONTANTE E JUSANTE/UMA COMPOSIÇÃO POR TRECHO), ESCAVADEIRA (0,8 M3), LARG. DE 1,5 M A 2,5 M, EM SOLO DE 1A CATEGORIA, EM LOCAIS COM ALTO NÍVEL DE INTERFERÊNCIA. AF_02/2021</v>
          </cell>
          <cell r="I5589" t="str">
            <v>M3</v>
          </cell>
          <cell r="J5589" t="str">
            <v>ATRIBUÍDO SÃO PAULO</v>
          </cell>
          <cell r="K5589" t="str">
            <v>9,94</v>
          </cell>
        </row>
        <row r="5590">
          <cell r="G5590">
            <v>90084</v>
          </cell>
          <cell r="H5590" t="str">
            <v>ESCAVAÇÃO MECANIZADA DE VALA COM PROF. MAIOR QUE 1,5 M ATÉ 3,0 M (MÉDIA MONTANTE E JUSANTE/UMA COMPOSIÇÃO POR TRECHO), ESCAVADEIRA (0,8 M3), LARGURA ATÉ 1,5 M, EM SOLO DE 1A CATEGORIA, EM LOCAIS COM ALTO NÍVEL DE INTERFERÊNCIA. AF_02/2021</v>
          </cell>
          <cell r="I5590" t="str">
            <v>M3</v>
          </cell>
          <cell r="J5590" t="str">
            <v>ATRIBUÍDO SÃO PAULO</v>
          </cell>
          <cell r="K5590" t="str">
            <v>9,63</v>
          </cell>
        </row>
        <row r="5591">
          <cell r="G5591">
            <v>90086</v>
          </cell>
          <cell r="H5591" t="str">
            <v>ESCAVAÇÃO MECANIZADA DE VALA COM PROF. MAIOR QUE 3,0 M ATÉ 4,5 M(MÉDIA MONTANTE E JUSANTE/UMA COMPOSIÇÃO POR TRECHO), ESCAVADEIRA (0,8 M3), LARG. MENOR QUE 1,5 M, EM SOLO DE 1A CATEGORIA, EM LOCAIS COM ALTO NÍVEL DE INTERFERÊNCIA. AF_02/2021</v>
          </cell>
          <cell r="I5591" t="str">
            <v>M3</v>
          </cell>
          <cell r="J5591" t="str">
            <v>ATRIBUÍDO SÃO PAULO</v>
          </cell>
          <cell r="K5591" t="str">
            <v>9,10</v>
          </cell>
        </row>
        <row r="5592">
          <cell r="G5592">
            <v>90087</v>
          </cell>
          <cell r="H5592" t="str">
            <v>ESCAVAÇÃO MECANIZADA DE VALA COM PROF. DE 3,0 M ATÉ 4,5 M(MÉDIA MONTANTE E JUSANTE/UMA COMPOSIÇÃO POR TRECHO), ESCAVADEIRA (1,2 M3), LARG. DE 1,5 M A 2,5 M, EM SOLO DE 1A CATEGORIA, EM LOCAIS COM ALTO NÍVEL DE INTERFERÊNCIA. AF_02/2021</v>
          </cell>
          <cell r="I5592" t="str">
            <v>M3</v>
          </cell>
          <cell r="J5592" t="str">
            <v>ATRIBUÍDO SÃO PAULO</v>
          </cell>
          <cell r="K5592" t="str">
            <v>8,36</v>
          </cell>
        </row>
        <row r="5593">
          <cell r="G5593">
            <v>90090</v>
          </cell>
          <cell r="H5593" t="str">
            <v>ESCAVAÇÃO MECANIZADA DE VALA COM PROF. MAIOR QUE 4,5 M ATÉ 6,0 M(MÉDIA MONTANTE E JUSANTE/UMA COMPOSIÇÃO POR TRECHO), ESCAVADEIRA (1,2 M3), LARG. DE 1,5 M A 2,5 M, EM SOLO DE 1A CATEGORIA, EM LOCAIS COM ALTO NÍVEL DE INTERFERÊNCIA. AF_02/2021</v>
          </cell>
          <cell r="I5593" t="str">
            <v>M3</v>
          </cell>
          <cell r="J5593" t="str">
            <v>ATRIBUÍDO SÃO PAULO</v>
          </cell>
          <cell r="K5593" t="str">
            <v>8,19</v>
          </cell>
        </row>
        <row r="5594">
          <cell r="G5594">
            <v>90091</v>
          </cell>
          <cell r="H5594" t="str">
            <v>ESCAVAÇÃO MECANIZADA DE VALA COM PROF. ATÉ 1,5 M (MÉDIA MONTANTE E JUSANTE/UMA COMPOSIÇÃO POR TRECHO), ESCAVADEIRA (0,8 M3), LARG. DE 1,5 M A 2,5 M, EM SOLO DE 1A CATEGORIA, LOCAIS COM BAIXO NÍVEL DE INTERFERÊNCIA. AF_02/2021</v>
          </cell>
          <cell r="I5594" t="str">
            <v>M3</v>
          </cell>
          <cell r="J5594" t="str">
            <v>ATRIBUÍDO SÃO PAULO</v>
          </cell>
          <cell r="K5594" t="str">
            <v>5,36</v>
          </cell>
        </row>
        <row r="5595">
          <cell r="G5595">
            <v>90092</v>
          </cell>
          <cell r="H5595" t="str">
            <v>ESCAVAÇÃO MECANIZADA DE VALA COM PROF. MAIOR QUE 1,5 M E ATÉ 3,0 M(MÉDIA MONTANTE E JUSANTE/UMA COMPOSIÇÃO POR TRECHO), ESCAVADEIRA (0,8 M3), LARG. MENOR QUE 1,5 M, EM SOLO DE 1A CATEGORIA, LOCAIS COM BAIXO NÍVEL DE INTERFERÊNCIA. AF_02/2021</v>
          </cell>
          <cell r="I5595" t="str">
            <v>M3</v>
          </cell>
          <cell r="J5595" t="str">
            <v>ATRIBUÍDO SÃO PAULO</v>
          </cell>
          <cell r="K5595" t="str">
            <v>5,30</v>
          </cell>
        </row>
        <row r="5596">
          <cell r="G5596">
            <v>90094</v>
          </cell>
          <cell r="H5596" t="str">
            <v>ESCAVAÇÃO MECANIZADA DE VALA COM PROF. MAIOR QUE 3,0 M ATÉ 4,5 M (MÉDIA MONTANTE E JUSANTE/UMA COMPOSIÇÃO POR TRECHO), ESCAVADEIRA (0,8 M3), LARG. MENOR QUE 1,5 M, EM SOLO DE 1A CATEGORIA, LOCAIS COM BAIXO NÍVEL DE INTERFERÊNCIA. AF_02/2021</v>
          </cell>
          <cell r="I5596" t="str">
            <v>M3</v>
          </cell>
          <cell r="J5596" t="str">
            <v>ATRIBUÍDO SÃO PAULO</v>
          </cell>
          <cell r="K5596" t="str">
            <v>5,02</v>
          </cell>
        </row>
        <row r="5597">
          <cell r="G5597">
            <v>90095</v>
          </cell>
          <cell r="H5597" t="str">
            <v>ESCAVAÇÃO MECANIZADA DE VALA COM PROF. MAIOR QUE 3,0 M ATÉ 4,5 M (MÉDIA MONTANTE E JUSANTE/UMA COMPOSIÇÃO POR TRECHO), ESCAVADEIRA (1,2 M3), LARG. DE 1,5 M A 2,5 M, EM SOLO DE 1A CATEGORIA, LOCAIS COM BAIXO NÍVEL DE INTERFERÊNCIA. AF_02/2021</v>
          </cell>
          <cell r="I5597" t="str">
            <v>M3</v>
          </cell>
          <cell r="J5597" t="str">
            <v>ATRIBUÍDO SÃO PAULO</v>
          </cell>
          <cell r="K5597" t="str">
            <v>4,60</v>
          </cell>
        </row>
        <row r="5598">
          <cell r="G5598">
            <v>90098</v>
          </cell>
          <cell r="H5598" t="str">
            <v>ESCAVAÇÃO MECANIZADA DE VALA COM PROF. MAIOR QUE 4,5 M ATÉ 6,0 M (MÉDIA MONTANTE E JUSANTE/UMA COMPOSIÇÃO POR TRECHO), ESCAVADEIRA (1,2 M3), LARG. DE 1,5 M A 2,5 M, EM SOLO DE 1A CATEGORIA, LOCAIS COM BAIXO NÍVEL DE INTERFERÊNCIA. AF_02/2021</v>
          </cell>
          <cell r="I5598" t="str">
            <v>M3</v>
          </cell>
          <cell r="J5598" t="str">
            <v>ATRIBUÍDO SÃO PAULO</v>
          </cell>
          <cell r="K5598" t="str">
            <v>4,53</v>
          </cell>
        </row>
        <row r="5599">
          <cell r="G5599">
            <v>90099</v>
          </cell>
          <cell r="H5599" t="str">
            <v>ESCAVAÇÃO MECANIZADA DE VALA COM PROF. ATÉ 1,5 M (MÉDIA MONTANTE E JUSANTE/UMA COMPOSIÇÃO POR TRECHO), RETROESCAV. (0,26 M3), LARG. MENOR QUE 0,8 M, EM SOLO DE 1A CATEGORIA, EM LOCAIS COM ALTO NÍVEL DE INTERFERÊNCIA. AF_02/2021</v>
          </cell>
          <cell r="I5599" t="str">
            <v>M3</v>
          </cell>
          <cell r="J5599" t="str">
            <v>ATRIBUÍDO SÃO PAULO</v>
          </cell>
          <cell r="K5599" t="str">
            <v>13,80</v>
          </cell>
        </row>
        <row r="5600">
          <cell r="G5600">
            <v>90100</v>
          </cell>
          <cell r="H5600" t="str">
            <v>ESCAVAÇÃO MECANIZADA DE VALA COM PROF. ATÉ 1,5 M (MÉDIA MONTANTE E JUSANTE/UMA COMPOSIÇÃO POR TRECHO), RETROESCAV. (0,26 M3), LARG. DE 0,8 M A 1,5 M, EM SOLO DE 1A CATEGORIA, EM LOCAIS COM ALTO NÍVEL DE INTERFERÊNCIA. AF_02/2021</v>
          </cell>
          <cell r="I5600" t="str">
            <v>M3</v>
          </cell>
          <cell r="J5600" t="str">
            <v>ATRIBUÍDO SÃO PAULO</v>
          </cell>
          <cell r="K5600" t="str">
            <v>11,71</v>
          </cell>
        </row>
        <row r="5601">
          <cell r="G5601">
            <v>90101</v>
          </cell>
          <cell r="H5601" t="str">
            <v>ESCAVAÇÃO MECANIZADA DE VALA COM PROF. MAIOR QUE 1,5 M ATÉ 3,0 M (MÉDIA MONTANTE E JUSANTE/UMA COMPOSIÇÃO POR TRECHO), RETROESCAV. (0,26 M3), LARG. MENOR QUE 0,8 M, EM SOLO DE 1A CATEGORIA, EM LOCAIS COM ALTO NÍVEL DE INTERFERÊNCIA. AF_02/2021</v>
          </cell>
          <cell r="I5601" t="str">
            <v>M3</v>
          </cell>
          <cell r="J5601" t="str">
            <v>ATRIBUÍDO SÃO PAULO</v>
          </cell>
          <cell r="K5601" t="str">
            <v>11,57</v>
          </cell>
        </row>
        <row r="5602">
          <cell r="G5602">
            <v>90102</v>
          </cell>
          <cell r="H5602" t="str">
            <v>ESCAVAÇÃO MECANIZADA DE VALA COM PROF. MAIOR QUE 1,5 M ATÉ 3,0 M (MÉDIA MONTANTE E JUSANTE/UMA COMPOSIÇÃO POR TRECHO), RETROESCAV. (0,26 M3), LARGURA DE 0,8 M A 1,5 M, EM SOLO DE 1A CATEGORIA, EM LOCAIS COM ALTO NÍVEL DE INTERFERÊNCIA. AF_02/2021</v>
          </cell>
          <cell r="I5602" t="str">
            <v>M3</v>
          </cell>
          <cell r="J5602" t="str">
            <v>ATRIBUÍDO SÃO PAULO</v>
          </cell>
          <cell r="K5602" t="str">
            <v>10,54</v>
          </cell>
        </row>
        <row r="5603">
          <cell r="G5603">
            <v>90105</v>
          </cell>
          <cell r="H5603" t="str">
            <v>ESCAVAÇÃO MECANIZADA DE VALA COM PROFUNDIDADE ATÉ 1,5 M (MÉDIA MONTANTE E JUSANTE/UMA COMPOSIÇÃO POR TRECHO), RETROESCAV. (0,26 M3), LARGURA MENOR QUE 0,8 M, EM SOLO DE 1A CATEGORIA, LOCAIS COM BAIXO NÍVEL DE INTERFERÊNCIA. AF_02/2021</v>
          </cell>
          <cell r="I5603" t="str">
            <v>M3</v>
          </cell>
          <cell r="J5603" t="str">
            <v>ATRIBUÍDO SÃO PAULO</v>
          </cell>
          <cell r="K5603" t="str">
            <v>7,60</v>
          </cell>
        </row>
        <row r="5604">
          <cell r="G5604">
            <v>90106</v>
          </cell>
          <cell r="H5604" t="str">
            <v>ESCAVAÇÃO MECANIZADA DE VALA COM PROFUNDIDADE ATÉ 1,5 M (MÉDIA MONTANTE E JUSANTE/UMA COMPOSIÇÃO POR TRECHO), RETROESCAV. (0,26 M3), LARGURA DE 0,8 M A 1,5 M, EM SOLO DE 1A CATEGORIA, LOCAIS COM BAIXO NÍVEL DE INTERFERÊNCIA. AF_02/2021</v>
          </cell>
          <cell r="I5604" t="str">
            <v>M3</v>
          </cell>
          <cell r="J5604" t="str">
            <v>ATRIBUÍDO SÃO PAULO</v>
          </cell>
          <cell r="K5604" t="str">
            <v>6,46</v>
          </cell>
        </row>
        <row r="5605">
          <cell r="G5605">
            <v>90107</v>
          </cell>
          <cell r="H5605" t="str">
            <v>ESCAVAÇÃO MECANIZADA DE VALA COM PROFUNDIDADE MAIOR QUE 1,5 M ATÉ 3,0 M (MÉDIA MONTANTE E JUSANTE/UMA COMPOSIÇÃO POR TRECHO), RETROESCAV. (0,26 M3), LARGURA MENOR QUE 0,8 M, EM SOLO DE 1A CATEGORIA, LOCAIS COM BAIXO NÍVEL DE INTERFERÊNCIA. AF_02/2021</v>
          </cell>
          <cell r="I5605" t="str">
            <v>M3</v>
          </cell>
          <cell r="J5605" t="str">
            <v>ATRIBUÍDO SÃO PAULO</v>
          </cell>
          <cell r="K5605" t="str">
            <v>6,38</v>
          </cell>
        </row>
        <row r="5606">
          <cell r="G5606">
            <v>90108</v>
          </cell>
          <cell r="H5606" t="str">
            <v>ESCAVAÇÃO MECANIZADA DE VALA COM PROFUNDIDADE MAIOR QUE 1,5 M ATÉ 3,0 M (MÉDIA MONTANTE E JUSANTE/UMA COMPOSIÇÃO POR TRECHO), RETROESCAV (0,26 M3), LARGURA DE 0,8 M A 1,5 M, EM SOLO DE 1A CATEGORIA, LOCAIS COM BAIXO NÍVEL DE INTERFERÊNCIA. AF_02/2021</v>
          </cell>
          <cell r="I5606" t="str">
            <v>M3</v>
          </cell>
          <cell r="J5606" t="str">
            <v>ATRIBUÍDO SÃO PAULO</v>
          </cell>
          <cell r="K5606" t="str">
            <v>5,81</v>
          </cell>
        </row>
        <row r="5607">
          <cell r="G5607">
            <v>93358</v>
          </cell>
          <cell r="H5607" t="str">
            <v>ESCAVAÇÃO MANUAL DE VALA COM PROFUNDIDADE MENOR OU IGUAL A 1,30 M. AF_02/2021</v>
          </cell>
          <cell r="I5607" t="str">
            <v>M3</v>
          </cell>
          <cell r="J5607" t="str">
            <v>COLETADO</v>
          </cell>
          <cell r="K5607" t="str">
            <v>67,88</v>
          </cell>
        </row>
        <row r="5608">
          <cell r="G5608">
            <v>102276</v>
          </cell>
          <cell r="H5608" t="str">
            <v>ESCAVAÇÃO MECANIZADA DE VALA COM PROF. ATÉ 1,5 M (MÉDIA MONTANTE E JUSANTE/UMA COMPOSIÇÃO POR TRECHO), ESCAVADEIRA (0,8 M3), LARG. MENOR QUE 1,5 M, EM SOLO DE 1A CATEGORIA, EM LOCAIS COM ALTO NÍVEL DE INTERFERÊNCIA. AF_02/2021</v>
          </cell>
          <cell r="I5608" t="str">
            <v>M3</v>
          </cell>
          <cell r="J5608" t="str">
            <v>ATRIBUÍDO SÃO PAULO</v>
          </cell>
          <cell r="K5608" t="str">
            <v>11,18</v>
          </cell>
        </row>
        <row r="5609">
          <cell r="G5609">
            <v>102277</v>
          </cell>
          <cell r="H5609" t="str">
            <v>ESCAVAÇÃO MECANIZADA DE VALA COM PROF. MAIOR QUE  4,5 M ATÉ 6,0 M (MÉDIA MONTANTE E JUSANTE/UMA COMPOSIÇÃO POR TRECHO), ESCAVADEIRA (0,8 M3), LARG. MENOR QUE 1,5 M, EM SOLO DE 1A CATEGORIA, EM LOCAIS COM ALTO NÍVEL DE INTERFERÊNCIA. AF_02/2021</v>
          </cell>
          <cell r="I5609" t="str">
            <v>M3</v>
          </cell>
          <cell r="J5609" t="str">
            <v>ATRIBUÍDO SÃO PAULO</v>
          </cell>
          <cell r="K5609" t="str">
            <v>8,83</v>
          </cell>
        </row>
        <row r="5610">
          <cell r="G5610">
            <v>102278</v>
          </cell>
          <cell r="H5610" t="str">
            <v>ESCAVAÇÃO MECANIZADA DE VALA COM PROF. MAIOR QUE 1,50 M ATÉ 3,0 M (MÉDIA MONTANTE E JUSANTE/UMA COMPOSIÇÃO POR TRECHO), ESCAVADEIRA (1,2 M3), LARG. DE 1,5 M A 2,5 M, EM SOLO DE 1A CATEGORIA, EM LOCAIS COM ALTO NÍVEL DE INTERFERÊNCIA. AF_02/2021</v>
          </cell>
          <cell r="I5610" t="str">
            <v>M3</v>
          </cell>
          <cell r="J5610" t="str">
            <v>ATRIBUÍDO SÃO PAULO</v>
          </cell>
          <cell r="K5610" t="str">
            <v>8,71</v>
          </cell>
        </row>
        <row r="5611">
          <cell r="G5611">
            <v>102279</v>
          </cell>
          <cell r="H5611" t="str">
            <v>ESCAVAÇÃO MECANIZADA DE VALA COM PROF. ATÉ 1,5 M (MÉDIA MONTANTE E JUSANTE/UMA COMPOSIÇÃO POR TRECHO), ESCAVADEIRA (0,8 M3),LARG. MENOR QUE 1,5 M, EM SOLO DE 1A CATEGORIA, LOCAIS COM BAIXO NÍVEL DE INTERFERÊNCIA. AF_02/2021</v>
          </cell>
          <cell r="I5611" t="str">
            <v>M3</v>
          </cell>
          <cell r="J5611" t="str">
            <v>ATRIBUÍDO SÃO PAULO</v>
          </cell>
          <cell r="K5611" t="str">
            <v>6,16</v>
          </cell>
        </row>
        <row r="5612">
          <cell r="G5612">
            <v>102280</v>
          </cell>
          <cell r="H5612" t="str">
            <v>ESCAVAÇÃO MECANIZADA DE VALA COM PROF. MAIOR QUE 4,5 M ATÉ 6,0 M (MÉDIA MONTANTE E JUSANTE/UMA COMPOSIÇÃO POR TRECHO),COM ESCAVADEIRA (0,8 M3), LARG. MENOR QUE 1,5 M, EM SOLO DE 1A CATEGORIA, LOCAIS COM BAIXO NÍVEL DE INTERFERÊNCIA. AF_02/2021</v>
          </cell>
          <cell r="I5612" t="str">
            <v>M3</v>
          </cell>
          <cell r="J5612" t="str">
            <v>ATRIBUÍDO SÃO PAULO</v>
          </cell>
          <cell r="K5612" t="str">
            <v>4,88</v>
          </cell>
        </row>
        <row r="5613">
          <cell r="G5613">
            <v>102281</v>
          </cell>
          <cell r="H5613" t="str">
            <v>ESCAVAÇÃO MECANIZADA DE VALA COM PROF. MAIOR QUE 1,5 M ATÉ 3,0 M (MÉDIA MONTANTE E JUSANTE/UMA COMPOSIÇÃO POR TRECHO),COM ESCAVADEIRA (1,2 M3),LARG. DE 1,5 M A 2,5 M, EM SOLO DE 1A CATEGORIA, LOCAIS COM BAIXO NÍVEL DE INTERFERÊNCIA. AF_02/2021</v>
          </cell>
          <cell r="I5613" t="str">
            <v>M3</v>
          </cell>
          <cell r="J5613" t="str">
            <v>ATRIBUÍDO SÃO PAULO</v>
          </cell>
          <cell r="K5613" t="str">
            <v>4,81</v>
          </cell>
        </row>
        <row r="5614">
          <cell r="G5614">
            <v>102282</v>
          </cell>
          <cell r="H5614" t="str">
            <v>ESCAVAÇÃO MECANIZADA DE VALA COM PROF. ATÉ 1,5 M (MÉDIA MONTANTE E JUSANTE/UMA COMPOSIÇÃO POR TRECHO), ESCAVADEIRA (0,8 M3),LARG. MENOR QUE 1,5 M, EM SOLO DE MOLE, EM LOCAIS COM ALTO NÍVEL DE INTERFERÊNCIA. AF_02/2021</v>
          </cell>
          <cell r="I5614" t="str">
            <v>M3</v>
          </cell>
          <cell r="J5614" t="str">
            <v>ATRIBUÍDO SÃO PAULO</v>
          </cell>
          <cell r="K5614" t="str">
            <v>12,42</v>
          </cell>
        </row>
        <row r="5615">
          <cell r="G5615">
            <v>102283</v>
          </cell>
          <cell r="H5615" t="str">
            <v>ESCAVAÇÃO MECANIZADA DE VALA COM PROF. ATÉ 1,5 M (MÉDIA MONTANTE E JUSANTE/UMA COMPOSIÇÃO POR TRECHO), ESCAVADEIRA (0,8 M3), LARG. DE 1,5 M A 2,5 M, EM SOLO MOLE, EM LOCAIS COM ALTO NÍVEL DE INTERFERÊNCIA. AF_02/2021</v>
          </cell>
          <cell r="I5615" t="str">
            <v>M3</v>
          </cell>
          <cell r="J5615" t="str">
            <v>ATRIBUÍDO SÃO PAULO</v>
          </cell>
          <cell r="K5615" t="str">
            <v>11,03</v>
          </cell>
        </row>
        <row r="5616">
          <cell r="G5616">
            <v>102284</v>
          </cell>
          <cell r="H5616" t="str">
            <v>ESCAVAÇÃO MECANIZADA DE VALA COM PROF. MAIOR QUE 1,5 M ATÉ 3,0 M (MÉDIA MONTANTE E JUSANTE/UMA COMPOSIÇÃO POR TRECHO), ESCAVADEIRA (0,8 M3), LARGURA ATÉ 1,5 M, EM SOLO MOLE, EM LOCAIS COM ALTO NÍVEL DE INTERFERÊNCIA. AF_02/2021</v>
          </cell>
          <cell r="I5616" t="str">
            <v>M3</v>
          </cell>
          <cell r="J5616" t="str">
            <v>ATRIBUÍDO SÃO PAULO</v>
          </cell>
          <cell r="K5616" t="str">
            <v>10,68</v>
          </cell>
        </row>
        <row r="5617">
          <cell r="G5617">
            <v>102285</v>
          </cell>
          <cell r="H5617" t="str">
            <v>ESCAVAÇÃO MECANIZADA DE VALA COM PROF. MAIOR QUE 3,0 M ATÉ 4,5 M (MÉDIA MONTANTE E JUSANTE/UMA COMPOSIÇÃO POR TRECHO), ESCAVADEIRA (0,8 M3), LARG. MENOR QUE 1,5 M, EM SOLO  MOLE, EM LOCAIS COM ALTO NÍVEL DE INTERFERÊNCIA. AF_02/2021</v>
          </cell>
          <cell r="I5617" t="str">
            <v>M3</v>
          </cell>
          <cell r="J5617" t="str">
            <v>ATRIBUÍDO SÃO PAULO</v>
          </cell>
          <cell r="K5617" t="str">
            <v>10,11</v>
          </cell>
        </row>
        <row r="5618">
          <cell r="G5618">
            <v>102286</v>
          </cell>
          <cell r="H5618" t="str">
            <v>ESCAVAÇÃO MECANIZADA DE VALA COM PROF. MAIOR QUE 4,5 M ATÉ 6,0 M (MÉDIA MONTANTE E JUSANTE/UMA COMPOSIÇÃO POR TRECHO), ESCAVADEIRA (0,8 M3),LARG. MENOR QUE 1,5 M, EM SOLO DE MOLE, EM LOCAIS COM ALTO NÍVEL DE INTERFERÊNCIA. AF_02/2021</v>
          </cell>
          <cell r="I5618" t="str">
            <v>M3</v>
          </cell>
          <cell r="J5618" t="str">
            <v>ATRIBUÍDO SÃO PAULO</v>
          </cell>
          <cell r="K5618" t="str">
            <v>9,81</v>
          </cell>
        </row>
        <row r="5619">
          <cell r="G5619">
            <v>102287</v>
          </cell>
          <cell r="H5619" t="str">
            <v>ESCAVAÇÃO MECANIZADA DE VALA COM PROF. MAIOR QUE 1,5 M ATÉ 3,0 M (MÉDIA MONTANTE E JUSANTE/UMA COMPOSIÇÃO POR TRECHO),COM ESCAVADEIRA (1,2 M3),LARG. DE 1,5 M A 2,5 M, EM SOLO MOLE, EM LOCAIS COM ALTO NÍVEL DE INTERFERÊNCIA. AF_02/2021</v>
          </cell>
          <cell r="I5619" t="str">
            <v>M3</v>
          </cell>
          <cell r="J5619" t="str">
            <v>ATRIBUÍDO SÃO PAULO</v>
          </cell>
          <cell r="K5619" t="str">
            <v>9,69</v>
          </cell>
        </row>
        <row r="5620">
          <cell r="G5620">
            <v>102288</v>
          </cell>
          <cell r="H5620" t="str">
            <v>ESCAVAÇÃO MECANIZADA DE VALA COM PROF. DE 3,0 M ATÉ 4,5 M (MÉDIA MONTANTE E JUSANTE/UMA COMPOSIÇÃO POR TRECHO), ESCAVADEIRA (1,2 M3), LARG. DE 1,5 M A 2,5 M, EM SOLO MOLE, EM LOCAIS COM ALTO NÍVEL DE INTERFERÊNCIA. AF_02/2021</v>
          </cell>
          <cell r="I5620" t="str">
            <v>M3</v>
          </cell>
          <cell r="J5620" t="str">
            <v>ATRIBUÍDO SÃO PAULO</v>
          </cell>
          <cell r="K5620" t="str">
            <v>9,31</v>
          </cell>
        </row>
        <row r="5621">
          <cell r="G5621">
            <v>102289</v>
          </cell>
          <cell r="H5621" t="str">
            <v>ESCAVAÇÃO MECANIZADA DE VALA COM PROF. MAIOR QUE 4,5 M ATÉ 6,0 M (MÉDIA MONTANTE E JUSANTE/UMA COMPOSIÇÃO POR TRECHO), ESCAVADEIRA (1,2 M3), LARG. DE 1,5 M A 2,5 M, EM SOLO MOLE, EM LOCAIS COM ALTO NÍVEL DE INTERFERÊNCIA. AF_02/2021</v>
          </cell>
          <cell r="I5621" t="str">
            <v>M3</v>
          </cell>
          <cell r="J5621" t="str">
            <v>ATRIBUÍDO SÃO PAULO</v>
          </cell>
          <cell r="K5621" t="str">
            <v>9,09</v>
          </cell>
        </row>
        <row r="5622">
          <cell r="G5622">
            <v>102290</v>
          </cell>
          <cell r="H5622" t="str">
            <v>ESCAVAÇÃO MECANIZADA DE VALA COM PROF. ATÉ 1,5 M (MÉDIA MONTANTE E JUSANTE/UMA COMPOSIÇÃO POR TRECHO), ESCAVADEIRA (0,8 M3),LARG. MENOR QUE 1,5 M, EM SOLO MOLE, LOCAIS COM BAIXO NÍVEL DE INTERFERÊNCIA. AF_02/2021</v>
          </cell>
          <cell r="I5622" t="str">
            <v>M3</v>
          </cell>
          <cell r="J5622" t="str">
            <v>ATRIBUÍDO SÃO PAULO</v>
          </cell>
          <cell r="K5622" t="str">
            <v>6,85</v>
          </cell>
        </row>
        <row r="5623">
          <cell r="G5623">
            <v>102291</v>
          </cell>
          <cell r="H5623" t="str">
            <v>ESCAVAÇÃO MECANIZADA DE VALA COM PROF. ATÉ 1,5 M (MÉDIA MONTANTE E JUSANTE/UMA COMPOSIÇÃO POR TRECHO), ESCAVADEIRA (0,8 M3), LARG. DE 1,5 M A 2,5 M, EM SOLO MOLE, LOCAIS COM BAIXO NÍVEL DE INTERFERÊNCIA. AF_02/2021</v>
          </cell>
          <cell r="I5623" t="str">
            <v>M3</v>
          </cell>
          <cell r="J5623" t="str">
            <v>ATRIBUÍDO SÃO PAULO</v>
          </cell>
          <cell r="K5623" t="str">
            <v>6,09</v>
          </cell>
        </row>
        <row r="5624">
          <cell r="G5624">
            <v>102292</v>
          </cell>
          <cell r="H5624" t="str">
            <v>ESCAVAÇÃO MECANIZADA DE VALA COM PROF. MAIOR QUE 1,5 M E ATÉ 3,0 M (MÉDIA MONTANTE E JUSANTE/UMA COMPOSIÇÃO POR TRECHO), ESCAVADEIRA (0,8 M3), LARG. MENOR QUE 1,5 M, EM SOLO MOLE, LOCAIS COM BAIXO NÍVEL DE INTERFERÊNCIA. AF_02/2021</v>
          </cell>
          <cell r="I5624" t="str">
            <v>M3</v>
          </cell>
          <cell r="J5624" t="str">
            <v>ATRIBUÍDO SÃO PAULO</v>
          </cell>
          <cell r="K5624" t="str">
            <v>5,89</v>
          </cell>
        </row>
        <row r="5625">
          <cell r="G5625">
            <v>102293</v>
          </cell>
          <cell r="H5625" t="str">
            <v>ESCAVAÇÃO MECANIZADA DE VALA COM PROF.MAIOR QUE 3,0 M ATÉ 4,5 M (MÉDIA MONTANTE E JUSANTE/UMA COMPOSIÇÃO POR TRECHO), ESCAVADEIRA (0,8 M3), LARG. MENOR QUE 1,5 M, EM SOLO MOLE, LOCAIS COM BAIXO NÍVEL DE INTERFERÊNCIA. AF_02/2021</v>
          </cell>
          <cell r="I5625" t="str">
            <v>M3</v>
          </cell>
          <cell r="J5625" t="str">
            <v>ATRIBUÍDO SÃO PAULO</v>
          </cell>
          <cell r="K5625" t="str">
            <v>5,58</v>
          </cell>
        </row>
        <row r="5626">
          <cell r="G5626">
            <v>102294</v>
          </cell>
          <cell r="H5626" t="str">
            <v>ESCAVAÇÃO MECANIZADA DE VALA COM PROF. MAIOR QUE 4,5 M ATÉ 6,0 M (MÉDIA MONTANTE E JUSANTE/UMA COMPOSIÇÃO POR TRECHO),COM ESCAVADEIRA (0,8 M3), LARG. MENOR QUE 1,5 M, EM SOLO MOLE, LOCAIS COM BAIXO NÍVEL DE INTERFERÊNCIA. AF_02/2021</v>
          </cell>
          <cell r="I5626" t="str">
            <v>M3</v>
          </cell>
          <cell r="J5626" t="str">
            <v>ATRIBUÍDO SÃO PAULO</v>
          </cell>
          <cell r="K5626" t="str">
            <v>5,42</v>
          </cell>
        </row>
        <row r="5627">
          <cell r="G5627">
            <v>102295</v>
          </cell>
          <cell r="H5627" t="str">
            <v>ESCAVAÇÃO MECANIZADA DE VALA COM PROF. MAIOR QUE 1,5 M ATÉ 3,0 M (MÉDIA MONTANTE E JUSANTE/UMA COMPOSIÇÃO POR TRECHO),COM ESCAVADEIRA (1,2 M3), LARG. DE 1,5 M A 2,5 M, EM SOLO MOLE, LOCAIS COM BAIXO NÍVEL DE INTERFERÊNCIA. AF_02/2021</v>
          </cell>
          <cell r="I5627" t="str">
            <v>M3</v>
          </cell>
          <cell r="J5627" t="str">
            <v>ATRIBUÍDO SÃO PAULO</v>
          </cell>
          <cell r="K5627" t="str">
            <v>5,34</v>
          </cell>
        </row>
        <row r="5628">
          <cell r="G5628">
            <v>102296</v>
          </cell>
          <cell r="H5628" t="str">
            <v>ESCAVAÇÃO MECANIZADA DE VALA COM PROF. MAIOR QUE 3,0 M ATÉ 4,5 M (MÉDIA MONTANTE E JUSANTE/UMA COMPOSIÇÃO POR TRECHO), ESCAVADEIRA (1,2 M3), LARG. DE 1,5 M A 2,5 M, EM SOLO MOLE, LOCAIS COM BAIXO NÍVEL DE INTERFERÊNCIA. AF_02/2021</v>
          </cell>
          <cell r="I5628" t="str">
            <v>M3</v>
          </cell>
          <cell r="J5628" t="str">
            <v>ATRIBUÍDO SÃO PAULO</v>
          </cell>
          <cell r="K5628" t="str">
            <v>5,13</v>
          </cell>
        </row>
        <row r="5629">
          <cell r="G5629">
            <v>102297</v>
          </cell>
          <cell r="H5629" t="str">
            <v>ESCAVAÇÃO MECANIZADA DE VALA COM PROF. MAIOR QUE 4,5 M ATÉ 6,0 M (MÉDIA MONTANTE E JUSANTE/UMA COMPOSIÇÃO POR TRECHO), ESCAVADEIRA (1,2 M3), LARG. DE 1,5 M A 2,5 M, EM SOLO MOLE, LOCAIS COM BAIXO NÍVEL DE INTERFERÊNCIA. AF_02/2021</v>
          </cell>
          <cell r="I5629" t="str">
            <v>M3</v>
          </cell>
          <cell r="J5629" t="str">
            <v>ATRIBUÍDO SÃO PAULO</v>
          </cell>
          <cell r="K5629" t="str">
            <v>5,02</v>
          </cell>
        </row>
        <row r="5630">
          <cell r="G5630">
            <v>102298</v>
          </cell>
          <cell r="H5630" t="str">
            <v>ESCAVAÇÃO MECANIZADA DE VALA COM PROF. ATÉ 1,5 M (MÉDIA MONTANTE E JUSANTE/UMA COMPOSIÇÃO POR TRECHO), RETROESCAV. (0,26 M3), LARG. MENOR QUE 0,8 M, EM SOLO MOLE, EM LOCAIS COM ALTO NÍVEL DE INTERFERÊNCIA. AF_02/2021</v>
          </cell>
          <cell r="I5630" t="str">
            <v>M3</v>
          </cell>
          <cell r="J5630" t="str">
            <v>ATRIBUÍDO SÃO PAULO</v>
          </cell>
          <cell r="K5630" t="str">
            <v>15,33</v>
          </cell>
        </row>
        <row r="5631">
          <cell r="G5631">
            <v>102299</v>
          </cell>
          <cell r="H5631" t="str">
            <v>ESCAVAÇÃO MECANIZADA DE VALA COM PROF. ATÉ 1,5 M (MÉDIA MONTANTE E JUSANTE/UMA COMPOSIÇÃO POR TRECHO), RETROESCAV. (0,26 M3), LARG. DE 0,8 M A 1,5 M, EM SOLO MOLE, EM LOCAIS COM ALTO NÍVEL DE INTERFERÊNCIA. AF_02/2021</v>
          </cell>
          <cell r="I5631" t="str">
            <v>M3</v>
          </cell>
          <cell r="J5631" t="str">
            <v>ATRIBUÍDO SÃO PAULO</v>
          </cell>
          <cell r="K5631" t="str">
            <v>13,03</v>
          </cell>
        </row>
        <row r="5632">
          <cell r="G5632">
            <v>102300</v>
          </cell>
          <cell r="H5632" t="str">
            <v>ESCAVAÇÃO MECANIZADA DE VALA COM PROF. MAIOR QUE 1,5 M ATÉ 3,0 M (MÉDIA MONTANTE E JUSANTE/UMA COMPOSIÇÃO POR TRECHO), RETROESCAV. (0,26 M3), LARG. MENOR QUE 0,8 M, EM SOLO MOLE, EM LOCAIS COM ALTO NÍVEL DE INTERFERÊNCIA. AF_02/2021</v>
          </cell>
          <cell r="I5632" t="str">
            <v>M3</v>
          </cell>
          <cell r="J5632" t="str">
            <v>ATRIBUÍDO SÃO PAULO</v>
          </cell>
          <cell r="K5632" t="str">
            <v>12,86</v>
          </cell>
        </row>
        <row r="5633">
          <cell r="G5633">
            <v>102301</v>
          </cell>
          <cell r="H5633" t="str">
            <v>ESCAVAÇÃO MECANIZADA DE VALA COM PROF. MAIOR QUE 1,5 M ATÉ 3,0 M (MÉDIA MONTANTE E JUSANTE/UMA COMPOSIÇÃO POR TRECHO), RETROESCAV. (0,26 M3), LARG. DE 0,8 M A 1,5 M, EM SOLO MOLE, EM LOCAIS COM ALTO NÍVEL DE INTERFERÊNCIA. AF_02/2021</v>
          </cell>
          <cell r="I5633" t="str">
            <v>M3</v>
          </cell>
          <cell r="J5633" t="str">
            <v>ATRIBUÍDO SÃO PAULO</v>
          </cell>
          <cell r="K5633" t="str">
            <v>11,69</v>
          </cell>
        </row>
        <row r="5634">
          <cell r="G5634">
            <v>102302</v>
          </cell>
          <cell r="H5634" t="str">
            <v>ESCAVAÇÃO MECANIZADA DE VALA COM PROF. ATÉ 1,5 M (MÉDIA MONTANTE E JUSANTE/UMA COMPOSIÇÃO POR TRECHO), RETROESCAV. (0,26 M3), LARG. MENOR  QUE 0,8 M, EM SOLO MOLE, LOCAIS COM BAIXO NÍVEL DE NTERFERÊNCIA.  AF_02/2021</v>
          </cell>
          <cell r="I5634" t="str">
            <v>M3</v>
          </cell>
          <cell r="J5634" t="str">
            <v>ATRIBUÍDO SÃO PAULO</v>
          </cell>
          <cell r="K5634" t="str">
            <v>8,46</v>
          </cell>
        </row>
        <row r="5635">
          <cell r="G5635">
            <v>102303</v>
          </cell>
          <cell r="H5635" t="str">
            <v>ESCAVAÇÃO MECANIZADA DE VALA COM PROF. ATÉ 1,5 M (MÉDIA MONTANTE E JUSANTE/UMA COMPOSIÇÃO POR TRECHO), RETROESCAV. (0,26 M3), LARG. DE 0,8 M A 1,5 M, EM SOLO MOLE, LOCAIS COM BAIXO NÍVEL DE INTERFERÊNCIA. AF_02/2021</v>
          </cell>
          <cell r="I5635" t="str">
            <v>M3</v>
          </cell>
          <cell r="J5635" t="str">
            <v>ATRIBUÍDO SÃO PAULO</v>
          </cell>
          <cell r="K5635" t="str">
            <v>7,18</v>
          </cell>
        </row>
        <row r="5636">
          <cell r="G5636">
            <v>102304</v>
          </cell>
          <cell r="H5636" t="str">
            <v>ESCAVAÇÃO MECANIZADA DE VALA COM PROF. MAIOR QUE 1,5 M ATÉ 3,0 M (MÉDIA MONTANTE E JUSANTE/UMA COMPOSIÇÃO POR TRECHO), RETROESCAV. (0,26 M3 ),LARG. MENOR QUE 0,8 M, EM SOLO MOLE, LOCAIS COM BAIXO NÍVEL DE INTERFERÊNCIA. AF_02/2021</v>
          </cell>
          <cell r="I5636" t="str">
            <v>M3</v>
          </cell>
          <cell r="J5636" t="str">
            <v>ATRIBUÍDO SÃO PAULO</v>
          </cell>
          <cell r="K5636" t="str">
            <v>7,08</v>
          </cell>
        </row>
        <row r="5637">
          <cell r="G5637">
            <v>102305</v>
          </cell>
          <cell r="H5637" t="str">
            <v>ESCAVAÇÃO MECANIZADA DE VALA COM PROF. MAIOR QUE 1,5 M ATÉ 3,0 M (MÉDIA MONTANTE E JUSANTE/UMA COMPOSIÇÃO POR TRECHO), RETROESCAV. (0,26 M3), LARG. DE 0,8 M A 1,5 M, EM SOLO MOLE, LOCAIS COM BAIXO NÍVEL DE INTERFERÊNCIA. AF_02/2021</v>
          </cell>
          <cell r="I5637" t="str">
            <v>M3</v>
          </cell>
          <cell r="J5637" t="str">
            <v>ATRIBUÍDO SÃO PAULO</v>
          </cell>
          <cell r="K5637" t="str">
            <v>6,45</v>
          </cell>
        </row>
        <row r="5638">
          <cell r="G5638">
            <v>102306</v>
          </cell>
          <cell r="H5638" t="str">
            <v>ESCAVAÇÃO MECANIZADA DE VALA COM PROF. ATÉ 1,5 M (MÉDIA MONTANTE E JUSANTE/UMA COMPOSIÇÃO POR TRECHO), ESCAVADEIRA (0,8 M3),LARG. ATÉ 1,5 M, EM SOLO DE 2A CATEGORIA, EM LOCAIS COM ALTO NÍVEL DE INTERFERÊNCIA.  AF_02/2021</v>
          </cell>
          <cell r="I5638" t="str">
            <v>M3</v>
          </cell>
          <cell r="J5638" t="str">
            <v>ATRIBUÍDO SÃO PAULO</v>
          </cell>
          <cell r="K5638" t="str">
            <v>13,99</v>
          </cell>
        </row>
        <row r="5639">
          <cell r="G5639">
            <v>102307</v>
          </cell>
          <cell r="H5639" t="str">
            <v>ESCAVAÇÃO MECANIZADA DE VALA COM PROF. ATÉ 1,5 M (MÉDIA MONTANTE E JUSANTE/UMA COMPOSIÇÃO POR TRECHO), ESCAVADEIRA (0,8 M3), LARG. DE 1,5 M A 2,5 M, EM SOLO DE 2A CATEGORIA, EM LOCAIS COM ALTO NÍVEL DE INTERFERÊNCIA. AF_02/2021</v>
          </cell>
          <cell r="I5639" t="str">
            <v>M3</v>
          </cell>
          <cell r="J5639" t="str">
            <v>ATRIBUÍDO SÃO PAULO</v>
          </cell>
          <cell r="K5639" t="str">
            <v>12,41</v>
          </cell>
        </row>
        <row r="5640">
          <cell r="G5640">
            <v>102308</v>
          </cell>
          <cell r="H5640" t="str">
            <v>ESCAVAÇÃO MECANIZADA DE VALA COM PROF. MAIOR QUE 1,5 M ATÉ 3,0 M (MÉDIA MONTANTE E JUSANTE/UMA COMPOSIÇÃO POR TRECHO), ESCAVADEIRA (0,8 M3), LARG. ATÉ 1,5 M, EM SOLO DE 2A CATEGORIA, EM LOCAIS COM ALTO NÍVEL DE INTERFERÊNCIA. AF_02/2021</v>
          </cell>
          <cell r="I5640" t="str">
            <v>M3</v>
          </cell>
          <cell r="J5640" t="str">
            <v>ATRIBUÍDO SÃO PAULO</v>
          </cell>
          <cell r="K5640" t="str">
            <v>12,03</v>
          </cell>
        </row>
        <row r="5641">
          <cell r="G5641">
            <v>102309</v>
          </cell>
          <cell r="H5641" t="str">
            <v>ESCAVAÇÃO MECANIZADA DE VALA COM PROF. MAIOR QUE 3,0 M ATÉ 4,5 M (MÉDIA MONTANTE E JUSANTE/UMA COMPOSIÇÃO POR TRECHO), ESCAVADEIRA (0,8 M3), LARG. MENOR QUE 1,5 M, EM SOLO DE 2A CATEGORIA, EM LOCAIS COM ALTO NÍVEL DE INTERFERÊNCIA. AF_02/2021</v>
          </cell>
          <cell r="I5641" t="str">
            <v>M3</v>
          </cell>
          <cell r="J5641" t="str">
            <v>ATRIBUÍDO SÃO PAULO</v>
          </cell>
          <cell r="K5641" t="str">
            <v>11,38</v>
          </cell>
        </row>
        <row r="5642">
          <cell r="G5642">
            <v>102310</v>
          </cell>
          <cell r="H5642" t="str">
            <v>ESCAVAÇÃO MECANIZADA DE VALA COM PROF.MAIOR QUE 4,5 M ATÉ 6,0 M (MÉDIA MONTANTE E JUSANTE/UMA COMPOSIÇÃO POR TRECHO),COM ESCAVADEIRA (0,8 M3), LARG. MENOR QUE 1,5 M, EM SOLO DE 2A CATEGORIA, EM LOCAIS COM ALTO NÍVEL DE INTERFERÊNCIA. AF_02/2021</v>
          </cell>
          <cell r="I5642" t="str">
            <v>M3</v>
          </cell>
          <cell r="J5642" t="str">
            <v>ATRIBUÍDO SÃO PAULO</v>
          </cell>
          <cell r="K5642" t="str">
            <v>11,05</v>
          </cell>
        </row>
        <row r="5643">
          <cell r="G5643">
            <v>102311</v>
          </cell>
          <cell r="H5643" t="str">
            <v>ESCAVAÇÃO MECANIZADA DE VALA COM PROF. MAIOR QUE 1,5 M ATÉ 3,0 M (MÉDIA MONTANTE E JUSANTE/UMA COMPOSIÇÃO POR TRECHO),COM ESCAVADEIRA (1,2 M3),LARG. DE 1,5 M A 2,5 M, EM SOLO DE 2A CATEGORIA, EM LOCAIS COM ALTO NÍVEL DE INTERFERÊNCIA. AF_02/2021</v>
          </cell>
          <cell r="I5643" t="str">
            <v>M3</v>
          </cell>
          <cell r="J5643" t="str">
            <v>ATRIBUÍDO SÃO PAULO</v>
          </cell>
          <cell r="K5643" t="str">
            <v>10,90</v>
          </cell>
        </row>
        <row r="5644">
          <cell r="G5644">
            <v>102312</v>
          </cell>
          <cell r="H5644" t="str">
            <v>ESCAVAÇÃO MECANIZADA DE VALA COM PROF. DE 3,0 M ATÉ 4,5 M (MÉDIA MONTANTE E JUSANTE/UMA COMPOSIÇÃO POR TRECHO), ESCAVADEIRA (1,2 M3), LARG. DE 1,5 M A 2,5 M, EM SOLO DE 2A CATEGORIA, EM LOCAIS COM ALTO NÍVEL DE INTERFERÊNCIA. AF_02/2021</v>
          </cell>
          <cell r="I5644" t="str">
            <v>M3</v>
          </cell>
          <cell r="J5644" t="str">
            <v>ATRIBUÍDO SÃO PAULO</v>
          </cell>
          <cell r="K5644" t="str">
            <v>10,47</v>
          </cell>
        </row>
        <row r="5645">
          <cell r="G5645">
            <v>102313</v>
          </cell>
          <cell r="H5645" t="str">
            <v>ESCAVAÇÃO MECANIZADA DE VALA COM PROF. MAIOR QUE 4,5 M ATÉ 6,0 M (MÉDIA MONTANTE E JUSANTE/UMA COMPOSIÇÃO POR TRECHO), ESCAVADEIRA (1,2 M3), LARG. DE 1,5 M A 2,5 M, EM SOLO DE 2A CATEGORIA, EM LOCAIS COM ALTO NÍVEL DE INTERFERÊNCIA. AF_02/2021</v>
          </cell>
          <cell r="I5645" t="str">
            <v>M3</v>
          </cell>
          <cell r="J5645" t="str">
            <v>ATRIBUÍDO SÃO PAULO</v>
          </cell>
          <cell r="K5645" t="str">
            <v>10,23</v>
          </cell>
        </row>
        <row r="5646">
          <cell r="G5646">
            <v>102314</v>
          </cell>
          <cell r="H5646" t="str">
            <v>ESCAVAÇÃO MECANIZADA DE VALA COM PROF. ATÉ 1,5 M (MÉDIA MONTANTE E JUSANTE/UMA COMPOSIÇÃO POR TRECHO),COM ESCAVADEIRA (0,8 M3), LARG. MENOR QUE 1,5 M, EM SOLO DE 2A CATEGORIA, LOCAIS COM BAIXO NÍVEL DE INTERFERÊNCIA. AF_02/2021</v>
          </cell>
          <cell r="I5646" t="str">
            <v>M3</v>
          </cell>
          <cell r="J5646" t="str">
            <v>ATRIBUÍDO SÃO PAULO</v>
          </cell>
          <cell r="K5646" t="str">
            <v>7,72</v>
          </cell>
        </row>
        <row r="5647">
          <cell r="G5647">
            <v>102315</v>
          </cell>
          <cell r="H5647" t="str">
            <v>ESCAVAÇÃO MECANIZADA DE VALA COM PROF. ATÉ 1,5 M (MÉDIA MONTANTE E JUSANTE/UMA COMPOSIÇÃO POR TRECHO), ESCAVADEIRA (0,8 M3), LARG. DE 1,5 M A 2,5 M, EM SOLO DE 2A CATEGORIA, LOCAIS COM BAIXO NÍVEL DE INTERFERÊNCIA. AF_02/2021</v>
          </cell>
          <cell r="I5647" t="str">
            <v>M3</v>
          </cell>
          <cell r="J5647" t="str">
            <v>ATRIBUÍDO SÃO PAULO</v>
          </cell>
          <cell r="K5647" t="str">
            <v>6,85</v>
          </cell>
        </row>
        <row r="5648">
          <cell r="G5648">
            <v>102316</v>
          </cell>
          <cell r="H5648" t="str">
            <v>ESCAVAÇÃO MECANIZADA DE VALA COM PROF. MAIOR QUE 1,5 M E ATÉ 3,0 M (MÉDIA MONTANTE E JUSANTE/UMA COMPOSIÇÃO POR TRECHO), ESCAVADEIRA (0,8 M3), LARG. MENOR QUE 1,5 M, EM SOLO DE 2A CATEGORIA, LOCAIS COM BAIXO NÍVEL DE INTERFERÊNCIA. AF_02/2021</v>
          </cell>
          <cell r="I5648" t="str">
            <v>M3</v>
          </cell>
          <cell r="J5648" t="str">
            <v>ATRIBUÍDO SÃO PAULO</v>
          </cell>
          <cell r="K5648" t="str">
            <v>6,64</v>
          </cell>
        </row>
        <row r="5649">
          <cell r="G5649">
            <v>102317</v>
          </cell>
          <cell r="H5649" t="str">
            <v>ESCAVAÇÃO MECANIZADA DE VALA COM PROF.MAIOR QUE 3,0 M ATÉ 4,5 M (MÉDIA MONTANTE E JUSANTE/UMA COMPOSIÇÃO POR TRECHO), ESCAVADEIRA (0,8 M3), LARG. MENOR QUE 1,5 M, EM SOLO DE 2A CATEGORIA, LOCAIS COM BAIXO NÍVEL DE INTERFERÊNCIA. AF_02/2021</v>
          </cell>
          <cell r="I5649" t="str">
            <v>M3</v>
          </cell>
          <cell r="J5649" t="str">
            <v>ATRIBUÍDO SÃO PAULO</v>
          </cell>
          <cell r="K5649" t="str">
            <v>6,26</v>
          </cell>
        </row>
        <row r="5650">
          <cell r="G5650">
            <v>102318</v>
          </cell>
          <cell r="H5650" t="str">
            <v>ESCAVAÇÃO MECANIZADA DE VALA COM PROF.MAIOR QUE 4,5 M ATÉ 6,0 M (MÉDIA MONTANTE E JUSANTE/UMA COMPOSIÇÃO POR TRECHO),COM ESCAVADEIRA (0,8 M3), LARG. MENOR QUE 1,5 M, EM SOLO DE 2A CATEGORIA, EM LOCAIS COM BAIXO NÍVEL DE INTERFERÊNCIA. AF_02/2021</v>
          </cell>
          <cell r="I5650" t="str">
            <v>M3</v>
          </cell>
          <cell r="J5650" t="str">
            <v>ATRIBUÍDO SÃO PAULO</v>
          </cell>
          <cell r="K5650" t="str">
            <v>6,10</v>
          </cell>
        </row>
        <row r="5651">
          <cell r="G5651">
            <v>102319</v>
          </cell>
          <cell r="H5651" t="str">
            <v>ESCAVAÇÃO MECANIZADA DE VALA COM PROF. MAIOR QUE 1,5 M ATÉ 3,0 M (MÉDIA MONTANTE E JUSANTE/UMA COMPOSIÇÃO POR TRECHO),COM ESCAVADEIRA (1,2 M3),LARG. DE 1,5 M A 2,5 M, EM SOLO DE 2A CATEGORIA, LOCAIS COM BAIXO NÍVEL DE INTERFERÊNCIA. AF_02/2021</v>
          </cell>
          <cell r="I5651" t="str">
            <v>M3</v>
          </cell>
          <cell r="J5651" t="str">
            <v>ATRIBUÍDO SÃO PAULO</v>
          </cell>
          <cell r="K5651" t="str">
            <v>6,01</v>
          </cell>
        </row>
        <row r="5652">
          <cell r="G5652">
            <v>102320</v>
          </cell>
          <cell r="H5652" t="str">
            <v>ESCAVAÇÃO MECANIZADA DE VALA COM PROF. MAIOR QUE 3,0 M ATÉ 4,5 M (MÉDIA MONTANTE E JUSANTE/UMA COMPOSIÇÃO POR TRECHO), ESCAVADEIRA (1,2 M3), LARG. DE 1,5 M A 2,5 M, EM SOLO DE 2A CATEGORIA, LOCAIS COM BAIXO NÍVEL DE INTERFERÊNCIA. AF_02/2021</v>
          </cell>
          <cell r="I5652" t="str">
            <v>M3</v>
          </cell>
          <cell r="J5652" t="str">
            <v>ATRIBUÍDO SÃO PAULO</v>
          </cell>
          <cell r="K5652" t="str">
            <v>5,76</v>
          </cell>
        </row>
        <row r="5653">
          <cell r="G5653">
            <v>102321</v>
          </cell>
          <cell r="H5653" t="str">
            <v>ESCAVAÇÃO MECANIZADA DE VALA COM PROF. MAIOR QUE 4,5 M ATÉ 6,0 M (MÉDIA MONTANTE E JUSANTE/UMA COMPOSIÇÃO POR TRECHO), ESCAVADEIRA (1,2 M3), LARG. DE 1,5 M A 2,5 M, EM SOLO DE 2A CATEGORIA, LOCAIS COM BAIXO NÍVEL DE INTERFERÊNCIA. AF_02/2021</v>
          </cell>
          <cell r="I5653" t="str">
            <v>M3</v>
          </cell>
          <cell r="J5653" t="str">
            <v>ATRIBUÍDO SÃO PAULO</v>
          </cell>
          <cell r="K5653" t="str">
            <v>5,65</v>
          </cell>
        </row>
        <row r="5654">
          <cell r="G5654">
            <v>102322</v>
          </cell>
          <cell r="H5654" t="str">
            <v>ESCAVAÇÃO MECANIZADA DE VALA COM PROF. ATÉ 1,5 M (MÉDIA MONTANTE E JUSANTE/UMA COMPOSIÇÃO POR TRECHO), RETROESCAV. (0,26 M3), LARG. MENOR QUE 0,8 M, EM SOLO DE 2A CATEGORIA, EM LOCAIS COM ALTO NÍVEL DE INTERFERÊNCIA. AF_02/2021</v>
          </cell>
          <cell r="I5654" t="str">
            <v>M3</v>
          </cell>
          <cell r="J5654" t="str">
            <v>ATRIBUÍDO SÃO PAULO</v>
          </cell>
          <cell r="K5654" t="str">
            <v>17,26</v>
          </cell>
        </row>
        <row r="5655">
          <cell r="G5655">
            <v>102323</v>
          </cell>
          <cell r="H5655" t="str">
            <v>ESCAVAÇÃO MECANIZADA DE VALA COM PROF. ATÉ 1,5 M (MÉDIA MONTANTE E JUSANTE/UMA COMPOSIÇÃO POR TRECHO), RETROESCAV. (0,26 M3), LARG. DE 0,8 M A 1,5 M, EM SOLO DE 2A CATEGORIA, EM LOCAIS COM ALTO NÍVEL DE INTERFERÊNCIA. AF_02/2021</v>
          </cell>
          <cell r="I5655" t="str">
            <v>M3</v>
          </cell>
          <cell r="J5655" t="str">
            <v>ATRIBUÍDO SÃO PAULO</v>
          </cell>
          <cell r="K5655" t="str">
            <v>14,65</v>
          </cell>
        </row>
        <row r="5656">
          <cell r="G5656">
            <v>102324</v>
          </cell>
          <cell r="H5656" t="str">
            <v>ESCAVAÇÃO MECANIZADA DE VALA COM PROF. MAIOR QUE 1,5 M ATÉ 3,0 M (MÉDIA MONTANTE E JUSANTE/UMA COMPOSIÇÃO POR TRECHO), RETROESCAV. (0,26 M3), LARG. MENOR QUE 0,8 M, EM SOLO DE 2A CATEGORIA, EM LOCAIS COM ALTO NÍVEL DE INTERFERÊNCIA. AF_02/2021</v>
          </cell>
          <cell r="I5656" t="str">
            <v>M3</v>
          </cell>
          <cell r="J5656" t="str">
            <v>ATRIBUÍDO SÃO PAULO</v>
          </cell>
          <cell r="K5656" t="str">
            <v>14,47</v>
          </cell>
        </row>
        <row r="5657">
          <cell r="G5657">
            <v>102325</v>
          </cell>
          <cell r="H5657" t="str">
            <v>ESCAVAÇÃO MECANIZADA DE VALA COM PROF. MAIOR QUE 1,5 M ATÉ 3,0 M (MÉDIA MONTANTE E JUSANTE/UMA COMPOSIÇÃO POR TRECHO), RETROESCAV. (0,26 M3), LARG. DE 0,8 M A 1,5 M, EM SOLO DE 2A CATEGORIA, EM LOCAIS COM ALTO NÍVEL DE INTERFERÊNCIA. AF_02/2021</v>
          </cell>
          <cell r="I5657" t="str">
            <v>M3</v>
          </cell>
          <cell r="J5657" t="str">
            <v>ATRIBUÍDO SÃO PAULO</v>
          </cell>
          <cell r="K5657" t="str">
            <v>13,17</v>
          </cell>
        </row>
        <row r="5658">
          <cell r="G5658">
            <v>102326</v>
          </cell>
          <cell r="H5658" t="str">
            <v>ESCAVAÇÃO MECANIZADA DE VALA COM PROF. ATÉ 1,5 M (MÉDIA MONTANTE E JUSANTE/UMA COMPOSIÇÃO POR TRECHO), RETROESCAV. (0,26 M3), LARGURA MENOR  QUE 0,8 M, EM SOLO DE 2A CATEGORIA, EM LOCAIS COM BAIXO NÍVEL DE NTERFERÊNCIA. AF_02/2021</v>
          </cell>
          <cell r="I5658" t="str">
            <v>M3</v>
          </cell>
          <cell r="J5658" t="str">
            <v>ATRIBUÍDO SÃO PAULO</v>
          </cell>
          <cell r="K5658" t="str">
            <v>9,52</v>
          </cell>
        </row>
        <row r="5659">
          <cell r="G5659">
            <v>102327</v>
          </cell>
          <cell r="H5659" t="str">
            <v>ESCAVAÇÃO MECANIZADA DE VALA COM PROF. ATÉ 1,5 M (MÉDIA MONTANTE E JUSANTE/UMA COMPOSIÇÃO POR TRECHO), RETROESCAV. (0,26 M3 ), LARG. DE 0,8 M A 1,5 M, EM SOLO DE 2A CATEGORIA, EM LOCAIS COM BAIXO NÍVEL DE INTERFERÊNCIA. AF_02/2021</v>
          </cell>
          <cell r="I5659" t="str">
            <v>M3</v>
          </cell>
          <cell r="J5659" t="str">
            <v>ATRIBUÍDO SÃO PAULO</v>
          </cell>
          <cell r="K5659" t="str">
            <v>8,09</v>
          </cell>
        </row>
        <row r="5660">
          <cell r="G5660">
            <v>102328</v>
          </cell>
          <cell r="H5660" t="str">
            <v>ESCAVAÇÃO MECANIZADA DE VALA COM PROF. MAIOR QUE 1,5 M ATÉ 3,0 M (MÉDIA MONTANTE E JUSANTE/UMA COMPOSIÇÃO POR TRECHO), RETROESCAV. (0,26 M3),LARG. MENOR QUE 0,8 M, EM SOLO DE 2A CATEGORIA, EM LOCAIS COM BAIXO NÍVEL DE INTERFERÊNCIA. AF_02/2021</v>
          </cell>
          <cell r="I5660" t="str">
            <v>M3</v>
          </cell>
          <cell r="J5660" t="str">
            <v>ATRIBUÍDO SÃO PAULO</v>
          </cell>
          <cell r="K5660" t="str">
            <v>7,97</v>
          </cell>
        </row>
        <row r="5661">
          <cell r="G5661">
            <v>102329</v>
          </cell>
          <cell r="H5661" t="str">
            <v>ESCAVAÇÃO MECANIZADA DE VALA COM PROF. MAIOR QUE 1,5 M ATÉ 3,0 M (MÉDIA MONTANTE E JUSANTE/UMA COMPOSIÇÃO POR TRECHO), RETROESCAV. (0,26 M3), LARG. DE 0,8 M A 1,5 M, EM SOLO DE 2A CATEGORIA, EM LOCAIS COM BAIXO NÍVEL DE INTERFERÊNCIA. AF_02/2021</v>
          </cell>
          <cell r="I5661" t="str">
            <v>M3</v>
          </cell>
          <cell r="J5661" t="str">
            <v>ATRIBUÍDO SÃO PAULO</v>
          </cell>
          <cell r="K5661" t="str">
            <v>7,27</v>
          </cell>
        </row>
        <row r="5662">
          <cell r="G5662">
            <v>94304</v>
          </cell>
          <cell r="H5662" t="str">
            <v>ATERRO MECANIZADO DE VALA COM ESCAVADEIRA HIDRÁULICA (CAPACIDADE DA CAÇAMBA: 0,8 M³ / POTÊNCIA: 111 HP), LARGURA DE 1,5 A 2,5 M, PROFUNDIDADE ATÉ 1,5 M, COM SOLO ARGILO-ARENOSO. AF_05/2016</v>
          </cell>
          <cell r="I5662" t="str">
            <v>M3</v>
          </cell>
          <cell r="J5662" t="str">
            <v>ATRIBUÍDO SÃO PAULO</v>
          </cell>
          <cell r="K5662" t="str">
            <v>63,90</v>
          </cell>
        </row>
        <row r="5663">
          <cell r="G5663">
            <v>94305</v>
          </cell>
          <cell r="H5663" t="str">
            <v>ATERRO MECANIZADO DE VALA COM ESCAVADEIRA HIDRÁULICA (CAPACIDADE DA CAÇAMBA: 0,8 M³ / POTÊNCIA: 111 HP), LARGURA ATÉ 1,5 M, PROFUNDIDADE DE 1,5 A 3,0 M, COM SOLO ARGILO-ARENOSO. AF_05/2016</v>
          </cell>
          <cell r="I5663" t="str">
            <v>M3</v>
          </cell>
          <cell r="J5663" t="str">
            <v>ATRIBUÍDO SÃO PAULO</v>
          </cell>
          <cell r="K5663" t="str">
            <v>60,64</v>
          </cell>
        </row>
        <row r="5664">
          <cell r="G5664">
            <v>94306</v>
          </cell>
          <cell r="H5664" t="str">
            <v>ATERRO MECANIZADO DE VALA COM ESCAVADEIRA HIDRÁULICA (CAPACIDADE DA CAÇAMBA: 0,8 M³ / POTÊNCIA: 111 HP), LARGURA DE 1,5 A 2,5 M, PROFUNDIDADE DE 1,5 A 3,0 M, COM SOLO ARGILO-ARENOSO. AF_05/2016</v>
          </cell>
          <cell r="I5664" t="str">
            <v>M3</v>
          </cell>
          <cell r="J5664" t="str">
            <v>ATRIBUÍDO SÃO PAULO</v>
          </cell>
          <cell r="K5664" t="str">
            <v>56,53</v>
          </cell>
        </row>
        <row r="5665">
          <cell r="G5665">
            <v>94307</v>
          </cell>
          <cell r="H5665" t="str">
            <v>ATERRO MECANIZADO DE VALA COM ESCAVADEIRA HIDRÁULICA (CAPACIDADE DA CAÇAMBA: 0,8 M³ / POTÊNCIA: 111 HP), LARGURA ATÉ 1,5 M, PROFUNDIDADE DE 3,0 A 4,5 M, COM SOLO ARGILO-ARENOSO. AF_05/2016</v>
          </cell>
          <cell r="I5665" t="str">
            <v>M3</v>
          </cell>
          <cell r="J5665" t="str">
            <v>ATRIBUÍDO SÃO PAULO</v>
          </cell>
          <cell r="K5665" t="str">
            <v>57,50</v>
          </cell>
        </row>
        <row r="5666">
          <cell r="G5666">
            <v>94308</v>
          </cell>
          <cell r="H5666" t="str">
            <v>ATERRO MECANIZADO DE VALA COM ESCAVADEIRA HIDRÁULICA (CAPACIDADE DA CAÇAMBA: 0,8 M³ / POTÊNCIA: 111 HP), LARGURA DE 1,5 A 2,5 M, PROFUNDIDADE DE 3,0 A 4,5 M, COM SOLO ARGILO-ARENOSO. AF_05/2016</v>
          </cell>
          <cell r="I5666" t="str">
            <v>M3</v>
          </cell>
          <cell r="J5666" t="str">
            <v>ATRIBUÍDO SÃO PAULO</v>
          </cell>
          <cell r="K5666" t="str">
            <v>54,88</v>
          </cell>
        </row>
        <row r="5667">
          <cell r="G5667">
            <v>94309</v>
          </cell>
          <cell r="H5667" t="str">
            <v>ATERRO MECANIZADO DE VALA COM ESCAVADEIRA HIDRÁULICA (CAPACIDADE DA CAÇAMBA: 0,8 M³ / POTÊNCIA: 111 HP), LARGURA ATÉ 1,5 M, PROFUNDIDADE DE 4,5 A 6,0 M, COM SOLO ARGILO-ARENOSO. AF_05/2016</v>
          </cell>
          <cell r="I5667" t="str">
            <v>M3</v>
          </cell>
          <cell r="J5667" t="str">
            <v>ATRIBUÍDO SÃO PAULO</v>
          </cell>
          <cell r="K5667" t="str">
            <v>56,09</v>
          </cell>
        </row>
        <row r="5668">
          <cell r="G5668">
            <v>94310</v>
          </cell>
          <cell r="H5668" t="str">
            <v>ATERRO MECANIZADO DE VALA COM ESCAVADEIRA HIDRÁULICA (CAPACIDADE DA CAÇAMBA: 0,8 M³ / POTÊNCIA: 111 HP), LARGURA DE 1,5 A 2,5 M, PROFUNDIDADE DE 4,5 A 6,0 M, COM SOLO ARGILO-ARENOSO. AF_05/2016</v>
          </cell>
          <cell r="I5668" t="str">
            <v>M3</v>
          </cell>
          <cell r="J5668" t="str">
            <v>ATRIBUÍDO SÃO PAULO</v>
          </cell>
          <cell r="K5668" t="str">
            <v>54,03</v>
          </cell>
        </row>
        <row r="5669">
          <cell r="G5669">
            <v>94315</v>
          </cell>
          <cell r="H5669" t="str">
            <v>ATERRO MECANIZADO DE VALA COM RETROESCAVADEIRA (CAPACIDADE DA CAÇAMBA DA RETRO: 0,26 M³ / POTÊNCIA: 88 HP), LARGURA ATÉ 0,8 M, PROFUNDIDADE ATÉ 1,5 M, COM SOLO ARGILO-ARENOSO. AF_05/2016</v>
          </cell>
          <cell r="I5669" t="str">
            <v>M3</v>
          </cell>
          <cell r="J5669" t="str">
            <v>ATRIBUÍDO SÃO PAULO</v>
          </cell>
          <cell r="K5669" t="str">
            <v>69,00</v>
          </cell>
        </row>
        <row r="5670">
          <cell r="G5670">
            <v>94316</v>
          </cell>
          <cell r="H5670" t="str">
            <v>ATERRO MECANIZADO DE VALA COM RETROESCAVADEIRA (CAPACIDADE DA CAÇAMBA DA RETRO: 0,26 M³ / POTÊNCIA: 88 HP), LARGURA DE 0,8 A 1,5 M, PROFUNDIDADE ATÉ 1,5 M, COM SOLO ARGILO-ARENOSO. AF_05/2016</v>
          </cell>
          <cell r="I5670" t="str">
            <v>M3</v>
          </cell>
          <cell r="J5670" t="str">
            <v>ATRIBUÍDO SÃO PAULO</v>
          </cell>
          <cell r="K5670" t="str">
            <v>61,81</v>
          </cell>
        </row>
        <row r="5671">
          <cell r="G5671">
            <v>94317</v>
          </cell>
          <cell r="H5671" t="str">
            <v>ATERRO MECANIZADO DE VALA COM RETROESCAVADEIRA (CAPACIDADE DA CAÇAMBA DA RETRO: 0,26 M³ / POTÊNCIA: 88 HP), LARGURA ATÉ 0,8 M, PROFUNDIDADE DE 1,5 A 3,0 M, COM SOLO ARGILO-ARENOSO. AF_05/2016</v>
          </cell>
          <cell r="I5671" t="str">
            <v>M3</v>
          </cell>
          <cell r="J5671" t="str">
            <v>ATRIBUÍDO SÃO PAULO</v>
          </cell>
          <cell r="K5671" t="str">
            <v>58,63</v>
          </cell>
        </row>
        <row r="5672">
          <cell r="G5672">
            <v>94318</v>
          </cell>
          <cell r="H5672" t="str">
            <v>ATERRO MECANIZADO DE VALA COM RETROESCAVADEIRA (CAPACIDADE DA CAÇAMBA DA RETRO: 0,26 M³ / POTÊNCIA: 88 HP), LARGURA DE 0,8 A 1,5 M, PROFUNDIDADE DE 1,5 A 3,0 M, COM SOLO ARGILO-ARENOSO. AF_05/2016</v>
          </cell>
          <cell r="I5672" t="str">
            <v>M3</v>
          </cell>
          <cell r="J5672" t="str">
            <v>ATRIBUÍDO SÃO PAULO</v>
          </cell>
          <cell r="K5672" t="str">
            <v>54,54</v>
          </cell>
        </row>
        <row r="5673">
          <cell r="G5673">
            <v>94319</v>
          </cell>
          <cell r="H5673" t="str">
            <v>ATERRO MANUAL DE VALAS COM SOLO ARGILO-ARENOSO E COMPACTAÇÃO MECANIZADA. AF_05/2016</v>
          </cell>
          <cell r="I5673" t="str">
            <v>M3</v>
          </cell>
          <cell r="J5673" t="str">
            <v>ATRIBUÍDO SÃO PAULO</v>
          </cell>
          <cell r="K5673" t="str">
            <v>71,11</v>
          </cell>
        </row>
        <row r="5674">
          <cell r="G5674">
            <v>94327</v>
          </cell>
          <cell r="H5674" t="str">
            <v>ATERRO MECANIZADO DE VALA COM ESCAVADEIRA HIDRÁULICA (CAPACIDADE DA CAÇAMBA: 0,8 M³ / POTÊNCIA: 111 HP), LARGURA DE 1,5 A 2,5 M, PROFUNDIDADE ATÉ 1,5 M, COM AREIA PARA ATERRO. AF_05/2016</v>
          </cell>
          <cell r="I5674" t="str">
            <v>M3</v>
          </cell>
          <cell r="J5674" t="str">
            <v>ATRIBUÍDO SÃO PAULO</v>
          </cell>
          <cell r="K5674" t="str">
            <v>97,62</v>
          </cell>
        </row>
        <row r="5675">
          <cell r="G5675">
            <v>94328</v>
          </cell>
          <cell r="H5675" t="str">
            <v>ATERRO MECANIZADO DE VALA COM ESCAVADEIRA HIDRÁULICA (CAPACIDADE DA CAÇAMBA: 0,8 M³ / POTÊNCIA: 111 HP), LARGURA ATÉ 1,5 M, PROFUNDIDADE DE 1,5 A 3,0 M, COM AREIA PARA ATERRO. AF_05/2016</v>
          </cell>
          <cell r="I5675" t="str">
            <v>M3</v>
          </cell>
          <cell r="J5675" t="str">
            <v>ATRIBUÍDO SÃO PAULO</v>
          </cell>
          <cell r="K5675" t="str">
            <v>94,36</v>
          </cell>
        </row>
        <row r="5676">
          <cell r="G5676">
            <v>94329</v>
          </cell>
          <cell r="H5676" t="str">
            <v>ATERRO MECANIZADO DE VALA COM ESCAVADEIRA HIDRÁULICA (CAPACIDADE DA CAÇAMBA: 0,8 M³ / POTÊNCIA: 111 HP), LARGURA DE 1,5 A 2,5 M, PROFUNDIDADE DE 1,5 A 3,0 M, COM AREIA PARA ATERRO. AF_05/2016</v>
          </cell>
          <cell r="I5676" t="str">
            <v>M3</v>
          </cell>
          <cell r="J5676" t="str">
            <v>ATRIBUÍDO SÃO PAULO</v>
          </cell>
          <cell r="K5676" t="str">
            <v>90,25</v>
          </cell>
        </row>
        <row r="5677">
          <cell r="G5677">
            <v>94330</v>
          </cell>
          <cell r="H5677" t="str">
            <v>ATERRO MECANIZADO DE VALA COM ESCAVADEIRA HIDRÁULICA (CAPACIDADE DA CAÇAMBA: 0,8 M³ / POTÊNCIA: 111 HP), LARGURA ATÉ 1,5 M, PROFUNDIDADE DE 3,0 A 4,5 M, COM AREIA PARA ATERRO. AF_05/2016</v>
          </cell>
          <cell r="I5677" t="str">
            <v>M3</v>
          </cell>
          <cell r="J5677" t="str">
            <v>ATRIBUÍDO SÃO PAULO</v>
          </cell>
          <cell r="K5677" t="str">
            <v>91,22</v>
          </cell>
        </row>
        <row r="5678">
          <cell r="G5678">
            <v>94331</v>
          </cell>
          <cell r="H5678" t="str">
            <v>ATERRO MECANIZADO DE VALA COM ESCAVADEIRA HIDRÁULICA (CAPACIDADE DA CAÇAMBA: 0,8 M³ / POTÊNCIA: 111 HP), LARGURA DE 1,5 A 2,5 M, PROFUNDIDADE DE 3,0 A 4,5 M, COM AREIA PARA ATERRO. AF_05/2016</v>
          </cell>
          <cell r="I5678" t="str">
            <v>M3</v>
          </cell>
          <cell r="J5678" t="str">
            <v>ATRIBUÍDO SÃO PAULO</v>
          </cell>
          <cell r="K5678" t="str">
            <v>88,60</v>
          </cell>
        </row>
        <row r="5679">
          <cell r="G5679">
            <v>94332</v>
          </cell>
          <cell r="H5679" t="str">
            <v>ATERRO MECANIZADO DE VALA COM ESCAVADEIRA HIDRÁULICA (CAPACIDADE DA CAÇAMBA: 0,8 M³ / POTÊNCIA: 111 HP), LARGURA ATÉ 1,5 M, PROFUNDIDADE DE 4,5 A 6,0 M, COM AREIA PARA ATERRO. AF_05/2016</v>
          </cell>
          <cell r="I5679" t="str">
            <v>M3</v>
          </cell>
          <cell r="J5679" t="str">
            <v>ATRIBUÍDO SÃO PAULO</v>
          </cell>
          <cell r="K5679" t="str">
            <v>89,81</v>
          </cell>
        </row>
        <row r="5680">
          <cell r="G5680">
            <v>94333</v>
          </cell>
          <cell r="H5680" t="str">
            <v>ATERRO MECANIZADO DE VALA COM ESCAVADEIRA HIDRÁULICA (CAPACIDADE DA CAÇAMBA: 0,8 M³ / POTÊNCIA: 111 HP), LARGURA DE 1,5 A 2,5 M, PROFUNDIDADE DE 4,5 A 6,0 M, COM AREIA PARA ATERRO. AF_05/2016</v>
          </cell>
          <cell r="I5680" t="str">
            <v>M3</v>
          </cell>
          <cell r="J5680" t="str">
            <v>ATRIBUÍDO SÃO PAULO</v>
          </cell>
          <cell r="K5680" t="str">
            <v>87,75</v>
          </cell>
        </row>
        <row r="5681">
          <cell r="G5681">
            <v>94338</v>
          </cell>
          <cell r="H5681" t="str">
            <v>ATERRO MECANIZADO DE VALA COM RETROESCAVADEIRA (CAPACIDADE DA CAÇAMBA DA RETRO: 0,26 M³ / POTÊNCIA: 88 HP), LARGURA ATÉ 0,8 M, PROFUNDIDADE ATÉ 1,5 M, COM AREIA PARA ATERRO. AF_05/2016</v>
          </cell>
          <cell r="I5681" t="str">
            <v>M3</v>
          </cell>
          <cell r="J5681" t="str">
            <v>ATRIBUÍDO SÃO PAULO</v>
          </cell>
          <cell r="K5681" t="str">
            <v>102,72</v>
          </cell>
        </row>
        <row r="5682">
          <cell r="G5682">
            <v>94339</v>
          </cell>
          <cell r="H5682" t="str">
            <v>ATERRO MECANIZADO DE VALA COM RETROESCAVADEIRA (CAPACIDADE DA CAÇAMBA DA RETRO: 0,26 M³ / POTÊNCIA: 88 HP), LARGURA DE 0,8 A 1,5 M, PROFUNDIDADE ATÉ 1,5 M, COM AREIA PARA ATERRO. AF_05/2016</v>
          </cell>
          <cell r="I5682" t="str">
            <v>M3</v>
          </cell>
          <cell r="J5682" t="str">
            <v>ATRIBUÍDO SÃO PAULO</v>
          </cell>
          <cell r="K5682" t="str">
            <v>95,53</v>
          </cell>
        </row>
        <row r="5683">
          <cell r="G5683">
            <v>94340</v>
          </cell>
          <cell r="H5683" t="str">
            <v>ATERRO MECANIZADO DE VALA COM RETROESCAVADEIRA (CAPACIDADE DA CAÇAMBA DA RETRO: 0,26 M³ / POTÊNCIA: 88 HP), LARGURA ATÉ 0,8 M, PROFUNDIDADE DE 1,5 A 3,0 M, COM AREIA PARA ATERRO. AF_05/2016</v>
          </cell>
          <cell r="I5683" t="str">
            <v>M3</v>
          </cell>
          <cell r="J5683" t="str">
            <v>ATRIBUÍDO SÃO PAULO</v>
          </cell>
          <cell r="K5683" t="str">
            <v>92,35</v>
          </cell>
        </row>
        <row r="5684">
          <cell r="G5684">
            <v>94341</v>
          </cell>
          <cell r="H5684" t="str">
            <v>ATERRO MECANIZADO DE VALA COM RETROESCAVADEIRA (CAPACIDADE DA CAÇAMBA DA RETRO: 0,26 M³ / POTÊNCIA: 88 HP), LARGURA DE 0,8 A 1,5 M, PROFUNDIDADE DE 1,5 A 3,0 M, COM AREIA PARA ATERRO. AF_05/2016</v>
          </cell>
          <cell r="I5684" t="str">
            <v>M3</v>
          </cell>
          <cell r="J5684" t="str">
            <v>ATRIBUÍDO SÃO PAULO</v>
          </cell>
          <cell r="K5684" t="str">
            <v>88,26</v>
          </cell>
        </row>
        <row r="5685">
          <cell r="G5685">
            <v>94342</v>
          </cell>
          <cell r="H5685" t="str">
            <v>ATERRO MANUAL DE VALAS COM AREIA PARA ATERRO E COMPACTAÇÃO MECANIZADA. AF_05/2016</v>
          </cell>
          <cell r="I5685" t="str">
            <v>M3</v>
          </cell>
          <cell r="J5685" t="str">
            <v>ATRIBUÍDO SÃO PAULO</v>
          </cell>
          <cell r="K5685" t="str">
            <v>104,83</v>
          </cell>
        </row>
        <row r="5686">
          <cell r="G5686">
            <v>96385</v>
          </cell>
          <cell r="H5686" t="str">
            <v>EXECUÇÃO E COMPACTAÇÃO DE ATERRO COM SOLO PREDOMINANTEMENTE ARGILOSO - EXCLUSIVE SOLO, ESCAVAÇÃO, CARGA E TRANSPORTE. AF_11/2019</v>
          </cell>
          <cell r="I5686" t="str">
            <v>M3</v>
          </cell>
          <cell r="J5686" t="str">
            <v>ATRIBUÍDO SÃO PAULO</v>
          </cell>
          <cell r="K5686" t="str">
            <v>10,42</v>
          </cell>
        </row>
        <row r="5687">
          <cell r="G5687">
            <v>96386</v>
          </cell>
          <cell r="H5687" t="str">
            <v>EXECUÇÃO E COMPACTAÇÃO DE ATERRO COM SOLO PREDOMINANTEMENTE ARENOSO - EXCLUSIVE SOLO, ESCAVAÇÃO, CARGA E TRANSPORTE. AF_11/2019</v>
          </cell>
          <cell r="I5687" t="str">
            <v>M3</v>
          </cell>
          <cell r="J5687" t="str">
            <v>ATRIBUÍDO SÃO PAULO</v>
          </cell>
          <cell r="K5687" t="str">
            <v>7,65</v>
          </cell>
        </row>
        <row r="5688">
          <cell r="G5688">
            <v>93360</v>
          </cell>
          <cell r="H5688" t="str">
            <v>REATERRO MECANIZADO DE VALA COM ESCAVADEIRA HIDRÁULICA (CAPACIDADE DA CAÇAMBA: 0,8 M³ / POTÊNCIA: 111 HP), LARGURA DE 1,5 A 2,5 M, PROFUNDIDADE ATÉ 1,5 M, COM SOLO DE 1ª CATEGORIA EM LOCAIS COM ALTO NÍVEL DE INTERFERÊNCIA. AF_04/2016</v>
          </cell>
          <cell r="I5688" t="str">
            <v>M3</v>
          </cell>
          <cell r="J5688" t="str">
            <v>ATRIBUÍDO SÃO PAULO</v>
          </cell>
          <cell r="K5688" t="str">
            <v>19,57</v>
          </cell>
        </row>
        <row r="5689">
          <cell r="G5689">
            <v>93361</v>
          </cell>
          <cell r="H5689" t="str">
            <v>REATERRO MECANIZADO DE VALA COM ESCAVADEIRA HIDRÁULICA (CAPACIDADE DA CAÇAMBA: 0,8 M³ / POTÊNCIA: 111 HP), LARGURA ATÉ 1,5 M, PROFUNDIDADE DE 1,5 A 3,0 M, COM SOLO DE 1ª CATEGORIA EM LOCAIS COM ALTO NÍVEL DE INTERFERÊNCIA. AF_04/2016</v>
          </cell>
          <cell r="I5689" t="str">
            <v>M3</v>
          </cell>
          <cell r="J5689" t="str">
            <v>ATRIBUÍDO SÃO PAULO</v>
          </cell>
          <cell r="K5689" t="str">
            <v>16,43</v>
          </cell>
        </row>
        <row r="5690">
          <cell r="G5690">
            <v>93362</v>
          </cell>
          <cell r="H5690" t="str">
            <v>REATERRO MECANIZADO DE VALA COM ESCAVADEIRA HIDRÁULICA (CAPACIDADE DA CAÇAMBA: 0,8 M³ / POTÊNCIA: 111 HP), LARGURA DE 1,5 A 2,5 M, PROFUNDIDADE DE 1,5 A 3,0 M, COM SOLO DE 1ª CATEGORIA EM LOCAIS COM ALTO NÍVEL DE INTERFERÊNCIA. AF_04/2016</v>
          </cell>
          <cell r="I5690" t="str">
            <v>M3</v>
          </cell>
          <cell r="J5690" t="str">
            <v>ATRIBUÍDO SÃO PAULO</v>
          </cell>
          <cell r="K5690" t="str">
            <v>12,21</v>
          </cell>
        </row>
        <row r="5691">
          <cell r="G5691">
            <v>93363</v>
          </cell>
          <cell r="H5691" t="str">
            <v>REATERRO MECANIZADO DE VALA COM ESCAVADEIRA HIDRÁULICA (CAPACIDADE DA CAÇAMBA: 0,8 M³ / POTÊNCIA: 111 HP), LARGURA ATÉ 1,5 M, PROFUNDIDADE DE 3,0 A 4,5 M COM SOLO DE 1ª CATEGORIA EM LOCAIS COM ALTO NÍVEL DE INTERFERÊNCIA. AF_04/2016</v>
          </cell>
          <cell r="I5691" t="str">
            <v>M3</v>
          </cell>
          <cell r="J5691" t="str">
            <v>ATRIBUÍDO SÃO PAULO</v>
          </cell>
          <cell r="K5691" t="str">
            <v>13,16</v>
          </cell>
        </row>
        <row r="5692">
          <cell r="G5692">
            <v>93364</v>
          </cell>
          <cell r="H5692" t="str">
            <v>REATERRO MECANIZADO DE VALA COM ESCAVADEIRA HIDRÁULICA (CAPACIDADE DA CAÇAMBA: 0,8 M³ / POTÊNCIA: 111 HP), LARGURA DE 1,5 A 2,5 M, PROFUNDIDADE DE 3,0  A 4,5 M, COM SOLO (SEM SUBSTITUIÇÃO) DE 1ª CATEGORIA EM LOCAIS COM ALTO NÍVEL DE INTERFERÊNCIA. AF_04/2016</v>
          </cell>
          <cell r="I5692" t="str">
            <v>M3</v>
          </cell>
          <cell r="J5692" t="str">
            <v>ATRIBUÍDO SÃO PAULO</v>
          </cell>
          <cell r="K5692" t="str">
            <v>10,55</v>
          </cell>
        </row>
        <row r="5693">
          <cell r="G5693">
            <v>93365</v>
          </cell>
          <cell r="H5693" t="str">
            <v>REATERRO MECANIZADO DE VALA COM ESCAVADEIRA HIDRÁULICA (CAPACIDADE DA CAÇAMBA: 0,8 M³ / POTÊNCIA: 111 HP), LARGURA ATÉ 1,5 M, PROFUNDIDADE DE 4,5 A 6,0 M, COM SOLO DE 1ª CATEGORIA EM LOCAIS COM ALTO NÍVEL DE INTERFERÊNCIA. AF_04/2016</v>
          </cell>
          <cell r="I5693" t="str">
            <v>M3</v>
          </cell>
          <cell r="J5693" t="str">
            <v>ATRIBUÍDO SÃO PAULO</v>
          </cell>
          <cell r="K5693" t="str">
            <v>11,67</v>
          </cell>
        </row>
        <row r="5694">
          <cell r="G5694">
            <v>93366</v>
          </cell>
          <cell r="H5694" t="str">
            <v>REATERRO MECANIZADO DE VALA COM ESCAVADEIRA HIDRÁULICA (CAPACIDADE DA CAÇAMBA: 0,8 M³ / POTÊNCIA: 111 HP), LARGURA DE 1,5 A 2,5 M, PROFUNDIDADE DE 4,5 A 6,0 M, COM SOLO DE 1ª CATEGORIA EM LOCAIS COM ALTO NÍVEL DE INTERFERÊNCIA. AF_04/2016</v>
          </cell>
          <cell r="I5694" t="str">
            <v>M3</v>
          </cell>
          <cell r="J5694" t="str">
            <v>ATRIBUÍDO SÃO PAULO</v>
          </cell>
          <cell r="K5694" t="str">
            <v>9,72</v>
          </cell>
        </row>
        <row r="5695">
          <cell r="G5695">
            <v>93367</v>
          </cell>
          <cell r="H5695" t="str">
            <v>REATERRO MECANIZADO DE VALA COM ESCAVADEIRA HIDRÁULICA (CAPACIDADE DA CAÇAMBA: 0,8 M³ / POTÊNCIA: 111 HP), LARGURA DE 1,5 A 2,5 M, PROFUNDIDADE ATÉ 1,5 M, COM SOLO DE 1ª CATEGORIA EM LOCAIS COM BAIXO NÍVEL DE INTERFERÊNCIA. AF_04/2016</v>
          </cell>
          <cell r="I5695" t="str">
            <v>M3</v>
          </cell>
          <cell r="J5695" t="str">
            <v>ATRIBUÍDO SÃO PAULO</v>
          </cell>
          <cell r="K5695" t="str">
            <v>18,24</v>
          </cell>
        </row>
        <row r="5696">
          <cell r="G5696">
            <v>93368</v>
          </cell>
          <cell r="H5696" t="str">
            <v>REATERRO MECANIZADO DE VALA COM ESCAVADEIRA HIDRÁULICA (CAPACIDADE DA CAÇAMBA: 0,8 M³ / POTÊNCIA: 111 HP), LARGURA ATÉ 1,5 M, PROFUNDIDADE DE 1,5 A 3,0 M, COM SOLO DE 1ª CATEGORIA EM LOCAIS COM BAIXO NÍVEL DE INTERFERÊNCIA. AF_04/2016</v>
          </cell>
          <cell r="I5696" t="str">
            <v>M3</v>
          </cell>
          <cell r="J5696" t="str">
            <v>ATRIBUÍDO SÃO PAULO</v>
          </cell>
          <cell r="K5696" t="str">
            <v>15,00</v>
          </cell>
        </row>
        <row r="5697">
          <cell r="G5697">
            <v>93369</v>
          </cell>
          <cell r="H5697" t="str">
            <v>REATERRO MECANIZADO DE VALA COM ESCAVADEIRA HIDRÁULICA (CAPACIDADE DA CAÇAMBA: 0,8 M³ / POTÊNCIA: 111 HP), LARGURA DE 1,5 A 2,5 M, PROFUNDIDADE DE 1,5 A 3,0 M, COM SOLO (SEM SUBSTITUIÇÃO) DE 1ª CATEGORIA EM LOCAIS COM BAIXO NÍVEL DE INTERFERÊNCIA. AF_04/2016</v>
          </cell>
          <cell r="I5697" t="str">
            <v>M3</v>
          </cell>
          <cell r="J5697" t="str">
            <v>ATRIBUÍDO SÃO PAULO</v>
          </cell>
          <cell r="K5697" t="str">
            <v>10,90</v>
          </cell>
        </row>
        <row r="5698">
          <cell r="G5698">
            <v>93370</v>
          </cell>
          <cell r="H5698" t="str">
            <v>REATERRO MECANIZADO DE VALA COM ESCAVADEIRA HIDRÁULICA (CAPACIDADE DA CAÇAMBA: 0,8 M³ / POTÊNCIA: 111 HP), LARGURA ATÉ 1,5 M, PROFUNDIDADE DE 3,0 A 4,5 M, COM SOLO DE 1ª CATEGORIA EM LOCAIS COM BAIXO NÍVEL DE INTERFERÊNCIA. AF_04/2016</v>
          </cell>
          <cell r="I5698" t="str">
            <v>M3</v>
          </cell>
          <cell r="J5698" t="str">
            <v>ATRIBUÍDO SÃO PAULO</v>
          </cell>
          <cell r="K5698" t="str">
            <v>11,86</v>
          </cell>
        </row>
        <row r="5699">
          <cell r="G5699">
            <v>93371</v>
          </cell>
          <cell r="H5699" t="str">
            <v>REATERRO MECANIZADO DE VALA COM ESCAVADEIRA HIDRÁULICA (CAPACIDADE DA CAÇAMBA: 0,8 M³ / POTÊNCIA: 111 HP), LARGURA DE 1,5 A 2,5 M, PROFUNDIDADE DE 3,0 A 4,5 M, COM SOLO (SEM SUBSTITUIÇÃO) DE 1ª CATEGORIA EM LOCAIS COM BAIXO NÍVEL DE INTERFERÊNCIA. AF_04/2016</v>
          </cell>
          <cell r="I5699" t="str">
            <v>M3</v>
          </cell>
          <cell r="J5699" t="str">
            <v>ATRIBUÍDO SÃO PAULO</v>
          </cell>
          <cell r="K5699" t="str">
            <v>9,24</v>
          </cell>
        </row>
        <row r="5700">
          <cell r="G5700">
            <v>93372</v>
          </cell>
          <cell r="H5700" t="str">
            <v>REATERRO MECANIZADO DE VALA COM ESCAVADEIRA HIDRÁULICA (CAPACIDADE DA CAÇAMBA: 0,8 M³ / POTÊNCIA: 111 HP), LARGURA ATÉ 1,5 M, PROFUNDIDADE DE 4,5 A 6,0 M, COM SOLO DE 1ª CATEGORIA EM LOCAIS COM BAIXO NÍVEL DE INTERFERÊNCIA. AF_04/2016</v>
          </cell>
          <cell r="I5700" t="str">
            <v>M3</v>
          </cell>
          <cell r="J5700" t="str">
            <v>ATRIBUÍDO SÃO PAULO</v>
          </cell>
          <cell r="K5700" t="str">
            <v>10,45</v>
          </cell>
        </row>
        <row r="5701">
          <cell r="G5701">
            <v>93373</v>
          </cell>
          <cell r="H5701" t="str">
            <v>REATERRO MECANIZADO DE VALA COM ESCAVADEIRA HIDRÁULICA (CAPACIDADE DA CAÇAMBA: 0,8 M³ / POTÊNCIA: 111 HP), LARGURA DE 1,5 A 2,5 M, PROFUNDIDADE DE 4,5 A 6,0 M, COM SOLO (SEM SUBSTITUIÇÃO) DE 1ª CATEGORIA EM LOCAIS COM BAIXO NÍVEL DE INTERFERÊNCIA. AF_04/2016</v>
          </cell>
          <cell r="I5701" t="str">
            <v>M3</v>
          </cell>
          <cell r="J5701" t="str">
            <v>ATRIBUÍDO SÃO PAULO</v>
          </cell>
          <cell r="K5701" t="str">
            <v>8,41</v>
          </cell>
        </row>
        <row r="5702">
          <cell r="G5702">
            <v>93374</v>
          </cell>
          <cell r="H5702" t="str">
            <v>REATERRO MECANIZADO DE VALA COM RETROESCAVADEIRA (CAPACIDADE DA CAÇAMBA DA RETRO: 0,26 M³ / POTÊNCIA: 88 HP), LARGURA ATÉ 0,8 M, PROFUNDIDADE ATÉ 1,5 M, COM SOLO (SEM SUBSTITUIÇÃO) DE 1ª CATEGORIA EM LOCAIS COM ALTO NÍVEL DE INTERFERÊNCIA. AF_04/2016</v>
          </cell>
          <cell r="I5702" t="str">
            <v>M3</v>
          </cell>
          <cell r="J5702" t="str">
            <v>ATRIBUÍDO SÃO PAULO</v>
          </cell>
          <cell r="K5702" t="str">
            <v>21,77</v>
          </cell>
        </row>
        <row r="5703">
          <cell r="G5703">
            <v>93375</v>
          </cell>
          <cell r="H5703" t="str">
            <v>REATERRO MECANIZADO DE VALA COM RETROESCAVADEIRA (CAPACIDADE DA CAÇAMBA DA RETRO: 0,26 M³ / POTÊNCIA: 88 HP), LARGURA DE 0,8 A 1,5 M, PROFUNDIDADE ATÉ 1,5 M, COM SOLO DE 1ª CATEGORIA EM LOCAIS COM ALTO NÍVEL DE INTERFERÊNCIA. AF_04/2016</v>
          </cell>
          <cell r="I5703" t="str">
            <v>M3</v>
          </cell>
          <cell r="J5703" t="str">
            <v>ATRIBUÍDO SÃO PAULO</v>
          </cell>
          <cell r="K5703" t="str">
            <v>16,82</v>
          </cell>
        </row>
        <row r="5704">
          <cell r="G5704">
            <v>93376</v>
          </cell>
          <cell r="H5704" t="str">
            <v>REATERRO MECANIZADO DE VALA COM RETROESCAVADEIRA (CAPACIDADE DA CAÇAMBA DA RETRO: 0,26 M³ / POTÊNCIA: 88 HP), LARGURA ATÉ 0,8 M, PROFUNDIDADE DE 1,5 A 3,0 M, COM SOLO DE 1ª CATEGORIA EM LOCAIS COM ALTO NÍVEL DE INTERFERÊNCIA. AF_04/2016</v>
          </cell>
          <cell r="I5704" t="str">
            <v>M3</v>
          </cell>
          <cell r="J5704" t="str">
            <v>ATRIBUÍDO SÃO PAULO</v>
          </cell>
          <cell r="K5704" t="str">
            <v>13,86</v>
          </cell>
        </row>
        <row r="5705">
          <cell r="G5705">
            <v>93377</v>
          </cell>
          <cell r="H5705" t="str">
            <v>REATERRO MECANIZADO DE VALA COM RETROESCAVADEIRA (CAPACIDADE DA CAÇAMBA DA RETRO: 0,26 M³ / POTÊNCIA: 88 HP), LARGURA DE 0,8 A 1,5 M, PROFUNDIDADE DE 1,5 A 3,0 M, COM SOLO (SEM SUBSTITUIÇÃO) DE 1ª CATEGORIA EM LOCAIS COM ALTO NÍVEL DE INTERFERÊNCIA. AF_04/2016</v>
          </cell>
          <cell r="I5705" t="str">
            <v>M3</v>
          </cell>
          <cell r="J5705" t="str">
            <v>ATRIBUÍDO SÃO PAULO</v>
          </cell>
          <cell r="K5705" t="str">
            <v>9,54</v>
          </cell>
        </row>
        <row r="5706">
          <cell r="G5706">
            <v>93378</v>
          </cell>
          <cell r="H5706" t="str">
            <v>REATERRO MECANIZADO DE VALA COM RETROESCAVADEIRA (CAPACIDADE DA CAÇAMBA DA RETRO: 0,26 M³ / POTÊNCIA: 88 HP), LARGURA ATÉ 0,8 M, PROFUNDIDADE ATÉ 1,5 M, COM SOLO DE 1ª CATEGORIA EM LOCAIS COM BAIXO NÍVEL DE INTERFERÊNCIA. AF_04/2016</v>
          </cell>
          <cell r="I5706" t="str">
            <v>M3</v>
          </cell>
          <cell r="J5706" t="str">
            <v>ATRIBUÍDO SÃO PAULO</v>
          </cell>
          <cell r="K5706" t="str">
            <v>20,28</v>
          </cell>
        </row>
        <row r="5707">
          <cell r="G5707">
            <v>93379</v>
          </cell>
          <cell r="H5707" t="str">
            <v>REATERRO MECANIZADO DE VALA COM RETROESCAVADEIRA (CAPACIDADE DA CAÇAMBA DA RETRO: 0,26 M³ / POTÊNCIA: 88 HP), LARGURA DE 0,8 A 1,5 M, PROFUNDIDADE ATÉ 1,5 M, COM SOLO DE 1ª CATEGORIA EM LOCAIS COM BAIXO NÍVEL DE INTERFERÊNCIA. AF_04/2016</v>
          </cell>
          <cell r="I5707" t="str">
            <v>M3</v>
          </cell>
          <cell r="J5707" t="str">
            <v>ATRIBUÍDO SÃO PAULO</v>
          </cell>
          <cell r="K5707" t="str">
            <v>15,68</v>
          </cell>
        </row>
        <row r="5708">
          <cell r="G5708">
            <v>93380</v>
          </cell>
          <cell r="H5708" t="str">
            <v>REATERRO MECANIZADO DE VALA COM RETROESCAVADEIRA (CAPACIDADE DA CAÇAMBA DA RETRO: 0,26 M³ / POTÊNCIA: 88 HP), LARGURA ATÉ 0,8 M, PROFUNDIDADE DE 1,5 A 3,0 M, COM SOLO DE 1ª CATEGORIA EM LOCAIS COM BAIXO NÍVEL DE INTERFERÊNCIA. AF_04/2016</v>
          </cell>
          <cell r="I5708" t="str">
            <v>M3</v>
          </cell>
          <cell r="J5708" t="str">
            <v>ATRIBUÍDO SÃO PAULO</v>
          </cell>
          <cell r="K5708" t="str">
            <v>12,98</v>
          </cell>
        </row>
        <row r="5709">
          <cell r="G5709">
            <v>93381</v>
          </cell>
          <cell r="H5709" t="str">
            <v>REATERRO MECANIZADO DE VALA COM RETROESCAVADEIRA (CAPACIDADE DA CAÇAMBA DA RETRO: 0,26 M³ / POTÊNCIA: 88 HP), LARGURA DE 0,8 A 1,5 M, PROFUNDIDADE DE 1,5 A 3,0 M, COM SOLO (SEM SUBSTITUIÇÃO) DE 1ª CATEGORIA EM LOCAIS COM BAIXO NÍVEL DE INTERFERÊNCIA. AF_04/2016</v>
          </cell>
          <cell r="I5709" t="str">
            <v>M3</v>
          </cell>
          <cell r="J5709" t="str">
            <v>ATRIBUÍDO SÃO PAULO</v>
          </cell>
          <cell r="K5709" t="str">
            <v>8,91</v>
          </cell>
        </row>
        <row r="5710">
          <cell r="G5710">
            <v>93382</v>
          </cell>
          <cell r="H5710" t="str">
            <v>REATERRO MANUAL DE VALAS COM COMPACTAÇÃO MECANIZADA. AF_04/2016</v>
          </cell>
          <cell r="I5710" t="str">
            <v>M3</v>
          </cell>
          <cell r="J5710" t="str">
            <v>ATRIBUÍDO SÃO PAULO</v>
          </cell>
          <cell r="K5710" t="str">
            <v>25,48</v>
          </cell>
        </row>
        <row r="5711">
          <cell r="G5711">
            <v>96995</v>
          </cell>
          <cell r="H5711" t="str">
            <v>REATERRO MANUAL APILOADO COM SOQUETE. AF_10/2017</v>
          </cell>
          <cell r="I5711" t="str">
            <v>M3</v>
          </cell>
          <cell r="J5711" t="str">
            <v>COLETADO</v>
          </cell>
          <cell r="K5711" t="str">
            <v>41,15</v>
          </cell>
        </row>
        <row r="5712">
          <cell r="G5712">
            <v>97916</v>
          </cell>
          <cell r="H5712" t="str">
            <v>TRANSPORTE COM CAMINHÃO BASCULANTE DE 6 M³, EM VIA URBANA EM LEITO NATURAL (UNIDADE: TXKM). AF_07/2020</v>
          </cell>
          <cell r="I5712" t="str">
            <v>TXKM</v>
          </cell>
          <cell r="J5712" t="str">
            <v>ATRIBUÍDO SÃO PAULO</v>
          </cell>
          <cell r="K5712" t="str">
            <v>2,24</v>
          </cell>
        </row>
        <row r="5713">
          <cell r="G5713">
            <v>97917</v>
          </cell>
          <cell r="H5713" t="str">
            <v>TRANSPORTE COM CAMINHÃO BASCULANTE DE 6 M³, EM VIA URBANA EM REVESTIMENTO PRIMÁRIO (UNIDADE: TXKM). AF_07/2020</v>
          </cell>
          <cell r="I5713" t="str">
            <v>TXKM</v>
          </cell>
          <cell r="J5713" t="str">
            <v>ATRIBUÍDO SÃO PAULO</v>
          </cell>
          <cell r="K5713" t="str">
            <v>1,93</v>
          </cell>
        </row>
        <row r="5714">
          <cell r="G5714">
            <v>97918</v>
          </cell>
          <cell r="H5714" t="str">
            <v>TRANSPORTE COM CAMINHÃO BASCULANTE DE 6 M³, EM VIA URBANA PAVIMENTADA, DMT ATÉ 30 KM (UNIDADE: TXKM). AF_07/2020</v>
          </cell>
          <cell r="I5714" t="str">
            <v>TXKM</v>
          </cell>
          <cell r="J5714" t="str">
            <v>ATRIBUÍDO SÃO PAULO</v>
          </cell>
          <cell r="K5714" t="str">
            <v>1,78</v>
          </cell>
        </row>
        <row r="5715">
          <cell r="G5715">
            <v>97919</v>
          </cell>
          <cell r="H5715" t="str">
            <v>TRANSPORTE COM CAMINHÃO BASCULANTE DE 6 M³, EM VIA URBANA PAVIMENTADA, ADICIONAL PARA DMT EXCEDENTE A 30 KM (UNIDADE: TXKM). AF_07/2020</v>
          </cell>
          <cell r="I5715" t="str">
            <v>TXKM</v>
          </cell>
          <cell r="J5715" t="str">
            <v>ATRIBUÍDO SÃO PAULO</v>
          </cell>
          <cell r="K5715" t="str">
            <v>0,71</v>
          </cell>
        </row>
        <row r="5716">
          <cell r="G5716">
            <v>101616</v>
          </cell>
          <cell r="H5716" t="str">
            <v>PREPARO DE FUNDO DE VALA COM LARGURA MENOR QUE 1,5 M (ACERTO DO SOLO NATURAL). AF_08/2020</v>
          </cell>
          <cell r="I5716" t="str">
            <v>M2</v>
          </cell>
          <cell r="J5716" t="str">
            <v>ATRIBUÍDO SÃO PAULO</v>
          </cell>
          <cell r="K5716" t="str">
            <v>5,25</v>
          </cell>
        </row>
        <row r="5717">
          <cell r="G5717">
            <v>101617</v>
          </cell>
          <cell r="H5717" t="str">
            <v>PREPARO DE FUNDO DE VALA COM LARGURA MAIOR OU IGUAL A 1,5 M E MENOR QUE 2,5 M (ACERTO DO SOLO NATURAL). AF_08/2020</v>
          </cell>
          <cell r="I5717" t="str">
            <v>M2</v>
          </cell>
          <cell r="J5717" t="str">
            <v>ATRIBUÍDO SÃO PAULO</v>
          </cell>
          <cell r="K5717" t="str">
            <v>2,59</v>
          </cell>
        </row>
        <row r="5718">
          <cell r="G5718">
            <v>101618</v>
          </cell>
          <cell r="H5718" t="str">
            <v>PREPARO DE FUNDO DE VALA COM LARGURA MENOR QUE 1,5 M, COM CAMADA DE AREIA, LANÇAMENTO MANUAL. AF_08/2020</v>
          </cell>
          <cell r="I5718" t="str">
            <v>M3</v>
          </cell>
          <cell r="J5718" t="str">
            <v>ATRIBUÍDO SÃO PAULO</v>
          </cell>
          <cell r="K5718" t="str">
            <v>243,90</v>
          </cell>
        </row>
        <row r="5719">
          <cell r="G5719">
            <v>101619</v>
          </cell>
          <cell r="H5719" t="str">
            <v>PREPARO DE FUNDO DE VALA COM LARGURA MENOR QUE 1,5 M, COM CAMADA DE BRITA, LANÇAMENTO MANUAL. AF_08/2020</v>
          </cell>
          <cell r="I5719" t="str">
            <v>M3</v>
          </cell>
          <cell r="J5719" t="str">
            <v>ATRIBUÍDO SÃO PAULO</v>
          </cell>
          <cell r="K5719" t="str">
            <v>258,14</v>
          </cell>
        </row>
        <row r="5720">
          <cell r="G5720">
            <v>101620</v>
          </cell>
          <cell r="H5720" t="str">
            <v>PREPARO DE FUNDO DE VALA COM LARGURA MAIOR OU IGUAL A 1,5 M E MENOR QUE 2,5 M, COM CAMADA DE AREIA, LANÇAMENTO MANUAL. AF_08/2020</v>
          </cell>
          <cell r="I5720" t="str">
            <v>M3</v>
          </cell>
          <cell r="J5720" t="str">
            <v>ATRIBUÍDO SÃO PAULO</v>
          </cell>
          <cell r="K5720" t="str">
            <v>222,92</v>
          </cell>
        </row>
        <row r="5721">
          <cell r="G5721">
            <v>101621</v>
          </cell>
          <cell r="H5721" t="str">
            <v>PREPARO DE FUNDO DE VALA COM LARGURA MAIOR OU IGUAL A 1,5 M E MENOR QUE 2,5 M, COM CAMADA DE BRITA, LANÇAMENTO MANUAL. AF_08/2020</v>
          </cell>
          <cell r="I5721" t="str">
            <v>M3</v>
          </cell>
          <cell r="J5721" t="str">
            <v>ATRIBUÍDO SÃO PAULO</v>
          </cell>
          <cell r="K5721" t="str">
            <v>237,16</v>
          </cell>
        </row>
        <row r="5722">
          <cell r="G5722">
            <v>101622</v>
          </cell>
          <cell r="H5722" t="str">
            <v>PREPARO DE FUNDO DE VALA COM LARGURA MENOR QUE 1,5 M, COM CAMADA DE AREIA, LANÇAMENTO MECANIZADO. AF_08/2020</v>
          </cell>
          <cell r="I5722" t="str">
            <v>M3</v>
          </cell>
          <cell r="J5722" t="str">
            <v>ATRIBUÍDO SÃO PAULO</v>
          </cell>
          <cell r="K5722" t="str">
            <v>221,27</v>
          </cell>
        </row>
        <row r="5723">
          <cell r="G5723">
            <v>101623</v>
          </cell>
          <cell r="H5723" t="str">
            <v>PREPARO DE FUNDO DE VALA COM LARGURA MENOR QUE 1,5 M, COM CAMADA DE BRITA, LANÇAMENTO MECANIZADO. AF_08/2020</v>
          </cell>
          <cell r="I5723" t="str">
            <v>M3</v>
          </cell>
          <cell r="J5723" t="str">
            <v>ATRIBUÍDO SÃO PAULO</v>
          </cell>
          <cell r="K5723" t="str">
            <v>230,26</v>
          </cell>
        </row>
        <row r="5724">
          <cell r="G5724">
            <v>101624</v>
          </cell>
          <cell r="H5724" t="str">
            <v>PREPARO DE FUNDO DE VALA COM LARGURA MAIOR OU IGUAL A 1,5 M E MENOR QUE 2,5 M, COM CAMADA DE BRITA, LANÇAMENTO MECANIZADO. AF_08/2020</v>
          </cell>
          <cell r="I5724" t="str">
            <v>M3</v>
          </cell>
          <cell r="J5724" t="str">
            <v>ATRIBUÍDO SÃO PAULO</v>
          </cell>
          <cell r="K5724" t="str">
            <v>191,81</v>
          </cell>
        </row>
        <row r="5725">
          <cell r="G5725">
            <v>101625</v>
          </cell>
          <cell r="H5725" t="str">
            <v>PREPARO DE FUNDO DE VALA COM LARGURA MAIOR OU IGUAL A 1,5 M E MENOR QUE 2,5 M, COM CAMADA DE AREIA, LANÇAMENTO MECANIZADO. AF_08/2020</v>
          </cell>
          <cell r="I5725" t="str">
            <v>M3</v>
          </cell>
          <cell r="J5725" t="str">
            <v>ATRIBUÍDO SÃO PAULO</v>
          </cell>
          <cell r="K5725" t="str">
            <v>187,71</v>
          </cell>
        </row>
        <row r="5726">
          <cell r="G5726">
            <v>95606</v>
          </cell>
          <cell r="H5726" t="str">
            <v>UMIDIFICAÇÃO DE MATERIAL PARA VALAS COM CAMINHÃO PIPA 10000L. AF_11/2016</v>
          </cell>
          <cell r="I5726" t="str">
            <v>M3</v>
          </cell>
          <cell r="J5726" t="str">
            <v>ATRIBUÍDO SÃO PAULO</v>
          </cell>
          <cell r="K5726" t="str">
            <v>2,11</v>
          </cell>
        </row>
        <row r="5727">
          <cell r="G5727">
            <v>101159</v>
          </cell>
          <cell r="H5727" t="str">
            <v>ALVENARIA DE VEDAÇÃO DE BLOCOS CERÂMICOS MACIÇOS DE 5X10X20CM (ESPESSURA 10CM) E ARGAMASSA DE ASSENTAMENTO COM PREPARO EM BETONEIRA. AF_05/2020</v>
          </cell>
          <cell r="I5727" t="str">
            <v>M2</v>
          </cell>
          <cell r="J5727" t="str">
            <v>COEFICIENTE DE REPRESENTATIVIDADE</v>
          </cell>
          <cell r="K5727" t="str">
            <v>134,89</v>
          </cell>
        </row>
        <row r="5728">
          <cell r="G5728">
            <v>103322</v>
          </cell>
          <cell r="H5728" t="str">
            <v>ALVENARIA DE VEDAÇÃO DE BLOCOS CERÂMICOS FURADOS NA VERTICAL DE 9X19X39 CM (ESPESSURA 9 CM) E ARGAMASSA DE ASSENTAMENTO COM PREPARO EM BETONEIRA. AF_12/2021</v>
          </cell>
          <cell r="I5728" t="str">
            <v>M2</v>
          </cell>
          <cell r="J5728" t="str">
            <v>ATRIBUÍDO SÃO PAULO</v>
          </cell>
          <cell r="K5728" t="str">
            <v>57,39</v>
          </cell>
        </row>
        <row r="5729">
          <cell r="G5729">
            <v>103323</v>
          </cell>
          <cell r="H5729" t="str">
            <v>ALVENARIA DE VEDAÇÃO DE BLOCOS CERÂMICOS FURADOS NA VERTICAL DE 9X19X39 CM (ESPESSURA 9 CM) E ARGAMASSA DE ASSENTAMENTO COM PREPARO MANUAL. AF_12/2021</v>
          </cell>
          <cell r="I5729" t="str">
            <v>M2</v>
          </cell>
          <cell r="J5729" t="str">
            <v>ATRIBUÍDO SÃO PAULO</v>
          </cell>
          <cell r="K5729" t="str">
            <v>58,42</v>
          </cell>
        </row>
        <row r="5730">
          <cell r="G5730">
            <v>103324</v>
          </cell>
          <cell r="H5730" t="str">
            <v>ALVENARIA DE VEDAÇÃO DE BLOCOS CERÂMICOS FURADOS NA VERTICAL DE 14X19X39 CM (ESPESSURA 14 CM) E ARGAMASSA DE ASSENTAMENTO COM PREPARO EM BETONEIRA. AF_12/2021</v>
          </cell>
          <cell r="I5730" t="str">
            <v>M2</v>
          </cell>
          <cell r="J5730" t="str">
            <v>ATRIBUÍDO SÃO PAULO</v>
          </cell>
          <cell r="K5730" t="str">
            <v>76,14</v>
          </cell>
        </row>
        <row r="5731">
          <cell r="G5731">
            <v>103325</v>
          </cell>
          <cell r="H5731" t="str">
            <v>ALVENARIA DE VEDAÇÃO DE BLOCOS CERÂMICOS FURADOS NA VERTICAL DE 14X19X39 CM (ESPESSURA 14 CM) E ARGAMASSA DE ASSENTAMENTO COM PREPARO MANUAL. AF_12/2021</v>
          </cell>
          <cell r="I5731" t="str">
            <v>M2</v>
          </cell>
          <cell r="J5731" t="str">
            <v>ATRIBUÍDO SÃO PAULO</v>
          </cell>
          <cell r="K5731" t="str">
            <v>77,30</v>
          </cell>
        </row>
        <row r="5732">
          <cell r="G5732">
            <v>103326</v>
          </cell>
          <cell r="H5732" t="str">
            <v>ALVENARIA DE VEDAÇÃO DE BLOCOS CERÂMICOS FURADOS NA VERTICAL DE 19X19X39 CM (ESPESSURA 19 CM) E ARGAMASSA DE ASSENTAMENTO COM PREPARO EM BETONEIRA. AF_12/2021</v>
          </cell>
          <cell r="I5732" t="str">
            <v>M2</v>
          </cell>
          <cell r="J5732" t="str">
            <v>ATRIBUÍDO SÃO PAULO</v>
          </cell>
          <cell r="K5732" t="str">
            <v>92,00</v>
          </cell>
        </row>
        <row r="5733">
          <cell r="G5733">
            <v>103327</v>
          </cell>
          <cell r="H5733" t="str">
            <v>ALVENARIA DE VEDAÇÃO DE BLOCOS CERÂMICOS FURADOS NA VERTICAL DE 19X19X39 CM (ESPESSURA 19 CM) E ARGAMASSA DE ASSENTAMENTO COM PREPARO MANUAL. AF_12/2021</v>
          </cell>
          <cell r="I5733" t="str">
            <v>M2</v>
          </cell>
          <cell r="J5733" t="str">
            <v>ATRIBUÍDO SÃO PAULO</v>
          </cell>
          <cell r="K5733" t="str">
            <v>93,36</v>
          </cell>
        </row>
        <row r="5734">
          <cell r="G5734">
            <v>103328</v>
          </cell>
          <cell r="H5734" t="str">
            <v>ALVENARIA DE VEDAÇÃO DE BLOCOS CERÂMICOS FURADOS NA HORIZONTAL DE 9X19X19 CM (ESPESSURA 9 CM) E ARGAMASSA DE ASSENTAMENTO COM PREPARO EM BETONEIRA. AF_12/2021</v>
          </cell>
          <cell r="I5734" t="str">
            <v>M2</v>
          </cell>
          <cell r="J5734" t="str">
            <v>ATRIBUÍDO SÃO PAULO</v>
          </cell>
          <cell r="K5734" t="str">
            <v>84,10</v>
          </cell>
        </row>
        <row r="5735">
          <cell r="G5735">
            <v>103329</v>
          </cell>
          <cell r="H5735" t="str">
            <v>ALVENARIA DE VEDAÇÃO DE BLOCOS CERÂMICOS FURADOS NA HORIZONTAL DE 9X19X19 CM (ESPESSURA 9 CM) E ARGAMASSA DE ASSENTAMENTO COM PREPARO MANUAL. AF_12/2021</v>
          </cell>
          <cell r="I5735" t="str">
            <v>M2</v>
          </cell>
          <cell r="J5735" t="str">
            <v>ATRIBUÍDO SÃO PAULO</v>
          </cell>
          <cell r="K5735" t="str">
            <v>85,00</v>
          </cell>
        </row>
        <row r="5736">
          <cell r="G5736">
            <v>103330</v>
          </cell>
          <cell r="H5736" t="str">
            <v>ALVENARIA DE VEDAÇÃO DE BLOCOS CERÂMICOS FURADOS NA HORIZONTAL DE 11,5X19X19 CM (ESPESSURA 11,5 CM) E ARGAMASSA DE ASSENTAMENTO COM PREPARO EM BETONEIRA. AF_12/2021</v>
          </cell>
          <cell r="I5736" t="str">
            <v>M2</v>
          </cell>
          <cell r="J5736" t="str">
            <v>ATRIBUÍDO SÃO PAULO</v>
          </cell>
          <cell r="K5736" t="str">
            <v>79,74</v>
          </cell>
        </row>
        <row r="5737">
          <cell r="G5737">
            <v>103331</v>
          </cell>
          <cell r="H5737" t="str">
            <v>ALVENARIA DE VEDAÇÃO DE BLOCOS CERÂMICOS FURADOS NA HORIZONTAL DE 11,5X19X19 CM (ESPESSURA 11,5 CM) E ARGAMASSA DE ASSENTAMENTO COM PREPARO MANUAL. AF_12/2021</v>
          </cell>
          <cell r="I5737" t="str">
            <v>M2</v>
          </cell>
          <cell r="J5737" t="str">
            <v>ATRIBUÍDO SÃO PAULO</v>
          </cell>
          <cell r="K5737" t="str">
            <v>80,71</v>
          </cell>
        </row>
        <row r="5738">
          <cell r="G5738">
            <v>103332</v>
          </cell>
          <cell r="H5738" t="str">
            <v>ALVENARIA DE VEDAÇÃO DE BLOCOS CERÂMICOS FURADOS NA HORIZONTAL DE 9X14X19 CM (ESPESSURA 9 CM) E ARGAMASSA DE ASSENTAMENTO COM PREPARO EM BETONEIRA. AF_12/2021</v>
          </cell>
          <cell r="I5738" t="str">
            <v>M2</v>
          </cell>
          <cell r="J5738" t="str">
            <v>ATRIBUÍDO SÃO PAULO</v>
          </cell>
          <cell r="K5738" t="str">
            <v>109,94</v>
          </cell>
        </row>
        <row r="5739">
          <cell r="G5739">
            <v>103333</v>
          </cell>
          <cell r="H5739" t="str">
            <v>ALVENARIA DE VEDAÇÃO DE BLOCOS CERÂMICOS FURADOS NA HORIZONTAL DE 9X14X19 CM (ESPESSURA 9 CM) E ARGAMASSA DE ASSENTAMENTO COM PREPARO MANUAL. AF_12/2021</v>
          </cell>
          <cell r="I5739" t="str">
            <v>M2</v>
          </cell>
          <cell r="J5739" t="str">
            <v>ATRIBUÍDO SÃO PAULO</v>
          </cell>
          <cell r="K5739" t="str">
            <v>110,98</v>
          </cell>
        </row>
        <row r="5740">
          <cell r="G5740">
            <v>103334</v>
          </cell>
          <cell r="H5740" t="str">
            <v>ALVENARIA DE VEDAÇÃO DE BLOCOS CERÂMICOS FURADOS NA HORIZONTAL DE 14X9X19 CM (ESPESSURA 14 CM, BLOCO DEITADO) E ARGAMASSA DE ASSENTAMENTO COM PREPARO EM BETONEIRA. AF_12/2021</v>
          </cell>
          <cell r="I5740" t="str">
            <v>M2</v>
          </cell>
          <cell r="J5740" t="str">
            <v>ATRIBUÍDO SÃO PAULO</v>
          </cell>
          <cell r="K5740" t="str">
            <v>135,59</v>
          </cell>
        </row>
        <row r="5741">
          <cell r="G5741">
            <v>103335</v>
          </cell>
          <cell r="H5741" t="str">
            <v>ALVENARIA DE VEDAÇÃO DE BLOCOS CERÂMICOS FURADOS NA HORIZONTAL DE 14X9X19 CM (ESPESSURA 14 CM, BLOCO DEITADO) E ARGAMASSA DE ASSENTAMENTO COM PREPARO MANUAL. AF_12/2021</v>
          </cell>
          <cell r="I5741" t="str">
            <v>M2</v>
          </cell>
          <cell r="J5741" t="str">
            <v>ATRIBUÍDO SÃO PAULO</v>
          </cell>
          <cell r="K5741" t="str">
            <v>137,40</v>
          </cell>
        </row>
        <row r="5742">
          <cell r="G5742">
            <v>103350</v>
          </cell>
          <cell r="H5742" t="str">
            <v>ALVENARIA DE VEDAÇÃO DE BLOCOS CERÂMICOS FURADOS NA HORIZONTAL DE 9X9X19 CM (ESPESSURA 9 CM) E ARGAMASSA DE ASSENTAMENTO COM PREPARO EM BETONEIRA. AF_12/2021</v>
          </cell>
          <cell r="I5742" t="str">
            <v>M2</v>
          </cell>
          <cell r="J5742" t="str">
            <v>ATRIBUÍDO SÃO PAULO</v>
          </cell>
          <cell r="K5742" t="str">
            <v>166,38</v>
          </cell>
        </row>
        <row r="5743">
          <cell r="G5743">
            <v>103351</v>
          </cell>
          <cell r="H5743" t="str">
            <v>ALVENARIA DE VEDAÇÃO DE BLOCOS CERÂMICOS FURADOS NA HORIZONTAL DE 9X9X19 CM (ESPESSURA 9 CM) E ARGAMASSA DE ASSENTAMENTO COM PREPARO MANUAL. AF_12/2021</v>
          </cell>
          <cell r="I5743" t="str">
            <v>M2</v>
          </cell>
          <cell r="J5743" t="str">
            <v>ATRIBUÍDO SÃO PAULO</v>
          </cell>
          <cell r="K5743" t="str">
            <v>167,70</v>
          </cell>
        </row>
        <row r="5744">
          <cell r="G5744">
            <v>103356</v>
          </cell>
          <cell r="H5744" t="str">
            <v>ALVENARIA DE VEDAÇÃO DE BLOCOS CERÂMICOS FURADOS NA HORIZONTAL DE 9X19X29 CM (ESPESSURA 9 CM) E ARGAMASSA DE ASSENTAMENTO COM PREPARO EM BETONEIRA. AF_12/2021</v>
          </cell>
          <cell r="I5744" t="str">
            <v>M2</v>
          </cell>
          <cell r="J5744" t="str">
            <v>ATRIBUÍDO SÃO PAULO</v>
          </cell>
          <cell r="K5744" t="str">
            <v>53,71</v>
          </cell>
        </row>
        <row r="5745">
          <cell r="G5745">
            <v>103357</v>
          </cell>
          <cell r="H5745" t="str">
            <v>ALVENARIA DE VEDAÇÃO DE BLOCOS CERÂMICOS FURADOS NA HORIZONTAL DE 9X19X29 CM (ESPESSURA 9 CM) E ARGAMASSA DE ASSENTAMENTO COM PREPARO MANUAL. AF_12/2021</v>
          </cell>
          <cell r="I5745" t="str">
            <v>M2</v>
          </cell>
          <cell r="J5745" t="str">
            <v>ATRIBUÍDO SÃO PAULO</v>
          </cell>
          <cell r="K5745" t="str">
            <v>54,47</v>
          </cell>
        </row>
        <row r="5746">
          <cell r="G5746">
            <v>89282</v>
          </cell>
          <cell r="H5746" t="str">
            <v>ALVENARIA ESTRUTURAL DE BLOCOS CERÂMICOS 14X19X39, (ESPESSURA DE 14 CM), UTILIZANDO PALHETA E ARGAMASSA DE ASSENTAMENTO COM PREPARO EM BETONEIRA. AF_03/2023</v>
          </cell>
          <cell r="I5746" t="str">
            <v>M2</v>
          </cell>
          <cell r="J5746" t="str">
            <v>COEFICIENTE DE REPRESENTATIVIDADE</v>
          </cell>
          <cell r="K5746" t="str">
            <v>71,61</v>
          </cell>
        </row>
        <row r="5747">
          <cell r="G5747">
            <v>89283</v>
          </cell>
          <cell r="H5747" t="str">
            <v>ALVENARIA ESTRUTURAL DE BLOCOS CERÂMICOS 14X19X39, (ESPESSURA DE 14 CM), UTILIZANDO PALHETA E ARGAMASSA DE ASSENTAMENTO COM PREPARO MANUAL. AF_03/2023</v>
          </cell>
          <cell r="I5747" t="str">
            <v>M2</v>
          </cell>
          <cell r="J5747" t="str">
            <v>COEFICIENTE DE REPRESENTATIVIDADE</v>
          </cell>
          <cell r="K5747" t="str">
            <v>72,82</v>
          </cell>
        </row>
        <row r="5748">
          <cell r="G5748">
            <v>89290</v>
          </cell>
          <cell r="H5748" t="str">
            <v>ALVENARIA ESTRUTURAL DE BLOCOS CERÂMICOS 14X19X29, (ESPESSURA DE 14 CM), UTILIZANDO PALHETA E ARGAMASSA DE ASSENTAMENTO COM PREPARO EM BETONEIRA. AF_03/2023</v>
          </cell>
          <cell r="I5748" t="str">
            <v>M2</v>
          </cell>
          <cell r="J5748" t="str">
            <v>COEFICIENTE DE REPRESENTATIVIDADE</v>
          </cell>
          <cell r="K5748" t="str">
            <v>80,01</v>
          </cell>
        </row>
        <row r="5749">
          <cell r="G5749">
            <v>89291</v>
          </cell>
          <cell r="H5749" t="str">
            <v>ALVENARIA ESTRUTURAL DE BLOCOS CERÂMICOS 14X19X29, (ESPESSURA DE 14 CM), UTILIZANDO PALHETA E ARGAMASSA DE ASSENTAMENTO COM PREPARO MANUAL. AF_03/2023</v>
          </cell>
          <cell r="I5749" t="str">
            <v>M2</v>
          </cell>
          <cell r="J5749" t="str">
            <v>COEFICIENTE DE REPRESENTATIVIDADE</v>
          </cell>
          <cell r="K5749" t="str">
            <v>81,36</v>
          </cell>
        </row>
        <row r="5750">
          <cell r="G5750">
            <v>89298</v>
          </cell>
          <cell r="H5750" t="str">
            <v>ALVENARIA ESTRUTURAL DE BLOCOS CERÂMICOS 14X19X39, (ESPESSURA DE 14 CM), UTILIZANDO COLHER DE PEDREIRO E ARGAMASSA DE ASSENTAMENTO COM PREPARO EM BETONEIRA. AF_03/2023</v>
          </cell>
          <cell r="I5750" t="str">
            <v>M2</v>
          </cell>
          <cell r="J5750" t="str">
            <v>COEFICIENTE DE REPRESENTATIVIDADE</v>
          </cell>
          <cell r="K5750" t="str">
            <v>81,61</v>
          </cell>
        </row>
        <row r="5751">
          <cell r="G5751">
            <v>89299</v>
          </cell>
          <cell r="H5751" t="str">
            <v>ALVENARIA ESTRUTURAL DE BLOCOS CERÂMICOS 14X19X39, (ESPESSURA DE 14 CM), UTILIZANDO COLHER DE PEDREIRO E ARGAMASSA DE ASSENTAMENTO COM PREPARO MANUAL. AF_03/2023</v>
          </cell>
          <cell r="I5751" t="str">
            <v>M2</v>
          </cell>
          <cell r="J5751" t="str">
            <v>COEFICIENTE DE REPRESENTATIVIDADE</v>
          </cell>
          <cell r="K5751" t="str">
            <v>83,23</v>
          </cell>
        </row>
        <row r="5752">
          <cell r="G5752">
            <v>89306</v>
          </cell>
          <cell r="H5752" t="str">
            <v>ALVENARIA ESTRUTURAL DE BLOCOS CERÂMICOS 14X19X29, (ESPESSURA DE 14 CM), UTILIZANDO COLHER DE PEDREIRO E ARGAMASSA DE ASSENTAMENTO COM PREPARO EM BETONEIRA. AF_03/2023</v>
          </cell>
          <cell r="I5752" t="str">
            <v>M2</v>
          </cell>
          <cell r="J5752" t="str">
            <v>COEFICIENTE DE REPRESENTATIVIDADE</v>
          </cell>
          <cell r="K5752" t="str">
            <v>94,06</v>
          </cell>
        </row>
        <row r="5753">
          <cell r="G5753">
            <v>89307</v>
          </cell>
          <cell r="H5753" t="str">
            <v>ALVENARIA ESTRUTURAL DE BLOCOS CERÂMICOS 14X19X29, (ESPESSURA DE 14 CM), UTILIZANDO COLHER DE PEDREIRO E ARGAMASSA DE ASSENTAMENTO COM PREPARO MANUAL. AF_03/2023</v>
          </cell>
          <cell r="I5753" t="str">
            <v>M2</v>
          </cell>
          <cell r="J5753" t="str">
            <v>COEFICIENTE DE REPRESENTATIVIDADE</v>
          </cell>
          <cell r="K5753" t="str">
            <v>95,87</v>
          </cell>
        </row>
        <row r="5754">
          <cell r="G5754">
            <v>101157</v>
          </cell>
          <cell r="H5754" t="str">
            <v>ALVENARIA DE VEDAÇÃO DE BLOCOS DE GESSO DE 7X50X66CM (ESPESSURA 7CM). AF_05/2020</v>
          </cell>
          <cell r="I5754" t="str">
            <v>M2</v>
          </cell>
          <cell r="J5754" t="str">
            <v>COEFICIENTE DE REPRESENTATIVIDADE</v>
          </cell>
          <cell r="K5754" t="str">
            <v>58,86</v>
          </cell>
        </row>
        <row r="5755">
          <cell r="G5755">
            <v>101158</v>
          </cell>
          <cell r="H5755" t="str">
            <v>ALVENARIA DE VEDAÇÃO DE BLOCOS DE GESSO DE 10X50X66CM (ESPESSURA 10CM). AF_05/2020</v>
          </cell>
          <cell r="I5755" t="str">
            <v>M2</v>
          </cell>
          <cell r="J5755" t="str">
            <v>COEFICIENTE DE REPRESENTATIVIDADE</v>
          </cell>
          <cell r="K5755" t="str">
            <v>77,23</v>
          </cell>
        </row>
        <row r="5756">
          <cell r="G5756">
            <v>101162</v>
          </cell>
          <cell r="H5756" t="str">
            <v>ALVENARIA DE VEDAÇÃO COM ELEMENTO VAZADO DE CERÂMICA (COBOGÓ) DE 7X20X20CM E ARGAMASSA DE ASSENTAMENTO COM PREPARO EM BETONEIRA. AF_05/2020</v>
          </cell>
          <cell r="I5756" t="str">
            <v>M2</v>
          </cell>
          <cell r="J5756" t="str">
            <v>COEFICIENTE DE REPRESENTATIVIDADE</v>
          </cell>
          <cell r="K5756" t="str">
            <v>149,21</v>
          </cell>
        </row>
        <row r="5757">
          <cell r="G5757">
            <v>103316</v>
          </cell>
          <cell r="H5757" t="str">
            <v>ALVENARIA DE VEDAÇÃO DE BLOCOS VAZADOS DE CONCRETO DE 9X19X39 CM (ESPESSURA 9 CM) E ARGAMASSA DE ASSENTAMENTO COM PREPARO EM BETONEIRA. AF_12/2021</v>
          </cell>
          <cell r="I5757" t="str">
            <v>M2</v>
          </cell>
          <cell r="J5757" t="str">
            <v>ATRIBUÍDO SÃO PAULO</v>
          </cell>
          <cell r="K5757" t="str">
            <v>72,52</v>
          </cell>
        </row>
        <row r="5758">
          <cell r="G5758">
            <v>103317</v>
          </cell>
          <cell r="H5758" t="str">
            <v>ALVENARIA DE VEDAÇÃO DE BLOCOS VAZADOS DE CONCRETO DE 9X19X39 CM (ESPESSURA 9 CM) E ARGAMASSA DE ASSENTAMENTO COM PREPARO MANUAL. AF_12/2021</v>
          </cell>
          <cell r="I5758" t="str">
            <v>M2</v>
          </cell>
          <cell r="J5758" t="str">
            <v>ATRIBUÍDO SÃO PAULO</v>
          </cell>
          <cell r="K5758" t="str">
            <v>73,38</v>
          </cell>
        </row>
        <row r="5759">
          <cell r="G5759">
            <v>103318</v>
          </cell>
          <cell r="H5759" t="str">
            <v>ALVENARIA DE VEDAÇÃO DE BLOCOS VAZADOS DE CONCRETO DE 14X19X39 CM (ESPESSURA 14 CM)  E ARGAMASSA DE ASSENTAMENTO COM PREPARO EM BETONEIRA. AF_12/2021</v>
          </cell>
          <cell r="I5759" t="str">
            <v>M2</v>
          </cell>
          <cell r="J5759" t="str">
            <v>ATRIBUÍDO SÃO PAULO</v>
          </cell>
          <cell r="K5759" t="str">
            <v>93,65</v>
          </cell>
        </row>
        <row r="5760">
          <cell r="G5760">
            <v>103319</v>
          </cell>
          <cell r="H5760" t="str">
            <v>ALVENARIA DE VEDAÇÃO DE BLOCOS VAZADOS DE CONCRETO DE 14X19X39 CM (ESPESSURA 14 CM) E ARGAMASSA DE ASSENTAMENTO COM PREPARO MANUAL. AF_12/2021</v>
          </cell>
          <cell r="I5760" t="str">
            <v>M2</v>
          </cell>
          <cell r="J5760" t="str">
            <v>ATRIBUÍDO SÃO PAULO</v>
          </cell>
          <cell r="K5760" t="str">
            <v>94,66</v>
          </cell>
        </row>
        <row r="5761">
          <cell r="G5761">
            <v>103320</v>
          </cell>
          <cell r="H5761" t="str">
            <v>ALVENARIA DE VEDAÇÃO DE BLOCOS VAZADOS DE CONCRETO DE 19X19X39 CM (ESPESSURA 19 CM) E ARGAMASSA DE ASSENTAMENTO COM PREPARO EM BETONEIRA. AF_12/2021</v>
          </cell>
          <cell r="I5761" t="str">
            <v>M2</v>
          </cell>
          <cell r="J5761" t="str">
            <v>ATRIBUÍDO SÃO PAULO</v>
          </cell>
          <cell r="K5761" t="str">
            <v>113,00</v>
          </cell>
        </row>
        <row r="5762">
          <cell r="G5762">
            <v>103321</v>
          </cell>
          <cell r="H5762" t="str">
            <v>ALVENARIA DE VEDAÇÃO DE BLOCOS VAZADOS DE CONCRETO DE 19X19X39 CM (ESPESSURA 19 CM) E ARGAMASSA DE ASSENTAMENTO COM PREPARO MANUAL. AF_12/2021</v>
          </cell>
          <cell r="I5762" t="str">
            <v>M2</v>
          </cell>
          <cell r="J5762" t="str">
            <v>ATRIBUÍDO SÃO PAULO</v>
          </cell>
          <cell r="K5762" t="str">
            <v>114,26</v>
          </cell>
        </row>
        <row r="5763">
          <cell r="G5763">
            <v>103336</v>
          </cell>
          <cell r="H5763" t="str">
            <v>ALVENARIA DE VEDAÇÃO DE BLOCOS  VAZADOS DE CONCRETO APARENTE DE 9X19X39 CM (ESPESSURA 9 CM) E ARGAMASSA DE ASSENTAMENTO COM PREPARO EM BETONEIRA. AF_12/2021</v>
          </cell>
          <cell r="I5763" t="str">
            <v>M2</v>
          </cell>
          <cell r="J5763" t="str">
            <v>ATRIBUÍDO SÃO PAULO</v>
          </cell>
          <cell r="K5763" t="str">
            <v>80,55</v>
          </cell>
        </row>
        <row r="5764">
          <cell r="G5764">
            <v>103337</v>
          </cell>
          <cell r="H5764" t="str">
            <v>ALVENARIA DE VEDAÇÃO DE BLOCOS  VAZADOS DE CONCRETO APARENTE DE 9X19X39 CM (ESPESSURA 9 CM) E ARGAMASSA DE ASSENTAMENTO COM PREPARO MANUAL. AF_12/2021</v>
          </cell>
          <cell r="I5764" t="str">
            <v>M2</v>
          </cell>
          <cell r="J5764" t="str">
            <v>ATRIBUÍDO SÃO PAULO</v>
          </cell>
          <cell r="K5764" t="str">
            <v>81,41</v>
          </cell>
        </row>
        <row r="5765">
          <cell r="G5765">
            <v>103338</v>
          </cell>
          <cell r="H5765" t="str">
            <v>ALVENARIA DE VEDAÇÃO DE BLOCOS  VAZADOS DE CONCRETO APARENTE DE 14X19X39 CM (ESPESSURA 14 CM) E ARGAMASSA DE ASSENTAMENTO COM PREPARO EM BETONEIRA. AF_12/2021</v>
          </cell>
          <cell r="I5765" t="str">
            <v>M2</v>
          </cell>
          <cell r="J5765" t="str">
            <v>ATRIBUÍDO SÃO PAULO</v>
          </cell>
          <cell r="K5765" t="str">
            <v>105,40</v>
          </cell>
        </row>
        <row r="5766">
          <cell r="G5766">
            <v>103339</v>
          </cell>
          <cell r="H5766" t="str">
            <v>ALVENARIA DE VEDAÇÃO DE BLOCOS  VAZADOS DE CONCRETO APARENTE DE 14X19X39 CM (ESPESSURA 14 CM) E ARGAMASSA DE ASSENTAMENTO COM PREPARO MANUAL. AF_12/2021</v>
          </cell>
          <cell r="I5766" t="str">
            <v>M2</v>
          </cell>
          <cell r="J5766" t="str">
            <v>ATRIBUÍDO SÃO PAULO</v>
          </cell>
          <cell r="K5766" t="str">
            <v>106,41</v>
          </cell>
        </row>
        <row r="5767">
          <cell r="G5767">
            <v>103340</v>
          </cell>
          <cell r="H5767" t="str">
            <v>ALVENARIA DE VEDAÇÃO DE BLOCOS  VAZADOS DE CONCRETO APARENTE DE 19X19X39 CM (ESPESSURA 19 CM) E ARGAMASSA DE ASSENTAMENTO COM PREPARO EM BETONEIRA. AF_12/2021</v>
          </cell>
          <cell r="I5767" t="str">
            <v>M2</v>
          </cell>
          <cell r="J5767" t="str">
            <v>ATRIBUÍDO SÃO PAULO</v>
          </cell>
          <cell r="K5767" t="str">
            <v>128,37</v>
          </cell>
        </row>
        <row r="5768">
          <cell r="G5768">
            <v>103341</v>
          </cell>
          <cell r="H5768" t="str">
            <v>ALVENARIA DE VEDAÇÃO DE BLOCOS  VAZADOS DE CONCRETO APARENTE DE 19X19X39 CM (ESPESSURA 19 CM) E ARGAMASSA DE ASSENTAMENTO COM PREPARO MANUAL. AF_12/2021</v>
          </cell>
          <cell r="I5768" t="str">
            <v>M2</v>
          </cell>
          <cell r="J5768" t="str">
            <v>ATRIBUÍDO SÃO PAULO</v>
          </cell>
          <cell r="K5768" t="str">
            <v>129,63</v>
          </cell>
        </row>
        <row r="5769">
          <cell r="G5769">
            <v>103342</v>
          </cell>
          <cell r="H5769" t="str">
            <v>ALVENARIA DE VEDAÇÃO DE BLOCOS  VAZADOS DE CONCRETO DE 14X19X29 CM (ESPESSURA 14 CM) E ARGAMASSA DE ASSENTAMENTO COM PREPARO EM BETONEIRA. AF_12/2021</v>
          </cell>
          <cell r="I5769" t="str">
            <v>M2</v>
          </cell>
          <cell r="J5769" t="str">
            <v>ATRIBUÍDO SÃO PAULO</v>
          </cell>
          <cell r="K5769" t="str">
            <v>109,67</v>
          </cell>
        </row>
        <row r="5770">
          <cell r="G5770">
            <v>103343</v>
          </cell>
          <cell r="H5770" t="str">
            <v>ALVENARIA DE VEDAÇÃO DE BLOCOS  VAZADOS DE CONCRETO DE 14X19X29 CM (ESPESSURA 14 CM) E ARGAMASSA DE ASSENTAMENTO COM PREPARO MANUAL. AF_12/2021</v>
          </cell>
          <cell r="I5770" t="str">
            <v>M2</v>
          </cell>
          <cell r="J5770" t="str">
            <v>ATRIBUÍDO SÃO PAULO</v>
          </cell>
          <cell r="K5770" t="str">
            <v>110,78</v>
          </cell>
        </row>
        <row r="5771">
          <cell r="G5771">
            <v>89453</v>
          </cell>
          <cell r="H5771" t="str">
            <v>ALVENARIA DE BLOCOS DE CONCRETO ESTRUTURAL 14X19X39 CM (ESPESSURA 14 CM), FBK = 4,5 MPA, UTILIZANDO PALHETA. AF_10/2022</v>
          </cell>
          <cell r="I5771" t="str">
            <v>M2</v>
          </cell>
          <cell r="J5771" t="str">
            <v>COEFICIENTE DE REPRESENTATIVIDADE</v>
          </cell>
          <cell r="K5771" t="str">
            <v>84,56</v>
          </cell>
        </row>
        <row r="5772">
          <cell r="G5772">
            <v>89455</v>
          </cell>
          <cell r="H5772" t="str">
            <v>ALVENARIA DE BLOCOS DE CONCRETO ESTRUTURAL 14X19X39 CM (ESPESSURA 14 CM), FBK = 14 MPA, UTILIZANDO PALHETA. AF_10/2022</v>
          </cell>
          <cell r="I5772" t="str">
            <v>M2</v>
          </cell>
          <cell r="J5772" t="str">
            <v>COEFICIENTE DE REPRESENTATIVIDADE</v>
          </cell>
          <cell r="K5772" t="str">
            <v>103,18</v>
          </cell>
        </row>
        <row r="5773">
          <cell r="G5773">
            <v>89462</v>
          </cell>
          <cell r="H5773" t="str">
            <v>ALVENARIA DE BLOCOS DE CONCRETO ESTRUTURAL 14X19X29 CM (ESPESSURA 14 CM), FBK = 4,5 MPA, UTILIZANDO PALHETA. AF_10/2022</v>
          </cell>
          <cell r="I5773" t="str">
            <v>M2</v>
          </cell>
          <cell r="J5773" t="str">
            <v>COEFICIENTE DE REPRESENTATIVIDADE</v>
          </cell>
          <cell r="K5773" t="str">
            <v>109,89</v>
          </cell>
        </row>
        <row r="5774">
          <cell r="G5774">
            <v>89464</v>
          </cell>
          <cell r="H5774" t="str">
            <v>ALVENARIA DE BLOCOS DE CONCRETO ESTRUTURAL 14X19X29 CM (ESPESSURA 14 CM), FBK = 4,5 MPA, UTILIZANDO PALHETA. AF_10/2022</v>
          </cell>
          <cell r="I5774" t="str">
            <v>M2</v>
          </cell>
          <cell r="J5774" t="str">
            <v>COEFICIENTE DE REPRESENTATIVIDADE</v>
          </cell>
          <cell r="K5774" t="str">
            <v>130,00</v>
          </cell>
        </row>
        <row r="5775">
          <cell r="G5775">
            <v>89470</v>
          </cell>
          <cell r="H5775" t="str">
            <v>ALVENARIA DE BLOCOS DE CONCRETO ESTRUTURAL 14X19X39 CM (ESPESSURA 14 CM), FBK = 4,5 MPA, UTILIZANDO COLHER DE PEDREIRO. AF_10/2022</v>
          </cell>
          <cell r="I5775" t="str">
            <v>M2</v>
          </cell>
          <cell r="J5775" t="str">
            <v>COEFICIENTE DE REPRESENTATIVIDADE</v>
          </cell>
          <cell r="K5775" t="str">
            <v>94,73</v>
          </cell>
        </row>
        <row r="5776">
          <cell r="G5776">
            <v>89472</v>
          </cell>
          <cell r="H5776" t="str">
            <v>ALVENARIA DE BLOCOS DE CONCRETO ESTRUTURAL 14X19X39 CM (ESPESSURA 14 CM), FBK = 14 MPA, UTILIZANDO COLHER DE PEDREIRO. AF_10/2022</v>
          </cell>
          <cell r="I5776" t="str">
            <v>M2</v>
          </cell>
          <cell r="J5776" t="str">
            <v>COEFICIENTE DE REPRESENTATIVIDADE</v>
          </cell>
          <cell r="K5776" t="str">
            <v>114,13</v>
          </cell>
        </row>
        <row r="5777">
          <cell r="G5777">
            <v>89478</v>
          </cell>
          <cell r="H5777" t="str">
            <v>ALVENARIA DE BLOCOS DE CONCRETO ESTRUTURAL 14X19X29 CM (ESPESSURA 14 CM), FBK = 4,5 MPA, UTILIZANDO COLHER DE PEDREIRO. AF_10/2022</v>
          </cell>
          <cell r="I5777" t="str">
            <v>M2</v>
          </cell>
          <cell r="J5777" t="str">
            <v>COEFICIENTE DE REPRESENTATIVIDADE</v>
          </cell>
          <cell r="K5777" t="str">
            <v>126,26</v>
          </cell>
        </row>
        <row r="5778">
          <cell r="G5778">
            <v>89480</v>
          </cell>
          <cell r="H5778" t="str">
            <v>ALVENARIA DE BLOCOS DE CONCRETO ESTRUTURAL 14X19X29 CM (ESPESSURA 14 CM), FBK = 14 MPA, UTILIZANDO COLHER DE PEDREIRO. AF_10/2022</v>
          </cell>
          <cell r="I5778" t="str">
            <v>M2</v>
          </cell>
          <cell r="J5778" t="str">
            <v>COEFICIENTE DE REPRESENTATIVIDADE</v>
          </cell>
          <cell r="K5778" t="str">
            <v>147,14</v>
          </cell>
        </row>
        <row r="5779">
          <cell r="G5779">
            <v>91815</v>
          </cell>
          <cell r="H5779" t="str">
            <v>(COMPOSIÇÃO REPRESENTATIVA) DE ALVENARIA DE BLOCOS DE CONCRETO ESTRUTURAL 14X19X39 CM, (ESPESSURA 14 CM), FBK = 4,5 MPA, UTILIZANDO PALHETA, PARA EDIFICAÇÃO HABITACIONAL. AF_10/2015</v>
          </cell>
          <cell r="I5779" t="str">
            <v>M2</v>
          </cell>
          <cell r="J5779" t="str">
            <v>COEFICIENTE DE REPRESENTATIVIDADE</v>
          </cell>
          <cell r="K5779" t="str">
            <v>84,56</v>
          </cell>
        </row>
        <row r="5780">
          <cell r="G5780">
            <v>91816</v>
          </cell>
          <cell r="H5780" t="str">
            <v>COMPOSIÇÃO REPRESENTATIVA DE SERVIÇOS DE ALVENARIA DE BLOCOS DE CONCRETO ESTRUTURAL 14X19X29 CM, (ESPESSURA 14 CM), FBK = 4,5 MPA, UTILIZANDO PALHETA, PARA EDIFICAÇÃO HABITACIONAL. AF_10/2015</v>
          </cell>
          <cell r="I5780" t="str">
            <v>M2</v>
          </cell>
          <cell r="J5780" t="str">
            <v>COEFICIENTE DE REPRESENTATIVIDADE</v>
          </cell>
          <cell r="K5780" t="str">
            <v>109,89</v>
          </cell>
        </row>
        <row r="5781">
          <cell r="G5781">
            <v>101161</v>
          </cell>
          <cell r="H5781" t="str">
            <v>ALVENARIA DE VEDAÇÃO COM ELEMENTO VAZADO DE CONCRETO (COBOGÓ) DE 7X50X50CM E ARGAMASSA DE ASSENTAMENTO COM PREPARO EM BETONEIRA. AF_05/2020</v>
          </cell>
          <cell r="I5781" t="str">
            <v>M2</v>
          </cell>
          <cell r="J5781" t="str">
            <v>COEFICIENTE DE REPRESENTATIVIDADE</v>
          </cell>
          <cell r="K5781" t="str">
            <v>216,57</v>
          </cell>
        </row>
        <row r="5782">
          <cell r="G5782">
            <v>101163</v>
          </cell>
          <cell r="H5782" t="str">
            <v>ALVENARIA DE VEDAÇÃO COM BLOCO DE VIDRO VAZADO, TIPO VENEZIANA, DE 6X20X20CM E ARGAMASSA DE ASSENTAMENTO COM PREPARO EM BETONEIRA. AF_05/2020</v>
          </cell>
          <cell r="I5782" t="str">
            <v>M2</v>
          </cell>
          <cell r="J5782" t="str">
            <v>COEFICIENTE DE REPRESENTATIVIDADE</v>
          </cell>
          <cell r="K5782" t="str">
            <v>1.067,24</v>
          </cell>
        </row>
        <row r="5783">
          <cell r="G5783">
            <v>101164</v>
          </cell>
          <cell r="H5783" t="str">
            <v>ALVENARIA DE VEDAÇÃO COM BLOCO DE VIDRO, TIPO CANELADO, DE 8X19X19CM E ARGAMASSA DE ASSENTAMENTO COM PREPARO EM BETONEIRA. AF_05/2020</v>
          </cell>
          <cell r="I5783" t="str">
            <v>M2</v>
          </cell>
          <cell r="J5783" t="str">
            <v>COEFICIENTE DE REPRESENTATIVIDADE</v>
          </cell>
          <cell r="K5783" t="str">
            <v>1.082,50</v>
          </cell>
        </row>
        <row r="5784">
          <cell r="G5784">
            <v>96358</v>
          </cell>
          <cell r="H5784" t="str">
            <v>PAREDE COM PLACAS DE GESSO ACARTONADO (DRYWALL), PARA USO INTERNO, COM DUAS FACES SIMPLES E ESTRUTURA METÁLICA COM GUIAS SIMPLES, SEM VÃOS. AF_06/2017_PS</v>
          </cell>
          <cell r="I5784" t="str">
            <v>M2</v>
          </cell>
          <cell r="J5784" t="str">
            <v>ATRIBUÍDO SÃO PAULO</v>
          </cell>
          <cell r="K5784" t="str">
            <v>91,83</v>
          </cell>
        </row>
        <row r="5785">
          <cell r="G5785">
            <v>96359</v>
          </cell>
          <cell r="H5785" t="str">
            <v>PAREDE COM PLACAS DE GESSO ACARTONADO (DRYWALL), PARA USO INTERNO, COM DUAS FACES SIMPLES E ESTRUTURA METÁLICA COM GUIAS SIMPLES, COM VÃOS AF_06/2017_PS</v>
          </cell>
          <cell r="I5785" t="str">
            <v>M2</v>
          </cell>
          <cell r="J5785" t="str">
            <v>ATRIBUÍDO SÃO PAULO</v>
          </cell>
          <cell r="K5785" t="str">
            <v>104,78</v>
          </cell>
        </row>
        <row r="5786">
          <cell r="G5786">
            <v>96360</v>
          </cell>
          <cell r="H5786" t="str">
            <v>PAREDE COM PLACAS DE GESSO ACARTONADO (DRYWALL), PARA USO INTERNO, COM DUAS FACES SIMPLES E ESTRUTURA METÁLICA COM GUIAS DUPLAS, SEM VÃOS. AF_06/2017_PS</v>
          </cell>
          <cell r="I5786" t="str">
            <v>M2</v>
          </cell>
          <cell r="J5786" t="str">
            <v>ATRIBUÍDO SÃO PAULO</v>
          </cell>
          <cell r="K5786" t="str">
            <v>125,54</v>
          </cell>
        </row>
        <row r="5787">
          <cell r="G5787">
            <v>96361</v>
          </cell>
          <cell r="H5787" t="str">
            <v>PAREDE COM PLACAS DE GESSO ACARTONADO (DRYWALL), PARA USO INTERNO, COM DUAS FACES SIMPLES E ESTRUTURA METÁLICA COM GUIAS DUPLAS, COM VÃOS. AF_06/2017_PS</v>
          </cell>
          <cell r="I5787" t="str">
            <v>M2</v>
          </cell>
          <cell r="J5787" t="str">
            <v>ATRIBUÍDO SÃO PAULO</v>
          </cell>
          <cell r="K5787" t="str">
            <v>150,94</v>
          </cell>
        </row>
        <row r="5788">
          <cell r="G5788">
            <v>96362</v>
          </cell>
          <cell r="H5788" t="str">
            <v>PAREDE COM PLACAS DE GESSO ACARTONADO (DRYWALL), PARA USO INTERNO, COM UMA FACE SIMPLES E OUTRA FACE DUPLA E ESTRUTURA METÁLICA COM GUIAS SIMPLES, SEM VÃOS. AF_06/2017_PS</v>
          </cell>
          <cell r="I5788" t="str">
            <v>M2</v>
          </cell>
          <cell r="J5788" t="str">
            <v>ATRIBUÍDO SÃO PAULO</v>
          </cell>
          <cell r="K5788" t="str">
            <v>117,51</v>
          </cell>
        </row>
        <row r="5789">
          <cell r="G5789">
            <v>96363</v>
          </cell>
          <cell r="H5789" t="str">
            <v>PAREDE COM PLACAS DE GESSO ACARTONADO (DRYWALL), PARA USO INTERNO, COM UMA FACE SIMPLES E OUTRA FACE DUPLA E ESTRUTURA METÁLICA COM GUIAS SIMPLES, COM VÃOS. AF_06/2017_PS</v>
          </cell>
          <cell r="I5789" t="str">
            <v>M2</v>
          </cell>
          <cell r="J5789" t="str">
            <v>ATRIBUÍDO SÃO PAULO</v>
          </cell>
          <cell r="K5789" t="str">
            <v>130,80</v>
          </cell>
        </row>
        <row r="5790">
          <cell r="G5790">
            <v>96364</v>
          </cell>
          <cell r="H5790" t="str">
            <v>PAREDE COM PLACAS DE GESSO ACARTONADO (DRYWALL), PARA USO INTERNO COM UMA FACE SIMPLES E OUTRA FACE DUPLA E ESTRUTURA METÁLICA COM GUIAS DUPLAS, SEM VÃOS. AF_06/2017_PS</v>
          </cell>
          <cell r="I5790" t="str">
            <v>M2</v>
          </cell>
          <cell r="J5790" t="str">
            <v>ATRIBUÍDO SÃO PAULO</v>
          </cell>
          <cell r="K5790" t="str">
            <v>151,22</v>
          </cell>
        </row>
        <row r="5791">
          <cell r="G5791">
            <v>96365</v>
          </cell>
          <cell r="H5791" t="str">
            <v>PAREDE COM PLACAS DE GESSO ACARTONADO (DRYWALL), PARA USO INTERNO, COM UMA FACE SIMPLES E OUTRA FACE DUPLA E   ESTRUTURA METÁLICA COM GUIAS DUPLAS, COM VÃOS. AF_06/2017_PS</v>
          </cell>
          <cell r="I5791" t="str">
            <v>M2</v>
          </cell>
          <cell r="J5791" t="str">
            <v>ATRIBUÍDO SÃO PAULO</v>
          </cell>
          <cell r="K5791" t="str">
            <v>176,94</v>
          </cell>
        </row>
        <row r="5792">
          <cell r="G5792">
            <v>96366</v>
          </cell>
          <cell r="H5792" t="str">
            <v>PAREDE COM PLACAS DE GESSO ACARTONADO (DRYWALL), PARA USO INTERNO, COM DUAS FACES DUPLAS E ESTRUTURA METÁLICA COM GUIAS SIMPLES, SEM VÃOS. AF_06/2017_PS</v>
          </cell>
          <cell r="I5792" t="str">
            <v>M2</v>
          </cell>
          <cell r="J5792" t="str">
            <v>ATRIBUÍDO SÃO PAULO</v>
          </cell>
          <cell r="K5792" t="str">
            <v>143,20</v>
          </cell>
        </row>
        <row r="5793">
          <cell r="G5793">
            <v>96367</v>
          </cell>
          <cell r="H5793" t="str">
            <v>PAREDE COM PLACAS DE GESSO ACARTONADO (DRYWALL), PARA USO INTERNO, COM DUAS FACES DUPLAS E ESTRUTURA METÁLICA COM GUIAS SIMPLES, COM VÃOS. AF_06/2017_PS</v>
          </cell>
          <cell r="I5793" t="str">
            <v>M2</v>
          </cell>
          <cell r="J5793" t="str">
            <v>ATRIBUÍDO SÃO PAULO</v>
          </cell>
          <cell r="K5793" t="str">
            <v>156,78</v>
          </cell>
        </row>
        <row r="5794">
          <cell r="G5794">
            <v>96368</v>
          </cell>
          <cell r="H5794" t="str">
            <v>PAREDE COM PLACAS DE GESSO ACARTONADO (DRYWALL), PARA USO INTERNO COM DUAS FACES DUPLAS E ESTRUTURA METÁLICA COM GUIAS DUPLAS, SEM VÃOS. AF_06/2017</v>
          </cell>
          <cell r="I5794" t="str">
            <v>M2</v>
          </cell>
          <cell r="J5794" t="str">
            <v>ATRIBUÍDO SÃO PAULO</v>
          </cell>
          <cell r="K5794" t="str">
            <v>176,90</v>
          </cell>
        </row>
        <row r="5795">
          <cell r="G5795">
            <v>96369</v>
          </cell>
          <cell r="H5795" t="str">
            <v>PAREDE COM PLACAS DE GESSO ACARTONADO (DRYWALL), PARA USO INTERNO, COM DUAS FACES DUPLAS E ESTRUTURA METÁLICA COM GUIAS DUPLAS, COM VÃOS. AF_06/2017_PS</v>
          </cell>
          <cell r="I5795" t="str">
            <v>M2</v>
          </cell>
          <cell r="J5795" t="str">
            <v>ATRIBUÍDO SÃO PAULO</v>
          </cell>
          <cell r="K5795" t="str">
            <v>202,94</v>
          </cell>
        </row>
        <row r="5796">
          <cell r="G5796">
            <v>96370</v>
          </cell>
          <cell r="H5796" t="str">
            <v>PAREDE COM PLACAS DE GESSO ACARTONADO (DRYWALL), PARA USO INTERNO, COM UMA FACE SIMPLES E ESTRUTURA METÁLICA COM GUIAS SIMPLES, SEM VÃOS. AF_06/2017_PS</v>
          </cell>
          <cell r="I5796" t="str">
            <v>M2</v>
          </cell>
          <cell r="J5796" t="str">
            <v>ATRIBUÍDO SÃO PAULO</v>
          </cell>
          <cell r="K5796" t="str">
            <v>63,27</v>
          </cell>
        </row>
        <row r="5797">
          <cell r="G5797">
            <v>96371</v>
          </cell>
          <cell r="H5797" t="str">
            <v>PAREDE COM PLACAS DE GESSO ACARTONADO (DRYWALL), PARA USO INTERNO, COM UMA FACE SIMPLES E ESTRUTURA METÁLICA COM GUIAS SIMPLES, COM VÃOS. AF_06/2017_PS</v>
          </cell>
          <cell r="I5797" t="str">
            <v>M2</v>
          </cell>
          <cell r="J5797" t="str">
            <v>ATRIBUÍDO SÃO PAULO</v>
          </cell>
          <cell r="K5797" t="str">
            <v>76,05</v>
          </cell>
        </row>
        <row r="5798">
          <cell r="G5798">
            <v>96373</v>
          </cell>
          <cell r="H5798" t="str">
            <v>INSTALAÇÃO DE REFORÇO METÁLICO EM PAREDE DRYWALL. AF_06/2017</v>
          </cell>
          <cell r="I5798" t="str">
            <v>M</v>
          </cell>
          <cell r="J5798" t="str">
            <v>ATRIBUÍDO SÃO PAULO</v>
          </cell>
          <cell r="K5798" t="str">
            <v>12,67</v>
          </cell>
        </row>
        <row r="5799">
          <cell r="G5799">
            <v>96374</v>
          </cell>
          <cell r="H5799" t="str">
            <v>INSTALAÇÃO DE REFORÇO DE MADEIRA EM PAREDE DRYWALL. AF_06/2017</v>
          </cell>
          <cell r="I5799" t="str">
            <v>M</v>
          </cell>
          <cell r="J5799" t="str">
            <v>ATRIBUÍDO SÃO PAULO</v>
          </cell>
          <cell r="K5799" t="str">
            <v>29,85</v>
          </cell>
        </row>
        <row r="5800">
          <cell r="G5800">
            <v>102235</v>
          </cell>
          <cell r="H5800" t="str">
            <v>DIVISÓRIA FIXA EM VIDRO TEMPERADO 10 MM, SEM ABERTURA. AF_01/2021_PS</v>
          </cell>
          <cell r="I5800" t="str">
            <v>M2</v>
          </cell>
          <cell r="J5800" t="str">
            <v>ATRIBUÍDO SÃO PAULO</v>
          </cell>
          <cell r="K5800" t="str">
            <v>342,72</v>
          </cell>
        </row>
        <row r="5801">
          <cell r="G5801">
            <v>102253</v>
          </cell>
          <cell r="H5801" t="str">
            <v>DIVISORIA SANITÁRIA, TIPO CABINE, EM GRANITO CINZA POLIDO, ESP = 3CM, ASSENTADO COM ARGAMASSA COLANTE AC III-E, EXCLUSIVE FERRAGENS. AF_01/2021</v>
          </cell>
          <cell r="I5801" t="str">
            <v>M2</v>
          </cell>
          <cell r="J5801" t="str">
            <v>COEFICIENTE DE REPRESENTATIVIDADE</v>
          </cell>
          <cell r="K5801" t="str">
            <v>968,06</v>
          </cell>
        </row>
        <row r="5802">
          <cell r="G5802">
            <v>102254</v>
          </cell>
          <cell r="H5802" t="str">
            <v>DIVISORIA SANITÁRIA, TIPO CABINE, EM MÁRMORE BRANCO POLIDO, ESP = 3CM, ASSENTADO COM ARGAMASSA COLANTE AC III-E, EXCLUSIVE FERRAGENS. AF_01/2021</v>
          </cell>
          <cell r="I5802" t="str">
            <v>M2</v>
          </cell>
          <cell r="J5802" t="str">
            <v>COEFICIENTE DE REPRESENTATIVIDADE</v>
          </cell>
          <cell r="K5802" t="str">
            <v>680,52</v>
          </cell>
        </row>
        <row r="5803">
          <cell r="G5803">
            <v>102255</v>
          </cell>
          <cell r="H5803" t="str">
            <v>TAPA VISTA DE MICTÓRIO EM GRANITO CINZA POLIDO, ESP = 3CM, ASSENTADO COM ARGAMASSA COLANTE AC III-E . AF_01/2021</v>
          </cell>
          <cell r="I5803" t="str">
            <v>M2</v>
          </cell>
          <cell r="J5803" t="str">
            <v>COEFICIENTE DE REPRESENTATIVIDADE</v>
          </cell>
          <cell r="K5803" t="str">
            <v>965,40</v>
          </cell>
        </row>
        <row r="5804">
          <cell r="G5804">
            <v>102256</v>
          </cell>
          <cell r="H5804" t="str">
            <v>TAPA VISTA DE MICTÓRIO EM MÁRMORE BRANCO POLIDO, ESP = 3CM, ASSENTADO COM ARGAMASSA COLANTE AC III-E . AF_01/2021</v>
          </cell>
          <cell r="I5804" t="str">
            <v>M2</v>
          </cell>
          <cell r="J5804" t="str">
            <v>COEFICIENTE DE REPRESENTATIVIDADE</v>
          </cell>
          <cell r="K5804" t="str">
            <v>691,55</v>
          </cell>
        </row>
        <row r="5805">
          <cell r="G5805">
            <v>102257</v>
          </cell>
          <cell r="H5805" t="str">
            <v>DIVISORIA SANITÁRIA, TIPO CABINE, EM PAINEL DE GRANILITE, ESP = 3CM, ASSENTADO COM ARGAMASSA COLANTE AC III-E, EXCLUSIVE FERRAGENS. AF_01/2021</v>
          </cell>
          <cell r="I5805" t="str">
            <v>M2</v>
          </cell>
          <cell r="J5805" t="str">
            <v>ATRIBUÍDO SÃO PAULO</v>
          </cell>
          <cell r="K5805" t="str">
            <v>338,14</v>
          </cell>
        </row>
        <row r="5806">
          <cell r="G5806">
            <v>102258</v>
          </cell>
          <cell r="H5806" t="str">
            <v>TAPA VISTA DE MICTÓRIO EM PAINEL DE GRANILITE, ESP = 3CM, ASSENTADO COM ARGAMASSA COLANTE AC III-E . AF_01/2021</v>
          </cell>
          <cell r="I5806" t="str">
            <v>M2</v>
          </cell>
          <cell r="J5806" t="str">
            <v>ATRIBUÍDO SÃO PAULO</v>
          </cell>
          <cell r="K5806" t="str">
            <v>359,44</v>
          </cell>
        </row>
        <row r="5807">
          <cell r="G5807">
            <v>101154</v>
          </cell>
          <cell r="H5807" t="str">
            <v>ALVENARIA DE VEDAÇÃO DE BLOCOS DE CONCRETO CELULAR DE 10X30X60CM (ESPESSURA 10CM) E ARGAMASSA DE ASSENTAMENTO COM PREPARO EM BETONEIRA. AF_05/2020</v>
          </cell>
          <cell r="I5807" t="str">
            <v>M2</v>
          </cell>
          <cell r="J5807" t="str">
            <v>ATRIBUÍDO SÃO PAULO</v>
          </cell>
          <cell r="K5807" t="str">
            <v>115,69</v>
          </cell>
        </row>
        <row r="5808">
          <cell r="G5808">
            <v>101155</v>
          </cell>
          <cell r="H5808" t="str">
            <v>ALVENARIA DE VEDAÇÃO DE BLOCOS DE CONCRETO CELULAR DE 15X30X60CM (ESPESSURA 15CM) E ARGAMASSA DE ASSENTAMENTO COM PREPARO EM BETONEIRA. AF_05/2020</v>
          </cell>
          <cell r="I5808" t="str">
            <v>M2</v>
          </cell>
          <cell r="J5808" t="str">
            <v>ATRIBUÍDO SÃO PAULO</v>
          </cell>
          <cell r="K5808" t="str">
            <v>162,10</v>
          </cell>
        </row>
        <row r="5809">
          <cell r="G5809">
            <v>101156</v>
          </cell>
          <cell r="H5809" t="str">
            <v>ALVENARIA DE VEDAÇÃO DE BLOCOS DE CONCRETO CELULAR DE 20X30X60CM (ESPESSURA 20CM) E ARGAMASSA DE ASSENTAMENTO COM PREPARO EM BETONEIRA. AF_05/2020</v>
          </cell>
          <cell r="I5809" t="str">
            <v>M2</v>
          </cell>
          <cell r="J5809" t="str">
            <v>ATRIBUÍDO SÃO PAULO</v>
          </cell>
          <cell r="K5809" t="str">
            <v>238,01</v>
          </cell>
        </row>
        <row r="5810">
          <cell r="G5810">
            <v>101814</v>
          </cell>
          <cell r="H5810" t="str">
            <v>RECOMPOSIÇÃO DE PAVIMENTOS EM PEDRA POLIÉDRICA, REJUNTAMENTO COM PÓ DE PEDRA, COM REAPROVEITAMENTO DAS PEDRAS POLIÉDRICAS PARA O FECHAMENTO DE VALAS - INCLUSO RETIRADA E COLOCAÇÃO DO MATERIAL. AF_12/2020</v>
          </cell>
          <cell r="I5810" t="str">
            <v>M2</v>
          </cell>
          <cell r="J5810" t="str">
            <v>ATRIBUÍDO SÃO PAULO</v>
          </cell>
          <cell r="K5810" t="str">
            <v>43,14</v>
          </cell>
        </row>
        <row r="5811">
          <cell r="G5811">
            <v>101816</v>
          </cell>
          <cell r="H5811" t="str">
            <v>RECOMPOSIÇÃO DE PAVIMENTO EM PEDRAS POLIÉDRICAS, REJUNTAMENTO COM ARGAMASSA, COM REAPROVEITAMENTO DAS PEDRAS POLIÉDRICAS, PARA O FECHAMENTO DE VALAS - INCLUSO RETIRADA E COLOCAÇÃO DO MATERIAL. AF_12/2020</v>
          </cell>
          <cell r="I5811" t="str">
            <v>M2</v>
          </cell>
          <cell r="J5811" t="str">
            <v>ATRIBUÍDO SÃO PAULO</v>
          </cell>
          <cell r="K5811" t="str">
            <v>66,48</v>
          </cell>
        </row>
        <row r="5812">
          <cell r="G5812">
            <v>101817</v>
          </cell>
          <cell r="H5812" t="str">
            <v>RECOMPOSIÇÃO DE PAVIMENTO EM PARALELEPÍPEDOS, REJUNTAMENTO COM PÓ DE PEDRA, COM REAPROVEITAMENTO DOS PARALELEPÍPEDOS, PARA O FECHAMENTO DE VALAS - INCLUSO RETIRADA E COLOCAÇÃO DO MATERIAL. AF_12/2020</v>
          </cell>
          <cell r="I5812" t="str">
            <v>M2</v>
          </cell>
          <cell r="J5812" t="str">
            <v>ATRIBUÍDO SÃO PAULO</v>
          </cell>
          <cell r="K5812" t="str">
            <v>46,09</v>
          </cell>
        </row>
        <row r="5813">
          <cell r="G5813">
            <v>101819</v>
          </cell>
          <cell r="H5813" t="str">
            <v>RECOMPOSIÇÃO DE PAVIMENTO EM PARALELEPÍPEDOS, REJUNTAMENTO COM ARGAMASSA, COM REAPROVEITAMENTO DOS PARALELEPÍPEDOS, PARA O FECHAMENTO DE VALAS - INCLUSO RETIRADA E COLOCAÇÃO DO MATERIAL. AF_12/2020</v>
          </cell>
          <cell r="I5813" t="str">
            <v>M2</v>
          </cell>
          <cell r="J5813" t="str">
            <v>ATRIBUÍDO SÃO PAULO</v>
          </cell>
          <cell r="K5813" t="str">
            <v>58,80</v>
          </cell>
        </row>
        <row r="5814">
          <cell r="G5814">
            <v>101820</v>
          </cell>
          <cell r="H5814" t="str">
            <v>RECOMPOSIÇÃO DE PAVIMENTO EM PISO INTERTRAVADO SEXTAVADO, COM REAPROVEITAMENTO DOS BLOCOS SEXTAVADO, PARA O FECHAMENTO DE VALAS - INCLUSO RETIRADA E COLOCAÇÃO DO MATERIAL. AF_12/2020</v>
          </cell>
          <cell r="I5814" t="str">
            <v>M2</v>
          </cell>
          <cell r="J5814" t="str">
            <v>ATRIBUÍDO SÃO PAULO</v>
          </cell>
          <cell r="K5814" t="str">
            <v>36,54</v>
          </cell>
        </row>
        <row r="5815">
          <cell r="G5815">
            <v>101822</v>
          </cell>
          <cell r="H5815" t="str">
            <v>RECOMPOSIÇÃO DE BASE E OU SUB-BASE PARA REMENDO PROFUNDO DE SOLOS DE COMPORTAMENTO LATERÍTICO (ARENOSO) - INCLUSO RETIRADA E COLOCAÇÃO DO MATERIAL. AF_12/2020</v>
          </cell>
          <cell r="I5815" t="str">
            <v>M3</v>
          </cell>
          <cell r="J5815" t="str">
            <v>ATRIBUÍDO SÃO PAULO</v>
          </cell>
          <cell r="K5815" t="str">
            <v>94,08</v>
          </cell>
        </row>
        <row r="5816">
          <cell r="G5816">
            <v>101823</v>
          </cell>
          <cell r="H5816" t="str">
            <v>RECOMPOSIÇÃO DE BASE E OU SUB-BASE PARA REMENDO PROFUNDO DE SOLO MELHORADO COM CIMENTO (TEOR DE 2%) - INCLUSO RETIRADA E COLOCAÇÃO DO MATERIAL. AF_12/2020</v>
          </cell>
          <cell r="I5816" t="str">
            <v>M3</v>
          </cell>
          <cell r="J5816" t="str">
            <v>ATRIBUÍDO SÃO PAULO</v>
          </cell>
          <cell r="K5816" t="str">
            <v>128,76</v>
          </cell>
        </row>
        <row r="5817">
          <cell r="G5817">
            <v>101824</v>
          </cell>
          <cell r="H5817" t="str">
            <v>RECOMPOSIÇÃO DE BASE E OU SUB-BASE PARA REMENDO PROFUNDO DE SOLO MELHORADO COM CIMENTO (TEOR DE 4%) - INCLUSO RETIRADA E COLOCAÇÃO DO MATERIAL. AF_12/2020</v>
          </cell>
          <cell r="I5817" t="str">
            <v>M3</v>
          </cell>
          <cell r="J5817" t="str">
            <v>ATRIBUÍDO SÃO PAULO</v>
          </cell>
          <cell r="K5817" t="str">
            <v>161,05</v>
          </cell>
        </row>
        <row r="5818">
          <cell r="G5818">
            <v>101825</v>
          </cell>
          <cell r="H5818" t="str">
            <v>RECOMPOSIÇÃO DE BASE E OU SUB-BASE PARA REMENDO PROFUNDO DE SOLO COM CIMENTO (TEOR DE 6%) - INCLUSO RETIRADA E COLOCAÇÃO DO MATERIAL. AF_12/2020</v>
          </cell>
          <cell r="I5818" t="str">
            <v>M3</v>
          </cell>
          <cell r="J5818" t="str">
            <v>ATRIBUÍDO SÃO PAULO</v>
          </cell>
          <cell r="K5818" t="str">
            <v>192,47</v>
          </cell>
        </row>
        <row r="5819">
          <cell r="G5819">
            <v>101826</v>
          </cell>
          <cell r="H5819" t="str">
            <v>RECOMPOSIÇÃO DE BASE E OU SUB-BASE PARA REMENDO PROFUNDO DE SOLO COM CIMENTO (TEOR DE 8%) - INCLUSO RETIRADA E COLOCAÇÃO DO MATERIAL. AF_12/2020</v>
          </cell>
          <cell r="I5819" t="str">
            <v>M3</v>
          </cell>
          <cell r="J5819" t="str">
            <v>ATRIBUÍDO SÃO PAULO</v>
          </cell>
          <cell r="K5819" t="str">
            <v>223,48</v>
          </cell>
        </row>
        <row r="5820">
          <cell r="G5820">
            <v>101827</v>
          </cell>
          <cell r="H5820" t="str">
            <v>RECOMPOSIÇÃO DE BASE E OU SUB-BASE PARA REMENDO PROFUNDO DE SOLO BRITA (40/60) - INCLUSO RETIRADA E COLOCAÇÃO DO MATERIAL. AF_12/2020</v>
          </cell>
          <cell r="I5820" t="str">
            <v>M3</v>
          </cell>
          <cell r="J5820" t="str">
            <v>ATRIBUÍDO SÃO PAULO</v>
          </cell>
          <cell r="K5820" t="str">
            <v>178,77</v>
          </cell>
        </row>
        <row r="5821">
          <cell r="G5821">
            <v>101828</v>
          </cell>
          <cell r="H5821" t="str">
            <v>RECOMPOSIÇÃO DE BASE E OU SUB-BASE PARA REMENDO PROFUNDO DE SOLO BRITA (50/50) - INCLUSO RETIRADA E COLOCAÇÃO DO MATERIAL. AF_12/2020</v>
          </cell>
          <cell r="I5821" t="str">
            <v>M3</v>
          </cell>
          <cell r="J5821" t="str">
            <v>ATRIBUÍDO SÃO PAULO</v>
          </cell>
          <cell r="K5821" t="str">
            <v>164,65</v>
          </cell>
        </row>
        <row r="5822">
          <cell r="G5822">
            <v>101829</v>
          </cell>
          <cell r="H5822" t="str">
            <v>RECOMPOSIÇÃO DE BASE E OU SUB-BASE PARA REMENDO PROFUNDO DE SOLO BRITA (40/60) COM CIMENTO (TEOR DE 4%) - INCLUSO RETIRADA E COLOCAÇÃO DO MATERIAL. AF_12/2020</v>
          </cell>
          <cell r="I5822" t="str">
            <v>M3</v>
          </cell>
          <cell r="J5822" t="str">
            <v>ATRIBUÍDO SÃO PAULO</v>
          </cell>
          <cell r="K5822" t="str">
            <v>242,35</v>
          </cell>
        </row>
        <row r="5823">
          <cell r="G5823">
            <v>101830</v>
          </cell>
          <cell r="H5823" t="str">
            <v>RECOMPOSIÇÃO DE BASE E OU SUB-BASE PARA REMENDO PROFUNDO DE SOLO BRITA (40/60) COM CIMENTO (TEOR DE 6%) - INCLUSO RETIRADA E COLOCAÇÃO DO MATERIAL. AF_12/2020</v>
          </cell>
          <cell r="I5823" t="str">
            <v>M3</v>
          </cell>
          <cell r="J5823" t="str">
            <v>ATRIBUÍDO SÃO PAULO</v>
          </cell>
          <cell r="K5823" t="str">
            <v>272,08</v>
          </cell>
        </row>
        <row r="5824">
          <cell r="G5824">
            <v>101831</v>
          </cell>
          <cell r="H5824" t="str">
            <v>RECOMPOSIÇÃO DE BASE E OU SUB-BASE PARA REMENDO PROFUNDO DE SOLO BRITA (40/60) COM CIMENTO (TEOR DE 8%) - INCLUSO RETIRADA E COLOCAÇÃO DO MATERIAL. AF_12/2020</v>
          </cell>
          <cell r="I5824" t="str">
            <v>M3</v>
          </cell>
          <cell r="J5824" t="str">
            <v>ATRIBUÍDO SÃO PAULO</v>
          </cell>
          <cell r="K5824" t="str">
            <v>301,39</v>
          </cell>
        </row>
        <row r="5825">
          <cell r="G5825">
            <v>101832</v>
          </cell>
          <cell r="H5825" t="str">
            <v>RECOMPOSIÇÃO DE BASE E OU SUB-BASE PARA REMENDO PROFUNDO DE SOLO BRITA (50/50) COM CIMENTO (TEOR DE 4%) - INCLUSO RETIRADA E COLOCAÇÃO DO MATERIAL. AF_12/2020</v>
          </cell>
          <cell r="I5825" t="str">
            <v>M3</v>
          </cell>
          <cell r="J5825" t="str">
            <v>ATRIBUÍDO SÃO PAULO</v>
          </cell>
          <cell r="K5825" t="str">
            <v>228,80</v>
          </cell>
        </row>
        <row r="5826">
          <cell r="G5826">
            <v>101833</v>
          </cell>
          <cell r="H5826" t="str">
            <v>RECOMPOSIÇÃO DE BASE E OU SUB-BASE PARA REMENDO PROFUNDO DE SOLO BRITA (50/50) COM CIMENTO (TEOR DE 6%) - INCLUSO RETIRADA E COLOCAÇÃO DO MATERIAL. AF_12/2020</v>
          </cell>
          <cell r="I5826" t="str">
            <v>M3</v>
          </cell>
          <cell r="J5826" t="str">
            <v>ATRIBUÍDO SÃO PAULO</v>
          </cell>
          <cell r="K5826" t="str">
            <v>258,81</v>
          </cell>
        </row>
        <row r="5827">
          <cell r="G5827">
            <v>101834</v>
          </cell>
          <cell r="H5827" t="str">
            <v>RECOMPOSIÇÃO DE BASE E OU SUB-BASE PARA REMENDO PROFUNDO DE SOLO BRITA (50/50) COM CIMENTO (TEOR DE 8%) - INCLUSO RETIRADA E COLOCAÇÃO DO MATERIAL. AF_12/2020</v>
          </cell>
          <cell r="I5827" t="str">
            <v>M3</v>
          </cell>
          <cell r="J5827" t="str">
            <v>ATRIBUÍDO SÃO PAULO</v>
          </cell>
          <cell r="K5827" t="str">
            <v>288,41</v>
          </cell>
        </row>
        <row r="5828">
          <cell r="G5828">
            <v>101835</v>
          </cell>
          <cell r="H5828" t="str">
            <v>RECOMPOSIÇÃO DE BASE E OU SUB-BASE PARA REMENDO PROFUNDO DE BRITA GRADUADA SIMPLES - INCLUSO RETIRADA E COLOCAÇÃO DO MATERIAL. AF_12/2020</v>
          </cell>
          <cell r="I5828" t="str">
            <v>M3</v>
          </cell>
          <cell r="J5828" t="str">
            <v>ATRIBUÍDO SÃO PAULO</v>
          </cell>
          <cell r="K5828" t="str">
            <v>256,03</v>
          </cell>
        </row>
        <row r="5829">
          <cell r="G5829">
            <v>101836</v>
          </cell>
          <cell r="H5829" t="str">
            <v>RECOMPOSIÇÃO DE BASE E OU SUB-BASE PARA FECHAMENTO DE VALAS DE SOLOS DE COMPORTAMENTO LATERÍTICO (ARENOSO) - INCLUSO RETIRADA E COLOCAÇÃO DO MATERIAL. AF_12/2020</v>
          </cell>
          <cell r="I5829" t="str">
            <v>M3</v>
          </cell>
          <cell r="J5829" t="str">
            <v>ATRIBUÍDO SÃO PAULO</v>
          </cell>
          <cell r="K5829" t="str">
            <v>23,40</v>
          </cell>
        </row>
        <row r="5830">
          <cell r="G5830">
            <v>101837</v>
          </cell>
          <cell r="H5830" t="str">
            <v>RECOMPOSIÇÃO DE BASE E OU SUB-BASE PARA FECHAMENTO DE VALAS DE SOLO MELHORADO COM CIMENTO (TEOR DE 2%) - INCLUSO RETIRADA E COLOCAÇÃO DO MATERIAL. AF_12/2020</v>
          </cell>
          <cell r="I5830" t="str">
            <v>M3</v>
          </cell>
          <cell r="J5830" t="str">
            <v>ATRIBUÍDO SÃO PAULO</v>
          </cell>
          <cell r="K5830" t="str">
            <v>58,08</v>
          </cell>
        </row>
        <row r="5831">
          <cell r="G5831">
            <v>101838</v>
          </cell>
          <cell r="H5831" t="str">
            <v>RECOMPOSIÇÃO DE BASE E OU SUB-BASE PARA FECHAMENTO DE VALAS DE SOLO MELHORADO COM CIMENTO (TEOR DE 4%) - INCLUSO RETIRADA E COLOCAÇÃO DO MATERIAL. AF_12/2020</v>
          </cell>
          <cell r="I5831" t="str">
            <v>M3</v>
          </cell>
          <cell r="J5831" t="str">
            <v>ATRIBUÍDO SÃO PAULO</v>
          </cell>
          <cell r="K5831" t="str">
            <v>90,37</v>
          </cell>
        </row>
        <row r="5832">
          <cell r="G5832">
            <v>101839</v>
          </cell>
          <cell r="H5832" t="str">
            <v>RECOMPOSIÇÃO DE BASE E OU SUB-BASE PARA FECHAMENTO DE VALAS DE SOLO COM CIMENTO (TEOR DE 6%) - INCLUSO RETIRADA E COLOCAÇÃO DO MATERIAL. AF_12/2020</v>
          </cell>
          <cell r="I5832" t="str">
            <v>M3</v>
          </cell>
          <cell r="J5832" t="str">
            <v>ATRIBUÍDO SÃO PAULO</v>
          </cell>
          <cell r="K5832" t="str">
            <v>121,79</v>
          </cell>
        </row>
        <row r="5833">
          <cell r="G5833">
            <v>101840</v>
          </cell>
          <cell r="H5833" t="str">
            <v>RECOMPOSIÇÃO DE BASE E OU SUB-BASE PARA FECHAMENTO DE VALAS DE SOLO COM CIMENTO (TEOR DE 8%) - INCLUSO RETIRADA E COLOCAÇÃO DO MATERIAL. AF_12/2020</v>
          </cell>
          <cell r="I5833" t="str">
            <v>M3</v>
          </cell>
          <cell r="J5833" t="str">
            <v>ATRIBUÍDO SÃO PAULO</v>
          </cell>
          <cell r="K5833" t="str">
            <v>193,13</v>
          </cell>
        </row>
        <row r="5834">
          <cell r="G5834">
            <v>101841</v>
          </cell>
          <cell r="H5834" t="str">
            <v>RECOMPOSIÇÃO DE BASE E OU SUB-BASE PARA FECHAMENTO DE VALAS DE SOLO BRITA (40/60) - INCLUSO RETIRADA E COLOCAÇÃO DO MATERIAL. AF_12/2020</v>
          </cell>
          <cell r="I5834" t="str">
            <v>M3</v>
          </cell>
          <cell r="J5834" t="str">
            <v>ATRIBUÍDO SÃO PAULO</v>
          </cell>
          <cell r="K5834" t="str">
            <v>108,09</v>
          </cell>
        </row>
        <row r="5835">
          <cell r="G5835">
            <v>101842</v>
          </cell>
          <cell r="H5835" t="str">
            <v>RECOMPOSIÇÃO DE BASE E OU SUB-BASE PARA FECHAMENTO DE VALAS DE SOLO BRITA (50/50) - INCLUSO RETIRADA E COLOCAÇÃO DO MATERIAL. AF_12/2020</v>
          </cell>
          <cell r="I5835" t="str">
            <v>M3</v>
          </cell>
          <cell r="J5835" t="str">
            <v>ATRIBUÍDO SÃO PAULO</v>
          </cell>
          <cell r="K5835" t="str">
            <v>93,97</v>
          </cell>
        </row>
        <row r="5836">
          <cell r="G5836">
            <v>101843</v>
          </cell>
          <cell r="H5836" t="str">
            <v>RECOMPOSIÇÃO DE BASE E OU SUB-BASE PARA FECHAMENTO DE VALAS DE SOLO BRITA (40/60) COM CIMENTO (TEOR DE 4%) - INCLUSO RETIRADA E COLOCAÇÃO DO MATERIAL. AF_12/2020</v>
          </cell>
          <cell r="I5836" t="str">
            <v>M3</v>
          </cell>
          <cell r="J5836" t="str">
            <v>ATRIBUÍDO SÃO PAULO</v>
          </cell>
          <cell r="K5836" t="str">
            <v>171,67</v>
          </cell>
        </row>
        <row r="5837">
          <cell r="G5837">
            <v>101844</v>
          </cell>
          <cell r="H5837" t="str">
            <v>RECOMPOSIÇÃO DE BASE E OU SUB-BASE PARA FECHAMENTO DE VALAS DE SOLO BRITA (40/60) COM CIMENTO (TEOR DE 6%) - INCLUSO RETIRADA E COLOCAÇÃO DO MATERIAL. AF_12/2020</v>
          </cell>
          <cell r="I5837" t="str">
            <v>M3</v>
          </cell>
          <cell r="J5837" t="str">
            <v>ATRIBUÍDO SÃO PAULO</v>
          </cell>
          <cell r="K5837" t="str">
            <v>201,40</v>
          </cell>
        </row>
        <row r="5838">
          <cell r="G5838">
            <v>101845</v>
          </cell>
          <cell r="H5838" t="str">
            <v>RECOMPOSIÇÃO DE BASE E OU SUB-BASE PARA FECHAMENTO DE VALAS DE SOLO BRITA (40/60) COM CIMENTO (TEOR DE 8%) - INCLUSO RETIRADA E COLOCAÇÃO DO MATERIAL. AF_12/2020</v>
          </cell>
          <cell r="I5838" t="str">
            <v>M3</v>
          </cell>
          <cell r="J5838" t="str">
            <v>ATRIBUÍDO SÃO PAULO</v>
          </cell>
          <cell r="K5838" t="str">
            <v>230,71</v>
          </cell>
        </row>
        <row r="5839">
          <cell r="G5839">
            <v>101846</v>
          </cell>
          <cell r="H5839" t="str">
            <v>RECOMPOSIÇÃO DE BASE E OU SUB-BASE PARA FECHAMENTO DE VALAS DE SOLO BRITA (50/50) COM CIMENTO (TEOR DE 4%) - INCLUSO RETIRADA E COLOCAÇÃO DO MATERIAL. AF_12/2020</v>
          </cell>
          <cell r="I5839" t="str">
            <v>M3</v>
          </cell>
          <cell r="J5839" t="str">
            <v>ATRIBUÍDO SÃO PAULO</v>
          </cell>
          <cell r="K5839" t="str">
            <v>158,12</v>
          </cell>
        </row>
        <row r="5840">
          <cell r="G5840">
            <v>101847</v>
          </cell>
          <cell r="H5840" t="str">
            <v>RECOMPOSIÇÃO DE BASE E OU SUB-BASE PARA FECHAMENTO DE VALAS DE SOLO BRITA (50/50) COM CIMENTO (TEOR DE 6%) - INCLUSO RETIRADA E COLOCAÇÃO DO MATERIAL. AF_12/2020</v>
          </cell>
          <cell r="I5840" t="str">
            <v>M3</v>
          </cell>
          <cell r="J5840" t="str">
            <v>ATRIBUÍDO SÃO PAULO</v>
          </cell>
          <cell r="K5840" t="str">
            <v>188,13</v>
          </cell>
        </row>
        <row r="5841">
          <cell r="G5841">
            <v>101848</v>
          </cell>
          <cell r="H5841" t="str">
            <v>RECOMPOSIÇÃO DE BASE E OU SUB-BASE PARA FECHAMENTO DE VALAS DE SOLO BRITA (50/50) COM CIMENTO (TEOR DE 8%) - INCLUSO RETIRADA E COLOCAÇÃO DO MATERIAL. AF_12/2020</v>
          </cell>
          <cell r="I5841" t="str">
            <v>M3</v>
          </cell>
          <cell r="J5841" t="str">
            <v>ATRIBUÍDO SÃO PAULO</v>
          </cell>
          <cell r="K5841" t="str">
            <v>217,73</v>
          </cell>
        </row>
        <row r="5842">
          <cell r="G5842">
            <v>101849</v>
          </cell>
          <cell r="H5842" t="str">
            <v>RECOMPOSIÇÃO DE BASE E OU SUB-BASE PARA FECHAMENTO DE VALAS DE BRITA GRADUADA SIMPLES - INCLUSO RETIRADA E COLOCAÇÃO DO MATERIAL. AF_12/2020</v>
          </cell>
          <cell r="I5842" t="str">
            <v>M3</v>
          </cell>
          <cell r="J5842" t="str">
            <v>ATRIBUÍDO SÃO PAULO</v>
          </cell>
          <cell r="K5842" t="str">
            <v>185,35</v>
          </cell>
        </row>
        <row r="5843">
          <cell r="G5843">
            <v>101850</v>
          </cell>
          <cell r="H5843" t="str">
            <v>REASSENTAMENTO DE PARALELEPÍPEDOS, REJUNTAMENTO COM PÓ DE PEDRA, COM REAPROVEITAMENTO DOS PARALELEPÍPEDOS - INCLUSO RETIRADA E COLOCAÇÃO DO MATERIAL. AF_12/2020</v>
          </cell>
          <cell r="I5843" t="str">
            <v>M2</v>
          </cell>
          <cell r="J5843" t="str">
            <v>ATRIBUÍDO SÃO PAULO</v>
          </cell>
          <cell r="K5843" t="str">
            <v>56,45</v>
          </cell>
        </row>
        <row r="5844">
          <cell r="G5844">
            <v>101852</v>
          </cell>
          <cell r="H5844" t="str">
            <v>REASSENTAMENTO DE PARALELEPÍPEDOS, REJUNTAMENTO COM ARGAMASSA, COM REAPROVEITAMENTO DOS PARALELEPÍPEDOS - INCLUSO RETIRADA E COLOCAÇÃO DO MATERIAL. AF_12/2020</v>
          </cell>
          <cell r="I5844" t="str">
            <v>M2</v>
          </cell>
          <cell r="J5844" t="str">
            <v>ATRIBUÍDO SÃO PAULO</v>
          </cell>
          <cell r="K5844" t="str">
            <v>69,80</v>
          </cell>
        </row>
        <row r="5845">
          <cell r="G5845">
            <v>101853</v>
          </cell>
          <cell r="H5845" t="str">
            <v>REASSENTAMENTO DE PEDRAS POLIÉDRICAS, REJUNTAMENTO COM PÓ DE PEDRA, COM REAPROVEITAMENTO DAS PEDRAS POLIÉDRICAS - INCLUSO RETIRADA E COLOCAÇÃO DO MATERIAL.  AF_12/2020</v>
          </cell>
          <cell r="I5845" t="str">
            <v>M2</v>
          </cell>
          <cell r="J5845" t="str">
            <v>ATRIBUÍDO SÃO PAULO</v>
          </cell>
          <cell r="K5845" t="str">
            <v>51,45</v>
          </cell>
        </row>
        <row r="5846">
          <cell r="G5846">
            <v>101855</v>
          </cell>
          <cell r="H5846" t="str">
            <v>REASSENTAMENTO DE PEDRAS POLIÉDRICAS, REJUNTAMENTO COM ARGAMASSA, COM REAPROVEITAMENTO DAS PEDRAS POLIÉDRICAS - INCLUSO RETIRADA E COLOCAÇÃO DO MATERIAL. AF_12/2020</v>
          </cell>
          <cell r="I5846" t="str">
            <v>M2</v>
          </cell>
          <cell r="J5846" t="str">
            <v>ATRIBUÍDO SÃO PAULO</v>
          </cell>
          <cell r="K5846" t="str">
            <v>75,32</v>
          </cell>
        </row>
        <row r="5847">
          <cell r="G5847">
            <v>101856</v>
          </cell>
          <cell r="H5847" t="str">
            <v>REASSENTAMENTO DE BLOCOS PISOGRAMA PARA PISO INTERTRAVADO, COM REAPROVEITAMENTO DOS BLOCOS PISOGRAMA - INCLUSO RETIRADA E COLOCAÇÃO DO MATERIAL. AF_12/2020</v>
          </cell>
          <cell r="I5847" t="str">
            <v>M2</v>
          </cell>
          <cell r="J5847" t="str">
            <v>ATRIBUÍDO SÃO PAULO</v>
          </cell>
          <cell r="K5847" t="str">
            <v>24,42</v>
          </cell>
        </row>
        <row r="5848">
          <cell r="G5848">
            <v>101857</v>
          </cell>
          <cell r="H5848" t="str">
            <v>REASSENTAMENTO DE BLOCOS SEXTAVADO PARA PISO INTERTRAVADO, ESPESSURA DE 6 CM, EM CALÇADA, COM REAPROVEITAMENTO DOS BLOCOS SEXTAVADOS - INCLUSO RETIRADA E COLOCAÇÃO DO MATERIAL. AF_12/2020</v>
          </cell>
          <cell r="I5848" t="str">
            <v>M2</v>
          </cell>
          <cell r="J5848" t="str">
            <v>ATRIBUÍDO SÃO PAULO</v>
          </cell>
          <cell r="K5848" t="str">
            <v>29,94</v>
          </cell>
        </row>
        <row r="5849">
          <cell r="G5849">
            <v>101858</v>
          </cell>
          <cell r="H5849" t="str">
            <v>REASSENTAMENTO DE BLOCOS SEXTAVADO PARA PISO INTERTRAVADO, ESPESSURA DE 6 CM, EM VIA/ESTACIONAMENTO, COM REAPROVEITAMENTO DOS BLOCOS SEXTAVADO - INCLUSO RETIRADA E COLOCAÇÃO DO MATERIAL. AF_12/2020</v>
          </cell>
          <cell r="I5849" t="str">
            <v>M2</v>
          </cell>
          <cell r="J5849" t="str">
            <v>ATRIBUÍDO SÃO PAULO</v>
          </cell>
          <cell r="K5849" t="str">
            <v>24,88</v>
          </cell>
        </row>
        <row r="5850">
          <cell r="G5850">
            <v>101859</v>
          </cell>
          <cell r="H5850" t="str">
            <v>REASSENTAMENTO DE BLOCOS SEXTAVADO PARA PISO INTERTRAVADO, ESPESSURA DE 8 CM, EM VIA/ESTACIONAMENTO, COM REAPROVEITAMENTO DOS BLOCOS SEXTAVADO - INCLUSO RETIRADA E COLOCAÇÃO DO MATERIAL. AF_12/2020</v>
          </cell>
          <cell r="I5850" t="str">
            <v>M2</v>
          </cell>
          <cell r="J5850" t="str">
            <v>ATRIBUÍDO SÃO PAULO</v>
          </cell>
          <cell r="K5850" t="str">
            <v>27,27</v>
          </cell>
        </row>
        <row r="5851">
          <cell r="G5851">
            <v>101860</v>
          </cell>
          <cell r="H5851" t="str">
            <v>REASSENTAMENTO DE BLOCOS SEXTAVADO PARA PISO INTERTRAVADO, ESPESSURA DE 10 CM, EM VIA/ESTACIONAMENTO, COM REAPROVEITAMENTO DOS BLOCOS SEXTAVADO - INCLUSO RETIRADA E COLOCAÇÃO DO MATERIAL. AF_12/2020</v>
          </cell>
          <cell r="I5851" t="str">
            <v>M2</v>
          </cell>
          <cell r="J5851" t="str">
            <v>ATRIBUÍDO SÃO PAULO</v>
          </cell>
          <cell r="K5851" t="str">
            <v>30,99</v>
          </cell>
        </row>
        <row r="5852">
          <cell r="G5852">
            <v>101861</v>
          </cell>
          <cell r="H5852" t="str">
            <v>REASSENTAMENTO DE BLOCOS RETANGULAR PARA PISO INTERTRAVADO, ESPESSURA DE 4  CM, EM CALÇADA, COM REAPROVEITAMENTO DOS BLOCOS RETANGULAR - INCLUSO RETIRADA E COLOCAÇÃO DO MATERIAL. AF_12/2020</v>
          </cell>
          <cell r="I5852" t="str">
            <v>M2</v>
          </cell>
          <cell r="J5852" t="str">
            <v>ATRIBUÍDO SÃO PAULO</v>
          </cell>
          <cell r="K5852" t="str">
            <v>29,14</v>
          </cell>
        </row>
        <row r="5853">
          <cell r="G5853">
            <v>101862</v>
          </cell>
          <cell r="H5853" t="str">
            <v>REASSENTAMENTO DE BLOCOS RETANGULAR PARA PISO INTERTRAVADO, ESPESSURA DE 6 CM, EM CALÇADA, COM REAPROVEITAMENTO DOS BLOCOS RETANGULAR - INCLUSO RETIRADA E COLOCAÇÃO DO MATERIAL. AF_12/2020</v>
          </cell>
          <cell r="I5853" t="str">
            <v>M2</v>
          </cell>
          <cell r="J5853" t="str">
            <v>ATRIBUÍDO SÃO PAULO</v>
          </cell>
          <cell r="K5853" t="str">
            <v>31,56</v>
          </cell>
        </row>
        <row r="5854">
          <cell r="G5854">
            <v>101863</v>
          </cell>
          <cell r="H5854" t="str">
            <v>REASSENTAMENTO DE BLOCOS RETANGULAR PARA PISO INTERTRAVADO, ESPESSURA DE 6 CM, EM VIA/ESTACIONAMENTO, COM REAPROVEITAMENTO DOS BLOCOS RETANGULAR - INCLUSO RETIRADA E COLOCAÇÃO DO MATERIAL. AF_12/2020</v>
          </cell>
          <cell r="I5854" t="str">
            <v>M2</v>
          </cell>
          <cell r="J5854" t="str">
            <v>ATRIBUÍDO SÃO PAULO</v>
          </cell>
          <cell r="K5854" t="str">
            <v>25,21</v>
          </cell>
        </row>
        <row r="5855">
          <cell r="G5855">
            <v>101864</v>
          </cell>
          <cell r="H5855" t="str">
            <v>REASSENTAMENTO DE BLOCOS RETANGULAR PARA PISO INTERTRAVADO, ESPESSURA DE 8 CM, EM VIA/ESTACIONAMENTO, COM REAPROVEITAMENTO DOS BLOCOS RETANGULAR - INCLUSO RETIRADA E COLOCAÇÃO DO MATERIAL. AF_12/2020</v>
          </cell>
          <cell r="I5855" t="str">
            <v>M2</v>
          </cell>
          <cell r="J5855" t="str">
            <v>ATRIBUÍDO SÃO PAULO</v>
          </cell>
          <cell r="K5855" t="str">
            <v>28,96</v>
          </cell>
        </row>
        <row r="5856">
          <cell r="G5856">
            <v>101865</v>
          </cell>
          <cell r="H5856" t="str">
            <v>REASSENTAMENTO DE BLOCOS RETANGULAR PARA PISO INTERTRAVADO, ESPESSURA DE 10 CM, EM VIA/ESTACIONAMENTO, COM REAPROVEITAMENTO DOS BLOCOS RETANGULAR - INCLUSO RETIRADA E COLOCAÇÃO DO MATERIAL. AF_12/2020</v>
          </cell>
          <cell r="I5856" t="str">
            <v>M2</v>
          </cell>
          <cell r="J5856" t="str">
            <v>ATRIBUÍDO SÃO PAULO</v>
          </cell>
          <cell r="K5856" t="str">
            <v>32,69</v>
          </cell>
        </row>
        <row r="5857">
          <cell r="G5857">
            <v>101866</v>
          </cell>
          <cell r="H5857" t="str">
            <v>REASSENTAMENTO DE BLOCOS 16 FACES PARA PISO INTERTRAVADO, ESPESSURA DE 4  CM, EM CALÇADA, COM REAPROVEITAMENTO DOS BLOCOS 16 FACES - INCLUSO RETIRADA E COLOCAÇÃO DO MATERIAL. AF_12/2020</v>
          </cell>
          <cell r="I5857" t="str">
            <v>M2</v>
          </cell>
          <cell r="J5857" t="str">
            <v>ATRIBUÍDO SÃO PAULO</v>
          </cell>
          <cell r="K5857" t="str">
            <v>29,32</v>
          </cell>
        </row>
        <row r="5858">
          <cell r="G5858">
            <v>101867</v>
          </cell>
          <cell r="H5858" t="str">
            <v>REASSENTAMENTO DE BLOCOS 16 FACES PARA PISO INTERTRAVADO, ESPESSURA DE 6 CM, EM CALÇADA, COM REAPROVEITAMENTO DOS BLOCOS 16 FACES - INCLUSO RETIRADA E COLOCAÇÃO DO MATERIAL. AF_12/2020</v>
          </cell>
          <cell r="I5858" t="str">
            <v>M2</v>
          </cell>
          <cell r="J5858" t="str">
            <v>ATRIBUÍDO SÃO PAULO</v>
          </cell>
          <cell r="K5858" t="str">
            <v>33,05</v>
          </cell>
        </row>
        <row r="5859">
          <cell r="G5859">
            <v>101868</v>
          </cell>
          <cell r="H5859" t="str">
            <v>REASSENTAMENTO DE BLOCOS 16 FACES PARA PISO INTERTRAVADO, ESPESSURA DE 6 CM, EM VIA/ESTACIONAMENTO, COM REAPROVEITAMENTO DOS BLOCOS 16 FACES - INCLUSO RETIRADA E COLOCAÇÃO DO MATERIAL. AF_12/2020</v>
          </cell>
          <cell r="I5859" t="str">
            <v>M2</v>
          </cell>
          <cell r="J5859" t="str">
            <v>ATRIBUÍDO SÃO PAULO</v>
          </cell>
          <cell r="K5859" t="str">
            <v>26,71</v>
          </cell>
        </row>
        <row r="5860">
          <cell r="G5860">
            <v>101869</v>
          </cell>
          <cell r="H5860" t="str">
            <v>REASSENTAMENTO DE BLOCOS 16 FACES PARA PISO INTERTRAVADO, ESPESSURA DE 8 CM, EM VIA/ESTACIONAMENTO, COM REAPROVEITAMENTO DOS BLOCOS 16 FACES - INCLUSO RETIRADA E COLOCAÇÃO DO MATERIAL. AF_12/2020</v>
          </cell>
          <cell r="I5860" t="str">
            <v>M2</v>
          </cell>
          <cell r="J5860" t="str">
            <v>ATRIBUÍDO SÃO PAULO</v>
          </cell>
          <cell r="K5860" t="str">
            <v>30,45</v>
          </cell>
        </row>
        <row r="5861">
          <cell r="G5861">
            <v>101870</v>
          </cell>
          <cell r="H5861" t="str">
            <v>REASSENTAMENTO DE BLOCOS 16 FACES PARA PISO INTERTRAVADO, ESPESSURA DE 10 CM, EM VIA/ESTACIONAMENTO, COM REAPROVEITAMENTO DOS BLOCOS 16 FACES - INCLUSO RETIRADA E COLOCAÇÃO DO MATERIAL. AF_12/2020</v>
          </cell>
          <cell r="I5861" t="str">
            <v>M2</v>
          </cell>
          <cell r="J5861" t="str">
            <v>ATRIBUÍDO SÃO PAULO</v>
          </cell>
          <cell r="K5861" t="str">
            <v>34,19</v>
          </cell>
        </row>
        <row r="5862">
          <cell r="G5862">
            <v>102098</v>
          </cell>
          <cell r="H5862" t="str">
            <v>RECOMPOSIÇÃO DE REVESTIMENTO EM CONCRETO ASFÁLTICO (AQUISIÇÃO EM USINA), PARA O FECHAMENTO DE VALAS - INCLUSO DEMOLIÇÃO DO PAVIMENTO. AF_12/2020</v>
          </cell>
          <cell r="I5862" t="str">
            <v>M3</v>
          </cell>
          <cell r="J5862" t="str">
            <v>ATRIBUÍDO SÃO PAULO</v>
          </cell>
          <cell r="K5862" t="str">
            <v>1.818,01</v>
          </cell>
        </row>
        <row r="5863">
          <cell r="G5863">
            <v>102988</v>
          </cell>
          <cell r="H5863" t="str">
            <v>RECOMPOSIÇÃO DE PAVIMENTO EM PISO INTERTRAVADO, COM REAPROVEITAMENTO DOS BLOCOS INTERTRAVADOS, PARA FECHAMENTO DE VALAS - INCLUSO RETIRADA E COLOCAÇÃO DO MATERIAL. AF_12/2020</v>
          </cell>
          <cell r="I5863" t="str">
            <v>M2</v>
          </cell>
          <cell r="J5863" t="str">
            <v>ATRIBUÍDO SÃO PAULO</v>
          </cell>
          <cell r="K5863" t="str">
            <v>47,59</v>
          </cell>
        </row>
        <row r="5864">
          <cell r="G5864">
            <v>100576</v>
          </cell>
          <cell r="H5864" t="str">
            <v>REGULARIZAÇÃO E COMPACTAÇÃO DE SUBLEITO DE SOLO  PREDOMINANTEMENTE ARGILOSO. AF_11/2019</v>
          </cell>
          <cell r="I5864" t="str">
            <v>M2</v>
          </cell>
          <cell r="J5864" t="str">
            <v>ATRIBUÍDO SÃO PAULO</v>
          </cell>
          <cell r="K5864" t="str">
            <v>2,23</v>
          </cell>
        </row>
        <row r="5865">
          <cell r="G5865">
            <v>100577</v>
          </cell>
          <cell r="H5865" t="str">
            <v>REGULARIZAÇÃO E COMPACTAÇÃO DE SUBLEITO DE SOLO PREDOMINANTEMENTE ARENOSO. AF_11/2019</v>
          </cell>
          <cell r="I5865" t="str">
            <v>M2</v>
          </cell>
          <cell r="J5865" t="str">
            <v>ATRIBUÍDO SÃO PAULO</v>
          </cell>
          <cell r="K5865" t="str">
            <v>1,08</v>
          </cell>
        </row>
        <row r="5866">
          <cell r="G5866">
            <v>96388</v>
          </cell>
          <cell r="H5866" t="str">
            <v>EXECUÇÃO E COMPACTAÇÃO DE BASE E OU SUB BASE PARA PAVIMENTAÇÃO DE SOLOS DE COMPORTAMENTO LATERÍTICO (ARENOSO) - EXCLUSIVE SOLO, ESCAVAÇÃO, CARGA E TRANSPORTE. AF_11/2019</v>
          </cell>
          <cell r="I5866" t="str">
            <v>M3</v>
          </cell>
          <cell r="J5866" t="str">
            <v>ATRIBUÍDO SÃO PAULO</v>
          </cell>
          <cell r="K5866" t="str">
            <v>10,78</v>
          </cell>
        </row>
        <row r="5867">
          <cell r="G5867">
            <v>96389</v>
          </cell>
          <cell r="H5867" t="str">
            <v>EXECUÇÃO E COMPACTAÇÃO DE BASE E OU SUB BASE PARA PAVIMENTAÇÃO DE SOLO (PREDOMINANTEMENTE ARENOSO) COM CIMENTO (TEOR DE 2%) - EXCLUSIVE SOLO, ESCAVAÇÃO, CARGA E TRANSPORTE. AF_11/2019</v>
          </cell>
          <cell r="I5867" t="str">
            <v>M3</v>
          </cell>
          <cell r="J5867" t="str">
            <v>ATRIBUÍDO SÃO PAULO</v>
          </cell>
          <cell r="K5867" t="str">
            <v>49,81</v>
          </cell>
        </row>
        <row r="5868">
          <cell r="G5868">
            <v>96390</v>
          </cell>
          <cell r="H5868" t="str">
            <v>EXECUÇÃO E COMPACTAÇÃO DE BASE E OU SUB BASE PARA PAVIMENTAÇÃO DE SOLO (PREDOMINANTEMENTE ARENOSO) COM CIMENTO (TEOR DE 4%) - EXCLUSIVE SOLO, ESCAVAÇÃO, CARGA E TRANSPORTE. AF_11/2019</v>
          </cell>
          <cell r="I5868" t="str">
            <v>M3</v>
          </cell>
          <cell r="J5868" t="str">
            <v>ATRIBUÍDO SÃO PAULO</v>
          </cell>
          <cell r="K5868" t="str">
            <v>80,38</v>
          </cell>
        </row>
        <row r="5869">
          <cell r="G5869">
            <v>96391</v>
          </cell>
          <cell r="H5869" t="str">
            <v>EXECUÇÃO E COMPACTAÇÃO DE BASE E OU SUB BASE PARA PAVIMENTAÇÃO DE SOLO (PREDOMINANTEMENTE ARENOSO) COM CIMENTO (TEOR DE 6%) - EXCLUSIVE SOLO, ESCAVAÇÃO, CARGA E TRANSPORTE. AF_11/2019</v>
          </cell>
          <cell r="I5869" t="str">
            <v>M3</v>
          </cell>
          <cell r="J5869" t="str">
            <v>ATRIBUÍDO SÃO PAULO</v>
          </cell>
          <cell r="K5869" t="str">
            <v>112,45</v>
          </cell>
        </row>
        <row r="5870">
          <cell r="G5870">
            <v>96392</v>
          </cell>
          <cell r="H5870" t="str">
            <v>EXECUÇÃO E COMPACTAÇÃO DE BASE E OU SUB BASE PARA PAVIMENTAÇÃO DE SOLO (PREDOMINANTEMENTE ARENOSO) COM CIMENTO (TEOR DE 8%) - EXCLUSIVE SOLO, ESCAVAÇÃO, CARGA E TRANSPORTE. AF_11/2019</v>
          </cell>
          <cell r="I5870" t="str">
            <v>M3</v>
          </cell>
          <cell r="J5870" t="str">
            <v>ATRIBUÍDO SÃO PAULO</v>
          </cell>
          <cell r="K5870" t="str">
            <v>143,46</v>
          </cell>
        </row>
        <row r="5871">
          <cell r="G5871">
            <v>96396</v>
          </cell>
          <cell r="H5871" t="str">
            <v>EXECUÇÃO E COMPACTAÇÃO DE BASE E OU SUB BASE PARA PAVIMENTAÇÃO DE BRITA GRADUADA SIMPLES - EXCLUSIVE CARGA E TRANSPORTE. AF_11/2019</v>
          </cell>
          <cell r="I5871" t="str">
            <v>M3</v>
          </cell>
          <cell r="J5871" t="str">
            <v>ATRIBUÍDO SÃO PAULO</v>
          </cell>
          <cell r="K5871" t="str">
            <v>173,94</v>
          </cell>
        </row>
        <row r="5872">
          <cell r="G5872">
            <v>96397</v>
          </cell>
          <cell r="H5872" t="str">
            <v>EXECUÇÃO E COMPACTAÇÃO DE BASE E OU SUB BASE PARA PAVIMENTAÇÃO DE BRITA GRADUADA SIMPLES TRATADA COM CIMENTO - EXCLUSIVE CARGA E TRANSPORTE. AF_11/2019</v>
          </cell>
          <cell r="I5872" t="str">
            <v>M3</v>
          </cell>
          <cell r="J5872" t="str">
            <v>ATRIBUÍDO SÃO PAULO</v>
          </cell>
          <cell r="K5872" t="str">
            <v>235,57</v>
          </cell>
        </row>
        <row r="5873">
          <cell r="G5873">
            <v>96398</v>
          </cell>
          <cell r="H5873" t="str">
            <v>EXECUÇÃO E COMPACTAÇÃO DE BASE E OU SUB BASE PARA PAVIMENTAÇÃO DE CONCRETO COMPACTADO COM ROLO - EXCLUSIVE CARGA E TRANSPORTE. AF_11/2019</v>
          </cell>
          <cell r="I5873" t="str">
            <v>M3</v>
          </cell>
          <cell r="J5873" t="str">
            <v>ATRIBUÍDO SÃO PAULO</v>
          </cell>
          <cell r="K5873" t="str">
            <v>317,16</v>
          </cell>
        </row>
        <row r="5874">
          <cell r="G5874">
            <v>96399</v>
          </cell>
          <cell r="H5874" t="str">
            <v>EXECUÇÃO E COMPACTAÇÃO DE BASE E OU SUB BASE PARA PAVIMENTAÇÃO DE PEDRA RACHÃO  - EXCLUSIVE CARGA E TRANSPORTE. AF_11/2019</v>
          </cell>
          <cell r="I5874" t="str">
            <v>M3</v>
          </cell>
          <cell r="J5874" t="str">
            <v>ATRIBUÍDO SÃO PAULO</v>
          </cell>
          <cell r="K5874" t="str">
            <v>119,29</v>
          </cell>
        </row>
        <row r="5875">
          <cell r="G5875">
            <v>96400</v>
          </cell>
          <cell r="H5875" t="str">
            <v>EXECUÇÃO E COMPACTAÇÃO DE BASE E OU SUB BASE PARA PAVIMENTAÇÃO DE MACADAME SECO - EXCLUSIVE CARGA E TRANSPORTE. AF_11/2019</v>
          </cell>
          <cell r="I5875" t="str">
            <v>M3</v>
          </cell>
          <cell r="J5875" t="str">
            <v>ATRIBUÍDO SÃO PAULO</v>
          </cell>
          <cell r="K5875" t="str">
            <v>154,59</v>
          </cell>
        </row>
        <row r="5876">
          <cell r="G5876">
            <v>100564</v>
          </cell>
          <cell r="H5876" t="str">
            <v>EXECUÇÃO E COMPACTAÇÃO DE BASE E OU SUB-BASE PARA PAVIMENTAÇÃO DE SOLO (PREDOMINANTEMENTE ARENOSO) BRITA - 40/60 - EXCLUSIVE SOLO, ESCAVAÇÃO, CARGA E TRANSPORTE. AF_11/2019</v>
          </cell>
          <cell r="I5876" t="str">
            <v>M3</v>
          </cell>
          <cell r="J5876" t="str">
            <v>ATRIBUÍDO SÃO PAULO</v>
          </cell>
          <cell r="K5876" t="str">
            <v>104,82</v>
          </cell>
        </row>
        <row r="5877">
          <cell r="G5877">
            <v>100565</v>
          </cell>
          <cell r="H5877" t="str">
            <v>EXECUÇÃO E COMPACTAÇÃO DE BASE E OU SUB-BASE PARA PAVIMENTAÇÃO DE SOLO (PREDOMINANTEMENTE ARENOSO) BRITA - 50/50 - EXCLUSIVE SOLO, ESCAVAÇÃO, CARGA E TRANSPORTE. AF_11/2019</v>
          </cell>
          <cell r="I5877" t="str">
            <v>M3</v>
          </cell>
          <cell r="J5877" t="str">
            <v>ATRIBUÍDO SÃO PAULO</v>
          </cell>
          <cell r="K5877" t="str">
            <v>90,76</v>
          </cell>
        </row>
        <row r="5878">
          <cell r="G5878">
            <v>100566</v>
          </cell>
          <cell r="H5878" t="str">
            <v>EXECUÇÃO E COMPACTAÇÃO DE BASE E OU SUB-BASE PARA PAVIMENTAÇÃO DE SOLO (PREDOMINANTEMENTE ARENOSO) BRITA - 40/60 COM CIMENTO (TEOR DE 4%) - EXCLUSIVE SOLO, ESCAVAÇÃO, CARGA E TRANSPORTE. AF_11/2019</v>
          </cell>
          <cell r="I5878" t="str">
            <v>M3</v>
          </cell>
          <cell r="J5878" t="str">
            <v>ATRIBUÍDO SÃO PAULO</v>
          </cell>
          <cell r="K5878" t="str">
            <v>168,41</v>
          </cell>
        </row>
        <row r="5879">
          <cell r="G5879">
            <v>100567</v>
          </cell>
          <cell r="H5879" t="str">
            <v>EXECUÇÃO E COMPACTAÇÃO DE BASE E OU SUB-BASE PARA PAVIMENTAÇÃO DE SOLO (PREDOMINANTEMENTE ARENOSO) BRITA - 40/60 COM CIMENTO (TEOR DE 6%) - EXCLUSIVE SOLO, ESCAVAÇÃO, CARGA E TRANSPORTE. AF_11/2019</v>
          </cell>
          <cell r="I5879" t="str">
            <v>M3</v>
          </cell>
          <cell r="J5879" t="str">
            <v>ATRIBUÍDO SÃO PAULO</v>
          </cell>
          <cell r="K5879" t="str">
            <v>198,19</v>
          </cell>
        </row>
        <row r="5880">
          <cell r="G5880">
            <v>100568</v>
          </cell>
          <cell r="H5880" t="str">
            <v>EXECUÇÃO E COMPACTAÇÃO DE BASE E OU SUB-BASE PARA PAVIMENTAÇÃO DE SOLO (PREDOMINANTEMENTE ARENOSO) BRITA - 40/60 COM CIMENTO (TEOR DE 8%) - EXCLUSIVE SOLO, ESCAVAÇÃO, CARGA E TRANSPORTE. AF_11/2019</v>
          </cell>
          <cell r="I5880" t="str">
            <v>M3</v>
          </cell>
          <cell r="J5880" t="str">
            <v>ATRIBUÍDO SÃO PAULO</v>
          </cell>
          <cell r="K5880" t="str">
            <v>227,45</v>
          </cell>
        </row>
        <row r="5881">
          <cell r="G5881">
            <v>100569</v>
          </cell>
          <cell r="H5881" t="str">
            <v>EXECUÇÃO E COMPACTAÇÃO DE BASE E OU SUB-BASE PARA PAVIMENTAÇÃO DE SOLO (PREDOMINANTEMENTE ARENOSO) BRITA - 50/50 COM CIMENTO (TEOR DE 4%)  - EXCLUSIVE SOLO, ESCAVAÇÃO, CARGA E TRANSPORTE. AF_11/2019</v>
          </cell>
          <cell r="I5881" t="str">
            <v>M3</v>
          </cell>
          <cell r="J5881" t="str">
            <v>ATRIBUÍDO SÃO PAULO</v>
          </cell>
          <cell r="K5881" t="str">
            <v>154,86</v>
          </cell>
        </row>
        <row r="5882">
          <cell r="G5882">
            <v>100570</v>
          </cell>
          <cell r="H5882" t="str">
            <v>EXECUÇÃO E COMPACTAÇÃO DE BASE E OU SUB-BASE PARA PAVIMENTAÇÃO DE SOLO (PREDOMINANTEMENTE ARENOSO) BRITA - 50/50 COM CIMENTO (TEOR DE 6%) - EXCLUSIVE SOLO, ESCAVAÇÃO, CARGA E TRANSPORTE. AF_11/2019</v>
          </cell>
          <cell r="I5882" t="str">
            <v>M3</v>
          </cell>
          <cell r="J5882" t="str">
            <v>ATRIBUÍDO SÃO PAULO</v>
          </cell>
          <cell r="K5882" t="str">
            <v>187,06</v>
          </cell>
        </row>
        <row r="5883">
          <cell r="G5883">
            <v>100571</v>
          </cell>
          <cell r="H5883" t="str">
            <v>EXECUÇÃO E COMPACTAÇÃO DE BASE E OU SUB-BASE PARA PAVIMENTAÇÃO DE SOLO (PREDOMINANTEMENTE ARENOSO) BRITA - 50/50 COM CIMENTO (TEOR DE 8%) - EXCLUSIVE SOLO, ESCAVAÇÃO, CARGA E TRANSPORTE. AF_11/2019</v>
          </cell>
          <cell r="I5883" t="str">
            <v>M3</v>
          </cell>
          <cell r="J5883" t="str">
            <v>ATRIBUÍDO SÃO PAULO</v>
          </cell>
          <cell r="K5883" t="str">
            <v>214,52</v>
          </cell>
        </row>
        <row r="5884">
          <cell r="G5884">
            <v>100572</v>
          </cell>
          <cell r="H5884" t="str">
            <v>EXECUÇÃO E COMPACTAÇÃO DE BASE E OU SUB-BASE PARA PAVIMENTAÇÃO DE SOLO (PREDOMINANTEMENTE ARGILOSO) BRITA - 40/60 - EXCLUSIVE SOLO, ESCAVAÇÃO, CARGA E TRANSPORTE. AF_11/2019</v>
          </cell>
          <cell r="I5884" t="str">
            <v>M3</v>
          </cell>
          <cell r="J5884" t="str">
            <v>ATRIBUÍDO SÃO PAULO</v>
          </cell>
          <cell r="K5884" t="str">
            <v>109,52</v>
          </cell>
        </row>
        <row r="5885">
          <cell r="G5885">
            <v>100573</v>
          </cell>
          <cell r="H5885" t="str">
            <v>EXECUÇÃO E COMPACTAÇÃO DE BASE E OU SUB-BASE PARA PAVIMENTAÇÃO DE SOLO (PREDOMINANTEMENTE ARGILOSO) BRITA - 50/50 - EXCLUSIVE SOLO, ESCAVAÇÃO, CARGA E TRANSPORTE. AF_11/2019</v>
          </cell>
          <cell r="I5885" t="str">
            <v>M3</v>
          </cell>
          <cell r="J5885" t="str">
            <v>ATRIBUÍDO SÃO PAULO</v>
          </cell>
          <cell r="K5885" t="str">
            <v>95,46</v>
          </cell>
        </row>
        <row r="5886">
          <cell r="G5886">
            <v>100574</v>
          </cell>
          <cell r="H5886" t="str">
            <v>ESPALHAMENTO DE MATERIAL COM TRATOR DE ESTEIRAS. AF_11/2019</v>
          </cell>
          <cell r="I5886" t="str">
            <v>M3</v>
          </cell>
          <cell r="J5886" t="str">
            <v>ATRIBUÍDO SÃO PAULO</v>
          </cell>
          <cell r="K5886" t="str">
            <v>1,22</v>
          </cell>
        </row>
        <row r="5887">
          <cell r="G5887">
            <v>100575</v>
          </cell>
          <cell r="H5887" t="str">
            <v>REGULARIZAÇÃO DE SUPERFÍCIES COM MOTONIVELADORA. AF_11/2019</v>
          </cell>
          <cell r="I5887" t="str">
            <v>M2</v>
          </cell>
          <cell r="J5887" t="str">
            <v>ATRIBUÍDO SÃO PAULO</v>
          </cell>
          <cell r="K5887" t="str">
            <v>0,10</v>
          </cell>
        </row>
        <row r="5888">
          <cell r="G5888">
            <v>101767</v>
          </cell>
          <cell r="H5888" t="str">
            <v>EXECUÇÃO E COMPACTAÇÃO DE BASE E OU SUB BASE PARA PAVIMENTAÇÃO DE SOLOS ESTABILIZADOS GRANULOMETRICAMENTE COM MISTURA DE SOLOS EM PISTA - EXCLUSIVE SOLO, ESCAVAÇÃO, CARGA E TRANSPORTE. AF_11/2019</v>
          </cell>
          <cell r="I5888" t="str">
            <v>M3</v>
          </cell>
          <cell r="J5888" t="str">
            <v>ATRIBUÍDO SÃO PAULO</v>
          </cell>
          <cell r="K5888" t="str">
            <v>24,81</v>
          </cell>
        </row>
        <row r="5889">
          <cell r="G5889">
            <v>101768</v>
          </cell>
          <cell r="H5889" t="str">
            <v>EXECUÇÃO E COMPACTAÇÃO DE BASE E OU SUB BASE PARA PAVIMENTAÇÃO DE SOLO ESTABILIZADO GRANULOMETRICAMENTE SEM MISTURA DE SOLOS - EXCLUSIVE SOLO, ESCAVAÇÃO, CARGA E TRANSPORTE. AF_11/2019</v>
          </cell>
          <cell r="I5889" t="str">
            <v>M3</v>
          </cell>
          <cell r="J5889" t="str">
            <v>ATRIBUÍDO SÃO PAULO</v>
          </cell>
          <cell r="K5889" t="str">
            <v>39,79</v>
          </cell>
        </row>
        <row r="5890">
          <cell r="G5890">
            <v>92391</v>
          </cell>
          <cell r="H5890" t="str">
            <v>EXECUÇÃO DE PAVIMENTO EM PISO INTERTRAVADO, COM BLOCO PISOGRAMA DE 35 X 15 CM, ESPESSURA 6 CM. AF_10/2022</v>
          </cell>
          <cell r="I5890" t="str">
            <v>M2</v>
          </cell>
          <cell r="J5890" t="str">
            <v>ATRIBUÍDO SÃO PAULO</v>
          </cell>
          <cell r="K5890" t="str">
            <v>74,38</v>
          </cell>
        </row>
        <row r="5891">
          <cell r="G5891">
            <v>92392</v>
          </cell>
          <cell r="H5891" t="str">
            <v>EXECUÇÃO DE PAVIMENTO EM PISO INTERTRAVADO, COM BLOCO PISOGRAMA DE 35 X 15 CM, ESPESSURA 8 CM. AF_10/2022</v>
          </cell>
          <cell r="I5891" t="str">
            <v>M2</v>
          </cell>
          <cell r="J5891" t="str">
            <v>ATRIBUÍDO SÃO PAULO</v>
          </cell>
          <cell r="K5891" t="str">
            <v>153,83</v>
          </cell>
        </row>
        <row r="5892">
          <cell r="G5892">
            <v>92393</v>
          </cell>
          <cell r="H5892" t="str">
            <v>EXECUÇÃO DE PAVIMENTO EM PISO INTERTRAVADO, COM BLOCO SEXTAVADO DE 25 X 25 CM, ESPESSURA 6 CM. AF_10/2022</v>
          </cell>
          <cell r="I5892" t="str">
            <v>M2</v>
          </cell>
          <cell r="J5892" t="str">
            <v>ATRIBUÍDO SÃO PAULO</v>
          </cell>
          <cell r="K5892" t="str">
            <v>72,88</v>
          </cell>
        </row>
        <row r="5893">
          <cell r="G5893">
            <v>92394</v>
          </cell>
          <cell r="H5893" t="str">
            <v>EXECUÇÃO DE PAVIMENTO EM PISO INTERTRAVADO, COM BLOCO SEXTAVADO DE 25 X 25 CM, ESPESSURA 8 CM. AF_10/2022</v>
          </cell>
          <cell r="I5893" t="str">
            <v>M2</v>
          </cell>
          <cell r="J5893" t="str">
            <v>ATRIBUÍDO SÃO PAULO</v>
          </cell>
          <cell r="K5893" t="str">
            <v>90,27</v>
          </cell>
        </row>
        <row r="5894">
          <cell r="G5894">
            <v>92395</v>
          </cell>
          <cell r="H5894" t="str">
            <v>EXECUÇÃO DE PAVIMENTO EM PISO INTERTRAVADO, COM BLOCO SEXTAVADO DE 25 X 25 CM, ESPESSURA 10 CM. AF_10/2022</v>
          </cell>
          <cell r="I5894" t="str">
            <v>M2</v>
          </cell>
          <cell r="J5894" t="str">
            <v>ATRIBUÍDO SÃO PAULO</v>
          </cell>
          <cell r="K5894" t="str">
            <v>107,89</v>
          </cell>
        </row>
        <row r="5895">
          <cell r="G5895">
            <v>92396</v>
          </cell>
          <cell r="H5895" t="str">
            <v>EXECUÇÃO DE PASSEIO EM PISO INTERTRAVADO, COM BLOCO RETANGULAR COR NATURAL DE 20 X 10 CM, ESPESSURA 6 CM. AF_10/2022</v>
          </cell>
          <cell r="I5895" t="str">
            <v>M2</v>
          </cell>
          <cell r="J5895" t="str">
            <v>ATRIBUÍDO SÃO PAULO</v>
          </cell>
          <cell r="K5895" t="str">
            <v>84,76</v>
          </cell>
        </row>
        <row r="5896">
          <cell r="G5896">
            <v>92397</v>
          </cell>
          <cell r="H5896" t="str">
            <v>EXECUÇÃO DE PAVIMENTO EM PISO INTERTRAVADO, COM BLOCO RETANGULAR COR NATURAL DE 20 X 10 CM, ESPESSURA 6 CM. AF_10/2022</v>
          </cell>
          <cell r="I5896" t="str">
            <v>M2</v>
          </cell>
          <cell r="J5896" t="str">
            <v>ATRIBUÍDO SÃO PAULO</v>
          </cell>
          <cell r="K5896" t="str">
            <v>75,91</v>
          </cell>
        </row>
        <row r="5897">
          <cell r="G5897">
            <v>92398</v>
          </cell>
          <cell r="H5897" t="str">
            <v>EXECUÇÃO DE PAVIMENTO EM PISO INTERTRAVADO, COM BLOCO RETANGULAR COR NATURAL DE 20 X 10 CM, ESPESSURA 8 CM. AF_10/2022</v>
          </cell>
          <cell r="I5897" t="str">
            <v>M2</v>
          </cell>
          <cell r="J5897" t="str">
            <v>ATRIBUÍDO SÃO PAULO</v>
          </cell>
          <cell r="K5897" t="str">
            <v>94,11</v>
          </cell>
        </row>
        <row r="5898">
          <cell r="G5898">
            <v>92400</v>
          </cell>
          <cell r="H5898" t="str">
            <v>EXECUÇÃO DE PAVIMENTO EM PISO INTERTRAVADO, COM BLOCO RETANGULAR DE 20 X 10 CM, ESPESSURA 10 CM. AF_10/2022</v>
          </cell>
          <cell r="I5898" t="str">
            <v>M2</v>
          </cell>
          <cell r="J5898" t="str">
            <v>ATRIBUÍDO SÃO PAULO</v>
          </cell>
          <cell r="K5898" t="str">
            <v>110,08</v>
          </cell>
        </row>
        <row r="5899">
          <cell r="G5899">
            <v>92402</v>
          </cell>
          <cell r="H5899" t="str">
            <v>EXECUÇÃO DE PASSEIO EM PISO INTERTRAVADO, COM BLOCO 16 FACES DE 22 X 11 CM, ESPESSURA 6 CM. AF_10/2022</v>
          </cell>
          <cell r="I5899" t="str">
            <v>M2</v>
          </cell>
          <cell r="J5899" t="str">
            <v>ATRIBUÍDO SÃO PAULO</v>
          </cell>
          <cell r="K5899" t="str">
            <v>83,07</v>
          </cell>
        </row>
        <row r="5900">
          <cell r="G5900">
            <v>92403</v>
          </cell>
          <cell r="H5900" t="str">
            <v>EXECUÇÃO DE PAVIMENTO EM PISO INTERTRAVADO, COM BLOCO 16 FACES DE 22 X 11 CM, ESPESSURA 6 CM. AF_10/2022</v>
          </cell>
          <cell r="I5900" t="str">
            <v>M2</v>
          </cell>
          <cell r="J5900" t="str">
            <v>ATRIBUÍDO SÃO PAULO</v>
          </cell>
          <cell r="K5900" t="str">
            <v>73,89</v>
          </cell>
        </row>
        <row r="5901">
          <cell r="G5901">
            <v>92404</v>
          </cell>
          <cell r="H5901" t="str">
            <v>EXECUÇÃO DE PAVIMENTO EM PISO INTERTRAVADO, COM BLOCO 16 FACES DE 22 X 11 CM, ESPESSURA 8 CM. AF_10/2022</v>
          </cell>
          <cell r="I5901" t="str">
            <v>M2</v>
          </cell>
          <cell r="J5901" t="str">
            <v>ATRIBUÍDO SÃO PAULO</v>
          </cell>
          <cell r="K5901" t="str">
            <v>92,09</v>
          </cell>
        </row>
        <row r="5902">
          <cell r="G5902">
            <v>92406</v>
          </cell>
          <cell r="H5902" t="str">
            <v>EXECUÇÃO DE PAVIMENTO EM PISO INTERTRAVADO, COM BLOCO 16 FACES DE 22 X 11 CM, ESPESSURA 10 CM. AF_10/2022</v>
          </cell>
          <cell r="I5902" t="str">
            <v>M2</v>
          </cell>
          <cell r="J5902" t="str">
            <v>ATRIBUÍDO SÃO PAULO</v>
          </cell>
          <cell r="K5902" t="str">
            <v>110,03</v>
          </cell>
        </row>
        <row r="5903">
          <cell r="G5903">
            <v>93679</v>
          </cell>
          <cell r="H5903" t="str">
            <v>EXECUÇÃO DE PASSEIO EM PISO INTERTRAVADO, COM BLOCO RETANGULAR COLORIDO DE 20 X 10 CM, ESPESSURA 6 CM. AF_10/2022</v>
          </cell>
          <cell r="I5903" t="str">
            <v>M2</v>
          </cell>
          <cell r="J5903" t="str">
            <v>ATRIBUÍDO SÃO PAULO</v>
          </cell>
          <cell r="K5903" t="str">
            <v>94,45</v>
          </cell>
        </row>
        <row r="5904">
          <cell r="G5904">
            <v>93680</v>
          </cell>
          <cell r="H5904" t="str">
            <v>EXECUÇÃO DE PAVIMENTO EM PISO INTERTRAVADO, COM BLOCO RETANGULAR COLORIDO DE 20 X 10 CM, ESPESSURA 6 CM. AF_10/2022</v>
          </cell>
          <cell r="I5904" t="str">
            <v>M2</v>
          </cell>
          <cell r="J5904" t="str">
            <v>ATRIBUÍDO SÃO PAULO</v>
          </cell>
          <cell r="K5904" t="str">
            <v>85,36</v>
          </cell>
        </row>
        <row r="5905">
          <cell r="G5905">
            <v>93681</v>
          </cell>
          <cell r="H5905" t="str">
            <v>EXECUÇÃO DE PAVIMENTO EM PISO INTERTRAVADO, COM BLOCO RETANGULAR COLORIDO DE 20 X 10 CM, ESPESSURA 8 CM. AF_10/2022</v>
          </cell>
          <cell r="I5905" t="str">
            <v>M2</v>
          </cell>
          <cell r="J5905" t="str">
            <v>ATRIBUÍDO SÃO PAULO</v>
          </cell>
          <cell r="K5905" t="str">
            <v>101,67</v>
          </cell>
        </row>
        <row r="5906">
          <cell r="G5906">
            <v>97104</v>
          </cell>
          <cell r="H5906" t="str">
            <v>EXECUÇÃO DE PAVIMENTO DE CONCRETO SIMPLES (PCS), FCK = 40 MPA, ESPESSURA DE 15,0 CM. AF_04/2022</v>
          </cell>
          <cell r="I5906" t="str">
            <v>M2</v>
          </cell>
          <cell r="J5906" t="str">
            <v>ATRIBUÍDO SÃO PAULO</v>
          </cell>
          <cell r="K5906" t="str">
            <v>142,42</v>
          </cell>
        </row>
        <row r="5907">
          <cell r="G5907">
            <v>97105</v>
          </cell>
          <cell r="H5907" t="str">
            <v>EXECUÇÃO DE PAVIMENTO DE CONCRETO SIMPLES (PCS), FCK = 40 MPA, ESPESSURA DE 17,5 CM. AF_04/2022</v>
          </cell>
          <cell r="I5907" t="str">
            <v>M2</v>
          </cell>
          <cell r="J5907" t="str">
            <v>ATRIBUÍDO SÃO PAULO</v>
          </cell>
          <cell r="K5907" t="str">
            <v>161,50</v>
          </cell>
        </row>
        <row r="5908">
          <cell r="G5908">
            <v>97106</v>
          </cell>
          <cell r="H5908" t="str">
            <v>EXECUÇÃO DE PAVIMENTO DE CONCRETO SIMPLES (PCS), FCK = 40 MPA, ESPESSURA DE 20,0 CM. AF_04/2022</v>
          </cell>
          <cell r="I5908" t="str">
            <v>M2</v>
          </cell>
          <cell r="J5908" t="str">
            <v>ATRIBUÍDO SÃO PAULO</v>
          </cell>
          <cell r="K5908" t="str">
            <v>179,74</v>
          </cell>
        </row>
        <row r="5909">
          <cell r="G5909">
            <v>97107</v>
          </cell>
          <cell r="H5909" t="str">
            <v>EXECUÇÃO DE PAVIMENTO DE CONCRETO SIMPLES (PCS), FCK = 40 MPA, ESPESSURA DE 22,5 CM. AF_04/2022</v>
          </cell>
          <cell r="I5909" t="str">
            <v>M2</v>
          </cell>
          <cell r="J5909" t="str">
            <v>ATRIBUÍDO SÃO PAULO</v>
          </cell>
          <cell r="K5909" t="str">
            <v>204,92</v>
          </cell>
        </row>
        <row r="5910">
          <cell r="G5910">
            <v>97108</v>
          </cell>
          <cell r="H5910" t="str">
            <v>EXECUÇÃO DE PAVIMENTO DE CONCRETO SIMPLES (PCS), FCK = 40 MPA, ESPESSURA DE 25,0 CM. AF_04/2022</v>
          </cell>
          <cell r="I5910" t="str">
            <v>M2</v>
          </cell>
          <cell r="J5910" t="str">
            <v>ATRIBUÍDO SÃO PAULO</v>
          </cell>
          <cell r="K5910" t="str">
            <v>233,95</v>
          </cell>
        </row>
        <row r="5911">
          <cell r="G5911">
            <v>97109</v>
          </cell>
          <cell r="H5911" t="str">
            <v>EXECUÇÃO DE PAVIMENTO DE CONCRETO SIMPLES (PCS), FCK = 40 MPA, ESPESSURA DE 27,5 CM. AF_04/2022</v>
          </cell>
          <cell r="I5911" t="str">
            <v>M2</v>
          </cell>
          <cell r="J5911" t="str">
            <v>ATRIBUÍDO SÃO PAULO</v>
          </cell>
          <cell r="K5911" t="str">
            <v>258,53</v>
          </cell>
        </row>
        <row r="5912">
          <cell r="G5912">
            <v>97111</v>
          </cell>
          <cell r="H5912" t="str">
            <v>EXECUÇÃO DE PAVIMENTO DE CONCRETO ARMADO (PCA), FCK = 30 MPA, ESPESSURA DE 15,0 CM. AF_04/2022</v>
          </cell>
          <cell r="I5912" t="str">
            <v>M2</v>
          </cell>
          <cell r="J5912" t="str">
            <v>ATRIBUÍDO SÃO PAULO</v>
          </cell>
          <cell r="K5912" t="str">
            <v>254,05</v>
          </cell>
        </row>
        <row r="5913">
          <cell r="G5913">
            <v>97112</v>
          </cell>
          <cell r="H5913" t="str">
            <v>EXECUÇÃO DE PAVIMENTO DE CONCRETO ARMADO (PCA), FCK = 30 MPA, ESPESSURA DE 17,5 CM. AF_04/2022</v>
          </cell>
          <cell r="I5913" t="str">
            <v>M2</v>
          </cell>
          <cell r="J5913" t="str">
            <v>ATRIBUÍDO SÃO PAULO</v>
          </cell>
          <cell r="K5913" t="str">
            <v>227,73</v>
          </cell>
        </row>
        <row r="5914">
          <cell r="G5914">
            <v>97113</v>
          </cell>
          <cell r="H5914" t="str">
            <v>APLICAÇÃO DE LONA PLÁSTICA PARA EXECUÇÃO DE PAVIMENTOS DE CONCRETO. AF_04/2022</v>
          </cell>
          <cell r="I5914" t="str">
            <v>M2</v>
          </cell>
          <cell r="J5914" t="str">
            <v>COEFICIENTE DE REPRESENTATIVIDADE</v>
          </cell>
          <cell r="K5914" t="str">
            <v>2,51</v>
          </cell>
        </row>
        <row r="5915">
          <cell r="G5915">
            <v>97114</v>
          </cell>
          <cell r="H5915" t="str">
            <v>EXECUÇÃO DE JUNTAS DE CONTRAÇÃO PARA PAVIMENTOS DE CONCRETO. AF_04/2022</v>
          </cell>
          <cell r="I5915" t="str">
            <v>M</v>
          </cell>
          <cell r="J5915" t="str">
            <v>COEFICIENTE DE REPRESENTATIVIDADE</v>
          </cell>
          <cell r="K5915" t="str">
            <v>0,32</v>
          </cell>
        </row>
        <row r="5916">
          <cell r="G5916">
            <v>97115</v>
          </cell>
          <cell r="H5916" t="str">
            <v>APLICAÇÃO DE GRAXA EM BARRAS DE TRANSFERÊNCIA PARA EXECUÇÃO DE PAVIMENTO DE CONCRETO. AF_04/2022</v>
          </cell>
          <cell r="I5916" t="str">
            <v>KG</v>
          </cell>
          <cell r="J5916" t="str">
            <v>COEFICIENTE DE REPRESENTATIVIDADE</v>
          </cell>
          <cell r="K5916" t="str">
            <v>51,45</v>
          </cell>
        </row>
        <row r="5917">
          <cell r="G5917">
            <v>97116</v>
          </cell>
          <cell r="H5917" t="str">
            <v>BARRAS DE TRANSFERÊNCIA, AÇO CA-25 DE 16,0 MM, PARA EXECUÇÃO DE PAVIMENTO DE CONCRETO  FORNECIMENTO E INSTALAÇÃO. AF_04/2022</v>
          </cell>
          <cell r="I5917" t="str">
            <v>KG</v>
          </cell>
          <cell r="J5917" t="str">
            <v>COEFICIENTE DE REPRESENTATIVIDADE</v>
          </cell>
          <cell r="K5917" t="str">
            <v>22,13</v>
          </cell>
        </row>
        <row r="5918">
          <cell r="G5918">
            <v>97117</v>
          </cell>
          <cell r="H5918" t="str">
            <v>BARRAS DE TRANSFERÊNCIA, AÇO CA-25 DE 20,0 MM, PARA EXECUÇÃO DE PAVIMENTO DE CONCRETO  FORNECIMENTO E INSTALAÇÃO. AF_04/2022</v>
          </cell>
          <cell r="I5918" t="str">
            <v>KG</v>
          </cell>
          <cell r="J5918" t="str">
            <v>COEFICIENTE DE REPRESENTATIVIDADE</v>
          </cell>
          <cell r="K5918" t="str">
            <v>20,02</v>
          </cell>
        </row>
        <row r="5919">
          <cell r="G5919">
            <v>97118</v>
          </cell>
          <cell r="H5919" t="str">
            <v>BARRAS DE TRANSFERÊNCIA, AÇO CA-25 DE 25,0 MM, PARA EXECUÇÃO DE PAVIMENTO DE CONCRETO  FORNECIMENTO E INSTALAÇÃO. AF_04/2022</v>
          </cell>
          <cell r="I5919" t="str">
            <v>KG</v>
          </cell>
          <cell r="J5919" t="str">
            <v>COEFICIENTE DE REPRESENTATIVIDADE</v>
          </cell>
          <cell r="K5919" t="str">
            <v>16,95</v>
          </cell>
        </row>
        <row r="5920">
          <cell r="G5920">
            <v>97119</v>
          </cell>
          <cell r="H5920" t="str">
            <v>BARRAS DE TRANSFERÊNCIA, AÇO CA-25 DE 32,0 MM, PARA EXECUÇÃO DE PAVIMENTO DE CONCRETO  FORNECIMENTO E INSTALAÇÃO. AF_04/2022</v>
          </cell>
          <cell r="I5920" t="str">
            <v>KG</v>
          </cell>
          <cell r="J5920" t="str">
            <v>COEFICIENTE DE REPRESENTATIVIDADE</v>
          </cell>
          <cell r="K5920" t="str">
            <v>15,63</v>
          </cell>
        </row>
        <row r="5921">
          <cell r="G5921">
            <v>97120</v>
          </cell>
          <cell r="H5921" t="str">
            <v>BARRAS DE LIGAÇÃO, AÇO CA-50 DE 10 MM, PARA EXECUÇÃO DE PAVIMENTO DE CONCRETO  FORNECIMENTO E INSTALAÇÃO. AF_04/2022</v>
          </cell>
          <cell r="I5921" t="str">
            <v>KG</v>
          </cell>
          <cell r="J5921" t="str">
            <v>COEFICIENTE DE REPRESENTATIVIDADE</v>
          </cell>
          <cell r="K5921" t="str">
            <v>10,29</v>
          </cell>
        </row>
        <row r="5922">
          <cell r="G5922">
            <v>101167</v>
          </cell>
          <cell r="H5922" t="str">
            <v>EXECUÇÃO DE PAVIMENTO EM PARALELEPÍPEDOS, REJUNTAMENTO COM PÓ DE PEDRA. AF_05/2020</v>
          </cell>
          <cell r="I5922" t="str">
            <v>M2</v>
          </cell>
          <cell r="J5922" t="str">
            <v>ATRIBUÍDO SÃO PAULO</v>
          </cell>
          <cell r="K5922" t="str">
            <v>202,27</v>
          </cell>
        </row>
        <row r="5923">
          <cell r="G5923">
            <v>101169</v>
          </cell>
          <cell r="H5923" t="str">
            <v>EXECUÇÃO DE PAVIMENTO EM PARALELEPÍPEDOS, REJUNTAMENTO COM ARGAMASSA TRAÇO 1:3 (CIMENTO E AREIA). AF_05/2020</v>
          </cell>
          <cell r="I5923" t="str">
            <v>M2</v>
          </cell>
          <cell r="J5923" t="str">
            <v>ATRIBUÍDO SÃO PAULO</v>
          </cell>
          <cell r="K5923" t="str">
            <v>215,67</v>
          </cell>
        </row>
        <row r="5924">
          <cell r="G5924">
            <v>101170</v>
          </cell>
          <cell r="H5924" t="str">
            <v>EXECUÇÃO DE PAVIMENTO EM PEDRAS POLIÉDRICAS, REJUNTAMENTO COM PÓ DE PEDRA. AF_05/2020</v>
          </cell>
          <cell r="I5924" t="str">
            <v>M2</v>
          </cell>
          <cell r="J5924" t="str">
            <v>ATRIBUÍDO SÃO PAULO</v>
          </cell>
          <cell r="K5924" t="str">
            <v>47,75</v>
          </cell>
        </row>
        <row r="5925">
          <cell r="G5925">
            <v>101172</v>
          </cell>
          <cell r="H5925" t="str">
            <v>EXECUÇÃO DE PAVIMENTO EM PEDRAS POLIÉDRICAS, REJUNTAMENTO COM ARGAMASSA TRAÇO 1:3 (CIMENTO E AREIA). AF_05/2020</v>
          </cell>
          <cell r="I5925" t="str">
            <v>M2</v>
          </cell>
          <cell r="J5925" t="str">
            <v>ATRIBUÍDO SÃO PAULO</v>
          </cell>
          <cell r="K5925" t="str">
            <v>71,76</v>
          </cell>
        </row>
        <row r="5926">
          <cell r="G5926">
            <v>103904</v>
          </cell>
          <cell r="H5926" t="str">
            <v>EXECUÇÃO DE PAVIMENTO DE CONCRETO SIMPLES (PCS), FCK = 35 MPA, ESPESSURA DE 15,0 CM. AF_04/2022</v>
          </cell>
          <cell r="I5926" t="str">
            <v>M2</v>
          </cell>
          <cell r="J5926" t="str">
            <v>ATRIBUÍDO SÃO PAULO</v>
          </cell>
          <cell r="K5926" t="str">
            <v>138,24</v>
          </cell>
        </row>
        <row r="5927">
          <cell r="G5927">
            <v>103905</v>
          </cell>
          <cell r="H5927" t="str">
            <v>EXECUÇÃO DE PAVIMENTO DE CONCRETO SIMPLES (PCS), FCK = 35 MPA, ESPESSURA DE 16,0 CM. AF_04/2022</v>
          </cell>
          <cell r="I5927" t="str">
            <v>M2</v>
          </cell>
          <cell r="J5927" t="str">
            <v>ATRIBUÍDO SÃO PAULO</v>
          </cell>
          <cell r="K5927" t="str">
            <v>146,04</v>
          </cell>
        </row>
        <row r="5928">
          <cell r="G5928">
            <v>103906</v>
          </cell>
          <cell r="H5928" t="str">
            <v>EXECUÇÃO DE PAVIMENTO DE CONCRETO SIMPLES (PCS), FCK = 40 MPA, ESPESSURA DE 16,0 CM. AF_04/2022</v>
          </cell>
          <cell r="I5928" t="str">
            <v>M2</v>
          </cell>
          <cell r="J5928" t="str">
            <v>ATRIBUÍDO SÃO PAULO</v>
          </cell>
          <cell r="K5928" t="str">
            <v>172,54</v>
          </cell>
        </row>
        <row r="5929">
          <cell r="G5929">
            <v>103907</v>
          </cell>
          <cell r="H5929" t="str">
            <v>EXECUÇÃO DE PAVIMENTO DE CONCRETO SIMPLES (PCS), FCK = 35 MPA, ESPESSURA DE 17,5 CM. AF_04/2022</v>
          </cell>
          <cell r="I5929" t="str">
            <v>M2</v>
          </cell>
          <cell r="J5929" t="str">
            <v>ATRIBUÍDO SÃO PAULO</v>
          </cell>
          <cell r="K5929" t="str">
            <v>154,23</v>
          </cell>
        </row>
        <row r="5930">
          <cell r="G5930">
            <v>103908</v>
          </cell>
          <cell r="H5930" t="str">
            <v>EXECUÇÃO PAVIMENTO DE CONCRETO SIMPLES (PCS), FCK = 35 MPA, ESPESSURA DE 20,0 CM. AF_04/2022</v>
          </cell>
          <cell r="I5930" t="str">
            <v>M2</v>
          </cell>
          <cell r="J5930" t="str">
            <v>ATRIBUÍDO SÃO PAULO</v>
          </cell>
          <cell r="K5930" t="str">
            <v>174,17</v>
          </cell>
        </row>
        <row r="5931">
          <cell r="G5931">
            <v>103909</v>
          </cell>
          <cell r="H5931" t="str">
            <v>EXECUÇÃO PAVIMENTO DE CONCRETO SIMPLES (PCS), FCK = 35 MPA, ESPESSURA DE 22,5 CM. AF_04/2022</v>
          </cell>
          <cell r="I5931" t="str">
            <v>M2</v>
          </cell>
          <cell r="J5931" t="str">
            <v>ATRIBUÍDO SÃO PAULO</v>
          </cell>
          <cell r="K5931" t="str">
            <v>198,66</v>
          </cell>
        </row>
        <row r="5932">
          <cell r="G5932">
            <v>103911</v>
          </cell>
          <cell r="H5932" t="str">
            <v>EXECUÇÃO DE PAVIMENTO DE CONCRETO SIMPLES (PCS), FCK = 35 MPA, ESPESSURA DE 25,0 CM. AF_04/2022</v>
          </cell>
          <cell r="I5932" t="str">
            <v>M2</v>
          </cell>
          <cell r="J5932" t="str">
            <v>ATRIBUÍDO SÃO PAULO</v>
          </cell>
          <cell r="K5932" t="str">
            <v>226,99</v>
          </cell>
        </row>
        <row r="5933">
          <cell r="G5933">
            <v>103912</v>
          </cell>
          <cell r="H5933" t="str">
            <v>EXECUÇÃO PAVIMENTO DE CONCRETO SIMPLES (PCS), FCK = 35 MPA, ESPESSURA DE 27,5 CM. AF_04/2022</v>
          </cell>
          <cell r="I5933" t="str">
            <v>M2</v>
          </cell>
          <cell r="J5933" t="str">
            <v>ATRIBUÍDO SÃO PAULO</v>
          </cell>
          <cell r="K5933" t="str">
            <v>91,24</v>
          </cell>
        </row>
        <row r="5934">
          <cell r="G5934">
            <v>103913</v>
          </cell>
          <cell r="H5934" t="str">
            <v>EXECUÇÃO DE PISO INDUSTRIAL DE CONCRETO ARMADO, FCK = 20 MPA, ESPESSURA DE 12,0 CM. AF_04/2022</v>
          </cell>
          <cell r="I5934" t="str">
            <v>M2</v>
          </cell>
          <cell r="J5934" t="str">
            <v>ATRIBUÍDO SÃO PAULO</v>
          </cell>
          <cell r="K5934" t="str">
            <v>128,07</v>
          </cell>
        </row>
        <row r="5935">
          <cell r="G5935">
            <v>103914</v>
          </cell>
          <cell r="H5935" t="str">
            <v>EXECUÇÃO DE PISO INDUSTRIAL DE CONCRETO ARMADO, FCK = 20 MPA, ESPESSURA DE 14,0 CM. AF_04/2022</v>
          </cell>
          <cell r="I5935" t="str">
            <v>M2</v>
          </cell>
          <cell r="J5935" t="str">
            <v>ATRIBUÍDO SÃO PAULO</v>
          </cell>
          <cell r="K5935" t="str">
            <v>149,57</v>
          </cell>
        </row>
        <row r="5936">
          <cell r="G5936">
            <v>103915</v>
          </cell>
          <cell r="H5936" t="str">
            <v>EXECUÇÃO DE PISO INDUSTRIAL DE CONCRETO ARMADO, FCK = 20 MPA, ESPESSURA DE 15,0 CM. AF_04/2022</v>
          </cell>
          <cell r="I5936" t="str">
            <v>M2</v>
          </cell>
          <cell r="J5936" t="str">
            <v>ATRIBUÍDO SÃO PAULO</v>
          </cell>
          <cell r="K5936" t="str">
            <v>162,69</v>
          </cell>
        </row>
        <row r="5937">
          <cell r="G5937">
            <v>103916</v>
          </cell>
          <cell r="H5937" t="str">
            <v>EXECUÇÃO DE PISO INDUSTRIAL DE CONCRETO ARMADO, FCK = 20 MPA, ESPESSURA DE 18,0 CM. AF_04/2022</v>
          </cell>
          <cell r="I5937" t="str">
            <v>M2</v>
          </cell>
          <cell r="J5937" t="str">
            <v>ATRIBUÍDO SÃO PAULO</v>
          </cell>
          <cell r="K5937" t="str">
            <v>187,67</v>
          </cell>
        </row>
        <row r="5938">
          <cell r="G5938">
            <v>103917</v>
          </cell>
          <cell r="H5938" t="str">
            <v>EXECUÇÃO DE PISO INDUSTRIAL DE CONCRETO ARMADO, FCK = 20 MPA, ESPESSURA DE 20,0 CM. AF_04/2022</v>
          </cell>
          <cell r="I5938" t="str">
            <v>M2</v>
          </cell>
          <cell r="J5938" t="str">
            <v>ATRIBUÍDO SÃO PAULO</v>
          </cell>
          <cell r="K5938" t="str">
            <v>214,78</v>
          </cell>
        </row>
        <row r="5939">
          <cell r="G5939">
            <v>103918</v>
          </cell>
          <cell r="H5939" t="str">
            <v>EXECUÇÃO DE PISO INDUSTRIAL DE CONCRETO ARMADO, FCK = 20 MPA, ESPESSURA DE 22,0 CM. AF_04/2022</v>
          </cell>
          <cell r="I5939" t="str">
            <v>M2</v>
          </cell>
          <cell r="J5939" t="str">
            <v>ATRIBUÍDO SÃO PAULO</v>
          </cell>
          <cell r="K5939" t="str">
            <v>227,87</v>
          </cell>
        </row>
        <row r="5940">
          <cell r="G5940">
            <v>104432</v>
          </cell>
          <cell r="H5940" t="str">
            <v>EXECUÇÃO DE PASSEIO EM PISO INTERTRAVADO, COM BLOCO RAQUETE  22 X 13,5 CM, ESPESSURA 6 CM. AF_10/2022</v>
          </cell>
          <cell r="I5940" t="str">
            <v>M2</v>
          </cell>
          <cell r="J5940" t="str">
            <v>ATRIBUÍDO SÃO PAULO</v>
          </cell>
          <cell r="K5940" t="str">
            <v>88,73</v>
          </cell>
        </row>
        <row r="5941">
          <cell r="G5941">
            <v>104433</v>
          </cell>
          <cell r="H5941" t="str">
            <v>EXECUÇÃO DE PAVIMENTO EM PISO INTERTRAVADO, COM BLOCO RAQUETE  22 X 13,5 CM, ESPESSURA 6 CM. AF_10/2022</v>
          </cell>
          <cell r="I5941" t="str">
            <v>M2</v>
          </cell>
          <cell r="J5941" t="str">
            <v>ATRIBUÍDO SÃO PAULO</v>
          </cell>
          <cell r="K5941" t="str">
            <v>78,83</v>
          </cell>
        </row>
        <row r="5942">
          <cell r="G5942">
            <v>103689</v>
          </cell>
          <cell r="H5942" t="str">
            <v>FORNECIMENTO E INSTALAÇÃO DE PLACA DE OBRA COM CHAPA GALVANIZADA E ESTRUTURA DE MADEIRA. AF_03/2022_PS</v>
          </cell>
          <cell r="I5942" t="str">
            <v>M2</v>
          </cell>
          <cell r="J5942" t="str">
            <v>ATRIBUÍDO SÃO PAULO</v>
          </cell>
          <cell r="K5942" t="str">
            <v>302,59</v>
          </cell>
        </row>
        <row r="5943">
          <cell r="G5943">
            <v>103694</v>
          </cell>
          <cell r="H5943" t="str">
            <v>FORNECIMENTO E INSTALAÇÃO DE SUPORTE DE MADEIRA  PARA PLACAS DE SINALIZAÇÃO, EM SOLO, COM H= DE 2,5 M E SEÇÃO DE 7,5 X 7,5 CM. AF_03/2022</v>
          </cell>
          <cell r="I5943" t="str">
            <v>UN</v>
          </cell>
          <cell r="J5943" t="str">
            <v>COEFICIENTE DE REPRESENTATIVIDADE</v>
          </cell>
          <cell r="K5943" t="str">
            <v>94,97</v>
          </cell>
        </row>
        <row r="5944">
          <cell r="G5944">
            <v>103695</v>
          </cell>
          <cell r="H5944" t="str">
            <v>FORNECIMENTO E INSTALAÇÃO DE SUPORTE DE MADEIRA PARA PLACAS DE SINALIZAÇÃO, EM SOLO, COM H= DE 2,0 M E SEÇÃO DE 7,5 X 7,5 CM. AF_03/2022</v>
          </cell>
          <cell r="I5944" t="str">
            <v>UN</v>
          </cell>
          <cell r="J5944" t="str">
            <v>COEFICIENTE DE REPRESENTATIVIDADE</v>
          </cell>
          <cell r="K5944" t="str">
            <v>85,12</v>
          </cell>
        </row>
        <row r="5945">
          <cell r="G5945">
            <v>103696</v>
          </cell>
          <cell r="H5945" t="str">
            <v>FORNECIMENTO E INSTALAÇÃO DE SUPORTE DE MADEIRA PARA PLACAS DE SINALIZAÇÃO EM CONCRETO, COM H= DE 2,5 M E SEÇÃO DE 7,5 X 7,5 CM. AF_03/2022</v>
          </cell>
          <cell r="I5945" t="str">
            <v>UN</v>
          </cell>
          <cell r="J5945" t="str">
            <v>COEFICIENTE DE REPRESENTATIVIDADE</v>
          </cell>
          <cell r="K5945" t="str">
            <v>117,69</v>
          </cell>
        </row>
        <row r="5946">
          <cell r="G5946">
            <v>103697</v>
          </cell>
          <cell r="H5946" t="str">
            <v>FORNECIMENTO E INSTALAÇÃO DE SUPORTE DE MADEIRA PARA PLACAS DE SINALIZAÇÃO, EM BASE DE CONCRETO, COM H= DE 2,0 M E SEÇÃO DE 7,5 X 7,5 CM. AF_03/2022</v>
          </cell>
          <cell r="I5946" t="str">
            <v>UN</v>
          </cell>
          <cell r="J5946" t="str">
            <v>COEFICIENTE DE REPRESENTATIVIDADE</v>
          </cell>
          <cell r="K5946" t="str">
            <v>107,84</v>
          </cell>
        </row>
        <row r="5947">
          <cell r="G5947">
            <v>95995</v>
          </cell>
          <cell r="H5947" t="str">
            <v>EXECUÇÃO DE PAVIMENTO COM APLICAÇÃO DE CONCRETO ASFÁLTICO, CAMADA DE ROLAMENTO - EXCLUSIVE CARGA E TRANSPORTE. AF_11/2019</v>
          </cell>
          <cell r="I5947" t="str">
            <v>M3</v>
          </cell>
          <cell r="J5947" t="str">
            <v>ATRIBUÍDO SÃO PAULO</v>
          </cell>
          <cell r="K5947" t="str">
            <v>1.488,75</v>
          </cell>
        </row>
        <row r="5948">
          <cell r="G5948">
            <v>95996</v>
          </cell>
          <cell r="H5948" t="str">
            <v>EXECUÇÃO DE PAVIMENTO COM APLICAÇÃO DE CONCRETO ASFÁLTICO, CAMADA DE BINDER - EXCLUSIVE CARGA E TRANSPORTE. AF_11/2019</v>
          </cell>
          <cell r="I5948" t="str">
            <v>M3</v>
          </cell>
          <cell r="J5948" t="str">
            <v>ATRIBUÍDO SÃO PAULO</v>
          </cell>
          <cell r="K5948" t="str">
            <v>1.288,45</v>
          </cell>
        </row>
        <row r="5949">
          <cell r="G5949">
            <v>96001</v>
          </cell>
          <cell r="H5949" t="str">
            <v>FRESAGEM DE PAVIMENTO ASFÁLTICO (PROFUNDIDADE ATÉ 5,0 CM) - EXCLUSIVE TRANSPORTE. AF_11/2019</v>
          </cell>
          <cell r="I5949" t="str">
            <v>M2</v>
          </cell>
          <cell r="J5949" t="str">
            <v>ATRIBUÍDO SÃO PAULO</v>
          </cell>
          <cell r="K5949" t="str">
            <v>7,36</v>
          </cell>
        </row>
        <row r="5950">
          <cell r="G5950">
            <v>96393</v>
          </cell>
          <cell r="H5950" t="str">
            <v>USINAGEM DE BRITA GRADUADA SIMPLES. AF_03/2020</v>
          </cell>
          <cell r="I5950" t="str">
            <v>M3</v>
          </cell>
          <cell r="J5950" t="str">
            <v>ATRIBUÍDO SÃO PAULO</v>
          </cell>
          <cell r="K5950" t="str">
            <v>161,95</v>
          </cell>
        </row>
        <row r="5951">
          <cell r="G5951">
            <v>96394</v>
          </cell>
          <cell r="H5951" t="str">
            <v>USINAGEM DE BRITA GRADUADA TRATADA COM CIMENTO. AF_03/2020</v>
          </cell>
          <cell r="I5951" t="str">
            <v>M3</v>
          </cell>
          <cell r="J5951" t="str">
            <v>ATRIBUÍDO SÃO PAULO</v>
          </cell>
          <cell r="K5951" t="str">
            <v>221,98</v>
          </cell>
        </row>
        <row r="5952">
          <cell r="G5952">
            <v>96395</v>
          </cell>
          <cell r="H5952" t="str">
            <v>USINAGEM DE CONCRETO PARA COMPACTAÇÃO COM ROLO. AF_03/2020</v>
          </cell>
          <cell r="I5952" t="str">
            <v>M3</v>
          </cell>
          <cell r="J5952" t="str">
            <v>ATRIBUÍDO SÃO PAULO</v>
          </cell>
          <cell r="K5952" t="str">
            <v>305,17</v>
          </cell>
        </row>
        <row r="5953">
          <cell r="G5953">
            <v>88411</v>
          </cell>
          <cell r="H5953" t="str">
            <v>APLICAÇÃO MANUAL DE FUNDO SELADOR ACRÍLICO EM PANOS COM PRESENÇA DE VÃOS DE EDIFÍCIOS DE MÚLTIPLOS PAVIMENTOS. AF_06/2014</v>
          </cell>
          <cell r="I5953" t="str">
            <v>M2</v>
          </cell>
          <cell r="J5953" t="str">
            <v>COLETADO</v>
          </cell>
          <cell r="K5953" t="str">
            <v>3,29</v>
          </cell>
        </row>
        <row r="5954">
          <cell r="G5954">
            <v>88412</v>
          </cell>
          <cell r="H5954" t="str">
            <v>APLICAÇÃO MANUAL DE FUNDO SELADOR ACRÍLICO EM PANOS CEGOS DE FACHADA (SEM PRESENÇA DE VÃOS) DE EDIFÍCIOS DE MÚLTIPLOS PAVIMENTOS. AF_06/2014</v>
          </cell>
          <cell r="I5954" t="str">
            <v>M2</v>
          </cell>
          <cell r="J5954" t="str">
            <v>COLETADO</v>
          </cell>
          <cell r="K5954" t="str">
            <v>2,63</v>
          </cell>
        </row>
        <row r="5955">
          <cell r="G5955">
            <v>88413</v>
          </cell>
          <cell r="H5955" t="str">
            <v>APLICAÇÃO MANUAL DE FUNDO SELADOR ACRÍLICO EM SUPERFÍCIES EXTERNAS DE SACADA DE EDIFÍCIOS DE MÚLTIPLOS PAVIMENTOS. AF_06/2014</v>
          </cell>
          <cell r="I5955" t="str">
            <v>M2</v>
          </cell>
          <cell r="J5955" t="str">
            <v>COLETADO</v>
          </cell>
          <cell r="K5955" t="str">
            <v>4,63</v>
          </cell>
        </row>
        <row r="5956">
          <cell r="G5956">
            <v>88414</v>
          </cell>
          <cell r="H5956" t="str">
            <v>APLICAÇÃO MANUAL DE FUNDO SELADOR ACRÍLICO EM SUPERFÍCIES INTERNAS DA SACADA DE EDIFÍCIOS DE MÚLTIPLOS PAVIMENTOS. AF_06/2014</v>
          </cell>
          <cell r="I5956" t="str">
            <v>M2</v>
          </cell>
          <cell r="J5956" t="str">
            <v>COLETADO</v>
          </cell>
          <cell r="K5956" t="str">
            <v>5,05</v>
          </cell>
        </row>
        <row r="5957">
          <cell r="G5957">
            <v>88415</v>
          </cell>
          <cell r="H5957" t="str">
            <v>APLICAÇÃO MANUAL DE FUNDO SELADOR ACRÍLICO EM PAREDES EXTERNAS DE CASAS. AF_06/2014</v>
          </cell>
          <cell r="I5957" t="str">
            <v>M2</v>
          </cell>
          <cell r="J5957" t="str">
            <v>COLETADO</v>
          </cell>
          <cell r="K5957" t="str">
            <v>3,51</v>
          </cell>
        </row>
        <row r="5958">
          <cell r="G5958">
            <v>88416</v>
          </cell>
          <cell r="H5958" t="str">
            <v>APLICAÇÃO MANUAL DE PINTURA COM TINTA TEXTURIZADA ACRÍLICA EM PANOS COM PRESENÇA DE VÃOS DE EDIFÍCIOS DE MÚLTIPLOS PAVIMENTOS, UMA COR. AF_06/2014</v>
          </cell>
          <cell r="I5958" t="str">
            <v>M2</v>
          </cell>
          <cell r="J5958" t="str">
            <v>COEFICIENTE DE REPRESENTATIVIDADE</v>
          </cell>
          <cell r="K5958" t="str">
            <v>17,41</v>
          </cell>
        </row>
        <row r="5959">
          <cell r="G5959">
            <v>88417</v>
          </cell>
          <cell r="H5959" t="str">
            <v>APLICAÇÃO MANUAL DE PINTURA COM TINTA TEXTURIZADA ACRÍLICA EM PANOS CEGOS DE FACHADA (SEM PRESENÇA DE VÃOS) DE EDIFÍCIOS DE MÚLTIPLOS PAVIMENTOS, UMA COR. AF_06/2014</v>
          </cell>
          <cell r="I5959" t="str">
            <v>M2</v>
          </cell>
          <cell r="J5959" t="str">
            <v>COEFICIENTE DE REPRESENTATIVIDADE</v>
          </cell>
          <cell r="K5959" t="str">
            <v>15,05</v>
          </cell>
        </row>
        <row r="5960">
          <cell r="G5960">
            <v>88420</v>
          </cell>
          <cell r="H5960" t="str">
            <v>APLICAÇÃO MANUAL DE PINTURA COM TINTA TEXTURIZADA ACRÍLICA EM SUPERFÍCIES EXTERNAS DE SACADA DE EDIFÍCIOS DE MÚLTIPLOS PAVIMENTOS, UMA COR. AF_06/2014</v>
          </cell>
          <cell r="I5960" t="str">
            <v>M2</v>
          </cell>
          <cell r="J5960" t="str">
            <v>COEFICIENTE DE REPRESENTATIVIDADE</v>
          </cell>
          <cell r="K5960" t="str">
            <v>22,17</v>
          </cell>
        </row>
        <row r="5961">
          <cell r="G5961">
            <v>88421</v>
          </cell>
          <cell r="H5961" t="str">
            <v>APLICAÇÃO MANUAL DE PINTURA COM TINTA TEXTURIZADA ACRÍLICA EM SUPERFÍCIES INTERNAS DA SACADA DE EDIFÍCIOS DE MÚLTIPLOS PAVIMENTOS, UMA COR. AF_06/2014</v>
          </cell>
          <cell r="I5961" t="str">
            <v>M2</v>
          </cell>
          <cell r="J5961" t="str">
            <v>COEFICIENTE DE REPRESENTATIVIDADE</v>
          </cell>
          <cell r="K5961" t="str">
            <v>23,68</v>
          </cell>
        </row>
        <row r="5962">
          <cell r="G5962">
            <v>88423</v>
          </cell>
          <cell r="H5962" t="str">
            <v>APLICAÇÃO MANUAL DE PINTURA COM TINTA TEXTURIZADA ACRÍLICA EM PAREDES EXTERNAS DE CASAS, UMA COR. AF_06/2014</v>
          </cell>
          <cell r="I5962" t="str">
            <v>M2</v>
          </cell>
          <cell r="J5962" t="str">
            <v>COEFICIENTE DE REPRESENTATIVIDADE</v>
          </cell>
          <cell r="K5962" t="str">
            <v>18,15</v>
          </cell>
        </row>
        <row r="5963">
          <cell r="G5963">
            <v>88424</v>
          </cell>
          <cell r="H5963" t="str">
            <v>APLICAÇÃO MANUAL DE PINTURA COM TINTA TEXTURIZADA ACRÍLICA EM PANOS COM PRESENÇA DE VÃOS DE EDIFÍCIOS DE MÚLTIPLOS PAVIMENTOS, DUAS CORES. AF_06/2014</v>
          </cell>
          <cell r="I5963" t="str">
            <v>M2</v>
          </cell>
          <cell r="J5963" t="str">
            <v>COEFICIENTE DE REPRESENTATIVIDADE</v>
          </cell>
          <cell r="K5963" t="str">
            <v>20,65</v>
          </cell>
        </row>
        <row r="5964">
          <cell r="G5964">
            <v>88426</v>
          </cell>
          <cell r="H5964" t="str">
            <v>APLICAÇÃO MANUAL DE PINTURA COM TINTA TEXTURIZADA ACRÍLICA EM PANOS CEGOS DE FACHADA (SEM PRESENÇA DE VÃOS) DE EDIFÍCIOS DE MÚLTIPLOS PAVIMENTOS, DUAS CORES. AF_06/2014</v>
          </cell>
          <cell r="I5964" t="str">
            <v>M2</v>
          </cell>
          <cell r="J5964" t="str">
            <v>COEFICIENTE DE REPRESENTATIVIDADE</v>
          </cell>
          <cell r="K5964" t="str">
            <v>16,58</v>
          </cell>
        </row>
        <row r="5965">
          <cell r="G5965">
            <v>88428</v>
          </cell>
          <cell r="H5965" t="str">
            <v>APLICAÇÃO MANUAL DE PINTURA COM TINTA TEXTURIZADA ACRÍLICA EM SUPERFÍCIES EXTERNAS DE SACADA DE EDIFÍCIOS DE MÚLTIPLOS PAVIMENTOS, DUAS CORES. AF_06/2014</v>
          </cell>
          <cell r="I5965" t="str">
            <v>M2</v>
          </cell>
          <cell r="J5965" t="str">
            <v>COEFICIENTE DE REPRESENTATIVIDADE</v>
          </cell>
          <cell r="K5965" t="str">
            <v>28,83</v>
          </cell>
        </row>
        <row r="5966">
          <cell r="G5966">
            <v>88429</v>
          </cell>
          <cell r="H5966" t="str">
            <v>APLICAÇÃO MANUAL DE PINTURA COM TINTA TEXTURIZADA ACRÍLICA EM SUPERFÍCIES INTERNAS DA SACADA DE EDIFÍCIOS DE MÚLTIPLOS PAVIMENTOS, DUAS CORES. AF_06/2014</v>
          </cell>
          <cell r="I5966" t="str">
            <v>M2</v>
          </cell>
          <cell r="J5966" t="str">
            <v>COEFICIENTE DE REPRESENTATIVIDADE</v>
          </cell>
          <cell r="K5966" t="str">
            <v>31,45</v>
          </cell>
        </row>
        <row r="5967">
          <cell r="G5967">
            <v>88431</v>
          </cell>
          <cell r="H5967" t="str">
            <v>APLICAÇÃO MANUAL DE PINTURA COM TINTA TEXTURIZADA ACRÍLICA EM PAREDES EXTERNAS DE CASAS, DUAS CORES. AF_06/2014</v>
          </cell>
          <cell r="I5967" t="str">
            <v>M2</v>
          </cell>
          <cell r="J5967" t="str">
            <v>COEFICIENTE DE REPRESENTATIVIDADE</v>
          </cell>
          <cell r="K5967" t="str">
            <v>21,93</v>
          </cell>
        </row>
        <row r="5968">
          <cell r="G5968">
            <v>88432</v>
          </cell>
          <cell r="H5968" t="str">
            <v>APLICAÇÃO MANUAL DE PINTURA COM TINTA TEXTURIZADA ACRÍLICA EM MOLDURAS DE EPS, PRÉ-FABRICADOS, OU OUTROS. AF_06/2014</v>
          </cell>
          <cell r="I5968" t="str">
            <v>M2</v>
          </cell>
          <cell r="J5968" t="str">
            <v>COEFICIENTE DE REPRESENTATIVIDADE</v>
          </cell>
          <cell r="K5968" t="str">
            <v>16,32</v>
          </cell>
        </row>
        <row r="5969">
          <cell r="G5969">
            <v>88484</v>
          </cell>
          <cell r="H5969" t="str">
            <v>FUNDO SELADOR ACRÍLICO, APLICAÇÃO MANUAL EM TETO, UMA DEMÃO. AF_04/2023</v>
          </cell>
          <cell r="I5969" t="str">
            <v>M2</v>
          </cell>
          <cell r="J5969" t="str">
            <v>COLETADO</v>
          </cell>
          <cell r="K5969" t="str">
            <v>4,87</v>
          </cell>
        </row>
        <row r="5970">
          <cell r="G5970">
            <v>88485</v>
          </cell>
          <cell r="H5970" t="str">
            <v>FUNDO SELADOR ACRÍLICO, APLICAÇÃO MANUAL EM PAREDE, UMA DEMÃO. AF_04/2023</v>
          </cell>
          <cell r="I5970" t="str">
            <v>M2</v>
          </cell>
          <cell r="J5970" t="str">
            <v>COLETADO</v>
          </cell>
          <cell r="K5970" t="str">
            <v>4,05</v>
          </cell>
        </row>
        <row r="5971">
          <cell r="G5971">
            <v>88488</v>
          </cell>
          <cell r="H5971" t="str">
            <v>PINTURA LÁTEX ACRÍLICA PREMIUM, APLICAÇÃO MANUAL EM TETO, DUAS DEMÃOS. AF_04/2023</v>
          </cell>
          <cell r="I5971" t="str">
            <v>M2</v>
          </cell>
          <cell r="J5971" t="str">
            <v>COLETADO</v>
          </cell>
          <cell r="K5971" t="str">
            <v>13,46</v>
          </cell>
        </row>
        <row r="5972">
          <cell r="G5972">
            <v>88489</v>
          </cell>
          <cell r="H5972" t="str">
            <v>PINTURA LÁTEX ACRÍLICA PREMIUM, APLICAÇÃO MANUAL EM PAREDES, DUAS DEMÃOS. AF_04/2023</v>
          </cell>
          <cell r="I5972" t="str">
            <v>M2</v>
          </cell>
          <cell r="J5972" t="str">
            <v>COLETADO</v>
          </cell>
          <cell r="K5972" t="str">
            <v>11,47</v>
          </cell>
        </row>
        <row r="5973">
          <cell r="G5973">
            <v>88494</v>
          </cell>
          <cell r="H5973" t="str">
            <v>EMASSAMENTO COM MASSA LÁTEX, APLICAÇÃO EM TETO, UMA DEMÃO, LIXAMENTO MANUAL. AF_04/2023</v>
          </cell>
          <cell r="I5973" t="str">
            <v>M2</v>
          </cell>
          <cell r="J5973" t="str">
            <v>COEFICIENTE DE REPRESENTATIVIDADE</v>
          </cell>
          <cell r="K5973" t="str">
            <v>17,61</v>
          </cell>
        </row>
        <row r="5974">
          <cell r="G5974">
            <v>88495</v>
          </cell>
          <cell r="H5974" t="str">
            <v>EMASSAMENTO COM MASSA LÁTEX, APLICAÇÃO EM PAREDE, UMA DEMÃO, LIXAMENTO MANUAL. AF_04/2023</v>
          </cell>
          <cell r="I5974" t="str">
            <v>M2</v>
          </cell>
          <cell r="J5974" t="str">
            <v>COEFICIENTE DE REPRESENTATIVIDADE</v>
          </cell>
          <cell r="K5974" t="str">
            <v>9,51</v>
          </cell>
        </row>
        <row r="5975">
          <cell r="G5975">
            <v>88496</v>
          </cell>
          <cell r="H5975" t="str">
            <v>EMASSAMENTO COM MASSA LÁTEX, APLICAÇÃO EM TETO, DUAS DEMÃOS, LIXAMENTO MANUAL. AF_04/2023</v>
          </cell>
          <cell r="I5975" t="str">
            <v>M2</v>
          </cell>
          <cell r="J5975" t="str">
            <v>COEFICIENTE DE REPRESENTATIVIDADE</v>
          </cell>
          <cell r="K5975" t="str">
            <v>9,54</v>
          </cell>
        </row>
        <row r="5976">
          <cell r="G5976">
            <v>88497</v>
          </cell>
          <cell r="H5976" t="str">
            <v>EMASSAMENTO COM MASSA LÁTEX, APLICAÇÃO EM PAREDE, DUAS DEMÃOS, LIXAMENTO MANUAL. AF_04/2023</v>
          </cell>
          <cell r="I5976" t="str">
            <v>M2</v>
          </cell>
          <cell r="J5976" t="str">
            <v>COEFICIENTE DE REPRESENTATIVIDADE</v>
          </cell>
          <cell r="K5976" t="str">
            <v>14,67</v>
          </cell>
        </row>
        <row r="5977">
          <cell r="G5977">
            <v>95305</v>
          </cell>
          <cell r="H5977" t="str">
            <v>TEXTURA ACRÍLICA, APLICAÇÃO MANUAL EM PAREDE, UMA DEMÃO. AF_04/2023</v>
          </cell>
          <cell r="I5977" t="str">
            <v>M2</v>
          </cell>
          <cell r="J5977" t="str">
            <v>COEFICIENTE DE REPRESENTATIVIDADE</v>
          </cell>
          <cell r="K5977" t="str">
            <v>12,18</v>
          </cell>
        </row>
        <row r="5978">
          <cell r="G5978">
            <v>95306</v>
          </cell>
          <cell r="H5978" t="str">
            <v>TEXTURA ACRÍLICA, APLICAÇÃO MANUAL EM TETO, UMA DEMÃO. AF_04/2023</v>
          </cell>
          <cell r="I5978" t="str">
            <v>M2</v>
          </cell>
          <cell r="J5978" t="str">
            <v>COEFICIENTE DE REPRESENTATIVIDADE</v>
          </cell>
          <cell r="K5978" t="str">
            <v>14,06</v>
          </cell>
        </row>
        <row r="5979">
          <cell r="G5979">
            <v>95622</v>
          </cell>
          <cell r="H5979" t="str">
            <v>APLICAÇÃO MANUAL DE TINTA LÁTEX ACRÍLICA EM PANOS COM PRESENÇA DE VÃOS DE EDIFÍCIOS DE MÚLTIPLOS PAVIMENTOS, DUAS DEMÃOS. AF_11/2016</v>
          </cell>
          <cell r="I5979" t="str">
            <v>M2</v>
          </cell>
          <cell r="J5979" t="str">
            <v>COLETADO</v>
          </cell>
          <cell r="K5979" t="str">
            <v>14,78</v>
          </cell>
        </row>
        <row r="5980">
          <cell r="G5980">
            <v>95623</v>
          </cell>
          <cell r="H5980" t="str">
            <v>APLICAÇÃO MANUAL DE TINTA LÁTEX ACRÍLICA EM PANOS SEM PRESENÇA DE VÃOS DE EDIFÍCIOS DE MÚLTIPLOS PAVIMENTOS, DUAS DEMÃOS. AF_11/2016</v>
          </cell>
          <cell r="I5980" t="str">
            <v>M2</v>
          </cell>
          <cell r="J5980" t="str">
            <v>COLETADO</v>
          </cell>
          <cell r="K5980" t="str">
            <v>11,55</v>
          </cell>
        </row>
        <row r="5981">
          <cell r="G5981">
            <v>95624</v>
          </cell>
          <cell r="H5981" t="str">
            <v>APLICAÇÃO MANUAL DE TINTA LÁTEX ACRÍLICA EM SUPERFÍCIES EXTERNAS DE SACADA DE EDIFÍCIOS DE MÚLTIPLOS PAVIMENTOS, DUAS DEMÃOS. AF_11/2016</v>
          </cell>
          <cell r="I5981" t="str">
            <v>M2</v>
          </cell>
          <cell r="J5981" t="str">
            <v>COLETADO</v>
          </cell>
          <cell r="K5981" t="str">
            <v>21,32</v>
          </cell>
        </row>
        <row r="5982">
          <cell r="G5982">
            <v>95625</v>
          </cell>
          <cell r="H5982" t="str">
            <v>APLICAÇÃO MANUAL DE TINTA LÁTEX ACRÍLICA EM SUPERFÍCIES INTERNAS DE SACADA DE EDIFÍCIOS DE MÚLTIPLOS PAVIMENTOS, DUAS DEMÃOS. AF_11/2016</v>
          </cell>
          <cell r="I5982" t="str">
            <v>M2</v>
          </cell>
          <cell r="J5982" t="str">
            <v>COLETADO</v>
          </cell>
          <cell r="K5982" t="str">
            <v>23,39</v>
          </cell>
        </row>
        <row r="5983">
          <cell r="G5983">
            <v>95626</v>
          </cell>
          <cell r="H5983" t="str">
            <v>APLICAÇÃO MANUAL DE TINTA LÁTEX ACRÍLICA EM PAREDE EXTERNAS DE CASAS, DUAS DEMÃOS. AF_11/2016</v>
          </cell>
          <cell r="I5983" t="str">
            <v>M2</v>
          </cell>
          <cell r="J5983" t="str">
            <v>COLETADO</v>
          </cell>
          <cell r="K5983" t="str">
            <v>15,82</v>
          </cell>
        </row>
        <row r="5984">
          <cell r="G5984">
            <v>96126</v>
          </cell>
          <cell r="H5984" t="str">
            <v>APLICAÇÃO MANUAL DE MASSA ACRÍLICA EM PANOS DE FACHADA COM PRESENÇA DE VÃOS, DE EDIFÍCIOS DE MÚLTIPLOS PAVIMENTOS, UMA DEMÃO. AF_05/2017</v>
          </cell>
          <cell r="I5984" t="str">
            <v>M2</v>
          </cell>
          <cell r="J5984" t="str">
            <v>COEFICIENTE DE REPRESENTATIVIDADE</v>
          </cell>
          <cell r="K5984" t="str">
            <v>16,24</v>
          </cell>
        </row>
        <row r="5985">
          <cell r="G5985">
            <v>96127</v>
          </cell>
          <cell r="H5985" t="str">
            <v>APLICAÇÃO MANUAL DE MASSA ACRÍLICA EM PANOS DE FACHADA SEM PRESENÇA DE VÃOS, DE EDIFÍCIOS DE MÚLTIPLOS PAVIMENTOS, UMA DEMÃO. AF_05/2017</v>
          </cell>
          <cell r="I5985" t="str">
            <v>M2</v>
          </cell>
          <cell r="J5985" t="str">
            <v>COEFICIENTE DE REPRESENTATIVIDADE</v>
          </cell>
          <cell r="K5985" t="str">
            <v>12,22</v>
          </cell>
        </row>
        <row r="5986">
          <cell r="G5986">
            <v>96128</v>
          </cell>
          <cell r="H5986" t="str">
            <v>APLICAÇÃO MANUAL DE MASSA ACRÍLICA EM SUPERFÍCIES EXTERNAS DE SACADA DE EDIFÍCIOS DE MÚLTIPLOS PAVIMENTOS, UMA DEMÃO. AF_05/2017</v>
          </cell>
          <cell r="I5986" t="str">
            <v>M2</v>
          </cell>
          <cell r="J5986" t="str">
            <v>COEFICIENTE DE REPRESENTATIVIDADE</v>
          </cell>
          <cell r="K5986" t="str">
            <v>24,39</v>
          </cell>
        </row>
        <row r="5987">
          <cell r="G5987">
            <v>96129</v>
          </cell>
          <cell r="H5987" t="str">
            <v>APLICAÇÃO MANUAL DE MASSA ACRÍLICA EM SUPERFÍCIES INTERNAS DE SACADA DE EDIFÍCIOS DE MÚLTIPLOS PAVIMENTOS, UMA DEMÃO. AF_05/2017</v>
          </cell>
          <cell r="I5987" t="str">
            <v>M2</v>
          </cell>
          <cell r="J5987" t="str">
            <v>COEFICIENTE DE REPRESENTATIVIDADE</v>
          </cell>
          <cell r="K5987" t="str">
            <v>26,97</v>
          </cell>
        </row>
        <row r="5988">
          <cell r="G5988">
            <v>96130</v>
          </cell>
          <cell r="H5988" t="str">
            <v>APLICAÇÃO MANUAL DE MASSA ACRÍLICA EM PAREDES EXTERNAS DE CASAS, UMA DEMÃO. AF_05/2017</v>
          </cell>
          <cell r="I5988" t="str">
            <v>M2</v>
          </cell>
          <cell r="J5988" t="str">
            <v>COEFICIENTE DE REPRESENTATIVIDADE</v>
          </cell>
          <cell r="K5988" t="str">
            <v>17,50</v>
          </cell>
        </row>
        <row r="5989">
          <cell r="G5989">
            <v>96131</v>
          </cell>
          <cell r="H5989" t="str">
            <v>APLICAÇÃO MANUAL DE MASSA ACRÍLICA EM PANOS DE FACHADA COM PRESENÇA DE VÃOS, DE EDIFÍCIOS DE MÚLTIPLOS PAVIMENTOS, DUAS DEMÃOS. AF_05/2017</v>
          </cell>
          <cell r="I5989" t="str">
            <v>M2</v>
          </cell>
          <cell r="J5989" t="str">
            <v>COEFICIENTE DE REPRESENTATIVIDADE</v>
          </cell>
          <cell r="K5989" t="str">
            <v>22,35</v>
          </cell>
        </row>
        <row r="5990">
          <cell r="G5990">
            <v>96132</v>
          </cell>
          <cell r="H5990" t="str">
            <v>APLICAÇÃO MANUAL DE MASSA ACRÍLICA EM PANOS DE FACHADA SEM PRESENÇA DE VÃOS, DE EDIFÍCIOS DE MÚLTIPLOS PAVIMENTOS, DUAS DEMÃOS. AF_05/2017</v>
          </cell>
          <cell r="I5990" t="str">
            <v>M2</v>
          </cell>
          <cell r="J5990" t="str">
            <v>COEFICIENTE DE REPRESENTATIVIDADE</v>
          </cell>
          <cell r="K5990" t="str">
            <v>16,99</v>
          </cell>
        </row>
        <row r="5991">
          <cell r="G5991">
            <v>96133</v>
          </cell>
          <cell r="H5991" t="str">
            <v>APLICAÇÃO MANUAL DE MASSA ACRÍLICA EM SUPERFÍCIES EXTERNAS DE SACADA DE EDIFÍCIOS DE MÚLTIPLOS PAVIMENTOS, DUAS DEMÃOS. AF_05/2017</v>
          </cell>
          <cell r="I5991" t="str">
            <v>M2</v>
          </cell>
          <cell r="J5991" t="str">
            <v>COEFICIENTE DE REPRESENTATIVIDADE</v>
          </cell>
          <cell r="K5991" t="str">
            <v>33,18</v>
          </cell>
        </row>
        <row r="5992">
          <cell r="G5992">
            <v>96134</v>
          </cell>
          <cell r="H5992" t="str">
            <v>APLICAÇÃO MANUAL DE MASSA ACRÍLICA EM SUPERFÍCIES INTERNAS DE SACADA DE EDIFÍCIOS DE MÚLTIPLOS PAVIMENTOS, DUAS DEMÃOS. AF_05/2017</v>
          </cell>
          <cell r="I5992" t="str">
            <v>M2</v>
          </cell>
          <cell r="J5992" t="str">
            <v>COEFICIENTE DE REPRESENTATIVIDADE</v>
          </cell>
          <cell r="K5992" t="str">
            <v>36,63</v>
          </cell>
        </row>
        <row r="5993">
          <cell r="G5993">
            <v>96135</v>
          </cell>
          <cell r="H5993" t="str">
            <v>APLICAÇÃO MANUAL DE MASSA ACRÍLICA EM PAREDES EXTERNAS DE CASAS, DUAS DEMÃOS. AF_05/2017</v>
          </cell>
          <cell r="I5993" t="str">
            <v>M2</v>
          </cell>
          <cell r="J5993" t="str">
            <v>COEFICIENTE DE REPRESENTATIVIDADE</v>
          </cell>
          <cell r="K5993" t="str">
            <v>24,06</v>
          </cell>
        </row>
        <row r="5994">
          <cell r="G5994">
            <v>104639</v>
          </cell>
          <cell r="H5994" t="str">
            <v>PINTURA LÁTEX ACRÍLICA ECONÔMICA, APLICAÇÃO MANUAL EM TETO, DUAS DEMÃOS. AF_04/2023</v>
          </cell>
          <cell r="I5994" t="str">
            <v>M2</v>
          </cell>
          <cell r="J5994" t="str">
            <v>COEFICIENTE DE REPRESENTATIVIDADE</v>
          </cell>
          <cell r="K5994" t="str">
            <v>10,19</v>
          </cell>
        </row>
        <row r="5995">
          <cell r="G5995">
            <v>104640</v>
          </cell>
          <cell r="H5995" t="str">
            <v>PINTURA LÁTEX ACRÍLICA STANDARD, APLICAÇÃO MANUAL EM TETO, DUAS DEMÃOS. AF_04/2023</v>
          </cell>
          <cell r="I5995" t="str">
            <v>M2</v>
          </cell>
          <cell r="J5995" t="str">
            <v>COEFICIENTE DE REPRESENTATIVIDADE</v>
          </cell>
          <cell r="K5995" t="str">
            <v>11,40</v>
          </cell>
        </row>
        <row r="5996">
          <cell r="G5996">
            <v>104641</v>
          </cell>
          <cell r="H5996" t="str">
            <v>PINTURA LÁTEX ACRÍLICA ECONÔMICA, APLICAÇÃO MANUAL EM PAREDES, DUAS DEMÃOS. AF_04/2023</v>
          </cell>
          <cell r="I5996" t="str">
            <v>M2</v>
          </cell>
          <cell r="J5996" t="str">
            <v>COEFICIENTE DE REPRESENTATIVIDADE</v>
          </cell>
          <cell r="K5996" t="str">
            <v>8,20</v>
          </cell>
        </row>
        <row r="5997">
          <cell r="G5997">
            <v>104642</v>
          </cell>
          <cell r="H5997" t="str">
            <v>PINTURA LÁTEX ACRÍLICA STANDARD, APLICAÇÃO MANUAL EM PAREDES, DUAS DEMÃOS. AF_04/2023</v>
          </cell>
          <cell r="I5997" t="str">
            <v>M2</v>
          </cell>
          <cell r="J5997" t="str">
            <v>COEFICIENTE DE REPRESENTATIVIDADE</v>
          </cell>
          <cell r="K5997" t="str">
            <v>9,41</v>
          </cell>
        </row>
        <row r="5998">
          <cell r="G5998">
            <v>102193</v>
          </cell>
          <cell r="H5998" t="str">
            <v>LIXAMENTO DE MADEIRA PARA APLICAÇÃO DE FUNDO OU PINTURA. AF_01/2021</v>
          </cell>
          <cell r="I5998" t="str">
            <v>M2</v>
          </cell>
          <cell r="J5998" t="str">
            <v>COEFICIENTE DE REPRESENTATIVIDADE</v>
          </cell>
          <cell r="K5998" t="str">
            <v>1,70</v>
          </cell>
        </row>
        <row r="5999">
          <cell r="G5999">
            <v>102194</v>
          </cell>
          <cell r="H5999" t="str">
            <v>LIXAMENTO DE MASSA PARA MADEIRA. AF_01/2021</v>
          </cell>
          <cell r="I5999" t="str">
            <v>M2</v>
          </cell>
          <cell r="J5999" t="str">
            <v>COEFICIENTE DE REPRESENTATIVIDADE</v>
          </cell>
          <cell r="K5999" t="str">
            <v>7,05</v>
          </cell>
        </row>
        <row r="6000">
          <cell r="G6000">
            <v>102197</v>
          </cell>
          <cell r="H6000" t="str">
            <v>PINTURA FUNDO NIVELADOR ALQUÍDICO BRANCO EM MADEIRA. AF_01/2021</v>
          </cell>
          <cell r="I6000" t="str">
            <v>M2</v>
          </cell>
          <cell r="J6000" t="str">
            <v>COEFICIENTE DE REPRESENTATIVIDADE</v>
          </cell>
          <cell r="K6000" t="str">
            <v>20,25</v>
          </cell>
        </row>
        <row r="6001">
          <cell r="G6001">
            <v>102200</v>
          </cell>
          <cell r="H6001" t="str">
            <v>APLICAÇÃO MASSA ALQUÍDICA PARA MADEIRA, PARA PINTURA COM TINTA DE ACABAMENTO (PIGMENTADA). AF_01/2021</v>
          </cell>
          <cell r="I6001" t="str">
            <v>M2</v>
          </cell>
          <cell r="J6001" t="str">
            <v>COEFICIENTE DE REPRESENTATIVIDADE</v>
          </cell>
          <cell r="K6001" t="str">
            <v>16,48</v>
          </cell>
        </row>
        <row r="6002">
          <cell r="G6002">
            <v>102201</v>
          </cell>
          <cell r="H6002" t="str">
            <v>APLICAÇÃO MASSA ACRÍLICA PARA MADEIRA, PARA PINTURA COM TINTA DE ACABAMENTO (PIGMENTADA). AF_01/2021</v>
          </cell>
          <cell r="I6002" t="str">
            <v>M2</v>
          </cell>
          <cell r="J6002" t="str">
            <v>COEFICIENTE DE REPRESENTATIVIDADE</v>
          </cell>
          <cell r="K6002" t="str">
            <v>15,71</v>
          </cell>
        </row>
        <row r="6003">
          <cell r="G6003">
            <v>102202</v>
          </cell>
          <cell r="H6003" t="str">
            <v>APLICAÇÃO MASSA EPÓXI PARA MADEIRA, PARA PINTURA COM TINTA PU DE ACABAMENTO (PIGMENTADA). AF_01/2021</v>
          </cell>
          <cell r="I6003" t="str">
            <v>M2</v>
          </cell>
          <cell r="J6003" t="str">
            <v>COEFICIENTE DE REPRESENTATIVIDADE</v>
          </cell>
          <cell r="K6003" t="str">
            <v>37,53</v>
          </cell>
        </row>
        <row r="6004">
          <cell r="G6004">
            <v>102203</v>
          </cell>
          <cell r="H6004" t="str">
            <v>PINTURA VERNIZ (INCOLOR) ALQUÍDICO EM MADEIRA, USO INTERNO E EXTERNO, 1 DEMÃO. AF_01/2021</v>
          </cell>
          <cell r="I6004" t="str">
            <v>M2</v>
          </cell>
          <cell r="J6004" t="str">
            <v>COEFICIENTE DE REPRESENTATIVIDADE</v>
          </cell>
          <cell r="K6004" t="str">
            <v>9,17</v>
          </cell>
        </row>
        <row r="6005">
          <cell r="G6005">
            <v>102204</v>
          </cell>
          <cell r="H6005" t="str">
            <v>PINTURA VERNIZ (INCOLOR) ALQUÍDICO EM MADEIRA, USO INTERNO, 1 DEMÃO. AF_01/2021</v>
          </cell>
          <cell r="I6005" t="str">
            <v>M2</v>
          </cell>
          <cell r="J6005" t="str">
            <v>COEFICIENTE DE REPRESENTATIVIDADE</v>
          </cell>
          <cell r="K6005" t="str">
            <v>9,47</v>
          </cell>
        </row>
        <row r="6006">
          <cell r="G6006">
            <v>102205</v>
          </cell>
          <cell r="H6006" t="str">
            <v>PINTURA VERNIZ (INCOLOR) POLIURETÂNICO (RESINA ALQUÍDICA MODIFICADA) EM MADEIRA, 1 DEMÃO. AF_01/2021</v>
          </cell>
          <cell r="I6006" t="str">
            <v>M2</v>
          </cell>
          <cell r="J6006" t="str">
            <v>COLETADO</v>
          </cell>
          <cell r="K6006" t="str">
            <v>8,54</v>
          </cell>
        </row>
        <row r="6007">
          <cell r="G6007">
            <v>102207</v>
          </cell>
          <cell r="H6007" t="str">
            <v>PINTURA TINTA DE ACABAMENTO (PIGMENTADA) A ÓLEO EM MADEIRA, 1 DEMÃO. AF_01/2021</v>
          </cell>
          <cell r="I6007" t="str">
            <v>M2</v>
          </cell>
          <cell r="J6007" t="str">
            <v>COEFICIENTE DE REPRESENTATIVIDADE</v>
          </cell>
          <cell r="K6007" t="str">
            <v>7,63</v>
          </cell>
        </row>
        <row r="6008">
          <cell r="G6008">
            <v>102208</v>
          </cell>
          <cell r="H6008" t="str">
            <v>PINTURA TINTA DE ACABAMENTO (PIGMENTADA) ESMALTE SINTÉTICO FOSCO EM MADEIRA, 1 DEMÃO. AF_01/2021</v>
          </cell>
          <cell r="I6008" t="str">
            <v>M2</v>
          </cell>
          <cell r="J6008" t="str">
            <v>COEFICIENTE DE REPRESENTATIVIDADE</v>
          </cell>
          <cell r="K6008" t="str">
            <v>7,25</v>
          </cell>
        </row>
        <row r="6009">
          <cell r="G6009">
            <v>102209</v>
          </cell>
          <cell r="H6009" t="str">
            <v>PINTURA TINTA DE ACABAMENTO (PIGMENTADA) ESMALTE SINTÉTICO ACETINADO EM MADEIRA, 1 DEMÃO. AF_01/2021</v>
          </cell>
          <cell r="I6009" t="str">
            <v>M2</v>
          </cell>
          <cell r="J6009" t="str">
            <v>COEFICIENTE DE REPRESENTATIVIDADE</v>
          </cell>
          <cell r="K6009" t="str">
            <v>7,49</v>
          </cell>
        </row>
        <row r="6010">
          <cell r="G6010">
            <v>102210</v>
          </cell>
          <cell r="H6010" t="str">
            <v>PINTURA TINTA DE ACABAMENTO (PIGMENTADA) ESMALTE SINTÉTICO BRILHANTE EM MADEIRA, 1 DEMÃO. AF_01/2021</v>
          </cell>
          <cell r="I6010" t="str">
            <v>M2</v>
          </cell>
          <cell r="J6010" t="str">
            <v>COLETADO</v>
          </cell>
          <cell r="K6010" t="str">
            <v>7,13</v>
          </cell>
        </row>
        <row r="6011">
          <cell r="G6011">
            <v>102213</v>
          </cell>
          <cell r="H6011" t="str">
            <v>PINTURA VERNIZ (INCOLOR) ALQUÍDICO EM MADEIRA, USO INTERNO E EXTERNO, 2 DEMÃOS. AF_01/2021</v>
          </cell>
          <cell r="I6011" t="str">
            <v>M2</v>
          </cell>
          <cell r="J6011" t="str">
            <v>COEFICIENTE DE REPRESENTATIVIDADE</v>
          </cell>
          <cell r="K6011" t="str">
            <v>18,37</v>
          </cell>
        </row>
        <row r="6012">
          <cell r="G6012">
            <v>102214</v>
          </cell>
          <cell r="H6012" t="str">
            <v>PINTURA VERNIZ (INCOLOR) ALQUÍDICO EM MADEIRA, USO INTERNO, 2 DEMÃOS. AF_01/2021</v>
          </cell>
          <cell r="I6012" t="str">
            <v>M2</v>
          </cell>
          <cell r="J6012" t="str">
            <v>COEFICIENTE DE REPRESENTATIVIDADE</v>
          </cell>
          <cell r="K6012" t="str">
            <v>18,96</v>
          </cell>
        </row>
        <row r="6013">
          <cell r="G6013">
            <v>102215</v>
          </cell>
          <cell r="H6013" t="str">
            <v>PINTURA VERNIZ (INCOLOR) POLIURETÂNICO (RESINA ALQUÍDICA MODIFICADA) EM MADEIRA, 2 DEMÃOS. AF_01/2021</v>
          </cell>
          <cell r="I6013" t="str">
            <v>M2</v>
          </cell>
          <cell r="J6013" t="str">
            <v>COLETADO</v>
          </cell>
          <cell r="K6013" t="str">
            <v>17,09</v>
          </cell>
        </row>
        <row r="6014">
          <cell r="G6014">
            <v>102217</v>
          </cell>
          <cell r="H6014" t="str">
            <v>PINTURA TINTA DE ACABAMENTO (PIGMENTADA) A ÓLEO EM MADEIRA, 2 DEMÃOS. AF_01/2021</v>
          </cell>
          <cell r="I6014" t="str">
            <v>M2</v>
          </cell>
          <cell r="J6014" t="str">
            <v>COEFICIENTE DE REPRESENTATIVIDADE</v>
          </cell>
          <cell r="K6014" t="str">
            <v>15,27</v>
          </cell>
        </row>
        <row r="6015">
          <cell r="G6015">
            <v>102218</v>
          </cell>
          <cell r="H6015" t="str">
            <v>PINTURA TINTA DE ACABAMENTO (PIGMENTADA) ESMALTE SINTÉTICO FOSCO EM MADEIRA, 2 DEMÃOS. AF_01/2021</v>
          </cell>
          <cell r="I6015" t="str">
            <v>M2</v>
          </cell>
          <cell r="J6015" t="str">
            <v>COEFICIENTE DE REPRESENTATIVIDADE</v>
          </cell>
          <cell r="K6015" t="str">
            <v>14,52</v>
          </cell>
        </row>
        <row r="6016">
          <cell r="G6016">
            <v>102219</v>
          </cell>
          <cell r="H6016" t="str">
            <v>PINTURA TINTA DE ACABAMENTO (PIGMENTADA) ESMALTE SINTÉTICO ACETINADO EM MADEIRA, 2 DEMÃOS. AF_01/2021</v>
          </cell>
          <cell r="I6016" t="str">
            <v>M2</v>
          </cell>
          <cell r="J6016" t="str">
            <v>COEFICIENTE DE REPRESENTATIVIDADE</v>
          </cell>
          <cell r="K6016" t="str">
            <v>15,00</v>
          </cell>
        </row>
        <row r="6017">
          <cell r="G6017">
            <v>102220</v>
          </cell>
          <cell r="H6017" t="str">
            <v>PINTURA TINTA DE ACABAMENTO (PIGMENTADA) ESMALTE SINTÉTICO BRILHANTE EM MADEIRA, 2 DEMÃOS. AF_01/2021</v>
          </cell>
          <cell r="I6017" t="str">
            <v>M2</v>
          </cell>
          <cell r="J6017" t="str">
            <v>COLETADO</v>
          </cell>
          <cell r="K6017" t="str">
            <v>14,29</v>
          </cell>
        </row>
        <row r="6018">
          <cell r="G6018">
            <v>102223</v>
          </cell>
          <cell r="H6018" t="str">
            <v>PINTURA VERNIZ (INCOLOR) ALQUÍDICO EM MADEIRA, USO INTERNO E EXTERNO, 3 DEMÃOS. AF_01/2021</v>
          </cell>
          <cell r="I6018" t="str">
            <v>M2</v>
          </cell>
          <cell r="J6018" t="str">
            <v>COEFICIENTE DE REPRESENTATIVIDADE</v>
          </cell>
          <cell r="K6018" t="str">
            <v>27,57</v>
          </cell>
        </row>
        <row r="6019">
          <cell r="G6019">
            <v>102224</v>
          </cell>
          <cell r="H6019" t="str">
            <v>PINTURA VERNIZ (INCOLOR) ALQUÍDICO EM MADEIRA, USO INTERNO, 3 DEMÃOS. AF_01/2021</v>
          </cell>
          <cell r="I6019" t="str">
            <v>M2</v>
          </cell>
          <cell r="J6019" t="str">
            <v>COEFICIENTE DE REPRESENTATIVIDADE</v>
          </cell>
          <cell r="K6019" t="str">
            <v>28,44</v>
          </cell>
        </row>
        <row r="6020">
          <cell r="G6020">
            <v>102225</v>
          </cell>
          <cell r="H6020" t="str">
            <v>PINTURA VERNIZ (INCOLOR) POLIURETÂNICO (RESINA ALQUÍDICA MODIFICADA) EM MADEIRA, 3 DEMÃOS. AF_01/2021</v>
          </cell>
          <cell r="I6020" t="str">
            <v>M2</v>
          </cell>
          <cell r="J6020" t="str">
            <v>COLETADO</v>
          </cell>
          <cell r="K6020" t="str">
            <v>25,65</v>
          </cell>
        </row>
        <row r="6021">
          <cell r="G6021">
            <v>102227</v>
          </cell>
          <cell r="H6021" t="str">
            <v>PINTURA TINTA DE ACABAMENTO (PIGMENTADA) A ÓLEO EM MADEIRA, 3 DEMÃOS. AF_01/2021</v>
          </cell>
          <cell r="I6021" t="str">
            <v>M2</v>
          </cell>
          <cell r="J6021" t="str">
            <v>COEFICIENTE DE REPRESENTATIVIDADE</v>
          </cell>
          <cell r="K6021" t="str">
            <v>22,90</v>
          </cell>
        </row>
        <row r="6022">
          <cell r="G6022">
            <v>102228</v>
          </cell>
          <cell r="H6022" t="str">
            <v>PINTURA TINTA DE ACABAMENTO (PIGMENTADA) ESMALTE SINTÉTICO FOSCO EM MADEIRA, 3 DEMÃOS. AF_01/2021</v>
          </cell>
          <cell r="I6022" t="str">
            <v>M2</v>
          </cell>
          <cell r="J6022" t="str">
            <v>COEFICIENTE DE REPRESENTATIVIDADE</v>
          </cell>
          <cell r="K6022" t="str">
            <v>21,80</v>
          </cell>
        </row>
        <row r="6023">
          <cell r="G6023">
            <v>102229</v>
          </cell>
          <cell r="H6023" t="str">
            <v>PINTURA TINTA DE ACABAMENTO (PIGMENTADA) ESMALTE SINTÉTICO ACETINADO EM MADEIRA, 3 DEMÃOS. AF_01/2021</v>
          </cell>
          <cell r="I6023" t="str">
            <v>M2</v>
          </cell>
          <cell r="J6023" t="str">
            <v>COEFICIENTE DE REPRESENTATIVIDADE</v>
          </cell>
          <cell r="K6023" t="str">
            <v>22,50</v>
          </cell>
        </row>
        <row r="6024">
          <cell r="G6024">
            <v>102230</v>
          </cell>
          <cell r="H6024" t="str">
            <v>PINTURA TINTA DE ACABAMENTO (PIGMENTADA) ESMALTE SINTÉTICO BRILHANTE EM MADEIRA, 3 DEMÃOS. AF_01/2021</v>
          </cell>
          <cell r="I6024" t="str">
            <v>M2</v>
          </cell>
          <cell r="J6024" t="str">
            <v>COLETADO</v>
          </cell>
          <cell r="K6024" t="str">
            <v>21,44</v>
          </cell>
        </row>
        <row r="6025">
          <cell r="G6025">
            <v>102233</v>
          </cell>
          <cell r="H6025" t="str">
            <v>PINTURA IMUNIZANTE PARA MADEIRA, 1 DEMÃO. AF_01/2021</v>
          </cell>
          <cell r="I6025" t="str">
            <v>M2</v>
          </cell>
          <cell r="J6025" t="str">
            <v>COEFICIENTE DE REPRESENTATIVIDADE</v>
          </cell>
          <cell r="K6025" t="str">
            <v>10,00</v>
          </cell>
        </row>
        <row r="6026">
          <cell r="G6026">
            <v>102234</v>
          </cell>
          <cell r="H6026" t="str">
            <v>PINTURA IMUNIZANTE PARA MADEIRA, 2 DEMÃOS. AF_01/2021</v>
          </cell>
          <cell r="I6026" t="str">
            <v>M2</v>
          </cell>
          <cell r="J6026" t="str">
            <v>COEFICIENTE DE REPRESENTATIVIDADE</v>
          </cell>
          <cell r="K6026" t="str">
            <v>20,00</v>
          </cell>
        </row>
        <row r="6027">
          <cell r="G6027">
            <v>100716</v>
          </cell>
          <cell r="H6027" t="str">
            <v>JATEAMENTO ABRASIVO COM GRANALHA DE AÇO EM PERFIL METÁLICO EM FÁBRICA. AF_01/2020</v>
          </cell>
          <cell r="I6027" t="str">
            <v>M2</v>
          </cell>
          <cell r="J6027" t="str">
            <v>ATRIBUÍDO SÃO PAULO</v>
          </cell>
          <cell r="K6027" t="str">
            <v>26,51</v>
          </cell>
        </row>
        <row r="6028">
          <cell r="G6028">
            <v>100717</v>
          </cell>
          <cell r="H6028" t="str">
            <v>LIXAMENTO MANUAL EM SUPERFÍCIES METÁLICAS EM OBRA. AF_01/2020</v>
          </cell>
          <cell r="I6028" t="str">
            <v>M2</v>
          </cell>
          <cell r="J6028" t="str">
            <v>COEFICIENTE DE REPRESENTATIVIDADE</v>
          </cell>
          <cell r="K6028" t="str">
            <v>8,35</v>
          </cell>
        </row>
        <row r="6029">
          <cell r="G6029">
            <v>100718</v>
          </cell>
          <cell r="H6029" t="str">
            <v>COLOCAÇÃO DE FITA PROTETORA PARA PINTURA. AF_01/2020</v>
          </cell>
          <cell r="I6029" t="str">
            <v>M</v>
          </cell>
          <cell r="J6029" t="str">
            <v>COEFICIENTE DE REPRESENTATIVIDADE</v>
          </cell>
          <cell r="K6029" t="str">
            <v>1,19</v>
          </cell>
        </row>
        <row r="6030">
          <cell r="G6030">
            <v>100719</v>
          </cell>
          <cell r="H6030" t="str">
            <v>PINTURA COM TINTA ALQUÍDICA DE FUNDO (TIPO ZARCÃO) PULVERIZADA SOBRE PERFIL METÁLICO EXECUTADO EM FÁBRICA (POR DEMÃO). AF_01/2020_PE</v>
          </cell>
          <cell r="I6030" t="str">
            <v>M2</v>
          </cell>
          <cell r="J6030" t="str">
            <v>COEFICIENTE DE REPRESENTATIVIDADE</v>
          </cell>
          <cell r="K6030" t="str">
            <v>9,91</v>
          </cell>
        </row>
        <row r="6031">
          <cell r="G6031">
            <v>100720</v>
          </cell>
          <cell r="H6031" t="str">
            <v>PINTURA COM TINTA ALQUÍDICA DE FUNDO (TIPO ZARCÃO) APLICADA A ROLO OU PINCEL SOBRE PERFIL METÁLICO EXECUTADO EM FÁBRICA (POR DEMÃO). AF_01/2020</v>
          </cell>
          <cell r="I6031" t="str">
            <v>M2</v>
          </cell>
          <cell r="J6031" t="str">
            <v>COEFICIENTE DE REPRESENTATIVIDADE</v>
          </cell>
          <cell r="K6031" t="str">
            <v>9,66</v>
          </cell>
        </row>
        <row r="6032">
          <cell r="G6032">
            <v>100721</v>
          </cell>
          <cell r="H6032" t="str">
            <v>PINTURA COM TINTA ALQUÍDICA DE FUNDO (TIPO ZARCÃO) PULVERIZADA SOBRE SUPERFÍCIES METÁLICAS (EXCETO PERFIL) EXECUTADO EM OBRA (POR DEMÃO). AF_01/2020_PE</v>
          </cell>
          <cell r="I6032" t="str">
            <v>M2</v>
          </cell>
          <cell r="J6032" t="str">
            <v>COEFICIENTE DE REPRESENTATIVIDADE</v>
          </cell>
          <cell r="K6032" t="str">
            <v>22,41</v>
          </cell>
        </row>
        <row r="6033">
          <cell r="G6033">
            <v>100722</v>
          </cell>
          <cell r="H6033" t="str">
            <v>PINTURA COM TINTA ALQUÍDICA DE FUNDO (TIPO ZARCÃO) APLICADA A ROLO OU PINCEL SOBRE SUPERFÍCIES METÁLICAS (EXCETO PERFIL) EXECUTADO EM OBRA (POR DEMÃO). AF_01/2020</v>
          </cell>
          <cell r="I6033" t="str">
            <v>M2</v>
          </cell>
          <cell r="J6033" t="str">
            <v>COEFICIENTE DE REPRESENTATIVIDADE</v>
          </cell>
          <cell r="K6033" t="str">
            <v>21,59</v>
          </cell>
        </row>
        <row r="6034">
          <cell r="G6034">
            <v>100723</v>
          </cell>
          <cell r="H6034" t="str">
            <v>PINTURA COM TINTA ALQUÍDICA DE FUNDO E ACABAMENTO (ESMALTE SINTÉTICO GRAFITE) PULVERIZADA SOBRE PERFIL METÁLICO EXECUTADO EM FÁBRICA (POR DEMÃO). AF_01/2020_PE</v>
          </cell>
          <cell r="I6034" t="str">
            <v>M2</v>
          </cell>
          <cell r="J6034" t="str">
            <v>COEFICIENTE DE REPRESENTATIVIDADE</v>
          </cell>
          <cell r="K6034" t="str">
            <v>10,64</v>
          </cell>
        </row>
        <row r="6035">
          <cell r="G6035">
            <v>100724</v>
          </cell>
          <cell r="H6035" t="str">
            <v>PINTURA COM TINTA ALQUÍDICA DE FUNDO E ACABAMENTO (ESMALTE SINTÉTICO GRAFITE) APLICADA A ROLO OU PINCEL SOBRE PERFIL METÁLICO EXECUTADO EM FÁBRICA (POR DEMÃO). AF_01/2020</v>
          </cell>
          <cell r="I6035" t="str">
            <v>M2</v>
          </cell>
          <cell r="J6035" t="str">
            <v>COEFICIENTE DE REPRESENTATIVIDADE</v>
          </cell>
          <cell r="K6035" t="str">
            <v>12,60</v>
          </cell>
        </row>
        <row r="6036">
          <cell r="G6036">
            <v>100725</v>
          </cell>
          <cell r="H6036" t="str">
            <v>PINTURA COM TINTA ALQUÍDICA DE FUNDO E ACABAMENTO (ESMALTE SINTÉTICO GRAFITE) PULVERIZADA SOBRE SUPERFÍCIES METÁLICAS (EXCETO PERFIL) EXECUTADO EM OBRA (POR DEMÃO). AF_01/2020_PE</v>
          </cell>
          <cell r="I6036" t="str">
            <v>M2</v>
          </cell>
          <cell r="J6036" t="str">
            <v>COEFICIENTE DE REPRESENTATIVIDADE</v>
          </cell>
          <cell r="K6036" t="str">
            <v>22,65</v>
          </cell>
        </row>
        <row r="6037">
          <cell r="G6037">
            <v>100726</v>
          </cell>
          <cell r="H6037" t="str">
            <v>PINTURA COM TINTA ALQUÍDICA DE FUNDO E ACABAMENTO (ESMALTE SINTÉTICO GRAFITE) APLICADA A ROLO OU PINCEL SOBRE SUPERFÍCIES METÁLICAS (EXCETO PERFIL) EXECUTADO EM OBRA (POR DEMÃO). AF_01/2020</v>
          </cell>
          <cell r="I6037" t="str">
            <v>M2</v>
          </cell>
          <cell r="J6037" t="str">
            <v>COEFICIENTE DE REPRESENTATIVIDADE</v>
          </cell>
          <cell r="K6037" t="str">
            <v>24,44</v>
          </cell>
        </row>
        <row r="6038">
          <cell r="G6038">
            <v>100727</v>
          </cell>
          <cell r="H6038" t="str">
            <v>PINTURA COM TINTA EPOXÍDICA DE FUNDO PULVERIZADA SOBRE PERFIL METÁLICO EXECUTADO EM FÁBRICA (POR DEMÃO). AF_01/2020_PE</v>
          </cell>
          <cell r="I6038" t="str">
            <v>M2</v>
          </cell>
          <cell r="J6038" t="str">
            <v>COEFICIENTE DE REPRESENTATIVIDADE</v>
          </cell>
          <cell r="K6038" t="str">
            <v>24,28</v>
          </cell>
        </row>
        <row r="6039">
          <cell r="G6039">
            <v>100728</v>
          </cell>
          <cell r="H6039" t="str">
            <v>PINTURA COM TINTA EPOXÍDICA DE FUNDO APLICADA A ROLO OU PINCEL SOBRE PERFIL METÁLICO EXECUTADO EM FÁBRICA (POR DEMÃO). AF_01/2020</v>
          </cell>
          <cell r="I6039" t="str">
            <v>M2</v>
          </cell>
          <cell r="J6039" t="str">
            <v>COEFICIENTE DE REPRESENTATIVIDADE</v>
          </cell>
          <cell r="K6039" t="str">
            <v>21,68</v>
          </cell>
        </row>
        <row r="6040">
          <cell r="G6040">
            <v>100729</v>
          </cell>
          <cell r="H6040" t="str">
            <v>PINTURA COM TINTA EPOXÍDICA DE ACABAMENTO PULVERIZADA SOBRE PERFIL METÁLICO EXECUTADO EM FÁBRICA (POR DEMÃO). AF_01/2020_PE</v>
          </cell>
          <cell r="I6040" t="str">
            <v>M2</v>
          </cell>
          <cell r="J6040" t="str">
            <v>COEFICIENTE DE REPRESENTATIVIDADE</v>
          </cell>
          <cell r="K6040" t="str">
            <v>18,39</v>
          </cell>
        </row>
        <row r="6041">
          <cell r="G6041">
            <v>100730</v>
          </cell>
          <cell r="H6041" t="str">
            <v>PINTURA COM TINTA EPOXÍDICA DE ACABAMENTO APLICADA A ROLO OU PINCEL SOBRE PERFIL METÁLICO EXECUTADO EM FÁBRICA (POR DEMÃO). AF_01/2020</v>
          </cell>
          <cell r="I6041" t="str">
            <v>M2</v>
          </cell>
          <cell r="J6041" t="str">
            <v>COEFICIENTE DE REPRESENTATIVIDADE</v>
          </cell>
          <cell r="K6041" t="str">
            <v>21,34</v>
          </cell>
        </row>
        <row r="6042">
          <cell r="G6042">
            <v>100733</v>
          </cell>
          <cell r="H6042" t="str">
            <v>PINTURA COM TINTA ACRÍLICA DE FUNDO PULVERIZADA SOBRE SUPERFÍCIES METÁLICAS (EXCETO PERFIL) EXECUTADO EM OBRA (POR DEMÃO). AF_01/2020_PE</v>
          </cell>
          <cell r="I6042" t="str">
            <v>M2</v>
          </cell>
          <cell r="J6042" t="str">
            <v>COEFICIENTE DE REPRESENTATIVIDADE</v>
          </cell>
          <cell r="K6042" t="str">
            <v>12,13</v>
          </cell>
        </row>
        <row r="6043">
          <cell r="G6043">
            <v>100734</v>
          </cell>
          <cell r="H6043" t="str">
            <v>PINTURA COM TINTA ACRÍLICA DE FUNDO APLICADA A ROLO OU PINCEL SOBRE SUPERFÍCIES METÁLICAS (EXCETO PERFIL) EXECUTADO EM OBRA (POR DEMÃO). AF_01/2020</v>
          </cell>
          <cell r="I6043" t="str">
            <v>M2</v>
          </cell>
          <cell r="J6043" t="str">
            <v>COEFICIENTE DE REPRESENTATIVIDADE</v>
          </cell>
          <cell r="K6043" t="str">
            <v>14,87</v>
          </cell>
        </row>
        <row r="6044">
          <cell r="G6044">
            <v>100735</v>
          </cell>
          <cell r="H6044" t="str">
            <v>PINTURA COM TINTA ACRÍLICA DE ACABAMENTO PULVERIZADA SOBRE SUPERFÍCIES METÁLICAS (EXCETO PERFIL) EXECUTADO EM OBRA (POR DEMÃO). AF_01/2020_PE</v>
          </cell>
          <cell r="I6044" t="str">
            <v>M2</v>
          </cell>
          <cell r="J6044" t="str">
            <v>COEFICIENTE DE REPRESENTATIVIDADE</v>
          </cell>
          <cell r="K6044" t="str">
            <v>9,85</v>
          </cell>
        </row>
        <row r="6045">
          <cell r="G6045">
            <v>100736</v>
          </cell>
          <cell r="H6045" t="str">
            <v>PINTURA COM TINTA ACRÍLICA DE ACABAMENTO APLICADA A ROLO OU PINCEL SOBRE SUPERFÍCIES METÁLICAS (EXCETO PERFIL) EXECUTADO EM OBRA (POR DEMÃO). AF_01/2020</v>
          </cell>
          <cell r="I6045" t="str">
            <v>M2</v>
          </cell>
          <cell r="J6045" t="str">
            <v>COEFICIENTE DE REPRESENTATIVIDADE</v>
          </cell>
          <cell r="K6045" t="str">
            <v>13,05</v>
          </cell>
        </row>
        <row r="6046">
          <cell r="G6046">
            <v>100739</v>
          </cell>
          <cell r="H6046" t="str">
            <v>PINTURA COM TINTA ALQUÍDICA DE ACABAMENTO (ESMALTE SINTÉTICO ACETINADO) PULVERIZADA SOBRE PERFIL METÁLICO EXECUTADO EM FÁBRICA (POR DEMÃO). AF_01/2020_PE</v>
          </cell>
          <cell r="I6046" t="str">
            <v>M2</v>
          </cell>
          <cell r="J6046" t="str">
            <v>COEFICIENTE DE REPRESENTATIVIDADE</v>
          </cell>
          <cell r="K6046" t="str">
            <v>9,76</v>
          </cell>
        </row>
        <row r="6047">
          <cell r="G6047">
            <v>100740</v>
          </cell>
          <cell r="H6047" t="str">
            <v>PINTURA COM TINTA ALQUÍDICA DE ACABAMENTO (ESMALTE SINTÉTICO ACETINADO) APLICADA A ROLO OU PINCEL SOBRE PERFIL METÁLICO EXECUTADO EM FÁBRICA (POR DEMÃO). AF_01/2020</v>
          </cell>
          <cell r="I6047" t="str">
            <v>M2</v>
          </cell>
          <cell r="J6047" t="str">
            <v>COEFICIENTE DE REPRESENTATIVIDADE</v>
          </cell>
          <cell r="K6047" t="str">
            <v>10,17</v>
          </cell>
        </row>
        <row r="6048">
          <cell r="G6048">
            <v>100741</v>
          </cell>
          <cell r="H6048" t="str">
            <v>PINTURA COM TINTA ALQUÍDICA DE ACABAMENTO (ESMALTE SINTÉTICO ACETINADO) PULVERIZADA SOBRE SUPERFÍCIES METÁLICAS (EXCETO PERFIL) EXECUTADO EM OBRA (POR DEMÃO). AF_01/2020_PE</v>
          </cell>
          <cell r="I6048" t="str">
            <v>M2</v>
          </cell>
          <cell r="J6048" t="str">
            <v>COEFICIENTE DE REPRESENTATIVIDADE</v>
          </cell>
          <cell r="K6048" t="str">
            <v>22,07</v>
          </cell>
        </row>
        <row r="6049">
          <cell r="G6049">
            <v>100742</v>
          </cell>
          <cell r="H6049" t="str">
            <v>PINTURA COM TINTA ALQUÍDICA DE ACABAMENTO (ESMALTE SINTÉTICO ACETINADO) APLICADA A ROLO OU PINCEL SOBRE SUPERFÍCIES METÁLICAS (EXCETO PERFIL) EXECUTADO EM OBRA (POR DEMÃO). AF_01/2020</v>
          </cell>
          <cell r="I6049" t="str">
            <v>M2</v>
          </cell>
          <cell r="J6049" t="str">
            <v>COEFICIENTE DE REPRESENTATIVIDADE</v>
          </cell>
          <cell r="K6049" t="str">
            <v>22,09</v>
          </cell>
        </row>
        <row r="6050">
          <cell r="G6050">
            <v>100743</v>
          </cell>
          <cell r="H6050" t="str">
            <v>PINTURA COM TINTA ALQUÍDICA DE ACABAMENTO (ESMALTE SINTÉTICO BRILHANTE) PULVERIZADA SOBRE PERFIL METÁLICO EXECUTADO EM FÁBRICA  (POR DEMÃO). AF_01/2020_PE</v>
          </cell>
          <cell r="I6050" t="str">
            <v>M2</v>
          </cell>
          <cell r="J6050" t="str">
            <v>COLETADO</v>
          </cell>
          <cell r="K6050" t="str">
            <v>9,54</v>
          </cell>
        </row>
        <row r="6051">
          <cell r="G6051">
            <v>100744</v>
          </cell>
          <cell r="H6051" t="str">
            <v>PINTURA COM TINTA ALQUÍDICA DE ACABAMENTO (ESMALTE SINTÉTICO BRILHANTE) APLICADA A ROLO OU PINCEL SOBRE PERFIL METÁLICO EXECUTADO EM FÁBRICA (POR DEMÃO). AF_01/2020</v>
          </cell>
          <cell r="I6051" t="str">
            <v>M2</v>
          </cell>
          <cell r="J6051" t="str">
            <v>COLETADO</v>
          </cell>
          <cell r="K6051" t="str">
            <v>10,03</v>
          </cell>
        </row>
        <row r="6052">
          <cell r="G6052">
            <v>100745</v>
          </cell>
          <cell r="H6052" t="str">
            <v>PINTURA COM TINTA ALQUÍDICA DE ACABAMENTO (ESMALTE SINTÉTICO BRILHANTE) PULVERIZADA SOBRE SUPERFÍCIES METÁLICAS (EXCETO PERFIL) EXECUTADO EM OBRA  (POR DEMÃO). AF_01/2020_PE</v>
          </cell>
          <cell r="I6052" t="str">
            <v>M2</v>
          </cell>
          <cell r="J6052" t="str">
            <v>COLETADO</v>
          </cell>
          <cell r="K6052" t="str">
            <v>21,83</v>
          </cell>
        </row>
        <row r="6053">
          <cell r="G6053">
            <v>100746</v>
          </cell>
          <cell r="H6053" t="str">
            <v>PINTURA COM TINTA ALQUÍDICA DE ACABAMENTO (ESMALTE SINTÉTICO BRILHANTE) APLICADA A ROLO OU PINCEL SOBRE SUPERFÍCIES METÁLICAS (EXCETO PERFIL) EXECUTADO EM OBRA (POR DEMÃO). AF_01/2020</v>
          </cell>
          <cell r="I6053" t="str">
            <v>M2</v>
          </cell>
          <cell r="J6053" t="str">
            <v>COLETADO</v>
          </cell>
          <cell r="K6053" t="str">
            <v>21,94</v>
          </cell>
        </row>
        <row r="6054">
          <cell r="G6054">
            <v>100747</v>
          </cell>
          <cell r="H6054" t="str">
            <v>PINTURA COM TINTA ALQUÍDICA DE ACABAMENTO (ESMALTE SINTÉTICO FOSCO) PULVERIZADA SOBRE PERFIL METÁLICO EXECUTADO EM FÁBRICA (POR DEMÃO). AF_01/2020_PE</v>
          </cell>
          <cell r="I6054" t="str">
            <v>M2</v>
          </cell>
          <cell r="J6054" t="str">
            <v>COEFICIENTE DE REPRESENTATIVIDADE</v>
          </cell>
          <cell r="K6054" t="str">
            <v>9,63</v>
          </cell>
        </row>
        <row r="6055">
          <cell r="G6055">
            <v>100748</v>
          </cell>
          <cell r="H6055" t="str">
            <v>PINTURA COM TINTA ALQUÍDICA DE ACABAMENTO (ESMALTE SINTÉTICO FOSCO) APLICADA A ROLO OU PINCEL SOBRE PERFIL METÁLICO EXECUTADO EM FÁBRICA (POR DEMÃO). AF_01/2020</v>
          </cell>
          <cell r="I6055" t="str">
            <v>M2</v>
          </cell>
          <cell r="J6055" t="str">
            <v>COEFICIENTE DE REPRESENTATIVIDADE</v>
          </cell>
          <cell r="K6055" t="str">
            <v>10,09</v>
          </cell>
        </row>
        <row r="6056">
          <cell r="G6056">
            <v>100749</v>
          </cell>
          <cell r="H6056" t="str">
            <v>PINTURA COM TINTA ALQUÍDICA DE ACABAMENTO (ESMALTE SINTÉTICO FOSCO) PULVERIZADA SOBRE SUPERFÍCIES METÁLICAS (EXCETO PERFIL) EXECUTADO EM OBRA (POR DEMÃO). AF_01/2020_PE</v>
          </cell>
          <cell r="I6056" t="str">
            <v>M2</v>
          </cell>
          <cell r="J6056" t="str">
            <v>COEFICIENTE DE REPRESENTATIVIDADE</v>
          </cell>
          <cell r="K6056" t="str">
            <v>21,93</v>
          </cell>
        </row>
        <row r="6057">
          <cell r="G6057">
            <v>100750</v>
          </cell>
          <cell r="H6057" t="str">
            <v>PINTURA COM TINTA ALQUÍDICA DE ACABAMENTO (ESMALTE SINTÉTICO FOSCO) APLICADA A ROLO OU PINCEL SOBRE SUPERFÍCIES METÁLICAS (EXCETO PERFIL) EXECUTADO EM OBRA (POR DEMÃO). AF_01/2020</v>
          </cell>
          <cell r="I6057" t="str">
            <v>M2</v>
          </cell>
          <cell r="J6057" t="str">
            <v>COEFICIENTE DE REPRESENTATIVIDADE</v>
          </cell>
          <cell r="K6057" t="str">
            <v>22,00</v>
          </cell>
        </row>
        <row r="6058">
          <cell r="G6058">
            <v>100751</v>
          </cell>
          <cell r="H6058" t="str">
            <v>PINTURA COM TINTA EPOXÍDICA DE ACABAMENTO PULVERIZADA SOBRE PERFIL METÁLICO EXECUTADO EM FÁBRICA (02 DEMÃOS). AF_01/2020_PE</v>
          </cell>
          <cell r="I6058" t="str">
            <v>M2</v>
          </cell>
          <cell r="J6058" t="str">
            <v>COEFICIENTE DE REPRESENTATIVIDADE</v>
          </cell>
          <cell r="K6058" t="str">
            <v>36,78</v>
          </cell>
        </row>
        <row r="6059">
          <cell r="G6059">
            <v>100752</v>
          </cell>
          <cell r="H6059" t="str">
            <v>PINTURA COM TINTA EPOXÍDICA DE ACABAMENTO APLICADA A ROLO OU PINCEL SOBRE PERFIL METÁLICO EXECUTADO EM FÁBRICA (02 DEMÃOS). AF_01/2020</v>
          </cell>
          <cell r="I6059" t="str">
            <v>M2</v>
          </cell>
          <cell r="J6059" t="str">
            <v>COEFICIENTE DE REPRESENTATIVIDADE</v>
          </cell>
          <cell r="K6059" t="str">
            <v>42,68</v>
          </cell>
        </row>
        <row r="6060">
          <cell r="G6060">
            <v>100753</v>
          </cell>
          <cell r="H6060" t="str">
            <v>PINTURA COM TINTA ACRÍLICA DE ACABAMENTO PULVERIZADA SOBRE SUPERFÍCIES METÁLICAS (EXCETO PERFIL) EXECUTADO EM OBRA (02 DEMÃOS). AF_01/2020_PE</v>
          </cell>
          <cell r="I6060" t="str">
            <v>M2</v>
          </cell>
          <cell r="J6060" t="str">
            <v>COEFICIENTE DE REPRESENTATIVIDADE</v>
          </cell>
          <cell r="K6060" t="str">
            <v>19,72</v>
          </cell>
        </row>
        <row r="6061">
          <cell r="G6061">
            <v>100754</v>
          </cell>
          <cell r="H6061" t="str">
            <v>PINTURA COM TINTA ACRÍLICA DE ACABAMENTO APLICADA A ROLO OU PINCEL SOBRE SUPERFÍCIES METÁLICAS (EXCETO PERFIL) EXECUTADO EM OBRA (02 DEMÃOS). AF_01/2020</v>
          </cell>
          <cell r="I6061" t="str">
            <v>M2</v>
          </cell>
          <cell r="J6061" t="str">
            <v>COEFICIENTE DE REPRESENTATIVIDADE</v>
          </cell>
          <cell r="K6061" t="str">
            <v>26,11</v>
          </cell>
        </row>
        <row r="6062">
          <cell r="G6062">
            <v>100757</v>
          </cell>
          <cell r="H6062" t="str">
            <v>PINTURA COM TINTA ALQUÍDICA DE ACABAMENTO (ESMALTE SINTÉTICO ACETINADO) PULVERIZADA SOBRE SUPERFÍCIES METÁLICAS (EXCETO PERFIL) EXECUTADO EM OBRA (02 DEMÃOS). AF_01/2020_PE</v>
          </cell>
          <cell r="I6062" t="str">
            <v>M2</v>
          </cell>
          <cell r="J6062" t="str">
            <v>COEFICIENTE DE REPRESENTATIVIDADE</v>
          </cell>
          <cell r="K6062" t="str">
            <v>44,14</v>
          </cell>
        </row>
        <row r="6063">
          <cell r="G6063">
            <v>100758</v>
          </cell>
          <cell r="H6063" t="str">
            <v>PINTURA COM TINTA ALQUÍDICA DE ACABAMENTO (ESMALTE SINTÉTICO ACETINADO) APLICADA A ROLO OU PINCEL SOBRE SUPERFÍCIES METÁLICAS (EXCETO PERFIL) EXECUTADO EM OBRA (02 DEMÃOS). AF_01/2020</v>
          </cell>
          <cell r="I6063" t="str">
            <v>M2</v>
          </cell>
          <cell r="J6063" t="str">
            <v>COEFICIENTE DE REPRESENTATIVIDADE</v>
          </cell>
          <cell r="K6063" t="str">
            <v>44,19</v>
          </cell>
        </row>
        <row r="6064">
          <cell r="G6064">
            <v>100759</v>
          </cell>
          <cell r="H6064" t="str">
            <v>PINTURA COM TINTA ALQUÍDICA DE ACABAMENTO (ESMALTE SINTÉTICO BRILHANTE) PULVERIZADA SOBRE SUPERFÍCIES METÁLICAS (EXCETO PERFIL) EXECUTADO EM OBRA (02 DEMÃOS). AF_01/2020_PE</v>
          </cell>
          <cell r="I6064" t="str">
            <v>M2</v>
          </cell>
          <cell r="J6064" t="str">
            <v>COLETADO</v>
          </cell>
          <cell r="K6064" t="str">
            <v>43,67</v>
          </cell>
        </row>
        <row r="6065">
          <cell r="G6065">
            <v>100760</v>
          </cell>
          <cell r="H6065" t="str">
            <v>PINTURA COM TINTA ALQUÍDICA DE ACABAMENTO (ESMALTE SINTÉTICO BRILHANTE) APLICADA A ROLO OU PINCEL SOBRE SUPERFÍCIES METÁLICAS (EXCETO PERFIL) EXECUTADO EM OBRA (02 DEMÃOS). AF_01/2020</v>
          </cell>
          <cell r="I6065" t="str">
            <v>M2</v>
          </cell>
          <cell r="J6065" t="str">
            <v>COLETADO</v>
          </cell>
          <cell r="K6065" t="str">
            <v>43,90</v>
          </cell>
        </row>
        <row r="6066">
          <cell r="G6066">
            <v>100761</v>
          </cell>
          <cell r="H6066" t="str">
            <v>PINTURA COM TINTA ALQUÍDICA DE ACABAMENTO (ESMALTE SINTÉTICO FOSCO) PULVERIZADA SOBRE SUPERFÍCIES METÁLICAS (EXCETO PERFIL) EXECUTADO EM OBRA (02 DEMÃOS). AF_01/2020_PE</v>
          </cell>
          <cell r="I6066" t="str">
            <v>M2</v>
          </cell>
          <cell r="J6066" t="str">
            <v>COEFICIENTE DE REPRESENTATIVIDADE</v>
          </cell>
          <cell r="K6066" t="str">
            <v>43,86</v>
          </cell>
        </row>
        <row r="6067">
          <cell r="G6067">
            <v>100762</v>
          </cell>
          <cell r="H6067" t="str">
            <v>PINTURA COM TINTA ALQUÍDICA DE ACABAMENTO (ESMALTE SINTÉTICO FOSCO) APLICADA A ROLO OU PINCEL SOBRE SUPERFÍCIES METÁLICAS (EXCETO PERFIL) EXECUTADO EM OBRA (02 DEMÃOS). AF_01/2020</v>
          </cell>
          <cell r="I6067" t="str">
            <v>M2</v>
          </cell>
          <cell r="J6067" t="str">
            <v>COEFICIENTE DE REPRESENTATIVIDADE</v>
          </cell>
          <cell r="K6067" t="str">
            <v>44,02</v>
          </cell>
        </row>
        <row r="6068">
          <cell r="G6068">
            <v>102488</v>
          </cell>
          <cell r="H6068" t="str">
            <v>PREPARO DO PISO CIMENTADO PARA PINTURA - LIXAMENTO E LIMPEZA. AF_05/2021</v>
          </cell>
          <cell r="I6068" t="str">
            <v>M2</v>
          </cell>
          <cell r="J6068" t="str">
            <v>ATRIBUÍDO SÃO PAULO</v>
          </cell>
          <cell r="K6068" t="str">
            <v>3,07</v>
          </cell>
        </row>
        <row r="6069">
          <cell r="G6069">
            <v>102489</v>
          </cell>
          <cell r="H6069" t="str">
            <v>PINTURA HIDROFUGANTE COM SILICONE, APLICAÇÃO MANUAL, 2 DEMÃOS. AF_05/2021</v>
          </cell>
          <cell r="I6069" t="str">
            <v>M2</v>
          </cell>
          <cell r="J6069" t="str">
            <v>COEFICIENTE DE REPRESENTATIVIDADE</v>
          </cell>
          <cell r="K6069" t="str">
            <v>28,67</v>
          </cell>
        </row>
        <row r="6070">
          <cell r="G6070">
            <v>102491</v>
          </cell>
          <cell r="H6070" t="str">
            <v>PINTURA DE PISO COM TINTA ACRÍLICA, APLICAÇÃO MANUAL, 2 DEMÃOS, INCLUSO FUNDO PREPARADOR. AF_05/2021</v>
          </cell>
          <cell r="I6070" t="str">
            <v>M2</v>
          </cell>
          <cell r="J6070" t="str">
            <v>COEFICIENTE DE REPRESENTATIVIDADE</v>
          </cell>
          <cell r="K6070" t="str">
            <v>18,95</v>
          </cell>
        </row>
        <row r="6071">
          <cell r="G6071">
            <v>102492</v>
          </cell>
          <cell r="H6071" t="str">
            <v>PINTURA DE PISO COM TINTA ACRÍLICA, APLICAÇÃO MANUAL, 3 DEMÃOS, INCLUSO FUNDO PREPARADOR. AF_05/2021</v>
          </cell>
          <cell r="I6071" t="str">
            <v>M2</v>
          </cell>
          <cell r="J6071" t="str">
            <v>COEFICIENTE DE REPRESENTATIVIDADE</v>
          </cell>
          <cell r="K6071" t="str">
            <v>23,87</v>
          </cell>
        </row>
        <row r="6072">
          <cell r="G6072">
            <v>102494</v>
          </cell>
          <cell r="H6072" t="str">
            <v>PINTURA DE PISO COM TINTA EPÓXI, APLICAÇÃO MANUAL, 2 DEMÃOS, INCLUSO PRIMER EPÓXI. AF_05/2021</v>
          </cell>
          <cell r="I6072" t="str">
            <v>M2</v>
          </cell>
          <cell r="J6072" t="str">
            <v>COEFICIENTE DE REPRESENTATIVIDADE</v>
          </cell>
          <cell r="K6072" t="str">
            <v>56,85</v>
          </cell>
        </row>
        <row r="6073">
          <cell r="G6073">
            <v>102496</v>
          </cell>
          <cell r="H6073" t="str">
            <v>PINTURA DE RODAPÉ COM TINTA EPÓXI, APLICAÇÃO MANUAL, 2 DEMÃOS, INCLUSÃO PRIMER EPÓXI. AF_05/2021</v>
          </cell>
          <cell r="I6073" t="str">
            <v>M</v>
          </cell>
          <cell r="J6073" t="str">
            <v>COEFICIENTE DE REPRESENTATIVIDADE</v>
          </cell>
          <cell r="K6073" t="str">
            <v>11,78</v>
          </cell>
        </row>
        <row r="6074">
          <cell r="G6074">
            <v>102497</v>
          </cell>
          <cell r="H6074" t="str">
            <v>PINTURA DE RODAPÉ EM PEDRA DECORATIVA COM VERNIZ DE POLIURETANO, APLICAÇÃO MANUAL, 3 DEMÃOS. AF_05/2021</v>
          </cell>
          <cell r="I6074" t="str">
            <v>M</v>
          </cell>
          <cell r="J6074" t="str">
            <v>COEFICIENTE DE REPRESENTATIVIDADE</v>
          </cell>
          <cell r="K6074" t="str">
            <v>4,33</v>
          </cell>
        </row>
        <row r="6075">
          <cell r="G6075">
            <v>102498</v>
          </cell>
          <cell r="H6075" t="str">
            <v>PINTURA DE MEIO-FIO COM TINTA BRANCA A BASE DE CAL (CAIAÇÃO). AF_05/2021</v>
          </cell>
          <cell r="I6075" t="str">
            <v>M</v>
          </cell>
          <cell r="J6075" t="str">
            <v>COEFICIENTE DE REPRESENTATIVIDADE</v>
          </cell>
          <cell r="K6075" t="str">
            <v>1,44</v>
          </cell>
        </row>
        <row r="6076">
          <cell r="G6076">
            <v>102499</v>
          </cell>
          <cell r="H6076" t="str">
            <v>ENCERAMENTO DE PISO EM MADEIRA. AF_05/2021</v>
          </cell>
          <cell r="I6076" t="str">
            <v>M2</v>
          </cell>
          <cell r="J6076" t="str">
            <v>COEFICIENTE DE REPRESENTATIVIDADE</v>
          </cell>
          <cell r="K6076" t="str">
            <v>2,86</v>
          </cell>
        </row>
        <row r="6077">
          <cell r="G6077">
            <v>102500</v>
          </cell>
          <cell r="H6077" t="str">
            <v>PINTURA DE DEMARCAÇÃO DE VAGA COM TINTA ACRÍLICA, E = 10 CM, APLICAÇÃO MANUAL. AF_05/2021</v>
          </cell>
          <cell r="I6077" t="str">
            <v>M</v>
          </cell>
          <cell r="J6077" t="str">
            <v>COEFICIENTE DE REPRESENTATIVIDADE</v>
          </cell>
          <cell r="K6077" t="str">
            <v>3,82</v>
          </cell>
        </row>
        <row r="6078">
          <cell r="G6078">
            <v>102501</v>
          </cell>
          <cell r="H6078" t="str">
            <v>PINTURA DE FAIXA DE PEDESTRE OU ZEBRADA COM TINTA ACRÍLICA, E  = 30 CM, APLICAÇÃO MANUAL. AF_05/2021</v>
          </cell>
          <cell r="I6078" t="str">
            <v>M2</v>
          </cell>
          <cell r="J6078" t="str">
            <v>COEFICIENTE DE REPRESENTATIVIDADE</v>
          </cell>
          <cell r="K6078" t="str">
            <v>22,18</v>
          </cell>
        </row>
        <row r="6079">
          <cell r="G6079">
            <v>102504</v>
          </cell>
          <cell r="H6079" t="str">
            <v>PINTURA DE DEMARCAÇÃO DE QUADRA POLIESPORTIVA COM TINTA ACRÍLICA, E = 5 CM, APLICAÇÃO MANUAL. AF_05/2021</v>
          </cell>
          <cell r="I6079" t="str">
            <v>M</v>
          </cell>
          <cell r="J6079" t="str">
            <v>COEFICIENTE DE REPRESENTATIVIDADE</v>
          </cell>
          <cell r="K6079" t="str">
            <v>8,49</v>
          </cell>
        </row>
        <row r="6080">
          <cell r="G6080">
            <v>102505</v>
          </cell>
          <cell r="H6080" t="str">
            <v>PINTURA DE DEMARCAÇÃO DE QUADRA POLIESPORTIVA COM BORRACHA CLORADA, E = 5 CM, APLICAÇÃO MANUAL. AF_05/2021</v>
          </cell>
          <cell r="I6080" t="str">
            <v>M</v>
          </cell>
          <cell r="J6080" t="str">
            <v>COEFICIENTE DE REPRESENTATIVIDADE</v>
          </cell>
          <cell r="K6080" t="str">
            <v>9,14</v>
          </cell>
        </row>
        <row r="6081">
          <cell r="G6081">
            <v>102506</v>
          </cell>
          <cell r="H6081" t="str">
            <v>PINTURA DE DEMARCAÇÃO DE QUADRA POLIESPORTIVA COM TINTA EPÓXI, E = 5 CM, APLICAÇÃO MANUAL. AF_05/2021</v>
          </cell>
          <cell r="I6081" t="str">
            <v>M</v>
          </cell>
          <cell r="J6081" t="str">
            <v>COEFICIENTE DE REPRESENTATIVIDADE</v>
          </cell>
          <cell r="K6081" t="str">
            <v>9,37</v>
          </cell>
        </row>
        <row r="6082">
          <cell r="G6082">
            <v>102507</v>
          </cell>
          <cell r="H6082" t="str">
            <v>PINTURA DE DEMARCAÇÃO DE VAGA COM TINTA EPÓXI, E = 10 CM, APLICAÇÃO MANUAL. AF_05/2021</v>
          </cell>
          <cell r="I6082" t="str">
            <v>M</v>
          </cell>
          <cell r="J6082" t="str">
            <v>COEFICIENTE DE REPRESENTATIVIDADE</v>
          </cell>
          <cell r="K6082" t="str">
            <v>5,58</v>
          </cell>
        </row>
        <row r="6083">
          <cell r="G6083">
            <v>102508</v>
          </cell>
          <cell r="H6083" t="str">
            <v>PINTURA DE FAIXA DE PEDESTRE OU ZEBRADA COM TINTA EPÓXI, E  = 30 CM, APLICAÇÃO MANUAL. AF_05/2021</v>
          </cell>
          <cell r="I6083" t="str">
            <v>M2</v>
          </cell>
          <cell r="J6083" t="str">
            <v>COEFICIENTE DE REPRESENTATIVIDADE</v>
          </cell>
          <cell r="K6083" t="str">
            <v>40,19</v>
          </cell>
        </row>
        <row r="6084">
          <cell r="G6084">
            <v>102509</v>
          </cell>
          <cell r="H6084" t="str">
            <v>PINTURA DE FAIXA DE PEDESTRE OU ZEBRADA TINTA RETRORREFLETIVA A BASE DE RESINA ACRÍLICA COM MICROESFERAS DE VIDRO, E = 30 CM, APLICAÇÃO MANUAL. AF_05/2021</v>
          </cell>
          <cell r="I6084" t="str">
            <v>M2</v>
          </cell>
          <cell r="J6084" t="str">
            <v>COEFICIENTE DE REPRESENTATIVIDADE</v>
          </cell>
          <cell r="K6084" t="str">
            <v>24,55</v>
          </cell>
        </row>
        <row r="6085">
          <cell r="G6085">
            <v>102512</v>
          </cell>
          <cell r="H6085" t="str">
            <v>PINTURA DE EIXO VIÁRIO SOBRE ASFALTO COM TINTA RETRORREFLETIVA A BASE DE RESINA ACRÍLICA COM MICROESFERAS DE VIDRO, APLICAÇÃO MECÂNICA COM DEMARCADORA AUTOPROPELIDA. AF_05/2021</v>
          </cell>
          <cell r="I6085" t="str">
            <v>M</v>
          </cell>
          <cell r="J6085" t="str">
            <v>ATRIBUÍDO SÃO PAULO</v>
          </cell>
          <cell r="K6085" t="str">
            <v>4,82</v>
          </cell>
        </row>
        <row r="6086">
          <cell r="G6086">
            <v>102513</v>
          </cell>
          <cell r="H6086" t="str">
            <v>PINTURA DE SÍMBOLOS E TEXTOS COM TINTA ACRÍLICA, DEMARCAÇÃO COM FITA ADESIVA E APLICAÇÃO COM ROLO. AF_05/2021</v>
          </cell>
          <cell r="I6086" t="str">
            <v>M2</v>
          </cell>
          <cell r="J6086" t="str">
            <v>COEFICIENTE DE REPRESENTATIVIDADE</v>
          </cell>
          <cell r="K6086" t="str">
            <v>41,10</v>
          </cell>
        </row>
        <row r="6087">
          <cell r="G6087">
            <v>102520</v>
          </cell>
          <cell r="H6087" t="str">
            <v>PINTURA DE SINALIZAÇÃO VERTICAL DE SEGURANÇA, FAIXAS AMARELA E PRETA, APLICAÇÃO MANUAL, 2 DEMÃOS. AF_05/2021</v>
          </cell>
          <cell r="I6087" t="str">
            <v>M2</v>
          </cell>
          <cell r="J6087" t="str">
            <v>COEFICIENTE DE REPRESENTATIVIDADE</v>
          </cell>
          <cell r="K6087" t="str">
            <v>71,59</v>
          </cell>
        </row>
        <row r="6088">
          <cell r="G6088">
            <v>101749</v>
          </cell>
          <cell r="H6088" t="str">
            <v>PISO CIMENTADO, TRAÇO 1:3 (CIMENTO E AREIA), ACABAMENTO LISO, ESPESSURA 4,0 CM, PREPARO MECÂNICO DA ARGAMASSA. AF_09/2020</v>
          </cell>
          <cell r="I6088" t="str">
            <v>M2</v>
          </cell>
          <cell r="J6088" t="str">
            <v>ATRIBUÍDO SÃO PAULO</v>
          </cell>
          <cell r="K6088" t="str">
            <v>50,96</v>
          </cell>
        </row>
        <row r="6089">
          <cell r="G6089">
            <v>101750</v>
          </cell>
          <cell r="H6089" t="str">
            <v>PISO CIMENTADO, TRAÇO 1:3 (CIMENTO E AREIA), ACABAMENTO RÚSTICO, ESPESSURA 4,0 CM, PREPARO MECÂNICO DA ARGAMASSA. AF_09/2020</v>
          </cell>
          <cell r="I6089" t="str">
            <v>M2</v>
          </cell>
          <cell r="J6089" t="str">
            <v>ATRIBUÍDO SÃO PAULO</v>
          </cell>
          <cell r="K6089" t="str">
            <v>48,76</v>
          </cell>
        </row>
        <row r="6090">
          <cell r="G6090">
            <v>101729</v>
          </cell>
          <cell r="H6090" t="str">
            <v>PISO EM TACO DE MADEIRA 7X42CM, FIXADO COM COLA BASE DE PVA. AF_09/2020</v>
          </cell>
          <cell r="I6090" t="str">
            <v>M2</v>
          </cell>
          <cell r="J6090" t="str">
            <v>ATRIBUÍDO SÃO PAULO</v>
          </cell>
          <cell r="K6090" t="str">
            <v>237,02</v>
          </cell>
        </row>
        <row r="6091">
          <cell r="G6091">
            <v>101746</v>
          </cell>
          <cell r="H6091" t="str">
            <v>ASSOALHO DE MADEIRA. AF_09/2020</v>
          </cell>
          <cell r="I6091" t="str">
            <v>M2</v>
          </cell>
          <cell r="J6091" t="str">
            <v>ATRIBUÍDO SÃO PAULO</v>
          </cell>
          <cell r="K6091" t="str">
            <v>365,06</v>
          </cell>
        </row>
        <row r="6092">
          <cell r="G6092">
            <v>101751</v>
          </cell>
          <cell r="H6092" t="str">
            <v>PISO EM TACO DE MADEIRA 7X21CM, FIXADO COM COLA BASE DE PVA. AF_09/2020</v>
          </cell>
          <cell r="I6092" t="str">
            <v>M2</v>
          </cell>
          <cell r="J6092" t="str">
            <v>ATRIBUÍDO SÃO PAULO</v>
          </cell>
          <cell r="K6092" t="str">
            <v>242,58</v>
          </cell>
        </row>
        <row r="6093">
          <cell r="G6093">
            <v>87246</v>
          </cell>
          <cell r="H6093" t="str">
            <v>REVESTIMENTO CERÂMICO PARA PISO COM PLACAS TIPO ESMALTADA EXTRA DE DIMENSÕES 35X35 CM APLICADA EM AMBIENTES DE ÁREA MENOR QUE 5 M2. AF_02/2023_PE</v>
          </cell>
          <cell r="I6093" t="str">
            <v>M2</v>
          </cell>
          <cell r="J6093" t="str">
            <v>COEFICIENTE DE REPRESENTATIVIDADE</v>
          </cell>
          <cell r="K6093" t="str">
            <v>56,19</v>
          </cell>
        </row>
        <row r="6094">
          <cell r="G6094">
            <v>87247</v>
          </cell>
          <cell r="H6094" t="str">
            <v>REVESTIMENTO CERÂMICO PARA PISO COM PLACAS TIPO ESMALTADA EXTRA DE DIMENSÕES 35X35 CM APLICADA EM AMBIENTES DE ÁREA ENTRE 5 M2 E 10 M2. AF_02/2023_PE</v>
          </cell>
          <cell r="I6094" t="str">
            <v>M2</v>
          </cell>
          <cell r="J6094" t="str">
            <v>COEFICIENTE DE REPRESENTATIVIDADE</v>
          </cell>
          <cell r="K6094" t="str">
            <v>50,14</v>
          </cell>
        </row>
        <row r="6095">
          <cell r="G6095">
            <v>87248</v>
          </cell>
          <cell r="H6095" t="str">
            <v>REVESTIMENTO CERÂMICO PARA PISO COM PLACAS TIPO ESMALTADA EXTRA DE DIMENSÕES 35X35 CM APLICADA EM AMBIENTES DE ÁREA MAIOR QUE 10 M2. AF_02/2023_PE</v>
          </cell>
          <cell r="I6095" t="str">
            <v>M2</v>
          </cell>
          <cell r="J6095" t="str">
            <v>COEFICIENTE DE REPRESENTATIVIDADE</v>
          </cell>
          <cell r="K6095" t="str">
            <v>43,73</v>
          </cell>
        </row>
        <row r="6096">
          <cell r="G6096">
            <v>87249</v>
          </cell>
          <cell r="H6096" t="str">
            <v>REVESTIMENTO CERÂMICO PARA PISO COM PLACAS TIPO ESMALTADA EXTRA DE DIMENSÕES 45X45 CM APLICADA EM AMBIENTES DE ÁREA MENOR QUE 5 M2. AF_02/2023_PE</v>
          </cell>
          <cell r="I6096" t="str">
            <v>M2</v>
          </cell>
          <cell r="J6096" t="str">
            <v>COEFICIENTE DE REPRESENTATIVIDADE</v>
          </cell>
          <cell r="K6096" t="str">
            <v>60,22</v>
          </cell>
        </row>
        <row r="6097">
          <cell r="G6097">
            <v>87250</v>
          </cell>
          <cell r="H6097" t="str">
            <v>REVESTIMENTO CERÂMICO PARA PISO COM PLACAS TIPO ESMALTADA EXTRA DE DIMENSÕES 45X45 CM APLICADA EM AMBIENTES DE ÁREA ENTRE 5 M2 E 10 M2. AF_02/2023_PE</v>
          </cell>
          <cell r="I6097" t="str">
            <v>M2</v>
          </cell>
          <cell r="J6097" t="str">
            <v>COEFICIENTE DE REPRESENTATIVIDADE</v>
          </cell>
          <cell r="K6097" t="str">
            <v>51,22</v>
          </cell>
        </row>
        <row r="6098">
          <cell r="G6098">
            <v>87251</v>
          </cell>
          <cell r="H6098" t="str">
            <v>REVESTIMENTO CERÂMICO PARA PISO COM PLACAS TIPO ESMALTADA EXTRA DE DIMENSÕES 45X45 CM APLICADA EM AMBIENTES DE ÁREA MAIOR QUE 10 M2. AF_02/2023_PE</v>
          </cell>
          <cell r="I6098" t="str">
            <v>M2</v>
          </cell>
          <cell r="J6098" t="str">
            <v>COEFICIENTE DE REPRESENTATIVIDADE</v>
          </cell>
          <cell r="K6098" t="str">
            <v>43,91</v>
          </cell>
        </row>
        <row r="6099">
          <cell r="G6099">
            <v>87255</v>
          </cell>
          <cell r="H6099" t="str">
            <v>REVESTIMENTO CERÂMICO PARA PISO COM PLACAS TIPO ESMALTADA EXTRA DE DIMENSÕES 60X60 CM APLICADA EM AMBIENTES DE ÁREA MENOR QUE 5 M2. AF_02/2023_PE</v>
          </cell>
          <cell r="I6099" t="str">
            <v>M2</v>
          </cell>
          <cell r="J6099" t="str">
            <v>COEFICIENTE DE REPRESENTATIVIDADE</v>
          </cell>
          <cell r="K6099" t="str">
            <v>93,00</v>
          </cell>
        </row>
        <row r="6100">
          <cell r="G6100">
            <v>87256</v>
          </cell>
          <cell r="H6100" t="str">
            <v>REVESTIMENTO CERÂMICO PARA PISO COM PLACAS TIPO ESMALTADA EXTRA DE DIMENSÕES 60X60 CM APLICADA EM AMBIENTES DE ÁREA ENTRE 5 M2 E 10 M2. AF_02/2023_PE</v>
          </cell>
          <cell r="I6100" t="str">
            <v>M2</v>
          </cell>
          <cell r="J6100" t="str">
            <v>COEFICIENTE DE REPRESENTATIVIDADE</v>
          </cell>
          <cell r="K6100" t="str">
            <v>82,20</v>
          </cell>
        </row>
        <row r="6101">
          <cell r="G6101">
            <v>87257</v>
          </cell>
          <cell r="H6101" t="str">
            <v>REVESTIMENTO CERÂMICO PARA PISO COM PLACAS TIPO ESMALTADA EXTRA DE DIMENSÕES 60X60 CM APLICADA EM AMBIENTES DE ÁREA MAIOR QUE 10 M2. AF_02/2023_PE</v>
          </cell>
          <cell r="I6101" t="str">
            <v>M2</v>
          </cell>
          <cell r="J6101" t="str">
            <v>COEFICIENTE DE REPRESENTATIVIDADE</v>
          </cell>
          <cell r="K6101" t="str">
            <v>73,63</v>
          </cell>
        </row>
        <row r="6102">
          <cell r="G6102">
            <v>87258</v>
          </cell>
          <cell r="H6102" t="str">
            <v>REVESTIMENTO CERÂMICO PARA PISO COM PLACAS TIPO PORCELANATO DE DIMENSÕES 45X45 CM APLICADA EM AMBIENTES DE ÁREA MENOR QUE 5 M². AF_02/2023_PE</v>
          </cell>
          <cell r="I6102" t="str">
            <v>M2</v>
          </cell>
          <cell r="J6102" t="str">
            <v>COEFICIENTE DE REPRESENTATIVIDADE</v>
          </cell>
          <cell r="K6102" t="str">
            <v>130,68</v>
          </cell>
        </row>
        <row r="6103">
          <cell r="G6103">
            <v>87259</v>
          </cell>
          <cell r="H6103" t="str">
            <v>REVESTIMENTO CERÂMICO PARA PISO COM PLACAS TIPO PORCELANATO DE DIMENSÕES 45X45 CM APLICADA EM AMBIENTES DE ÁREA ENTRE 5 M² E 10 M². AF_02/2023_PE</v>
          </cell>
          <cell r="I6103" t="str">
            <v>M2</v>
          </cell>
          <cell r="J6103" t="str">
            <v>COEFICIENTE DE REPRESENTATIVIDADE</v>
          </cell>
          <cell r="K6103" t="str">
            <v>119,84</v>
          </cell>
        </row>
        <row r="6104">
          <cell r="G6104">
            <v>87260</v>
          </cell>
          <cell r="H6104" t="str">
            <v>REVESTIMENTO CERÂMICO PARA PISO COM PLACAS TIPO PORCELANATO DE DIMENSÕES 45X45 CM APLICADA EM AMBIENTES DE ÁREA MAIOR QUE 10 M². AF_02/2023_PE</v>
          </cell>
          <cell r="I6104" t="str">
            <v>M2</v>
          </cell>
          <cell r="J6104" t="str">
            <v>COEFICIENTE DE REPRESENTATIVIDADE</v>
          </cell>
          <cell r="K6104" t="str">
            <v>112,00</v>
          </cell>
        </row>
        <row r="6105">
          <cell r="G6105">
            <v>87261</v>
          </cell>
          <cell r="H6105" t="str">
            <v>REVESTIMENTO CERÂMICO PARA PISO COM PLACAS TIPO PORCELANATO DE DIMENSÕES 60X60 CM APLICADA EM AMBIENTES DE ÁREA MENOR QUE 5 M². AF_02/2023_PE</v>
          </cell>
          <cell r="I6105" t="str">
            <v>M2</v>
          </cell>
          <cell r="J6105" t="str">
            <v>COEFICIENTE DE REPRESENTATIVIDADE</v>
          </cell>
          <cell r="K6105" t="str">
            <v>148,28</v>
          </cell>
        </row>
        <row r="6106">
          <cell r="G6106">
            <v>87262</v>
          </cell>
          <cell r="H6106" t="str">
            <v>REVESTIMENTO CERÂMICO PARA PISO COM PLACAS TIPO PORCELANATO DE DIMENSÕES 60X60 CM APLICADA EM AMBIENTES DE ÁREA ENTRE 5 M² E 10 M². AF_02/2023_PE</v>
          </cell>
          <cell r="I6106" t="str">
            <v>M2</v>
          </cell>
          <cell r="J6106" t="str">
            <v>COEFICIENTE DE REPRESENTATIVIDADE</v>
          </cell>
          <cell r="K6106" t="str">
            <v>136,08</v>
          </cell>
        </row>
        <row r="6107">
          <cell r="G6107">
            <v>87263</v>
          </cell>
          <cell r="H6107" t="str">
            <v>REVESTIMENTO CERÂMICO PARA PISO COM PLACAS TIPO PORCELANATO DE DIMENSÕES 60X60 CM APLICADA EM AMBIENTES DE ÁREA MAIOR QUE 10 M². AF_02/2023_PE</v>
          </cell>
          <cell r="I6107" t="str">
            <v>M2</v>
          </cell>
          <cell r="J6107" t="str">
            <v>COEFICIENTE DE REPRESENTATIVIDADE</v>
          </cell>
          <cell r="K6107" t="str">
            <v>126,98</v>
          </cell>
        </row>
        <row r="6108">
          <cell r="G6108">
            <v>89046</v>
          </cell>
          <cell r="H6108" t="str">
            <v>(COMPOSIÇÃO REPRESENTATIVA) DO SERVIÇO DE REVESTIMENTO CERÂMICO PARA PISO COM PLACAS TIPO ESMALTADA EXTRA DE DIMENSÕES 35X35 CM, PARA EDIFICAÇÃO HABITACIONAL MULTIFAMILIAR (PRÉDIO). AF_11/2014</v>
          </cell>
          <cell r="I6108" t="str">
            <v>M2</v>
          </cell>
          <cell r="J6108" t="str">
            <v>COEFICIENTE DE REPRESENTATIVIDADE</v>
          </cell>
          <cell r="K6108" t="str">
            <v>49,42</v>
          </cell>
        </row>
        <row r="6109">
          <cell r="G6109">
            <v>89171</v>
          </cell>
          <cell r="H6109" t="str">
            <v>(COMPOSIÇÃO REPRESENTATIVA) DO SERVIÇO DE REVESTIMENTO CERÂMICO PARA PISO COM PLACAS TIPO ESMALTADA EXTRA DE DIMENSÕES 35X35 CM, PARA EDIFICAÇÃO HABITACIONAL UNIFAMILIAR (CASA) E EDIFICAÇÃO PÚBLICA PADRÃO. AF_11/2014</v>
          </cell>
          <cell r="I6109" t="str">
            <v>M2</v>
          </cell>
          <cell r="J6109" t="str">
            <v>COEFICIENTE DE REPRESENTATIVIDADE</v>
          </cell>
          <cell r="K6109" t="str">
            <v>46,55</v>
          </cell>
        </row>
        <row r="6110">
          <cell r="G6110">
            <v>93389</v>
          </cell>
          <cell r="H6110" t="str">
            <v>REVESTIMENTO CERÂMICO PARA PISO COM PLACAS TIPO ESMALTADA PADRÃO POPULAR DE DIMENSÕES 35X35 CM APLICADA EM AMBIENTES DE ÁREA MENOR QUE 5 M2. AF_02/2023_PE</v>
          </cell>
          <cell r="I6110" t="str">
            <v>M2</v>
          </cell>
          <cell r="J6110" t="str">
            <v>COEFICIENTE DE REPRESENTATIVIDADE</v>
          </cell>
          <cell r="K6110" t="str">
            <v>51,43</v>
          </cell>
        </row>
        <row r="6111">
          <cell r="G6111">
            <v>93390</v>
          </cell>
          <cell r="H6111" t="str">
            <v>REVESTIMENTO CERÂMICO PARA PISO COM PLACAS TIPO ESMALTADA PADRÃO POPULAR DE DIMENSÕES 35X35 CM APLICADA EM AMBIENTES DE ÁREA ENTRE 5 M2 E 10 M2. AF_02/2023_PE</v>
          </cell>
          <cell r="I6111" t="str">
            <v>M2</v>
          </cell>
          <cell r="J6111" t="str">
            <v>COEFICIENTE DE REPRESENTATIVIDADE</v>
          </cell>
          <cell r="K6111" t="str">
            <v>45,45</v>
          </cell>
        </row>
        <row r="6112">
          <cell r="G6112">
            <v>93391</v>
          </cell>
          <cell r="H6112" t="str">
            <v>REVESTIMENTO CERÂMICO PARA PISO COM PLACAS TIPO ESMALTADA PADRÃO POPULAR DE DIMENSÕES 35X35 CM APLICADA EM AMBIENTES DE ÁREA MAIOR QUE 10 M2. AF_02/2023_PE</v>
          </cell>
          <cell r="I6112" t="str">
            <v>M2</v>
          </cell>
          <cell r="J6112" t="str">
            <v>COEFICIENTE DE REPRESENTATIVIDADE</v>
          </cell>
          <cell r="K6112" t="str">
            <v>39,06</v>
          </cell>
        </row>
        <row r="6113">
          <cell r="G6113">
            <v>104593</v>
          </cell>
          <cell r="H6113" t="str">
            <v>REVESTIMENTO CERÂMICO PARA PISO COM PLACAS TIPO ESMALTADA EXTRA DE DIMENSÕES 80X80 CM APLICADA EM AMBIENTES DE ÁREA MENOR QUE 5 M². AF_02/2023_PE</v>
          </cell>
          <cell r="I6113" t="str">
            <v>M2</v>
          </cell>
          <cell r="J6113" t="str">
            <v>COEFICIENTE DE REPRESENTATIVIDADE</v>
          </cell>
          <cell r="K6113" t="str">
            <v>96,34</v>
          </cell>
        </row>
        <row r="6114">
          <cell r="G6114">
            <v>104594</v>
          </cell>
          <cell r="H6114" t="str">
            <v>REVESTIMENTO CERÂMICO PARA PISO COM PLACAS TIPO ESMALTADA EXTRA DE DIMENSÕES 80X80 CM APLICADA EM AMBIENTES DE ÁREA ENTRE 5 M² E 10 M². AF_02/2023_PE</v>
          </cell>
          <cell r="I6114" t="str">
            <v>M2</v>
          </cell>
          <cell r="J6114" t="str">
            <v>COEFICIENTE DE REPRESENTATIVIDADE</v>
          </cell>
          <cell r="K6114" t="str">
            <v>84,22</v>
          </cell>
        </row>
        <row r="6115">
          <cell r="G6115">
            <v>104595</v>
          </cell>
          <cell r="H6115" t="str">
            <v>REVESTIMENTO CERÂMICO PARA PISO COM PLACAS TIPO ESMALTADA EXTRA DE DIMENSÕES 80X80 CM APLICADA EM AMBIENTES DE ÁREA MAIOR QUE 10 M². AF_02/2023_PE</v>
          </cell>
          <cell r="I6115" t="str">
            <v>M2</v>
          </cell>
          <cell r="J6115" t="str">
            <v>COEFICIENTE DE REPRESENTATIVIDADE</v>
          </cell>
          <cell r="K6115" t="str">
            <v>74,07</v>
          </cell>
        </row>
        <row r="6116">
          <cell r="G6116">
            <v>104596</v>
          </cell>
          <cell r="H6116" t="str">
            <v>REVESTIMENTO CERÂMICO PARA PISO COM PLACAS TIPO PORCELANATO DE DIMENSÕES 80X80 CM APLICADA EM AMBIENTES DE ÁREA MENOR QUE 5 M². AF_02/2023_PE</v>
          </cell>
          <cell r="I6116" t="str">
            <v>M2</v>
          </cell>
          <cell r="J6116" t="str">
            <v>COEFICIENTE DE REPRESENTATIVIDADE</v>
          </cell>
          <cell r="K6116" t="str">
            <v>152,27</v>
          </cell>
        </row>
        <row r="6117">
          <cell r="G6117">
            <v>104597</v>
          </cell>
          <cell r="H6117" t="str">
            <v>REVESTIMENTO CERÂMICO PARA PISO COM PLACAS TIPO PORCELANATO DE DIMENSÕES 80X80 CM APLICADA EM AMBIENTES DE ÁREA ENTRE 5 M² E 10 M². AF_02/2023_PE</v>
          </cell>
          <cell r="I6117" t="str">
            <v>M2</v>
          </cell>
          <cell r="J6117" t="str">
            <v>COEFICIENTE DE REPRESENTATIVIDADE</v>
          </cell>
          <cell r="K6117" t="str">
            <v>138,52</v>
          </cell>
        </row>
        <row r="6118">
          <cell r="G6118">
            <v>104598</v>
          </cell>
          <cell r="H6118" t="str">
            <v>REVESTIMENTO CERÂMICO PARA PISO COM PLACAS TIPO PORCELANATO DE DIMENSÕES 80X80 CM APLICADA EM AMBIENTES DE ÁREA MAIOR QUE 10 M². AF_02/2023_PE</v>
          </cell>
          <cell r="I6118" t="str">
            <v>M2</v>
          </cell>
          <cell r="J6118" t="str">
            <v>COEFICIENTE DE REPRESENTATIVIDADE</v>
          </cell>
          <cell r="K6118" t="str">
            <v>127,53</v>
          </cell>
        </row>
        <row r="6119">
          <cell r="G6119">
            <v>104599</v>
          </cell>
          <cell r="H6119" t="str">
            <v>REVESTIMENTO CERÂMICO PARA PISO COM PLACAS TIPO ESMALTADA EXTRA DE DIMENSÕES 35X35 CM APLICADA EM DIAGONAL EM AMBIENTES DE ÁREA MENOR QUE 5 M². AF_02/2023_PE</v>
          </cell>
          <cell r="I6119" t="str">
            <v>M2</v>
          </cell>
          <cell r="J6119" t="str">
            <v>COEFICIENTE DE REPRESENTATIVIDADE</v>
          </cell>
          <cell r="K6119" t="str">
            <v>67,37</v>
          </cell>
        </row>
        <row r="6120">
          <cell r="G6120">
            <v>104600</v>
          </cell>
          <cell r="H6120" t="str">
            <v>REVESTIMENTO CERÂMICO PARA PISO COM PLACAS TIPO ESMALTADA PADRÃO POPULAR DE DIMENSÕES 35X35 CM APLICADA EM DIAGONAL EM AMBIENTES DE ÁREA MENOR QUE 5 M². AF_02/2023_PE</v>
          </cell>
          <cell r="I6120" t="str">
            <v>M2</v>
          </cell>
          <cell r="J6120" t="str">
            <v>COEFICIENTE DE REPRESENTATIVIDADE</v>
          </cell>
          <cell r="K6120" t="str">
            <v>62,21</v>
          </cell>
        </row>
        <row r="6121">
          <cell r="G6121">
            <v>104601</v>
          </cell>
          <cell r="H6121" t="str">
            <v>REVESTIMENTO CERÂMICO PARA PISO COM PLACAS TIPO ESMALTADA EXTRA DE DIMENSÕES 35X35 CM APLICADA EM DIAGONAL EM AMBIENTES DE ÁREA ENTRE 5 M² E 10 M². AF_02/2023_PE</v>
          </cell>
          <cell r="I6121" t="str">
            <v>M2</v>
          </cell>
          <cell r="J6121" t="str">
            <v>COEFICIENTE DE REPRESENTATIVIDADE</v>
          </cell>
          <cell r="K6121" t="str">
            <v>54,36</v>
          </cell>
        </row>
        <row r="6122">
          <cell r="G6122">
            <v>104602</v>
          </cell>
          <cell r="H6122" t="str">
            <v>REVESTIMENTO CERÂMICO PARA PISO COM PLACAS TIPO ESMALTADA PADRÃO POPULAR DE DIMENSÕES 35X35 CM APLICADA EM DIAGONAL EM AMBIENTES DE ÁREA ENTRE 5 M² E 10 M². AF_02/2023_PE</v>
          </cell>
          <cell r="I6122" t="str">
            <v>M2</v>
          </cell>
          <cell r="J6122" t="str">
            <v>COEFICIENTE DE REPRESENTATIVIDADE</v>
          </cell>
          <cell r="K6122" t="str">
            <v>49,53</v>
          </cell>
        </row>
        <row r="6123">
          <cell r="G6123">
            <v>104603</v>
          </cell>
          <cell r="H6123" t="str">
            <v>REVESTIMENTO CERÂMICO PARA PISO COM PLACAS TIPO ESMALTADA EXTRA DE DIMENSÕES 35X35 CM APLICADA EM DIAGONAL EM AMBIENTES DE ÁREA MAIOR QUE 10 M². AF_02/2023_PE</v>
          </cell>
          <cell r="I6123" t="str">
            <v>M2</v>
          </cell>
          <cell r="J6123" t="str">
            <v>COEFICIENTE DE REPRESENTATIVIDADE</v>
          </cell>
          <cell r="K6123" t="str">
            <v>45,84</v>
          </cell>
        </row>
        <row r="6124">
          <cell r="G6124">
            <v>104604</v>
          </cell>
          <cell r="H6124" t="str">
            <v>REVESTIMENTO CERÂMICO PARA PISO COM PLACAS TIPO ESMALTADA PADRÃO POPULAR DE DIMENSÕES 35X35 CM APLICADA EM DIAGONAL EM AMBIENTES DE ÁREA MAIOR QUE 10 M². AF_02/2023_PE</v>
          </cell>
          <cell r="I6124" t="str">
            <v>M2</v>
          </cell>
          <cell r="J6124" t="str">
            <v>COEFICIENTE DE REPRESENTATIVIDADE</v>
          </cell>
          <cell r="K6124" t="str">
            <v>41,10</v>
          </cell>
        </row>
        <row r="6125">
          <cell r="G6125">
            <v>104605</v>
          </cell>
          <cell r="H6125" t="str">
            <v>REVESTIMENTO CERÂMICO PARA PISO COM PLACAS TIPO ESMALTADA EXTRA DE DIMENSÕES 45X45 CM APLICADA EM DIAGONAL EM AMBIENTES DE ÁREA MENOR QUE 5 M². AF_02/2023_PE</v>
          </cell>
          <cell r="I6125" t="str">
            <v>M2</v>
          </cell>
          <cell r="J6125" t="str">
            <v>COEFICIENTE DE REPRESENTATIVIDADE</v>
          </cell>
          <cell r="K6125" t="str">
            <v>83,86</v>
          </cell>
        </row>
        <row r="6126">
          <cell r="G6126">
            <v>104606</v>
          </cell>
          <cell r="H6126" t="str">
            <v>REVESTIMENTO CERÂMICO PARA PISO COM PLACAS TIPO ESMALTADA EXTRA DE DIMENSÕES 45X45 CM APLICADA EM DIAGONAL EM AMBIENTES DE ÁREA ENTRE 5 M² E 10 M². AF_02/2023_PE</v>
          </cell>
          <cell r="I6126" t="str">
            <v>M2</v>
          </cell>
          <cell r="J6126" t="str">
            <v>COEFICIENTE DE REPRESENTATIVIDADE</v>
          </cell>
          <cell r="K6126" t="str">
            <v>57,93</v>
          </cell>
        </row>
        <row r="6127">
          <cell r="G6127">
            <v>104607</v>
          </cell>
          <cell r="H6127" t="str">
            <v>REVESTIMENTO CERÂMICO PARA PISO COM PLACAS TIPO ESMALTADA EXTRA DE DIMENSÕES 45X45 CM APLICADA EM DIAGONAL EM AMBIENTES DE ÁREA MAIOR QUE 10 M². AF_02/2023_PE</v>
          </cell>
          <cell r="I6127" t="str">
            <v>M2</v>
          </cell>
          <cell r="J6127" t="str">
            <v>COEFICIENTE DE REPRESENTATIVIDADE</v>
          </cell>
          <cell r="K6127" t="str">
            <v>46,90</v>
          </cell>
        </row>
        <row r="6128">
          <cell r="G6128">
            <v>104608</v>
          </cell>
          <cell r="H6128" t="str">
            <v>REVESTIMENTO CERÂMICO PARA PISO COM PLACAS TIPO PORCELANATO DE DIMENSÕES 45X45 CM APLICADA EM DIAGONAL EM AMBIENTES DE ÁREA MENOR QUE 5 M². AF_02/2023_PE</v>
          </cell>
          <cell r="I6128" t="str">
            <v>M2</v>
          </cell>
          <cell r="J6128" t="str">
            <v>COEFICIENTE DE REPRESENTATIVIDADE</v>
          </cell>
          <cell r="K6128" t="str">
            <v>162,17</v>
          </cell>
        </row>
        <row r="6129">
          <cell r="G6129">
            <v>104609</v>
          </cell>
          <cell r="H6129" t="str">
            <v>REVESTIMENTO CERÂMICO PARA PISO COM PLACAS TIPO PORCELANATO DE DIMENSÕES 45X45 CM APLICADA EM DIAGONAL EM AMBIENTES DE ÁREA ENTRE 5 M² E 10 M². AF_02/2023_PE</v>
          </cell>
          <cell r="I6129" t="str">
            <v>M2</v>
          </cell>
          <cell r="J6129" t="str">
            <v>COEFICIENTE DE REPRESENTATIVIDADE</v>
          </cell>
          <cell r="K6129" t="str">
            <v>128,75</v>
          </cell>
        </row>
        <row r="6130">
          <cell r="G6130">
            <v>104610</v>
          </cell>
          <cell r="H6130" t="str">
            <v>REVESTIMENTO CERÂMICO PARA PISO COM PLACAS TIPO PORCELANATO DE DIMENSÕES 45X45 CM APLICADA EM DIAGONAL EM AMBIENTES DE ÁREA MAIOR QUE 10 M². AF_02/2023_PE</v>
          </cell>
          <cell r="I6130" t="str">
            <v>M2</v>
          </cell>
          <cell r="J6130" t="str">
            <v>COEFICIENTE DE REPRESENTATIVIDADE</v>
          </cell>
          <cell r="K6130" t="str">
            <v>115,97</v>
          </cell>
        </row>
        <row r="6131">
          <cell r="G6131">
            <v>98671</v>
          </cell>
          <cell r="H6131" t="str">
            <v>PISO EM GRANITO APLICADO EM AMBIENTES INTERNOS. AF_09/2020</v>
          </cell>
          <cell r="I6131" t="str">
            <v>M2</v>
          </cell>
          <cell r="J6131" t="str">
            <v>COEFICIENTE DE REPRESENTATIVIDADE</v>
          </cell>
          <cell r="K6131" t="str">
            <v>490,54</v>
          </cell>
        </row>
        <row r="6132">
          <cell r="G6132">
            <v>98672</v>
          </cell>
          <cell r="H6132" t="str">
            <v>PISO EM MÁRMORE APLICADO EM AMBIENTES INTERNOS. AF_09/2020</v>
          </cell>
          <cell r="I6132" t="str">
            <v>M2</v>
          </cell>
          <cell r="J6132" t="str">
            <v>COEFICIENTE DE REPRESENTATIVIDADE</v>
          </cell>
          <cell r="K6132" t="str">
            <v>477,68</v>
          </cell>
        </row>
        <row r="6133">
          <cell r="G6133">
            <v>98678</v>
          </cell>
          <cell r="H6133" t="str">
            <v>PISO ELEVADO COM ESTRUTURA EM AÇO, COMPOSTO POR PEDESTAIS E LONGARINAS. AF_09/2020</v>
          </cell>
          <cell r="I6133" t="str">
            <v>M2</v>
          </cell>
          <cell r="J6133" t="str">
            <v>COEFICIENTE DE REPRESENTATIVIDADE</v>
          </cell>
          <cell r="K6133" t="str">
            <v>374,66</v>
          </cell>
        </row>
        <row r="6134">
          <cell r="G6134">
            <v>98679</v>
          </cell>
          <cell r="H6134" t="str">
            <v>PISO CIMENTADO, TRAÇO 1:3 (CIMENTO E AREIA), ACABAMENTO LISO, ESPESSURA 2,0 CM, PREPARO MECÂNICO DA ARGAMASSA. AF_09/2020</v>
          </cell>
          <cell r="I6134" t="str">
            <v>M2</v>
          </cell>
          <cell r="J6134" t="str">
            <v>ATRIBUÍDO SÃO PAULO</v>
          </cell>
          <cell r="K6134" t="str">
            <v>34,44</v>
          </cell>
        </row>
        <row r="6135">
          <cell r="G6135">
            <v>98680</v>
          </cell>
          <cell r="H6135" t="str">
            <v>PISO CIMENTADO, TRAÇO 1:3 (CIMENTO E AREIA), ACABAMENTO LISO, ESPESSURA 3,0 CM, PREPARO MECÂNICO DA ARGAMASSA. AF_09/2020</v>
          </cell>
          <cell r="I6135" t="str">
            <v>M2</v>
          </cell>
          <cell r="J6135" t="str">
            <v>ATRIBUÍDO SÃO PAULO</v>
          </cell>
          <cell r="K6135" t="str">
            <v>43,52</v>
          </cell>
        </row>
        <row r="6136">
          <cell r="G6136">
            <v>98681</v>
          </cell>
          <cell r="H6136" t="str">
            <v>PISO CIMENTADO, TRAÇO 1:3 (CIMENTO E AREIA), ACABAMENTO RÚSTICO, ESPESSURA 2,0 CM, PREPARO MECÂNICO DA ARGAMASSA. AF_09/2020</v>
          </cell>
          <cell r="I6136" t="str">
            <v>M2</v>
          </cell>
          <cell r="J6136" t="str">
            <v>ATRIBUÍDO SÃO PAULO</v>
          </cell>
          <cell r="K6136" t="str">
            <v>32,24</v>
          </cell>
        </row>
        <row r="6137">
          <cell r="G6137">
            <v>98682</v>
          </cell>
          <cell r="H6137" t="str">
            <v>PISO CIMENTADO, TRAÇO 1:3 (CIMENTO E AREIA), ACABAMENTO RÚSTICO, ESPESSURA 3,0 CM, PREPARO MECÂNICO DA ARGAMASSA. AF_09/2020</v>
          </cell>
          <cell r="I6137" t="str">
            <v>M2</v>
          </cell>
          <cell r="J6137" t="str">
            <v>ATRIBUÍDO SÃO PAULO</v>
          </cell>
          <cell r="K6137" t="str">
            <v>41,33</v>
          </cell>
        </row>
        <row r="6138">
          <cell r="G6138">
            <v>98685</v>
          </cell>
          <cell r="H6138" t="str">
            <v>RODAPÉ EM GRANITO, ALTURA 10 CM. AF_09/2020</v>
          </cell>
          <cell r="I6138" t="str">
            <v>M</v>
          </cell>
          <cell r="J6138" t="str">
            <v>COEFICIENTE DE REPRESENTATIVIDADE</v>
          </cell>
          <cell r="K6138" t="str">
            <v>88,47</v>
          </cell>
        </row>
        <row r="6139">
          <cell r="G6139">
            <v>98686</v>
          </cell>
          <cell r="H6139" t="str">
            <v>RODAPÉ EM LADRILHO HIDRÁULICO, ALTURA 7 CM. AF_09/2020</v>
          </cell>
          <cell r="I6139" t="str">
            <v>M</v>
          </cell>
          <cell r="J6139" t="str">
            <v>ATRIBUÍDO SÃO PAULO</v>
          </cell>
          <cell r="K6139" t="str">
            <v>37,97</v>
          </cell>
        </row>
        <row r="6140">
          <cell r="G6140">
            <v>98688</v>
          </cell>
          <cell r="H6140" t="str">
            <v>RODAPÉ EM POLIESTIRENO, ALTURA 5 CM. AF_09/2020</v>
          </cell>
          <cell r="I6140" t="str">
            <v>M</v>
          </cell>
          <cell r="J6140" t="str">
            <v>ATRIBUÍDO SÃO PAULO</v>
          </cell>
          <cell r="K6140" t="str">
            <v>74,40</v>
          </cell>
        </row>
        <row r="6141">
          <cell r="G6141">
            <v>98689</v>
          </cell>
          <cell r="H6141" t="str">
            <v>SOLEIRA EM GRANITO, LARGURA 15 CM, ESPESSURA 2,0 CM. AF_09/2020</v>
          </cell>
          <cell r="I6141" t="str">
            <v>M</v>
          </cell>
          <cell r="J6141" t="str">
            <v>COEFICIENTE DE REPRESENTATIVIDADE</v>
          </cell>
          <cell r="K6141" t="str">
            <v>124,54</v>
          </cell>
        </row>
        <row r="6142">
          <cell r="G6142">
            <v>101090</v>
          </cell>
          <cell r="H6142" t="str">
            <v>PISO EM PEDRA PORTUGUESA ASSENTADO SOBRE ARGAMASSA SECA DE CIMENTO E AREIA, TRAÇO 1:3, REJUNTADO COM CIMENTO COMUM. AF_05/2020</v>
          </cell>
          <cell r="I6142" t="str">
            <v>M2</v>
          </cell>
          <cell r="J6142" t="str">
            <v>ATRIBUÍDO SÃO PAULO</v>
          </cell>
          <cell r="K6142" t="str">
            <v>227,46</v>
          </cell>
        </row>
        <row r="6143">
          <cell r="G6143">
            <v>101091</v>
          </cell>
          <cell r="H6143" t="str">
            <v>PISO EM LADRILHO HIDRÁULICO APLICADO EM AMBIENTES EXTERNOS. AF_05/2020</v>
          </cell>
          <cell r="I6143" t="str">
            <v>M2</v>
          </cell>
          <cell r="J6143" t="str">
            <v>ATRIBUÍDO SÃO PAULO</v>
          </cell>
          <cell r="K6143" t="str">
            <v>134,20</v>
          </cell>
        </row>
        <row r="6144">
          <cell r="G6144">
            <v>101725</v>
          </cell>
          <cell r="H6144" t="str">
            <v>PISO EM LADRILHO HIDRÁULICO APLICADO EM AMBIENTES INTERNOS DE ÁREA MENOR QUE 5 M², INCLUSO APLICAÇÃO DE RESINA. AF_09/2020</v>
          </cell>
          <cell r="I6144" t="str">
            <v>M2</v>
          </cell>
          <cell r="J6144" t="str">
            <v>ATRIBUÍDO SÃO PAULO</v>
          </cell>
          <cell r="K6144" t="str">
            <v>250,35</v>
          </cell>
        </row>
        <row r="6145">
          <cell r="G6145">
            <v>101726</v>
          </cell>
          <cell r="H6145" t="str">
            <v>PISO EM LADRILHO HIDRÁULICO APLICADO EM AMBIENTES INTERNOS DE ÁREA ENTRE 5 E 15 M², INCLUSO APLICAÇÃO DE RESINA. AF_09/2020</v>
          </cell>
          <cell r="I6145" t="str">
            <v>M2</v>
          </cell>
          <cell r="J6145" t="str">
            <v>ATRIBUÍDO SÃO PAULO</v>
          </cell>
          <cell r="K6145" t="str">
            <v>170,82</v>
          </cell>
        </row>
        <row r="6146">
          <cell r="G6146">
            <v>101731</v>
          </cell>
          <cell r="H6146" t="str">
            <v>PISO EM PEDRA  ASSENTADO SOBRE ARGAMASSA 1:3 (CIMENTO E AREIA). AF_09/2020</v>
          </cell>
          <cell r="I6146" t="str">
            <v>M2</v>
          </cell>
          <cell r="J6146" t="str">
            <v>ATRIBUÍDO SÃO PAULO</v>
          </cell>
          <cell r="K6146" t="str">
            <v>336,52</v>
          </cell>
        </row>
        <row r="6147">
          <cell r="G6147">
            <v>101732</v>
          </cell>
          <cell r="H6147" t="str">
            <v>PISO EM PEDRA ARDÓSIA ASSENTADO SOBRE ARGAMASSA 1:3 (CIMENTO E AREIA). AF_09/2020</v>
          </cell>
          <cell r="I6147" t="str">
            <v>M2</v>
          </cell>
          <cell r="J6147" t="str">
            <v>ATRIBUÍDO SÃO PAULO</v>
          </cell>
          <cell r="K6147" t="str">
            <v>96,48</v>
          </cell>
        </row>
        <row r="6148">
          <cell r="G6148">
            <v>101094</v>
          </cell>
          <cell r="H6148" t="str">
            <v>PISO PODOTÁTIL DE ALERTA OU DIRECIONAL, DE BORRACHA, ASSENTADO SOBRE ARGAMASSA. AF_05/2020</v>
          </cell>
          <cell r="I6148" t="str">
            <v>M</v>
          </cell>
          <cell r="J6148" t="str">
            <v>COEFICIENTE DE REPRESENTATIVIDADE</v>
          </cell>
          <cell r="K6148" t="str">
            <v>160,73</v>
          </cell>
        </row>
        <row r="6149">
          <cell r="G6149">
            <v>101727</v>
          </cell>
          <cell r="H6149" t="str">
            <v>PISO VINÍLICO SEMI-FLEXÍVEL EM PLACAS, PADRÃO LISO, ESPESSURA 3,2 MM, FIXADO COM COLA. AF_09/2020</v>
          </cell>
          <cell r="I6149" t="str">
            <v>M2</v>
          </cell>
          <cell r="J6149" t="str">
            <v>COEFICIENTE DE REPRESENTATIVIDADE</v>
          </cell>
          <cell r="K6149" t="str">
            <v>191,20</v>
          </cell>
        </row>
        <row r="6150">
          <cell r="G6150">
            <v>101733</v>
          </cell>
          <cell r="H6150" t="str">
            <v>PISO DE BORRACHA PASTILHADO/FRISADO, ESPESSURA 7MM, ASSENTADO COM ARGAMASSA. AF_09/2020</v>
          </cell>
          <cell r="I6150" t="str">
            <v>M2</v>
          </cell>
          <cell r="J6150" t="str">
            <v>COEFICIENTE DE REPRESENTATIVIDADE</v>
          </cell>
          <cell r="K6150" t="str">
            <v>259,53</v>
          </cell>
        </row>
        <row r="6151">
          <cell r="G6151">
            <v>101734</v>
          </cell>
          <cell r="H6151" t="str">
            <v>PISO DE BORRACHA PASTILHADO, ESPESSURA 15MM, ASSENTADO COM ARGAMASSA. AF_09/2020</v>
          </cell>
          <cell r="I6151" t="str">
            <v>M2</v>
          </cell>
          <cell r="J6151" t="str">
            <v>COEFICIENTE DE REPRESENTATIVIDADE</v>
          </cell>
          <cell r="K6151" t="str">
            <v>394,11</v>
          </cell>
        </row>
        <row r="6152">
          <cell r="G6152">
            <v>101735</v>
          </cell>
          <cell r="H6152" t="str">
            <v>PISO DE BORRACHA ESPORTIVO, ESPESSURA 15MM, ASSENTADO COM ARGAMASSA. AF_09/2020</v>
          </cell>
          <cell r="I6152" t="str">
            <v>M2</v>
          </cell>
          <cell r="J6152" t="str">
            <v>COEFICIENTE DE REPRESENTATIVIDADE</v>
          </cell>
          <cell r="K6152" t="str">
            <v>403,88</v>
          </cell>
        </row>
        <row r="6153">
          <cell r="G6153">
            <v>101736</v>
          </cell>
          <cell r="H6153" t="str">
            <v>PISO DE BORRACHA PASTILHADO, ESPESSURA 3,5MM, FIXADO COM ADESIVO ACRÍLICO. AF_09/2020</v>
          </cell>
          <cell r="I6153" t="str">
            <v>M2</v>
          </cell>
          <cell r="J6153" t="str">
            <v>COEFICIENTE DE REPRESENTATIVIDADE</v>
          </cell>
          <cell r="K6153" t="str">
            <v>105,50</v>
          </cell>
        </row>
        <row r="6154">
          <cell r="G6154">
            <v>101737</v>
          </cell>
          <cell r="H6154" t="str">
            <v>PISO DE BORRACHA CANELADO, ESPESSURA 3,5MM, FIXADO COM ADESIVO ACRÍLICO. AF_09/2020</v>
          </cell>
          <cell r="I6154" t="str">
            <v>M2</v>
          </cell>
          <cell r="J6154" t="str">
            <v>COEFICIENTE DE REPRESENTATIVIDADE</v>
          </cell>
          <cell r="K6154" t="str">
            <v>124,81</v>
          </cell>
        </row>
        <row r="6155">
          <cell r="G6155">
            <v>101748</v>
          </cell>
          <cell r="H6155" t="str">
            <v>PREPARO DE CONTRAPISO COM POLITRIZ. AF_09/2020</v>
          </cell>
          <cell r="I6155" t="str">
            <v>M2</v>
          </cell>
          <cell r="J6155" t="str">
            <v>ATRIBUÍDO SÃO PAULO</v>
          </cell>
          <cell r="K6155" t="str">
            <v>3,09</v>
          </cell>
        </row>
        <row r="6156">
          <cell r="G6156">
            <v>104162</v>
          </cell>
          <cell r="H6156" t="str">
            <v>PISO EM GRANILITE, MARMORITE OU GRANITINA EM AMBIENTES INTERNOS, COM ESPESSURA DE 8 MM, INCLUSO MISTURA EM BETONEIRA, COLOCAÇÃO DAS JUNTAS, APLICAÇÃO DO PISO, 4 POLIMENTOS COM POLITRIZ, ESTUCAMENTO, SELADOR E CERA. AF_06/2022</v>
          </cell>
          <cell r="I6156" t="str">
            <v>M2</v>
          </cell>
          <cell r="J6156" t="str">
            <v>ATRIBUÍDO SÃO PAULO</v>
          </cell>
          <cell r="K6156" t="str">
            <v>86,94</v>
          </cell>
        </row>
        <row r="6157">
          <cell r="G6157">
            <v>101092</v>
          </cell>
          <cell r="H6157" t="str">
            <v>PISO EM GRANITO APLICADO EM CALÇADAS OU PISOS EXTERNOS. AF_05/2020</v>
          </cell>
          <cell r="I6157" t="str">
            <v>M2</v>
          </cell>
          <cell r="J6157" t="str">
            <v>COEFICIENTE DE REPRESENTATIVIDADE</v>
          </cell>
          <cell r="K6157" t="str">
            <v>499,93</v>
          </cell>
        </row>
        <row r="6158">
          <cell r="G6158">
            <v>101093</v>
          </cell>
          <cell r="H6158" t="str">
            <v>PISO EM MÁRMORE APLICADO EM CALÇADAS OU PISOS EXTERNOS. AF_05/2020</v>
          </cell>
          <cell r="I6158" t="str">
            <v>M2</v>
          </cell>
          <cell r="J6158" t="str">
            <v>COEFICIENTE DE REPRESENTATIVIDADE</v>
          </cell>
          <cell r="K6158" t="str">
            <v>487,07</v>
          </cell>
        </row>
        <row r="6159">
          <cell r="G6159">
            <v>98695</v>
          </cell>
          <cell r="H6159" t="str">
            <v>SOLEIRA EM MÁRMORE, LARGURA 15 CM, ESPESSURA 2,0 CM. AF_09/2020</v>
          </cell>
          <cell r="I6159" t="str">
            <v>M</v>
          </cell>
          <cell r="J6159" t="str">
            <v>COEFICIENTE DE REPRESENTATIVIDADE</v>
          </cell>
          <cell r="K6159" t="str">
            <v>84,92</v>
          </cell>
        </row>
        <row r="6160">
          <cell r="G6160">
            <v>98697</v>
          </cell>
          <cell r="H6160" t="str">
            <v>RODAPÉ EM MÁRMORE, ALTURA 7 CM. AF_09/2020</v>
          </cell>
          <cell r="I6160" t="str">
            <v>M</v>
          </cell>
          <cell r="J6160" t="str">
            <v>COEFICIENTE DE REPRESENTATIVIDADE</v>
          </cell>
          <cell r="K6160" t="str">
            <v>56,17</v>
          </cell>
        </row>
        <row r="6161">
          <cell r="G6161">
            <v>101738</v>
          </cell>
          <cell r="H6161" t="str">
            <v>RODAPÉ EM MADEIRA, ALTURA 7CM, FIXADO COM COLA. AF_09/2020</v>
          </cell>
          <cell r="I6161" t="str">
            <v>M</v>
          </cell>
          <cell r="J6161" t="str">
            <v>ATRIBUÍDO SÃO PAULO</v>
          </cell>
          <cell r="K6161" t="str">
            <v>31,81</v>
          </cell>
        </row>
        <row r="6162">
          <cell r="G6162">
            <v>101739</v>
          </cell>
          <cell r="H6162" t="str">
            <v>RODAPÉ EM MADEIRA, ALTURA 7CM, FIXADO COM COLA E PARAFUSOS. AF_09/2020</v>
          </cell>
          <cell r="I6162" t="str">
            <v>M</v>
          </cell>
          <cell r="J6162" t="str">
            <v>ATRIBUÍDO SÃO PAULO</v>
          </cell>
          <cell r="K6162" t="str">
            <v>34,73</v>
          </cell>
        </row>
        <row r="6163">
          <cell r="G6163">
            <v>88648</v>
          </cell>
          <cell r="H6163" t="str">
            <v>RODAPÉ CERÂMICO DE 7CM DE ALTURA COM PLACAS TIPO ESMALTADA EXTRA  DE DIMENSÕES 35X35CM. AF_02/2023</v>
          </cell>
          <cell r="I6163" t="str">
            <v>M</v>
          </cell>
          <cell r="J6163" t="str">
            <v>COEFICIENTE DE REPRESENTATIVIDADE</v>
          </cell>
          <cell r="K6163" t="str">
            <v>6,35</v>
          </cell>
        </row>
        <row r="6164">
          <cell r="G6164">
            <v>88649</v>
          </cell>
          <cell r="H6164" t="str">
            <v>RODAPÉ CERÂMICO DE 7CM DE ALTURA COM PLACAS TIPO ESMALTADA EXTRA DE DIMENSÕES 45X45CM. AF_02/2023</v>
          </cell>
          <cell r="I6164" t="str">
            <v>M</v>
          </cell>
          <cell r="J6164" t="str">
            <v>COEFICIENTE DE REPRESENTATIVIDADE</v>
          </cell>
          <cell r="K6164" t="str">
            <v>7,16</v>
          </cell>
        </row>
        <row r="6165">
          <cell r="G6165">
            <v>88650</v>
          </cell>
          <cell r="H6165" t="str">
            <v>RODAPÉ CERÂMICO DE 7CM DE ALTURA COM PLACAS TIPO ESMALTADA EXTRA DE DIMENSÕES 60X60CM. AF_02/2023</v>
          </cell>
          <cell r="I6165" t="str">
            <v>M</v>
          </cell>
          <cell r="J6165" t="str">
            <v>COEFICIENTE DE REPRESENTATIVIDADE</v>
          </cell>
          <cell r="K6165" t="str">
            <v>13,47</v>
          </cell>
        </row>
        <row r="6166">
          <cell r="G6166">
            <v>96467</v>
          </cell>
          <cell r="H6166" t="str">
            <v>RODAPÉ CERÂMICO DE 7CM DE ALTURA COM PLACAS TIPO ESMALTADA COMERCIAL DE DIMENSÕES 35X35CM (PADRAO POPULAR). AF_02/2023</v>
          </cell>
          <cell r="I6166" t="str">
            <v>M</v>
          </cell>
          <cell r="J6166" t="str">
            <v>COEFICIENTE DE REPRESENTATIVIDADE</v>
          </cell>
          <cell r="K6166" t="str">
            <v>5,81</v>
          </cell>
        </row>
        <row r="6167">
          <cell r="G6167">
            <v>101740</v>
          </cell>
          <cell r="H6167" t="str">
            <v>RODAPÉ EM ARDÓSIA ALTURA 10CM. AF_09/2020</v>
          </cell>
          <cell r="I6167" t="str">
            <v>M</v>
          </cell>
          <cell r="J6167" t="str">
            <v>ATRIBUÍDO SÃO PAULO</v>
          </cell>
          <cell r="K6167" t="str">
            <v>46,45</v>
          </cell>
        </row>
        <row r="6168">
          <cell r="G6168">
            <v>101741</v>
          </cell>
          <cell r="H6168" t="str">
            <v>RODAPÉ EM MARMORITE, ALTURA 10CM. AF_09/2020</v>
          </cell>
          <cell r="I6168" t="str">
            <v>M</v>
          </cell>
          <cell r="J6168" t="str">
            <v>COEFICIENTE DE REPRESENTATIVIDADE</v>
          </cell>
          <cell r="K6168" t="str">
            <v>20,58</v>
          </cell>
        </row>
        <row r="6169">
          <cell r="G6169">
            <v>94990</v>
          </cell>
          <cell r="H6169" t="str">
            <v>EXECUÇÃO DE PASSEIO (CALÇADA) OU PISO DE CONCRETO COM CONCRETO MOLDADO IN LOCO, FEITO EM OBRA, ACABAMENTO CONVENCIONAL, NÃO ARMADO. AF_08/2022</v>
          </cell>
          <cell r="I6169" t="str">
            <v>M3</v>
          </cell>
          <cell r="J6169" t="str">
            <v>COEFICIENTE DE REPRESENTATIVIDADE</v>
          </cell>
          <cell r="K6169" t="str">
            <v>722,38</v>
          </cell>
        </row>
        <row r="6170">
          <cell r="G6170">
            <v>94991</v>
          </cell>
          <cell r="H6170" t="str">
            <v>EXECUÇÃO DE PASSEIO (CALÇADA) OU PISO DE CONCRETO COM CONCRETO MOLDADO IN LOCO, USINADO C20, ACABAMENTO CONVENCIONAL, NÃO ARMADO. AF_08/2022</v>
          </cell>
          <cell r="I6170" t="str">
            <v>M3</v>
          </cell>
          <cell r="J6170" t="str">
            <v>COEFICIENTE DE REPRESENTATIVIDADE</v>
          </cell>
          <cell r="K6170" t="str">
            <v>784,28</v>
          </cell>
        </row>
        <row r="6171">
          <cell r="G6171">
            <v>94992</v>
          </cell>
          <cell r="H6171" t="str">
            <v>EXECUÇÃO DE PASSEIO (CALÇADA) OU PISO DE CONCRETO COM CONCRETO MOLDADO IN LOCO, FEITO EM OBRA, ACABAMENTO CONVENCIONAL, ESPESSURA 6 CM, ARMADO. AF_08/2022</v>
          </cell>
          <cell r="I6171" t="str">
            <v>M2</v>
          </cell>
          <cell r="J6171" t="str">
            <v>COEFICIENTE DE REPRESENTATIVIDADE</v>
          </cell>
          <cell r="K6171" t="str">
            <v>74,84</v>
          </cell>
        </row>
        <row r="6172">
          <cell r="G6172">
            <v>94993</v>
          </cell>
          <cell r="H6172" t="str">
            <v>EXECUÇÃO DE PASSEIO (CALÇADA) OU PISO DE CONCRETO COM CONCRETO MOLDADO IN LOCO, USINADO, ACABAMENTO CONVENCIONAL, ESPESSURA 6 CM, ARMADO. AF_08/2022</v>
          </cell>
          <cell r="I6172" t="str">
            <v>M2</v>
          </cell>
          <cell r="J6172" t="str">
            <v>COEFICIENTE DE REPRESENTATIVIDADE</v>
          </cell>
          <cell r="K6172" t="str">
            <v>78,56</v>
          </cell>
        </row>
        <row r="6173">
          <cell r="G6173">
            <v>94994</v>
          </cell>
          <cell r="H6173" t="str">
            <v>EXECUÇÃO DE PASSEIO (CALÇADA) OU PISO DE CONCRETO COM CONCRETO MOLDADO IN LOCO, FEITO EM OBRA, ACABAMENTO CONVENCIONAL, ESPESSURA 8 CM, ARMADO. AF_08/2022</v>
          </cell>
          <cell r="I6173" t="str">
            <v>M2</v>
          </cell>
          <cell r="J6173" t="str">
            <v>COEFICIENTE DE REPRESENTATIVIDADE</v>
          </cell>
          <cell r="K6173" t="str">
            <v>89,55</v>
          </cell>
        </row>
        <row r="6174">
          <cell r="G6174">
            <v>94995</v>
          </cell>
          <cell r="H6174" t="str">
            <v>EXECUÇÃO DE PASSEIO (CALÇADA) OU PISO DE CONCRETO COM CONCRETO MOLDADO IN LOCO, USINADO, ACABAMENTO CONVENCIONAL, ESPESSURA 8 CM, ARMADO. AF_08/2022</v>
          </cell>
          <cell r="I6174" t="str">
            <v>M2</v>
          </cell>
          <cell r="J6174" t="str">
            <v>COEFICIENTE DE REPRESENTATIVIDADE</v>
          </cell>
          <cell r="K6174" t="str">
            <v>94,49</v>
          </cell>
        </row>
        <row r="6175">
          <cell r="G6175">
            <v>101747</v>
          </cell>
          <cell r="H6175" t="str">
            <v>PISO EM CONCRETO 20 MPA PREPARO MECÂNICO, ESPESSURA 7CM. AF_09/2020</v>
          </cell>
          <cell r="I6175" t="str">
            <v>M2</v>
          </cell>
          <cell r="J6175" t="str">
            <v>ATRIBUÍDO SÃO PAULO</v>
          </cell>
          <cell r="K6175" t="str">
            <v>91,45</v>
          </cell>
        </row>
        <row r="6176">
          <cell r="G6176">
            <v>104626</v>
          </cell>
          <cell r="H6176" t="str">
            <v>EXECUÇÃO DE PASSEIO (CALÇADA) OU PISO DE CONCRETO COM CONCRETO MOLDADO IN LOCO, USINADO C25, ACABAMENTO CONVENCIONAL, NÃO ARMADO. AF_03/2023</v>
          </cell>
          <cell r="I6176" t="str">
            <v>M3</v>
          </cell>
          <cell r="J6176" t="str">
            <v>COEFICIENTE DE REPRESENTATIVIDADE</v>
          </cell>
          <cell r="K6176" t="str">
            <v>803,54</v>
          </cell>
        </row>
        <row r="6177">
          <cell r="G6177">
            <v>87620</v>
          </cell>
          <cell r="H6177" t="str">
            <v>CONTRAPISO EM ARGAMASSA TRAÇO 1:4 (CIMENTO E AREIA), PREPARO MECÂNICO COM BETONEIRA 400 L, APLICADO EM ÁREAS SECAS SOBRE LAJE, ADERIDO, ACABAMENTO NÃO REFORÇADO, ESPESSURA 2CM. AF_07/2021</v>
          </cell>
          <cell r="I6177" t="str">
            <v>M2</v>
          </cell>
          <cell r="J6177" t="str">
            <v>COEFICIENTE DE REPRESENTATIVIDADE</v>
          </cell>
          <cell r="K6177" t="str">
            <v>28,67</v>
          </cell>
        </row>
        <row r="6178">
          <cell r="G6178">
            <v>87622</v>
          </cell>
          <cell r="H6178" t="str">
            <v>CONTRAPISO EM ARGAMASSA TRAÇO 1:4 (CIMENTO E AREIA), PREPARO MANUAL, APLICADO EM ÁREAS SECAS SOBRE LAJE, ADERIDO, ACABAMENTO NÃO REFORÇADO, ESPESSURA 2CM. AF_07/2021</v>
          </cell>
          <cell r="I6178" t="str">
            <v>M2</v>
          </cell>
          <cell r="J6178" t="str">
            <v>COEFICIENTE DE REPRESENTATIVIDADE</v>
          </cell>
          <cell r="K6178" t="str">
            <v>31,61</v>
          </cell>
        </row>
        <row r="6179">
          <cell r="G6179">
            <v>87623</v>
          </cell>
          <cell r="H6179" t="str">
            <v>CONTRAPISO EM ARGAMASSA PRONTA, PREPARO MECÂNICO COM MISTURADOR 300 KG, APLICADO EM ÁREAS SECAS SOBRE LAJE, ADERIDO, ACABAMENTO NÃO REFORÇADO, ESPESSURA 2CM. AF_07/2021</v>
          </cell>
          <cell r="I6179" t="str">
            <v>M2</v>
          </cell>
          <cell r="J6179" t="str">
            <v>COEFICIENTE DE REPRESENTATIVIDADE</v>
          </cell>
          <cell r="K6179" t="str">
            <v>69,17</v>
          </cell>
        </row>
        <row r="6180">
          <cell r="G6180">
            <v>87624</v>
          </cell>
          <cell r="H6180" t="str">
            <v>CONTRAPISO EM ARGAMASSA PRONTA, PREPARO MECÂNICO COM MISTURADOR 300 KG, APLICADO EM ÁREAS SECAS SOBRE LAJE, ADERIDO, ACABAMENTO NÃO REFORÇADO, ESPESSURA 2CM. AF_07/2021</v>
          </cell>
          <cell r="I6180" t="str">
            <v>M2</v>
          </cell>
          <cell r="J6180" t="str">
            <v>COEFICIENTE DE REPRESENTATIVIDADE</v>
          </cell>
          <cell r="K6180" t="str">
            <v>74,77</v>
          </cell>
        </row>
        <row r="6181">
          <cell r="G6181">
            <v>87630</v>
          </cell>
          <cell r="H6181" t="str">
            <v>CONTRAPISO EM ARGAMASSA TRAÇO 1:4 (CIMENTO E AREIA), PREPARO MECÂNICO COM BETONEIRA 400 L, APLICADO EM ÁREAS SECAS SOBRE LAJE, ADERIDO, ACABAMENTO NÃO REFORÇADO, ESPESSURA 3CM. AF_07/2021</v>
          </cell>
          <cell r="I6181" t="str">
            <v>M2</v>
          </cell>
          <cell r="J6181" t="str">
            <v>COEFICIENTE DE REPRESENTATIVIDADE</v>
          </cell>
          <cell r="K6181" t="str">
            <v>36,88</v>
          </cell>
        </row>
        <row r="6182">
          <cell r="G6182">
            <v>87632</v>
          </cell>
          <cell r="H6182" t="str">
            <v>CONTRAPISO EM ARGAMASSA TRAÇO 1:4 (CIMENTO E AREIA), PREPARO MANUAL, APLICADO EM ÁREAS SECAS SOBRE LAJE, ADERIDO, ACABAMENTO NÃO REFORÇADO, ESPESSURA 3CM. AF_07/2021</v>
          </cell>
          <cell r="I6182" t="str">
            <v>M2</v>
          </cell>
          <cell r="J6182" t="str">
            <v>COEFICIENTE DE REPRESENTATIVIDADE</v>
          </cell>
          <cell r="K6182" t="str">
            <v>40,96</v>
          </cell>
        </row>
        <row r="6183">
          <cell r="G6183">
            <v>87633</v>
          </cell>
          <cell r="H6183" t="str">
            <v>CONTRAPISO EM ARGAMASSA PRONTA, PREPARO MECÂNICO COM MISTURADOR 300 KG, APLICADO EM ÁREAS SECAS SOBRE LAJE, ADERIDO, ACABAMENTO NÃO REFORÇADO, ESPESSURA 3CM. AF_07/2021</v>
          </cell>
          <cell r="I6183" t="str">
            <v>M2</v>
          </cell>
          <cell r="J6183" t="str">
            <v>COEFICIENTE DE REPRESENTATIVIDADE</v>
          </cell>
          <cell r="K6183" t="str">
            <v>93,18</v>
          </cell>
        </row>
        <row r="6184">
          <cell r="G6184">
            <v>87634</v>
          </cell>
          <cell r="H6184" t="str">
            <v>CONTRAPISO EM ARGAMASSA PRONTA, PREPARO MANUAL, APLICADO EM ÁREAS SECAS SOBRE LAJE, ADERIDO, ACABAMENTO NÃO REFORÇADO, ESPESSURA 3CM. AF_07/2021</v>
          </cell>
          <cell r="I6184" t="str">
            <v>M2</v>
          </cell>
          <cell r="J6184" t="str">
            <v>COEFICIENTE DE REPRESENTATIVIDADE</v>
          </cell>
          <cell r="K6184" t="str">
            <v>100,97</v>
          </cell>
        </row>
        <row r="6185">
          <cell r="G6185">
            <v>87640</v>
          </cell>
          <cell r="H6185" t="str">
            <v>CONTRAPISO EM ARGAMASSA TRAÇO 1:4 (CIMENTO E AREIA), PREPARO MECÂNICO COM BETONEIRA 400 L, APLICADO EM ÁREAS SECAS SOBRE LAJE, ADERIDO, ACABAMENTO NÃO REFORÇADO, ESPESSURA 4CM. AF_07/2021</v>
          </cell>
          <cell r="I6185" t="str">
            <v>M2</v>
          </cell>
          <cell r="J6185" t="str">
            <v>COEFICIENTE DE REPRESENTATIVIDADE</v>
          </cell>
          <cell r="K6185" t="str">
            <v>43,60</v>
          </cell>
        </row>
        <row r="6186">
          <cell r="G6186">
            <v>87642</v>
          </cell>
          <cell r="H6186" t="str">
            <v>CONTRAPISO EM ARGAMASSA TRAÇO 1:4 (CIMENTO E AREIA), PREPARO MANUAL, APLICADO EM ÁREAS SECAS SOBRE LAJE, ADERIDO, ACABAMENTO NÃO REFORÇADO, ESPESSURA 4CM. AF_07/2021</v>
          </cell>
          <cell r="I6186" t="str">
            <v>M2</v>
          </cell>
          <cell r="J6186" t="str">
            <v>COEFICIENTE DE REPRESENTATIVIDADE</v>
          </cell>
          <cell r="K6186" t="str">
            <v>48,62</v>
          </cell>
        </row>
        <row r="6187">
          <cell r="G6187">
            <v>87643</v>
          </cell>
          <cell r="H6187" t="str">
            <v>CONTRAPISO EM ARGAMASSA PRONTA, PREPARO MECÂNICO COM MISTURADOR 300 KG, APLICADO EM ÁREAS SECAS SOBRE LAJE, ADERIDO, ACABAMENTO NÃO REFORÇADO, ESPESSURA 4CM. AF_07/2021</v>
          </cell>
          <cell r="I6187" t="str">
            <v>M2</v>
          </cell>
          <cell r="J6187" t="str">
            <v>COEFICIENTE DE REPRESENTATIVIDADE</v>
          </cell>
          <cell r="K6187" t="str">
            <v>112,84</v>
          </cell>
        </row>
        <row r="6188">
          <cell r="G6188">
            <v>87644</v>
          </cell>
          <cell r="H6188" t="str">
            <v>CONTRAPISO EM ARGAMASSA PRONTA, PREPARO MANUAL, APLICADO EM ÁREAS SECAS SOBRE LAJE, ADERIDO, ACABAMENTO NÃO REFORÇADO, ESPESSURA 4CM. AF_07/2021</v>
          </cell>
          <cell r="I6188" t="str">
            <v>M2</v>
          </cell>
          <cell r="J6188" t="str">
            <v>COEFICIENTE DE REPRESENTATIVIDADE</v>
          </cell>
          <cell r="K6188" t="str">
            <v>122,41</v>
          </cell>
        </row>
        <row r="6189">
          <cell r="G6189">
            <v>87680</v>
          </cell>
          <cell r="H6189" t="str">
            <v>CONTRAPISO EM ARGAMASSA TRAÇO 1:4 (CIMENTO E AREIA), PREPARO MECÂNICO COM BETONEIRA 400 L, APLICADO EM ÁREAS SECAS SOBRE LAJE, NÃO ADERIDO, ACABAMENTO NÃO REFORÇADO, ESPESSURA 4CM. AF_07/2021</v>
          </cell>
          <cell r="I6189" t="str">
            <v>M2</v>
          </cell>
          <cell r="J6189" t="str">
            <v>COEFICIENTE DE REPRESENTATIVIDADE</v>
          </cell>
          <cell r="K6189" t="str">
            <v>39,56</v>
          </cell>
        </row>
        <row r="6190">
          <cell r="G6190">
            <v>87682</v>
          </cell>
          <cell r="H6190" t="str">
            <v>CONTRAPISO EM ARGAMASSA TRAÇO 1:4 (CIMENTO E AREIA), PREPARO MANUAL, APLICADO EM ÁREAS SECAS SOBRE LAJE, NÃO ADERIDO, ACABAMENTO NÃO REFORÇADO, ESPESSURA 4CM. AF_07/2021</v>
          </cell>
          <cell r="I6190" t="str">
            <v>M2</v>
          </cell>
          <cell r="J6190" t="str">
            <v>COEFICIENTE DE REPRESENTATIVIDADE</v>
          </cell>
          <cell r="K6190" t="str">
            <v>44,58</v>
          </cell>
        </row>
        <row r="6191">
          <cell r="G6191">
            <v>87683</v>
          </cell>
          <cell r="H6191" t="str">
            <v>CONTRAPISO EM ARGAMASSA PRONTA, PREPARO MECÂNICO COM MISTURADOR 300 KG, APLICADO EM ÁREAS SECAS SOBRE LAJE, NÃO ADERIDO, ACABAMENTO NÃO REFORÇADO, ESPESSURA 4CM. AF_07/2021</v>
          </cell>
          <cell r="I6191" t="str">
            <v>M2</v>
          </cell>
          <cell r="J6191" t="str">
            <v>COEFICIENTE DE REPRESENTATIVIDADE</v>
          </cell>
          <cell r="K6191" t="str">
            <v>108,80</v>
          </cell>
        </row>
        <row r="6192">
          <cell r="G6192">
            <v>87684</v>
          </cell>
          <cell r="H6192" t="str">
            <v>CONTRAPISO EM ARGAMASSA PRONTA, PREPARO MANUAL, APLICADO EM ÁREAS SECAS SOBRE LAJE, NÃO ADERIDO, ACABAMENTO NÃO REFORÇADO, ESPESSURA 4CM. AF_07/2021</v>
          </cell>
          <cell r="I6192" t="str">
            <v>M2</v>
          </cell>
          <cell r="J6192" t="str">
            <v>COEFICIENTE DE REPRESENTATIVIDADE</v>
          </cell>
          <cell r="K6192" t="str">
            <v>118,37</v>
          </cell>
        </row>
        <row r="6193">
          <cell r="G6193">
            <v>87690</v>
          </cell>
          <cell r="H6193" t="str">
            <v>CONTRAPISO EM ARGAMASSA TRAÇO 1:4 (CIMENTO E AREIA), PREPARO MECÂNICO COM BETONEIRA 400 L, APLICADO EM ÁREAS SECAS SOBRE LAJE, NÃO ADERIDO, ACABAMENTO NÃO REFORÇADO, ESPESSURA 5CM. AF_07/2021</v>
          </cell>
          <cell r="I6193" t="str">
            <v>M2</v>
          </cell>
          <cell r="J6193" t="str">
            <v>COEFICIENTE DE REPRESENTATIVIDADE</v>
          </cell>
          <cell r="K6193" t="str">
            <v>45,32</v>
          </cell>
        </row>
        <row r="6194">
          <cell r="G6194">
            <v>87692</v>
          </cell>
          <cell r="H6194" t="str">
            <v>CONTRAPISO EM ARGAMASSA TRAÇO 1:4 (CIMENTO E AREIA), PREPARO MANUAL, APLICADO EM ÁREAS SECAS SOBRE LAJE, NÃO ADERIDO, ACABAMENTO NÃO REFORÇADO, ESPESSURA 5CM. AF_07/2021</v>
          </cell>
          <cell r="I6194" t="str">
            <v>M2</v>
          </cell>
          <cell r="J6194" t="str">
            <v>COEFICIENTE DE REPRESENTATIVIDADE</v>
          </cell>
          <cell r="K6194" t="str">
            <v>51,07</v>
          </cell>
        </row>
        <row r="6195">
          <cell r="G6195">
            <v>87693</v>
          </cell>
          <cell r="H6195" t="str">
            <v>CONTRAPISO EM ARGAMASSA PRONTA, PREPARO MECÂNICO COM MISTURADOR 300 KG, APLICADO EM ÁREAS SECAS SOBRE LAJE, NÃO ADERIDO, ESPESSURA 5CM. AF_07/2021</v>
          </cell>
          <cell r="I6195" t="str">
            <v>M2</v>
          </cell>
          <cell r="J6195" t="str">
            <v>COEFICIENTE DE REPRESENTATIVIDADE</v>
          </cell>
          <cell r="K6195" t="str">
            <v>124,62</v>
          </cell>
        </row>
        <row r="6196">
          <cell r="G6196">
            <v>87694</v>
          </cell>
          <cell r="H6196" t="str">
            <v>CONTRAPISO EM ARGAMASSA PRONTA, PREPARO MANUAL, APLICADO EM ÁREAS SECAS SOBRE LAJE, NÃO ADERIDO, ACABAMENTO NÃO REFORÇADO, ESPESSURA 5CM. AF_07/2021</v>
          </cell>
          <cell r="I6196" t="str">
            <v>M2</v>
          </cell>
          <cell r="J6196" t="str">
            <v>COEFICIENTE DE REPRESENTATIVIDADE</v>
          </cell>
          <cell r="K6196" t="str">
            <v>135,59</v>
          </cell>
        </row>
        <row r="6197">
          <cell r="G6197">
            <v>87700</v>
          </cell>
          <cell r="H6197" t="str">
            <v>CONTRAPISO EM ARGAMASSA TRAÇO 1:4 (CIMENTO E AREIA), PREPARO MECÂNICO COM BETONEIRA 400 L, APLICADO EM ÁREAS SECAS SOBRE LAJE, NÃO ADERIDO, ACABAMENTO NÃO REFORÇADO, ESPESSURA 6CM. AF_07/2021</v>
          </cell>
          <cell r="I6197" t="str">
            <v>M2</v>
          </cell>
          <cell r="J6197" t="str">
            <v>COEFICIENTE DE REPRESENTATIVIDADE</v>
          </cell>
          <cell r="K6197" t="str">
            <v>48,99</v>
          </cell>
        </row>
        <row r="6198">
          <cell r="G6198">
            <v>87702</v>
          </cell>
          <cell r="H6198" t="str">
            <v>CONTRAPISO EM ARGAMASSA TRAÇO 1:4 (CIMENTO E AREIA), PREPARO MANUAL, APLICADO EM ÁREAS SECAS SOBRE LAJE, NÃO ADERIDO, ACABAMENTO NÃO REFORÇADO, ESPESSURA 6CM. AF_07/2021</v>
          </cell>
          <cell r="I6198" t="str">
            <v>M2</v>
          </cell>
          <cell r="J6198" t="str">
            <v>COEFICIENTE DE REPRESENTATIVIDADE</v>
          </cell>
          <cell r="K6198" t="str">
            <v>55,25</v>
          </cell>
        </row>
        <row r="6199">
          <cell r="G6199">
            <v>87703</v>
          </cell>
          <cell r="H6199" t="str">
            <v>CONTRAPISO EM ARGAMASSA PRONTA, PREPARO MECÂNICO COM MISTURADOR 300 KG, APLICADO EM ÁREAS SECAS SOBRE LAJE, NÃO ADERIDO, ACABAMENTO NÃO REFORÇADO, ESPESSURA 6CM. AF_07/2021</v>
          </cell>
          <cell r="I6199" t="str">
            <v>M2</v>
          </cell>
          <cell r="J6199" t="str">
            <v>COEFICIENTE DE REPRESENTATIVIDADE</v>
          </cell>
          <cell r="K6199" t="str">
            <v>135,34</v>
          </cell>
        </row>
        <row r="6200">
          <cell r="G6200">
            <v>87704</v>
          </cell>
          <cell r="H6200" t="str">
            <v>CONTRAPISO EM ARGAMASSA PRONTA, PREPARO MANUAL, APLICADO EM ÁREAS SECAS SOBRE LAJE, NÃO ADERIDO, ACABAMENTO NÃO REFORÇADO, ESPESSURA 6CM. AF_07/2021</v>
          </cell>
          <cell r="I6200" t="str">
            <v>M2</v>
          </cell>
          <cell r="J6200" t="str">
            <v>COEFICIENTE DE REPRESENTATIVIDADE</v>
          </cell>
          <cell r="K6200" t="str">
            <v>147,28</v>
          </cell>
        </row>
        <row r="6201">
          <cell r="G6201">
            <v>87735</v>
          </cell>
          <cell r="H6201" t="str">
            <v>CONTRAPISO EM ARGAMASSA TRAÇO 1:4 (CIMENTO E AREIA), PREPARO MECÂNICO COM BETONEIRA 400 L, APLICADO EM ÁREAS MOLHADAS SOBRE LAJE, ADERIDO, ACABAMENTO NÃO REFORÇADO, ESPESSURA 2CM. AF_07/2021</v>
          </cell>
          <cell r="I6201" t="str">
            <v>M2</v>
          </cell>
          <cell r="J6201" t="str">
            <v>COEFICIENTE DE REPRESENTATIVIDADE</v>
          </cell>
          <cell r="K6201" t="str">
            <v>39,02</v>
          </cell>
        </row>
        <row r="6202">
          <cell r="G6202">
            <v>87737</v>
          </cell>
          <cell r="H6202" t="str">
            <v>CONTRAPISO EM ARGAMASSA TRAÇO 1:4 (CIMENTO E AREIA), PREPARO MANUAL, APLICADO EM ÁREAS MOLHADAS SOBRE LAJE, ADERIDO, ACABAMENTO NÃO REFORÇADO, ESPESSURA 2CM. AF_07/2021</v>
          </cell>
          <cell r="I6202" t="str">
            <v>M2</v>
          </cell>
          <cell r="J6202" t="str">
            <v>COEFICIENTE DE REPRESENTATIVIDADE</v>
          </cell>
          <cell r="K6202" t="str">
            <v>41,96</v>
          </cell>
        </row>
        <row r="6203">
          <cell r="G6203">
            <v>87738</v>
          </cell>
          <cell r="H6203" t="str">
            <v>CONTRAPISO EM ARGAMASSA PRONTA, PREPARO MECÂNICO COM MISTURADOR 300 KG, APLICADO EM ÁREAS MOLHADAS SOBRE LAJE, ADERIDO, ACABAMENTO NÃO REFORÇADO, ESPESSURA 2CM. AF_07/2021</v>
          </cell>
          <cell r="I6203" t="str">
            <v>M2</v>
          </cell>
          <cell r="J6203" t="str">
            <v>COEFICIENTE DE REPRESENTATIVIDADE</v>
          </cell>
          <cell r="K6203" t="str">
            <v>79,52</v>
          </cell>
        </row>
        <row r="6204">
          <cell r="G6204">
            <v>87739</v>
          </cell>
          <cell r="H6204" t="str">
            <v>CONTRAPISO EM ARGAMASSA PRONTA, PREPARO MANUAL, APLICADO EM ÁREAS MOLHADAS SOBRE LAJE, ADERIDO, ACABAMENTO NÃO REFORÇADO, ESPESSURA 2CM. AF_07/2021</v>
          </cell>
          <cell r="I6204" t="str">
            <v>M2</v>
          </cell>
          <cell r="J6204" t="str">
            <v>COEFICIENTE DE REPRESENTATIVIDADE</v>
          </cell>
          <cell r="K6204" t="str">
            <v>85,12</v>
          </cell>
        </row>
        <row r="6205">
          <cell r="G6205">
            <v>87745</v>
          </cell>
          <cell r="H6205" t="str">
            <v>CONTRAPISO EM ARGAMASSA TRAÇO 1:4 (CIMENTO E AREIA), PREPARO MECÂNICO COM BETONEIRA 400 L, APLICADO EM ÁREAS MOLHADAS SOBRE LAJE, ADERIDO, ACABAMENTO NÃO REFORÇADO, ESPESSURA 3CM. AF_07/2021</v>
          </cell>
          <cell r="I6205" t="str">
            <v>M2</v>
          </cell>
          <cell r="J6205" t="str">
            <v>COEFICIENTE DE REPRESENTATIVIDADE</v>
          </cell>
          <cell r="K6205" t="str">
            <v>47,23</v>
          </cell>
        </row>
        <row r="6206">
          <cell r="G6206">
            <v>87747</v>
          </cell>
          <cell r="H6206" t="str">
            <v>CONTRAPISO EM ARGAMASSA TRAÇO 1:4 (CIMENTO E AREIA), PREPARO MANUAL, APLICADO EM ÁREAS MOLHADAS SOBRE LAJE, ADERIDO, ACABAMENTO NÃO REFORÇADO, ESPESSURA 3CM. AF_07/2021</v>
          </cell>
          <cell r="I6206" t="str">
            <v>M2</v>
          </cell>
          <cell r="J6206" t="str">
            <v>COEFICIENTE DE REPRESENTATIVIDADE</v>
          </cell>
          <cell r="K6206" t="str">
            <v>51,31</v>
          </cell>
        </row>
        <row r="6207">
          <cell r="G6207">
            <v>87748</v>
          </cell>
          <cell r="H6207" t="str">
            <v>CONTRAPISO EM ARGAMASSA PRONTA, PREPARO MECÂNICO COM MISTURADOR 300 KG, APLICADO EM ÁREAS MOLHADAS SOBRE LAJE, ADERIDO, ACABAMENTO NÃO REFORÇADO, ESPESSURA 3CM. AF_07/2021</v>
          </cell>
          <cell r="I6207" t="str">
            <v>M2</v>
          </cell>
          <cell r="J6207" t="str">
            <v>COEFICIENTE DE REPRESENTATIVIDADE</v>
          </cell>
          <cell r="K6207" t="str">
            <v>103,53</v>
          </cell>
        </row>
        <row r="6208">
          <cell r="G6208">
            <v>87749</v>
          </cell>
          <cell r="H6208" t="str">
            <v>CONTRAPISO EM ARGAMASSA PRONTA, PREPARO MANUAL, APLICADO EM ÁREAS MOLHADAS SOBRE LAJE, ADERIDO, ACABAMENTO NÃO REFORÇADO, ESPESSURA 3CM. AF_07/2021</v>
          </cell>
          <cell r="I6208" t="str">
            <v>M2</v>
          </cell>
          <cell r="J6208" t="str">
            <v>COEFICIENTE DE REPRESENTATIVIDADE</v>
          </cell>
          <cell r="K6208" t="str">
            <v>111,32</v>
          </cell>
        </row>
        <row r="6209">
          <cell r="G6209">
            <v>87755</v>
          </cell>
          <cell r="H6209" t="str">
            <v>CONTRAPISO EM ARGAMASSA TRAÇO 1:4 (CIMENTO E AREIA), PREPARO MECÂNICO COM BETONEIRA 400 L, APLICADO EM ÁREAS MOLHADAS SOBRE IMPERMEABILIZAÇÃO, ACABAMENTO NÃO REFORÇADO, ESPESSURA 3CM. AF_07/2021</v>
          </cell>
          <cell r="I6209" t="str">
            <v>M2</v>
          </cell>
          <cell r="J6209" t="str">
            <v>COEFICIENTE DE REPRESENTATIVIDADE</v>
          </cell>
          <cell r="K6209" t="str">
            <v>45,23</v>
          </cell>
        </row>
        <row r="6210">
          <cell r="G6210">
            <v>87757</v>
          </cell>
          <cell r="H6210" t="str">
            <v>CONTRAPISO EM ARGAMASSA TRAÇO 1:4 (CIMENTO E AREIA), PREPARO MANUAL, APLICADO EM ÁREAS MOLHADAS SOBRE IMPERMEABILIZAÇÃO, ACABAMENTO NÃO REFORÇADO, ESPESSURA 3CM. AF_07/2021</v>
          </cell>
          <cell r="I6210" t="str">
            <v>M2</v>
          </cell>
          <cell r="J6210" t="str">
            <v>COEFICIENTE DE REPRESENTATIVIDADE</v>
          </cell>
          <cell r="K6210" t="str">
            <v>49,31</v>
          </cell>
        </row>
        <row r="6211">
          <cell r="G6211">
            <v>87758</v>
          </cell>
          <cell r="H6211" t="str">
            <v>CONTRAPISO EM ARGAMASSA PRONTA, PREPARO MECÂNICO COM MISTURADOR 300 KG, APLICADO EM ÁREAS MOLHADAS SOBRE IMPERMEABILIZAÇÃO, ACABAMENTO NÃO REFORÇADO, ESPESSURA 3CM. AF_07/2021</v>
          </cell>
          <cell r="I6211" t="str">
            <v>M2</v>
          </cell>
          <cell r="J6211" t="str">
            <v>COEFICIENTE DE REPRESENTATIVIDADE</v>
          </cell>
          <cell r="K6211" t="str">
            <v>101,53</v>
          </cell>
        </row>
        <row r="6212">
          <cell r="G6212">
            <v>87759</v>
          </cell>
          <cell r="H6212" t="str">
            <v>CONTRAPISO EM ARGAMASSA PRONTA, PREPARO MANUAL, APLICADO EM ÁREAS MOLHADAS SOBRE IMPERMEABILIZAÇÃO, ACABAMENTO NÃO REFORÇADO, ESPESSURA 3CM. AF_07/2021</v>
          </cell>
          <cell r="I6212" t="str">
            <v>M2</v>
          </cell>
          <cell r="J6212" t="str">
            <v>COEFICIENTE DE REPRESENTATIVIDADE</v>
          </cell>
          <cell r="K6212" t="str">
            <v>109,32</v>
          </cell>
        </row>
        <row r="6213">
          <cell r="G6213">
            <v>87765</v>
          </cell>
          <cell r="H6213" t="str">
            <v>CONTRAPISO EM ARGAMASSA TRAÇO 1:4 (CIMENTO E AREIA), PREPARO MECÂNICO COM BETONEIRA 400 L, APLICADO EM ÁREAS MOLHADAS SOBRE IMPERMEABILIZAÇÃO, ACABAMENTO NÃO REFORÇADO, ESPESSURA 4CM. AF_07/2021</v>
          </cell>
          <cell r="I6213" t="str">
            <v>M2</v>
          </cell>
          <cell r="J6213" t="str">
            <v>COEFICIENTE DE REPRESENTATIVIDADE</v>
          </cell>
          <cell r="K6213" t="str">
            <v>52,00</v>
          </cell>
        </row>
        <row r="6214">
          <cell r="G6214">
            <v>87767</v>
          </cell>
          <cell r="H6214" t="str">
            <v>CONTRAPISO EM ARGAMASSA TRAÇO 1:4 (CIMENTO E AREIA), PREPARO MANUAL, APLICADO EM ÁREAS MOLHADAS SOBRE IMPERMEABILIZAÇÃO, ACABAMENTO NÃO REFORÇADO, ESPESSURA 4CM. AF_07/2021</v>
          </cell>
          <cell r="I6214" t="str">
            <v>M2</v>
          </cell>
          <cell r="J6214" t="str">
            <v>COEFICIENTE DE REPRESENTATIVIDADE</v>
          </cell>
          <cell r="K6214" t="str">
            <v>57,02</v>
          </cell>
        </row>
        <row r="6215">
          <cell r="G6215">
            <v>87768</v>
          </cell>
          <cell r="H6215" t="str">
            <v>CONTRAPISO EM ARGAMASSA PRONTA, PREPARO MECÂNICO COM MISTURADOR 300 KG, APLICADO EM ÁREAS MOLHADAS SOBRE IMPERMEABILIZAÇÃO, ACABAMENTO NÃO REFORÇADO, ESPESSURA 4CM. AF_07/2021</v>
          </cell>
          <cell r="I6215" t="str">
            <v>M2</v>
          </cell>
          <cell r="J6215" t="str">
            <v>COEFICIENTE DE REPRESENTATIVIDADE</v>
          </cell>
          <cell r="K6215" t="str">
            <v>121,24</v>
          </cell>
        </row>
        <row r="6216">
          <cell r="G6216">
            <v>87769</v>
          </cell>
          <cell r="H6216" t="str">
            <v>CONTRAPISO EM ARGAMASSA PRONTA, PREPARO MANUAL, APLICADO EM ÁREAS MOLHADAS SOBRE IMPERMEABILIZAÇÃO, ACABAMENTO NÃO REFORÇADO, ESPESSURA 4CM. AF_07/2021</v>
          </cell>
          <cell r="I6216" t="str">
            <v>M2</v>
          </cell>
          <cell r="J6216" t="str">
            <v>COEFICIENTE DE REPRESENTATIVIDADE</v>
          </cell>
          <cell r="K6216" t="str">
            <v>130,81</v>
          </cell>
        </row>
        <row r="6217">
          <cell r="G6217">
            <v>88470</v>
          </cell>
          <cell r="H6217" t="str">
            <v>CONTRAPISO COM ARGAMASSA AUTONIVELANTE, APLICADO SOBRE LAJE, NÃO ADERIDO, ESPESSURA 3CM. AF_07/2021</v>
          </cell>
          <cell r="I6217" t="str">
            <v>M2</v>
          </cell>
          <cell r="J6217" t="str">
            <v>COEFICIENTE DE REPRESENTATIVIDADE</v>
          </cell>
          <cell r="K6217" t="str">
            <v>28,76</v>
          </cell>
        </row>
        <row r="6218">
          <cell r="G6218">
            <v>88471</v>
          </cell>
          <cell r="H6218" t="str">
            <v>CONTRAPISO COM ARGAMASSA AUTONIVELANTE, APLICADO SOBRE LAJE, NÃO ADERIDO, ESPESSURA 4CM. AF_07/2021</v>
          </cell>
          <cell r="I6218" t="str">
            <v>M2</v>
          </cell>
          <cell r="J6218" t="str">
            <v>COEFICIENTE DE REPRESENTATIVIDADE</v>
          </cell>
          <cell r="K6218" t="str">
            <v>35,86</v>
          </cell>
        </row>
        <row r="6219">
          <cell r="G6219">
            <v>88472</v>
          </cell>
          <cell r="H6219" t="str">
            <v>CONTRAPISO COM ARGAMASSA AUTONIVELANTE, APLICADO SOBRE LAJE, NÃO ADERIDO, ESPESSURA 5CM. AF_07/2021</v>
          </cell>
          <cell r="I6219" t="str">
            <v>M2</v>
          </cell>
          <cell r="J6219" t="str">
            <v>COEFICIENTE DE REPRESENTATIVIDADE</v>
          </cell>
          <cell r="K6219" t="str">
            <v>41,53</v>
          </cell>
        </row>
        <row r="6220">
          <cell r="G6220">
            <v>88476</v>
          </cell>
          <cell r="H6220" t="str">
            <v>CONTRAPISO COM ARGAMASSA AUTONIVELANTE, APLICADO SOBRE LAJE, ADERIDO, ESPESSURA 2CM. AF_07/2021</v>
          </cell>
          <cell r="I6220" t="str">
            <v>M2</v>
          </cell>
          <cell r="J6220" t="str">
            <v>COEFICIENTE DE REPRESENTATIVIDADE</v>
          </cell>
          <cell r="K6220" t="str">
            <v>23,41</v>
          </cell>
        </row>
        <row r="6221">
          <cell r="G6221">
            <v>88477</v>
          </cell>
          <cell r="H6221" t="str">
            <v>CONTRAPISO COM ARGAMASSA AUTONIVELANTE, APLICADO SOBRE LAJE, ADERIDO, ESPESSURA 3CM. AF_07/2021</v>
          </cell>
          <cell r="I6221" t="str">
            <v>M2</v>
          </cell>
          <cell r="J6221" t="str">
            <v>COEFICIENTE DE REPRESENTATIVIDADE</v>
          </cell>
          <cell r="K6221" t="str">
            <v>32,22</v>
          </cell>
        </row>
        <row r="6222">
          <cell r="G6222">
            <v>88478</v>
          </cell>
          <cell r="H6222" t="str">
            <v>CONTRAPISO COM ARGAMASSA AUTONIVELANTE, APLICADO SOBRE LAJE, ADERIDO, ESPESSURA 4CM. AF_07/2021</v>
          </cell>
          <cell r="I6222" t="str">
            <v>M2</v>
          </cell>
          <cell r="J6222" t="str">
            <v>COEFICIENTE DE REPRESENTATIVIDADE</v>
          </cell>
          <cell r="K6222" t="str">
            <v>39,53</v>
          </cell>
        </row>
        <row r="6223">
          <cell r="G6223">
            <v>90930</v>
          </cell>
          <cell r="H6223" t="str">
            <v>CONTRAPISO ACÚSTICO EM ARGAMASSA TRAÇO 1:4 (CIMENTO E AREIA), PREPARO MECÂNICO COM BETONEIRA 400L, APLICADO EM ÁREAS SECAS, ACABAMENTO NÃO REFORÇADO, ESPESSURA 5CM. AF_07/2021</v>
          </cell>
          <cell r="I6223" t="str">
            <v>M2</v>
          </cell>
          <cell r="J6223" t="str">
            <v>COEFICIENTE DE REPRESENTATIVIDADE</v>
          </cell>
          <cell r="K6223" t="str">
            <v>75,23</v>
          </cell>
        </row>
        <row r="6224">
          <cell r="G6224">
            <v>90932</v>
          </cell>
          <cell r="H6224" t="str">
            <v>CONTRAPISO ACÚSTICO EM ARGAMASSA TRAÇO 1:4 (CIMENTO E AREIA), PREPARO MANUAL, APLICADO EM ÁREAS SECAS, ACABAMENTO NÃO REFORÇADO, ESPESSURA 5CM. AF_07/2021</v>
          </cell>
          <cell r="I6224" t="str">
            <v>M2</v>
          </cell>
          <cell r="J6224" t="str">
            <v>COEFICIENTE DE REPRESENTATIVIDADE</v>
          </cell>
          <cell r="K6224" t="str">
            <v>80,98</v>
          </cell>
        </row>
        <row r="6225">
          <cell r="G6225">
            <v>90933</v>
          </cell>
          <cell r="H6225" t="str">
            <v>CONTRAPISO ACÚSTICO EM ARGAMASSA PRONTA, PREPARO MECÂNICO COM MISTURADOR 300 KG, APLICADO EM ÁREAS SECAS, ACABAMENTO NÃO REFORÇADO, ESPESSURA 5CM. AF_07/2021</v>
          </cell>
          <cell r="I6225" t="str">
            <v>M2</v>
          </cell>
          <cell r="J6225" t="str">
            <v>COEFICIENTE DE REPRESENTATIVIDADE</v>
          </cell>
          <cell r="K6225" t="str">
            <v>154,53</v>
          </cell>
        </row>
        <row r="6226">
          <cell r="G6226">
            <v>90934</v>
          </cell>
          <cell r="H6226" t="str">
            <v>CONTRAPISO ACÚSTICO EM ARGAMASSA PRONTA, PREPARO MANUAL, APLICADO EM ÁREAS SECAS, ACABAMENTO NÃO REFORÇADO, ESPESSURA 5CM. AF_07/2021</v>
          </cell>
          <cell r="I6226" t="str">
            <v>M2</v>
          </cell>
          <cell r="J6226" t="str">
            <v>COEFICIENTE DE REPRESENTATIVIDADE</v>
          </cell>
          <cell r="K6226" t="str">
            <v>165,50</v>
          </cell>
        </row>
        <row r="6227">
          <cell r="G6227">
            <v>90940</v>
          </cell>
          <cell r="H6227" t="str">
            <v>CONTRAPISO ACÚSTICO EM ARGAMASSA TRAÇO 1:4 (CIMENTO E AREIA), PREPARO MECÂNICO COM BETONEIRA 400L, APLICADO EM ÁREAS SECAS, ACABAMENTO NÃO REFORÇADO, ESPESSURA 6CM. AF_07/2021</v>
          </cell>
          <cell r="I6227" t="str">
            <v>M2</v>
          </cell>
          <cell r="J6227" t="str">
            <v>COEFICIENTE DE REPRESENTATIVIDADE</v>
          </cell>
          <cell r="K6227" t="str">
            <v>80,01</v>
          </cell>
        </row>
        <row r="6228">
          <cell r="G6228">
            <v>90942</v>
          </cell>
          <cell r="H6228" t="str">
            <v>CONTRAPISO ACÚSTICO EM ARGAMASSA TRAÇO 1:4 (CIMENTO E AREIA), PREPARO MANUAL, APLICADO EM ÁREAS SECAS, ACABAMENTO NÃO REFORÇADO, ESPESSURA 6CM. AF_07/2021</v>
          </cell>
          <cell r="I6228" t="str">
            <v>M2</v>
          </cell>
          <cell r="J6228" t="str">
            <v>COEFICIENTE DE REPRESENTATIVIDADE</v>
          </cell>
          <cell r="K6228" t="str">
            <v>86,27</v>
          </cell>
        </row>
        <row r="6229">
          <cell r="G6229">
            <v>90943</v>
          </cell>
          <cell r="H6229" t="str">
            <v>CONTRAPISO ACÚSTICO EM ARGAMASSA PRONTA, PREPARO MECÂNICO COM MISTURADOR 300 KG, APLICADO EM ÁREAS SECAS, ACABAMENTO NÃO REFORÇADO, ESPESSURA 6CM. AF_07/2021</v>
          </cell>
          <cell r="I6229" t="str">
            <v>M2</v>
          </cell>
          <cell r="J6229" t="str">
            <v>COEFICIENTE DE REPRESENTATIVIDADE</v>
          </cell>
          <cell r="K6229" t="str">
            <v>166,36</v>
          </cell>
        </row>
        <row r="6230">
          <cell r="G6230">
            <v>90944</v>
          </cell>
          <cell r="H6230" t="str">
            <v>CONTRAPISO ACÚSTICO EM ARGAMASSA PRONTA, PREPARO MANUAL, APLICADO EM ÁREAS SECA, ACABAMENTO NÃO REFORÇADO, ESPESSURA 6CM. AF_07/2021</v>
          </cell>
          <cell r="I6230" t="str">
            <v>M2</v>
          </cell>
          <cell r="J6230" t="str">
            <v>COEFICIENTE DE REPRESENTATIVIDADE</v>
          </cell>
          <cell r="K6230" t="str">
            <v>178,30</v>
          </cell>
        </row>
        <row r="6231">
          <cell r="G6231">
            <v>90950</v>
          </cell>
          <cell r="H6231" t="str">
            <v>CONTRAPISO ACÚSTICO EM ARGAMASSA TRAÇO 1:4 (CIMENTO E AREIA), PREPARO MECÂNICO COM BETONEIRA 400L, APLICADO EM ÁREAS SECAS, ACABAMENTO NÃO REFORÇADO, ESPESSURA 7CM. AF_07/2021</v>
          </cell>
          <cell r="I6231" t="str">
            <v>M2</v>
          </cell>
          <cell r="J6231" t="str">
            <v>COEFICIENTE DE REPRESENTATIVIDADE</v>
          </cell>
          <cell r="K6231" t="str">
            <v>88,75</v>
          </cell>
        </row>
        <row r="6232">
          <cell r="G6232">
            <v>90952</v>
          </cell>
          <cell r="H6232" t="str">
            <v>CONTRAPISO ACÚSTICO EM ARGAMASSA TRAÇO 1:4 (CIMENTO E AREIA), PREPARO MANUAL, APLICADO EM ÁREAS SECAS, ACABAMENTO NÃO REFORÇADO, ESPESSURA 7CM. AF_07/2021</v>
          </cell>
          <cell r="I6232" t="str">
            <v>M2</v>
          </cell>
          <cell r="J6232" t="str">
            <v>COEFICIENTE DE REPRESENTATIVIDADE</v>
          </cell>
          <cell r="K6232" t="str">
            <v>95,95</v>
          </cell>
        </row>
        <row r="6233">
          <cell r="G6233">
            <v>90953</v>
          </cell>
          <cell r="H6233" t="str">
            <v>CONTRAPISO ACÚSTICO EM ARGAMASSA PRONTA, PREPARO MECÂNICO COM MISTURADOR 300 KG, APLICADO EM ÁREAS SECAS, ACABAMENTO NÃO REFORÇADO, ESPESSURA 7CM. AF_07/2021</v>
          </cell>
          <cell r="I6233" t="str">
            <v>M2</v>
          </cell>
          <cell r="J6233" t="str">
            <v>COEFICIENTE DE REPRESENTATIVIDADE</v>
          </cell>
          <cell r="K6233" t="str">
            <v>188,03</v>
          </cell>
        </row>
        <row r="6234">
          <cell r="G6234">
            <v>90954</v>
          </cell>
          <cell r="H6234" t="str">
            <v>CONTRAPISO ACÚSTICO EM ARGAMASSA PRONTA, PREPARO MANUAL, APLICADO EM ÁREAS SECAS, ACABAMENTO NÃO REFORÇADO, ESPESSURA 7CM. AF_07/2021</v>
          </cell>
          <cell r="I6234" t="str">
            <v>M2</v>
          </cell>
          <cell r="J6234" t="str">
            <v>COEFICIENTE DE REPRESENTATIVIDADE</v>
          </cell>
          <cell r="K6234" t="str">
            <v>201,77</v>
          </cell>
        </row>
        <row r="6235">
          <cell r="G6235">
            <v>94438</v>
          </cell>
          <cell r="H6235" t="str">
            <v>(COMPOSIÇÃO REPRESENTATIVA) DO SERVIÇO DE CONTRAPISO EM ARGAMASSA TRAÇO 1:4 (CIM E AREIA), EM BETONEIRA 400 L, ESPESSURA 3 CM ÁREAS SECAS E 3 CM ÁREAS MOLHADAS, PARA EDIFICAÇÃO HABITACIONAL UNIFAMILIAR (CASA) E EDIFICAÇÃO PÚBLICA PADRÃO. AF_11/2014</v>
          </cell>
          <cell r="I6235" t="str">
            <v>M2</v>
          </cell>
          <cell r="J6235" t="str">
            <v>COEFICIENTE DE REPRESENTATIVIDADE</v>
          </cell>
          <cell r="K6235" t="str">
            <v>40,29</v>
          </cell>
        </row>
        <row r="6236">
          <cell r="G6236">
            <v>94439</v>
          </cell>
          <cell r="H6236" t="str">
            <v>(COMPOSIÇÃO REPRESENTATIVA) DO SERVIÇO DE CONTRAPISO EM ARGAMASSA TRAÇO 1:4 (CIM E AREIA), BETONEIRA 400 L, E = 4 CM ÁREAS SECAS E  MOLHADAS SOBRE LAJE , E = 3 CM ÁREAS MOLHADAS SOBRE IMPERMEABILIZAÇÃO, CASA E EDIFICAÇÃO PÚBLICA PADRÃO. AF_11/2014</v>
          </cell>
          <cell r="I6236" t="str">
            <v>M2</v>
          </cell>
          <cell r="J6236" t="str">
            <v>COEFICIENTE DE REPRESENTATIVIDADE</v>
          </cell>
          <cell r="K6236" t="str">
            <v>45,67</v>
          </cell>
        </row>
        <row r="6237">
          <cell r="G6237">
            <v>94779</v>
          </cell>
          <cell r="H6237" t="str">
            <v>(COMPOSIÇÃO REPRESENTATIVA) DO SERVIÇO DE CONTRAPISO EM ARGAMASSA TRAÇO 1:4 (CIM E AREIA), EM BETONEIRA 400 L, ESPESSURA 3 CM ÁREAS SECAS E 3 CM ÁREAS MOLHADAS, PARA EDIFICAÇÃO HABITACIONAL MULTIFAMILIAR (PRÉDIO). AF_11/2014</v>
          </cell>
          <cell r="I6237" t="str">
            <v>M2</v>
          </cell>
          <cell r="J6237" t="str">
            <v>COEFICIENTE DE REPRESENTATIVIDADE</v>
          </cell>
          <cell r="K6237" t="str">
            <v>38,97</v>
          </cell>
        </row>
        <row r="6238">
          <cell r="G6238">
            <v>94782</v>
          </cell>
          <cell r="H6238" t="str">
            <v>(COMPOSIÇÃO REPRESENTATIVA) DO SERVIÇO DE CONTRAPISO EM ARGAMASSA TRAÇO 1:4 (CIM E AREIA), BETONEIRA 400 L, E = 4 CM ÁREAS SECAS E  MOLHADAS SOBRE LAJE , E = 3 CM ÁREAS MOLHADAS SOBRE IMPERMEABILIZAÇÃO, PARA EDIFICAÇÃO MULTIFAMILIAR. AF_11/2014</v>
          </cell>
          <cell r="I6238" t="str">
            <v>M2</v>
          </cell>
          <cell r="J6238" t="str">
            <v>COEFICIENTE DE REPRESENTATIVIDADE</v>
          </cell>
          <cell r="K6238" t="str">
            <v>44,95</v>
          </cell>
        </row>
        <row r="6239">
          <cell r="G6239">
            <v>102803</v>
          </cell>
          <cell r="H6239" t="str">
            <v>REFORÇO SUPERFICIAL PARA CONTRAPISOS DE ARGAMASSA SEMI-SECA. AF_07/2021</v>
          </cell>
          <cell r="I6239" t="str">
            <v>M2</v>
          </cell>
          <cell r="J6239" t="str">
            <v>COLETADO</v>
          </cell>
          <cell r="K6239" t="str">
            <v>2,06</v>
          </cell>
        </row>
        <row r="6240">
          <cell r="G6240">
            <v>101742</v>
          </cell>
          <cell r="H6240" t="str">
            <v>RODAPÉ BORRACHA LISO, ALTURA = 7CM, ESPESSURA = 2 MM, PARA ARGAMASSA. AF_09/2020</v>
          </cell>
          <cell r="I6240" t="str">
            <v>M</v>
          </cell>
          <cell r="J6240" t="str">
            <v>COEFICIENTE DE REPRESENTATIVIDADE</v>
          </cell>
          <cell r="K6240" t="str">
            <v>55,13</v>
          </cell>
        </row>
        <row r="6241">
          <cell r="G6241">
            <v>87878</v>
          </cell>
          <cell r="H6241" t="str">
            <v>CHAPISCO APLICADO EM ALVENARIAS E ESTRUTURAS DE CONCRETO INTERNAS, COM COLHER DE PEDREIRO.  ARGAMASSA TRAÇO 1:3 COM PREPARO MANUAL. AF_10/2022</v>
          </cell>
          <cell r="I6241" t="str">
            <v>M2</v>
          </cell>
          <cell r="J6241" t="str">
            <v>COEFICIENTE DE REPRESENTATIVIDADE</v>
          </cell>
          <cell r="K6241" t="str">
            <v>4,35</v>
          </cell>
        </row>
        <row r="6242">
          <cell r="G6242">
            <v>87879</v>
          </cell>
          <cell r="H6242" t="str">
            <v>CHAPISCO APLICADO EM ALVENARIAS E ESTRUTURAS DE CONCRETO INTERNAS, COM COLHER DE PEDREIRO.  ARGAMASSA TRAÇO 1:3 COM PREPARO EM BETONEIRA 400L. AF_10/2022</v>
          </cell>
          <cell r="I6242" t="str">
            <v>M2</v>
          </cell>
          <cell r="J6242" t="str">
            <v>COEFICIENTE DE REPRESENTATIVIDADE</v>
          </cell>
          <cell r="K6242" t="str">
            <v>3,96</v>
          </cell>
        </row>
        <row r="6243">
          <cell r="G6243">
            <v>87881</v>
          </cell>
          <cell r="H6243" t="str">
            <v>CHAPISCO APLICADO NO TETO OU EM ALVENARIA E ESTRUTURA, COM ROLO PARA TEXTURA ACRÍLICA. ARGAMASSA TRAÇO 1:4 E EMULSÃO POLIMÉRICA (ADESIVO) COM PREPARO MANUAL. AF_10/2022</v>
          </cell>
          <cell r="I6243" t="str">
            <v>M2</v>
          </cell>
          <cell r="J6243" t="str">
            <v>COEFICIENTE DE REPRESENTATIVIDADE</v>
          </cell>
          <cell r="K6243" t="str">
            <v>5,85</v>
          </cell>
        </row>
        <row r="6244">
          <cell r="G6244">
            <v>87882</v>
          </cell>
          <cell r="H6244" t="str">
            <v>CHAPISCO APLICADO NO TETO OU EM ALVENARIA E ESTRUTURA, COM ROLO PARA TEXTURA ACRÍLICA. ARGAMASSA TRAÇO 1:4 E EMULSÃO POLIMÉRICA (ADESIVO) COM PREPARO EM BETONEIRA 400L. AF_10/2022</v>
          </cell>
          <cell r="I6244" t="str">
            <v>M2</v>
          </cell>
          <cell r="J6244" t="str">
            <v>COEFICIENTE DE REPRESENTATIVIDADE</v>
          </cell>
          <cell r="K6244" t="str">
            <v>5,71</v>
          </cell>
        </row>
        <row r="6245">
          <cell r="G6245">
            <v>87884</v>
          </cell>
          <cell r="H6245" t="str">
            <v>CHAPISCO APLICADO NO TETO OU EM ALVENARIA E ESTRUTURA, COM ROLO PARA TEXTURA ACRÍLICA. ARGAMASSA INDUSTRIALIZADA COM PREPARO MANUAL. AF_10/2022</v>
          </cell>
          <cell r="I6245" t="str">
            <v>M2</v>
          </cell>
          <cell r="J6245" t="str">
            <v>COEFICIENTE DE REPRESENTATIVIDADE</v>
          </cell>
          <cell r="K6245" t="str">
            <v>9,25</v>
          </cell>
        </row>
        <row r="6246">
          <cell r="G6246">
            <v>87885</v>
          </cell>
          <cell r="H6246" t="str">
            <v>CHAPISCO APLICADO NO TETO OU EM ALVENARIA E ESTRUTURA, COM ROLO PARA TEXTURA ACRÍLICA. ARGAMASSA INDUSTRIALIZADA COM PREPARO EM MISTURADOR 300 KG. AF_10/2022</v>
          </cell>
          <cell r="I6246" t="str">
            <v>M2</v>
          </cell>
          <cell r="J6246" t="str">
            <v>COEFICIENTE DE REPRESENTATIVIDADE</v>
          </cell>
          <cell r="K6246" t="str">
            <v>8,93</v>
          </cell>
        </row>
        <row r="6247">
          <cell r="G6247">
            <v>87886</v>
          </cell>
          <cell r="H6247" t="str">
            <v>CHAPISCO APLICADO NO TETO OU EM ESTRUTURA, COM DESEMPENADEIRA DENTADA. ARGAMASSA INDUSTRIALIZADA COM PREPARO MANUAL. AF_10/2022</v>
          </cell>
          <cell r="I6247" t="str">
            <v>M2</v>
          </cell>
          <cell r="J6247" t="str">
            <v>COEFICIENTE DE REPRESENTATIVIDADE</v>
          </cell>
          <cell r="K6247" t="str">
            <v>15,66</v>
          </cell>
        </row>
        <row r="6248">
          <cell r="G6248">
            <v>87887</v>
          </cell>
          <cell r="H6248" t="str">
            <v>CHAPISCO APLICADO NO TETO OU EM ESTRUTURA, COM DESEMPENADEIRA DENTADA. ARGAMASSA INDUSTRIALIZADA COM PREPARO EM MISTURADOR 300 KG. AF_10/2022</v>
          </cell>
          <cell r="I6248" t="str">
            <v>M2</v>
          </cell>
          <cell r="J6248" t="str">
            <v>COEFICIENTE DE REPRESENTATIVIDADE</v>
          </cell>
          <cell r="K6248" t="str">
            <v>14,98</v>
          </cell>
        </row>
        <row r="6249">
          <cell r="G6249">
            <v>87888</v>
          </cell>
          <cell r="H6249" t="str">
            <v>CHAPISCO APLICADO EM ALVENARIA (SEM PRESENÇA DE VÃOS) E ESTRUTURAS DE CONCRETO DE FACHADA, COM ROLO PARA TEXTURA ACRÍLICA.  ARGAMASSA TRAÇO 1:4 E EMULSÃO POLIMÉRICA (ADESIVO) COM PREPARO MANUAL. AF_10/2022</v>
          </cell>
          <cell r="I6249" t="str">
            <v>M2</v>
          </cell>
          <cell r="J6249" t="str">
            <v>COEFICIENTE DE REPRESENTATIVIDADE</v>
          </cell>
          <cell r="K6249" t="str">
            <v>7,25</v>
          </cell>
        </row>
        <row r="6250">
          <cell r="G6250">
            <v>87889</v>
          </cell>
          <cell r="H6250" t="str">
            <v>CHAPISCO APLICADO EM ALVENARIA (SEM PRESENÇA DE VÃOS) E ESTRUTURAS DE CONCRETO DE FACHADA, COM ROLO PARA TEXTURA ACRÍLICA.  ARGAMASSA TRAÇO 1:4 E EMULSÃO POLIMÉRICA (ADESIVO) COM PREPARO EM BETONEIRA 400L. AF_10/2022</v>
          </cell>
          <cell r="I6250" t="str">
            <v>M2</v>
          </cell>
          <cell r="J6250" t="str">
            <v>COEFICIENTE DE REPRESENTATIVIDADE</v>
          </cell>
          <cell r="K6250" t="str">
            <v>7,11</v>
          </cell>
        </row>
        <row r="6251">
          <cell r="G6251">
            <v>87891</v>
          </cell>
          <cell r="H6251" t="str">
            <v>CHAPISCO APLICADO EM ALVENARIA (SEM PRESENÇA DE VÃOS) E ESTRUTURAS DE CONCRETO DE FACHADA, COM ROLO PARA TEXTURA ACRÍLICA. ARGAMASSA INDUSTRIALIZADA COM PREPARO MANUAL. AF_10/2022</v>
          </cell>
          <cell r="I6251" t="str">
            <v>M2</v>
          </cell>
          <cell r="J6251" t="str">
            <v>COEFICIENTE DE REPRESENTATIVIDADE</v>
          </cell>
          <cell r="K6251" t="str">
            <v>10,65</v>
          </cell>
        </row>
        <row r="6252">
          <cell r="G6252">
            <v>87892</v>
          </cell>
          <cell r="H6252" t="str">
            <v>CHAPISCO APLICADO EM ALVENARIA (SEM PRESENÇA DE VÃOS) E ESTRUTURAS DE CONCRETO DE FACHADA, COM ROLO PARA TEXTURA ACRÍLICA.  ARGAMASSA INDUSTRIALIZADA COM PREPARO EM MISTURADOR 300 KG. AF_10/2022</v>
          </cell>
          <cell r="I6252" t="str">
            <v>M2</v>
          </cell>
          <cell r="J6252" t="str">
            <v>COEFICIENTE DE REPRESENTATIVIDADE</v>
          </cell>
          <cell r="K6252" t="str">
            <v>10,33</v>
          </cell>
        </row>
        <row r="6253">
          <cell r="G6253">
            <v>87893</v>
          </cell>
          <cell r="H6253" t="str">
            <v>CHAPISCO APLICADO EM ALVENARIA (SEM PRESENÇA DE VÃOS) E ESTRUTURAS DE CONCRETO DE FACHADA, COM COLHER DE PEDREIRO.  ARGAMASSA TRAÇO 1:3 COM PREPARO MANUAL. AF_10/2022</v>
          </cell>
          <cell r="I6253" t="str">
            <v>M2</v>
          </cell>
          <cell r="J6253" t="str">
            <v>COEFICIENTE DE REPRESENTATIVIDADE</v>
          </cell>
          <cell r="K6253" t="str">
            <v>6,43</v>
          </cell>
        </row>
        <row r="6254">
          <cell r="G6254">
            <v>87894</v>
          </cell>
          <cell r="H6254" t="str">
            <v>CHAPISCO APLICADO EM ALVENARIA (SEM PRESENÇA DE VÃOS) E ESTRUTURAS DE CONCRETO DE FACHADA, COM COLHER DE PEDREIRO.  ARGAMASSA TRAÇO 1:3 COM PREPARO EM BETONEIRA 400L. AF_10/2022</v>
          </cell>
          <cell r="I6254" t="str">
            <v>M2</v>
          </cell>
          <cell r="J6254" t="str">
            <v>COEFICIENTE DE REPRESENTATIVIDADE</v>
          </cell>
          <cell r="K6254" t="str">
            <v>6,04</v>
          </cell>
        </row>
        <row r="6255">
          <cell r="G6255">
            <v>87896</v>
          </cell>
          <cell r="H6255" t="str">
            <v>CHAPISCO APLICADO EM ALVENARIA (SEM PRESENÇA DE VÃOS) E ESTRUTURAS DE CONCRETO DE FACHADA, COM EQUIPAMENTO DE PROJEÇÃO. ARGAMASSA TRAÇO 1:3 COM PREPARO MANUAL. AF_10/2022</v>
          </cell>
          <cell r="I6255" t="str">
            <v>M2</v>
          </cell>
          <cell r="J6255" t="str">
            <v>ATRIBUÍDO SÃO PAULO</v>
          </cell>
          <cell r="K6255" t="str">
            <v>4,99</v>
          </cell>
        </row>
        <row r="6256">
          <cell r="G6256">
            <v>87897</v>
          </cell>
          <cell r="H6256" t="str">
            <v>CHAPISCO APLICADO EM ALVENARIA (SEM PRESENÇA DE VÃOS) E ESTRUTURAS DE CONCRETO DE FACHADA, COM EQUIPAMENTO DE PROJEÇÃO.  ARGAMASSA TRAÇO 1:3 COM PREPARO EM BETONEIRA 400 L. AF_10/2022</v>
          </cell>
          <cell r="I6256" t="str">
            <v>M2</v>
          </cell>
          <cell r="J6256" t="str">
            <v>ATRIBUÍDO SÃO PAULO</v>
          </cell>
          <cell r="K6256" t="str">
            <v>4,60</v>
          </cell>
        </row>
        <row r="6257">
          <cell r="G6257">
            <v>87899</v>
          </cell>
          <cell r="H6257" t="str">
            <v>CHAPISCO APLICADO EM ALVENARIA (COM PRESENÇA DE VÃOS) E ESTRUTURAS DE CONCRETO DE FACHADA, COM ROLO PARA TEXTURA ACRÍLICA.  ARGAMASSA TRAÇO 1:4 E EMULSÃO POLIMÉRICA (ADESIVO) COM PREPARO MANUAL. AF_10/2022</v>
          </cell>
          <cell r="I6257" t="str">
            <v>M2</v>
          </cell>
          <cell r="J6257" t="str">
            <v>COEFICIENTE DE REPRESENTATIVIDADE</v>
          </cell>
          <cell r="K6257" t="str">
            <v>7,87</v>
          </cell>
        </row>
        <row r="6258">
          <cell r="G6258">
            <v>87900</v>
          </cell>
          <cell r="H6258" t="str">
            <v>CHAPISCO APLICADO EM ALVENARIA (COM PRESENÇA DE VÃOS) E ESTRUTURAS DE CONCRETO DE FACHADA, COM ROLO PARA TEXTURA ACRÍLICA.  ARGAMASSA TRAÇO 1:4 E EMULSÃO POLIMÉRICA (ADESIVO) COM PREPARO EM BETONEIRA 400L. AF_10/2022</v>
          </cell>
          <cell r="I6258" t="str">
            <v>M2</v>
          </cell>
          <cell r="J6258" t="str">
            <v>COEFICIENTE DE REPRESENTATIVIDADE</v>
          </cell>
          <cell r="K6258" t="str">
            <v>7,73</v>
          </cell>
        </row>
        <row r="6259">
          <cell r="G6259">
            <v>87902</v>
          </cell>
          <cell r="H6259" t="str">
            <v>CHAPISCO APLICADO EM ALVENARIA (COM PRESENÇA DE VÃOS) E ESTRUTURAS DE CONCRETO DE FACHADA, COM ROLO PARA TEXTURA ACRÍLICA.  ARGAMASSA INDUSTRIALIZADA COM PREPARO MANUAL. AF_10/2022</v>
          </cell>
          <cell r="I6259" t="str">
            <v>M2</v>
          </cell>
          <cell r="J6259" t="str">
            <v>COEFICIENTE DE REPRESENTATIVIDADE</v>
          </cell>
          <cell r="K6259" t="str">
            <v>11,27</v>
          </cell>
        </row>
        <row r="6260">
          <cell r="G6260">
            <v>87903</v>
          </cell>
          <cell r="H6260" t="str">
            <v>CHAPISCO APLICADO EM ALVENARIA (COM PRESENÇA DE VÃOS) E ESTRUTURAS DE CONCRETO DE FACHADA, COM ROLO PARA TEXTURA ACRÍLICA.  ARGAMASSA INDUSTRIALIZADA COM PREPARO EM MISTURADOR 300 KG. AF_10/2022</v>
          </cell>
          <cell r="I6260" t="str">
            <v>M2</v>
          </cell>
          <cell r="J6260" t="str">
            <v>COEFICIENTE DE REPRESENTATIVIDADE</v>
          </cell>
          <cell r="K6260" t="str">
            <v>10,95</v>
          </cell>
        </row>
        <row r="6261">
          <cell r="G6261">
            <v>87904</v>
          </cell>
          <cell r="H6261" t="str">
            <v>CHAPISCO APLICADO EM ALVENARIA (COM PRESENÇA DE VÃOS) E ESTRUTURAS DE CONCRETO DE FACHADA, COM COLHER DE PEDREIRO.  ARGAMASSA TRAÇO 1:3 COM PREPARO MANUAL. AF_10/2022</v>
          </cell>
          <cell r="I6261" t="str">
            <v>M2</v>
          </cell>
          <cell r="J6261" t="str">
            <v>COEFICIENTE DE REPRESENTATIVIDADE</v>
          </cell>
          <cell r="K6261" t="str">
            <v>7,42</v>
          </cell>
        </row>
        <row r="6262">
          <cell r="G6262">
            <v>87905</v>
          </cell>
          <cell r="H6262" t="str">
            <v>CHAPISCO APLICADO EM ALVENARIA (COM PRESENÇA DE VÃOS) E ESTRUTURAS DE CONCRETO DE FACHADA, COM COLHER DE PEDREIRO.  ARGAMASSA TRAÇO 1:3 COM PREPARO EM BETONEIRA 400L. AF_10/2022</v>
          </cell>
          <cell r="I6262" t="str">
            <v>M2</v>
          </cell>
          <cell r="J6262" t="str">
            <v>COEFICIENTE DE REPRESENTATIVIDADE</v>
          </cell>
          <cell r="K6262" t="str">
            <v>7,03</v>
          </cell>
        </row>
        <row r="6263">
          <cell r="G6263">
            <v>87907</v>
          </cell>
          <cell r="H6263" t="str">
            <v>CHAPISCO APLICADO EM ALVENARIA (COM PRESENÇA DE VÃOS) E ESTRUTURAS DE CONCRETO DE FACHADA, COM EQUIPAMENTO DE PROJEÇÃO.  ARGAMASSA TRAÇO 1:3 COM PREPARO MANUAL. AF_10/2022</v>
          </cell>
          <cell r="I6263" t="str">
            <v>M2</v>
          </cell>
          <cell r="J6263" t="str">
            <v>ATRIBUÍDO SÃO PAULO</v>
          </cell>
          <cell r="K6263" t="str">
            <v>5,95</v>
          </cell>
        </row>
        <row r="6264">
          <cell r="G6264">
            <v>87908</v>
          </cell>
          <cell r="H6264" t="str">
            <v>CHAPISCO APLICADO EM ALVENARIA (COM PRESENÇA DE VÃOS) E ESTRUTURAS DE CONCRETO DE FACHADA, COM EQUIPAMENTO DE PROJEÇÃO.  ARGAMASSA TRAÇO 1:3 COM PREPARO EM BETONEIRA 400 L. AF_10/2022</v>
          </cell>
          <cell r="I6264" t="str">
            <v>M2</v>
          </cell>
          <cell r="J6264" t="str">
            <v>ATRIBUÍDO SÃO PAULO</v>
          </cell>
          <cell r="K6264" t="str">
            <v>5,56</v>
          </cell>
        </row>
        <row r="6265">
          <cell r="G6265">
            <v>87910</v>
          </cell>
          <cell r="H6265" t="str">
            <v>CHAPISCO APLICADO SOMENTE NA ESTRUTURA DE CONCRETO DA FACHADA, COM DESEMPENADEIRA DENTADA. ARGAMASSA INDUSTRIALIZADA COM PREPARO MANUAL. AF_10/2022</v>
          </cell>
          <cell r="I6265" t="str">
            <v>M2</v>
          </cell>
          <cell r="J6265" t="str">
            <v>COEFICIENTE DE REPRESENTATIVIDADE</v>
          </cell>
          <cell r="K6265" t="str">
            <v>20,36</v>
          </cell>
        </row>
        <row r="6266">
          <cell r="G6266">
            <v>87911</v>
          </cell>
          <cell r="H6266" t="str">
            <v>CHAPISCO APLICADO SOMENTE NA ESTRUTURA DE CONCRETO DA FACHADA, COM DESEMPENADEIRA DENTADA. ARGAMASSA INDUSTRIALIZADA COM PREPARO EM MISTURADOR 300 KG. AF_10/2022</v>
          </cell>
          <cell r="I6266" t="str">
            <v>M2</v>
          </cell>
          <cell r="J6266" t="str">
            <v>COEFICIENTE DE REPRESENTATIVIDADE</v>
          </cell>
          <cell r="K6266" t="str">
            <v>19,68</v>
          </cell>
        </row>
        <row r="6267">
          <cell r="G6267">
            <v>104410</v>
          </cell>
          <cell r="H6267" t="str">
            <v>CHAPISCO APLICADO EM ALVENARIA E ESTRUTURAS DE CONCRETO INTERNAS, COM EQUIPAMENTO DE PROJEÇÃO.  ARGAMASSA TRAÇO 1:3 COM PREPARO MANUAL. AF_10/2022</v>
          </cell>
          <cell r="I6267" t="str">
            <v>M2</v>
          </cell>
          <cell r="J6267" t="str">
            <v>ATRIBUÍDO SÃO PAULO</v>
          </cell>
          <cell r="K6267" t="str">
            <v>4,60</v>
          </cell>
        </row>
        <row r="6268">
          <cell r="G6268">
            <v>104411</v>
          </cell>
          <cell r="H6268" t="str">
            <v>CHAPISCO APLICADO EM ALVENARIA E ESTRUTURAS DE CONCRETO INTERNAS, COM EQUIPAMENTO DE PROJEÇÃO.  ARGAMASSA TRAÇO 1:3 COM PREPARO EM BETONEIRA 400 L. AF_10/2022</v>
          </cell>
          <cell r="I6268" t="str">
            <v>M2</v>
          </cell>
          <cell r="J6268" t="str">
            <v>ATRIBUÍDO SÃO PAULO</v>
          </cell>
          <cell r="K6268" t="str">
            <v>4,60</v>
          </cell>
        </row>
        <row r="6269">
          <cell r="G6269">
            <v>87411</v>
          </cell>
          <cell r="H6269" t="str">
            <v>APLICAÇÃO MANUAL DE GESSO DESEMPENADO (SEM TALISCAS) EM TETO DE AMBIENTES DE ÁREA MAIOR QUE 10M², ESPESSURA DE 0,5CM. AF_03/2023</v>
          </cell>
          <cell r="I6269" t="str">
            <v>M2</v>
          </cell>
          <cell r="J6269" t="str">
            <v>COEFICIENTE DE REPRESENTATIVIDADE</v>
          </cell>
          <cell r="K6269" t="str">
            <v>14,67</v>
          </cell>
        </row>
        <row r="6270">
          <cell r="G6270">
            <v>87412</v>
          </cell>
          <cell r="H6270" t="str">
            <v>APLICAÇÃO MANUAL DE GESSO DESEMPENADO (SEM TALISCAS) EM TETO DE AMBIENTES DE ÁREA ENTRE 5M² E 10M², ESPESSURA DE 0,5CM. AF_03/2023</v>
          </cell>
          <cell r="I6270" t="str">
            <v>M2</v>
          </cell>
          <cell r="J6270" t="str">
            <v>COEFICIENTE DE REPRESENTATIVIDADE</v>
          </cell>
          <cell r="K6270" t="str">
            <v>21,33</v>
          </cell>
        </row>
        <row r="6271">
          <cell r="G6271">
            <v>87413</v>
          </cell>
          <cell r="H6271" t="str">
            <v>APLICAÇÃO MANUAL DE GESSO DESEMPENADO (SEM TALISCAS) EM TETO DE AMBIENTES DE ÁREA MENOR QUE 5M², ESPESSURA DE 0,5CM. AF_03/2023</v>
          </cell>
          <cell r="I6271" t="str">
            <v>M2</v>
          </cell>
          <cell r="J6271" t="str">
            <v>COEFICIENTE DE REPRESENTATIVIDADE</v>
          </cell>
          <cell r="K6271" t="str">
            <v>25,14</v>
          </cell>
        </row>
        <row r="6272">
          <cell r="G6272">
            <v>87414</v>
          </cell>
          <cell r="H6272" t="str">
            <v>APLICAÇÃO MANUAL DE GESSO DESEMPENADO (SEM TALISCAS) EM TETO DE AMBIENTES DE ÁREA MAIOR QUE 10M², ESPESSURA DE 1,0CM. AF_03/2023</v>
          </cell>
          <cell r="I6272" t="str">
            <v>M2</v>
          </cell>
          <cell r="J6272" t="str">
            <v>COEFICIENTE DE REPRESENTATIVIDADE</v>
          </cell>
          <cell r="K6272" t="str">
            <v>23,58</v>
          </cell>
        </row>
        <row r="6273">
          <cell r="G6273">
            <v>87415</v>
          </cell>
          <cell r="H6273" t="str">
            <v>APLICAÇÃO MANUAL DE GESSO DESEMPENADO (SEM TALISCAS) EM TETO DE AMBIENTES DE ÁREA ENTRE 5M² E 10M², ESPESSURA DE 1,0CM. AF_03/2023</v>
          </cell>
          <cell r="I6273" t="str">
            <v>M2</v>
          </cell>
          <cell r="J6273" t="str">
            <v>COEFICIENTE DE REPRESENTATIVIDADE</v>
          </cell>
          <cell r="K6273" t="str">
            <v>30,24</v>
          </cell>
        </row>
        <row r="6274">
          <cell r="G6274">
            <v>87416</v>
          </cell>
          <cell r="H6274" t="str">
            <v>APLICAÇÃO MANUAL DE GESSO DESEMPENADO (SEM TALISCAS) EM TETO DE AMBIENTES DE ÁREA MENOR QUE 5M², ESPESSURA DE 1,0CM. AF_03/2023</v>
          </cell>
          <cell r="I6274" t="str">
            <v>M2</v>
          </cell>
          <cell r="J6274" t="str">
            <v>COEFICIENTE DE REPRESENTATIVIDADE</v>
          </cell>
          <cell r="K6274" t="str">
            <v>34,06</v>
          </cell>
        </row>
        <row r="6275">
          <cell r="G6275">
            <v>87418</v>
          </cell>
          <cell r="H6275" t="str">
            <v>APLICAÇÃO MANUAL DE GESSO DESEMPENADO (SEM TALISCAS) EM PAREDES, ESPESSURA DE 0,5CM. AF_03/2023</v>
          </cell>
          <cell r="I6275" t="str">
            <v>M2</v>
          </cell>
          <cell r="J6275" t="str">
            <v>COEFICIENTE DE REPRESENTATIVIDADE</v>
          </cell>
          <cell r="K6275" t="str">
            <v>16,78</v>
          </cell>
        </row>
        <row r="6276">
          <cell r="G6276">
            <v>87421</v>
          </cell>
          <cell r="H6276" t="str">
            <v>APLICAÇÃO MANUAL DE GESSO DESEMPENADO (SEM TALISCAS) EM PAREDES, ESPESSURA DE 1,0CM. AF_03/2023</v>
          </cell>
          <cell r="I6276" t="str">
            <v>M2</v>
          </cell>
          <cell r="J6276" t="str">
            <v>COEFICIENTE DE REPRESENTATIVIDADE</v>
          </cell>
          <cell r="K6276" t="str">
            <v>26,00</v>
          </cell>
        </row>
        <row r="6277">
          <cell r="G6277">
            <v>87424</v>
          </cell>
          <cell r="H6277" t="str">
            <v>APLICAÇÃO MANUAL DE GESSO SARRAFEADO (COM TALISCAS) EM PAREDES, ESPESSURA DE 1,0CM. AF_03/2023</v>
          </cell>
          <cell r="I6277" t="str">
            <v>M2</v>
          </cell>
          <cell r="J6277" t="str">
            <v>COEFICIENTE DE REPRESENTATIVIDADE</v>
          </cell>
          <cell r="K6277" t="str">
            <v>33,43</v>
          </cell>
        </row>
        <row r="6278">
          <cell r="G6278">
            <v>87427</v>
          </cell>
          <cell r="H6278" t="str">
            <v>APLICAÇÃO MANUAL DE GESSO SARRAFEADO (COM TALISCAS) EM PAREDES, ESPESSURA DE 1,5CM. AF_03/2023</v>
          </cell>
          <cell r="I6278" t="str">
            <v>M2</v>
          </cell>
          <cell r="J6278" t="str">
            <v>COEFICIENTE DE REPRESENTATIVIDADE</v>
          </cell>
          <cell r="K6278" t="str">
            <v>39,85</v>
          </cell>
        </row>
        <row r="6279">
          <cell r="G6279">
            <v>87430</v>
          </cell>
          <cell r="H6279" t="str">
            <v>APLICAÇÃO DE GESSO PROJETADO COM EQUIPAMENTO DE PROJEÇÃO EM PAREDES, DESEMPENADO (SEM TALISCAS), ESPESSURA DE 0,5CM. AF_03/2023</v>
          </cell>
          <cell r="I6279" t="str">
            <v>M2</v>
          </cell>
          <cell r="J6279" t="str">
            <v>COEFICIENTE DE REPRESENTATIVIDADE</v>
          </cell>
          <cell r="K6279" t="str">
            <v>16,48</v>
          </cell>
        </row>
        <row r="6280">
          <cell r="G6280">
            <v>87433</v>
          </cell>
          <cell r="H6280" t="str">
            <v>APLICAÇÃO DE GESSO PROJETADO COM EQUIPAMENTO DE PROJEÇÃO EM PAREDES, DESEMPENADO (SEM TALISCAS), ESPESSURA DE 1,0CM. AF_03/2023</v>
          </cell>
          <cell r="I6280" t="str">
            <v>M2</v>
          </cell>
          <cell r="J6280" t="str">
            <v>COEFICIENTE DE REPRESENTATIVIDADE</v>
          </cell>
          <cell r="K6280" t="str">
            <v>24,22</v>
          </cell>
        </row>
        <row r="6281">
          <cell r="G6281">
            <v>87436</v>
          </cell>
          <cell r="H6281" t="str">
            <v>APLICAÇÃO DE GESSO PROJETADO COM EQUIPAMENTO DE PROJEÇÃO EM PAREDES, SARRAFEADO (COM TALISCAS), ESPESSURA DE 1,0CM. AF_03/2023</v>
          </cell>
          <cell r="I6281" t="str">
            <v>M2</v>
          </cell>
          <cell r="J6281" t="str">
            <v>COEFICIENTE DE REPRESENTATIVIDADE</v>
          </cell>
          <cell r="K6281" t="str">
            <v>27,24</v>
          </cell>
        </row>
        <row r="6282">
          <cell r="G6282">
            <v>87439</v>
          </cell>
          <cell r="H6282" t="str">
            <v>APLICAÇÃO DE GESSO PROJETADO COM EQUIPAMENTO DE PROJEÇÃO EM PAREDES, SARRAFEADO (COM TALISCAS), ESPESSURA DE 1,5CM. AF_03/2023</v>
          </cell>
          <cell r="I6282" t="str">
            <v>M2</v>
          </cell>
          <cell r="J6282" t="str">
            <v>COEFICIENTE DE REPRESENTATIVIDADE</v>
          </cell>
          <cell r="K6282" t="str">
            <v>33,55</v>
          </cell>
        </row>
        <row r="6283">
          <cell r="G6283">
            <v>87527</v>
          </cell>
          <cell r="H6283" t="str">
            <v>EMBOÇO, PARA RECEBIMENTO DE CERÂMICA, EM ARGAMASSA TRAÇO 1:2:8, PREPARO MECÂNICO COM BETONEIRA 400L, APLICADO MANUALMENTE EM FACES INTERNAS DE PAREDES, PARA AMBIENTE COM ÁREA MENOR QUE 5M2, ESPESSURA DE 20MM, COM EXECUÇÃO DE TALISCAS. AF_06/2014</v>
          </cell>
          <cell r="I6283" t="str">
            <v>M2</v>
          </cell>
          <cell r="J6283" t="str">
            <v>COEFICIENTE DE REPRESENTATIVIDADE</v>
          </cell>
          <cell r="K6283" t="str">
            <v>40,33</v>
          </cell>
        </row>
        <row r="6284">
          <cell r="G6284">
            <v>87528</v>
          </cell>
          <cell r="H6284" t="str">
            <v>EMBOÇO, PARA RECEBIMENTO DE CERÂMICA, EM ARGAMASSA TRAÇO 1:2:8, PREPARO MANUAL, APLICADO MANUALMENTE EM FACES INTERNAS DE PAREDES, PARA AMBIENTE COM ÁREA MENOR QUE 5M2, ESPESSURA DE 20MM, COM EXECUÇÃO DE TALISCAS. AF_06/2014</v>
          </cell>
          <cell r="I6284" t="str">
            <v>M2</v>
          </cell>
          <cell r="J6284" t="str">
            <v>COEFICIENTE DE REPRESENTATIVIDADE</v>
          </cell>
          <cell r="K6284" t="str">
            <v>44,04</v>
          </cell>
        </row>
        <row r="6285">
          <cell r="G6285">
            <v>87529</v>
          </cell>
          <cell r="H6285" t="str">
            <v>MASSA ÚNICA, PARA RECEBIMENTO DE PINTURA, EM ARGAMASSA TRAÇO 1:2:8, PREPARO MECÂNICO COM BETONEIRA 400L, APLICADA MANUALMENTE EM FACES INTERNAS DE PAREDES, ESPESSURA DE 20MM, COM EXECUÇÃO DE TALISCAS. AF_06/2014</v>
          </cell>
          <cell r="I6285" t="str">
            <v>M2</v>
          </cell>
          <cell r="J6285" t="str">
            <v>COEFICIENTE DE REPRESENTATIVIDADE</v>
          </cell>
          <cell r="K6285" t="str">
            <v>36,98</v>
          </cell>
        </row>
        <row r="6286">
          <cell r="G6286">
            <v>87530</v>
          </cell>
          <cell r="H6286" t="str">
            <v>MASSA ÚNICA, PARA RECEBIMENTO DE PINTURA, EM ARGAMASSA TRAÇO 1:2:8, PREPARO MANUAL, APLICADA MANUALMENTE EM FACES INTERNAS DE PAREDES, ESPESSURA DE 20MM, COM EXECUÇÃO DE TALISCAS. AF_06/2014</v>
          </cell>
          <cell r="I6286" t="str">
            <v>M2</v>
          </cell>
          <cell r="J6286" t="str">
            <v>COEFICIENTE DE REPRESENTATIVIDADE</v>
          </cell>
          <cell r="K6286" t="str">
            <v>40,69</v>
          </cell>
        </row>
        <row r="6287">
          <cell r="G6287">
            <v>87531</v>
          </cell>
          <cell r="H6287" t="str">
            <v>EMBOÇO, PARA RECEBIMENTO DE CERÂMICA, EM ARGAMASSA TRAÇO 1:2:8, PREPARO MECÂNICO COM BETONEIRA 400L, APLICADO MANUALMENTE EM FACES INTERNAS DE PAREDES, PARA AMBIENTE COM ÁREA ENTRE 5M2 E 10M2, ESPESSURA DE 20MM, COM EXECUÇÃO DE TALISCAS. AF_06/2014</v>
          </cell>
          <cell r="I6287" t="str">
            <v>M2</v>
          </cell>
          <cell r="J6287" t="str">
            <v>COEFICIENTE DE REPRESENTATIVIDADE</v>
          </cell>
          <cell r="K6287" t="str">
            <v>35,79</v>
          </cell>
        </row>
        <row r="6288">
          <cell r="G6288">
            <v>87532</v>
          </cell>
          <cell r="H6288" t="str">
            <v>EMBOÇO, PARA RECEBIMENTO DE CERÂMICA, EM ARGAMASSA TRAÇO 1:2:8, PREPARO MANUAL, APLICADO MANUALMENTE EM FACES INTERNAS DE PAREDES, PARA AMBIENTE COM ÁREA  ENTRE 5M2 E 10M2, ESPESSURA DE 20MM, COM EXECUÇÃO DE TALISCAS. AF_06/2014</v>
          </cell>
          <cell r="I6288" t="str">
            <v>M2</v>
          </cell>
          <cell r="J6288" t="str">
            <v>COEFICIENTE DE REPRESENTATIVIDADE</v>
          </cell>
          <cell r="K6288" t="str">
            <v>39,50</v>
          </cell>
        </row>
        <row r="6289">
          <cell r="G6289">
            <v>87535</v>
          </cell>
          <cell r="H6289" t="str">
            <v>EMBOÇO, PARA RECEBIMENTO DE CERÂMICA, EM ARGAMASSA TRAÇO 1:2:8, PREPARO MECÂNICO COM BETONEIRA 400L, APLICADO MANUALMENTE EM FACES INTERNAS DE PAREDES, PARA AMBIENTE COM ÁREA  MAIOR QUE 10M2, ESPESSURA DE 20MM, COM EXECUÇÃO DE TALISCAS. AF_06/2014</v>
          </cell>
          <cell r="I6289" t="str">
            <v>M2</v>
          </cell>
          <cell r="J6289" t="str">
            <v>COEFICIENTE DE REPRESENTATIVIDADE</v>
          </cell>
          <cell r="K6289" t="str">
            <v>32,43</v>
          </cell>
        </row>
        <row r="6290">
          <cell r="G6290">
            <v>87536</v>
          </cell>
          <cell r="H6290" t="str">
            <v>EMBOÇO, PARA RECEBIMENTO DE CERÂMICA, EM ARGAMASSA TRAÇO 1:2:8, PREPARO MANUAL, APLICADO MANUALMENTE EM FACES INTERNAS DE PAREDES, PARA AMBIENTE COM ÁREA  MAIOR QUE 10M2, ESPESSURA DE 20MM, COM EXECUÇÃO DE TALISCAS. AF_06/2014</v>
          </cell>
          <cell r="I6290" t="str">
            <v>M2</v>
          </cell>
          <cell r="J6290" t="str">
            <v>COEFICIENTE DE REPRESENTATIVIDADE</v>
          </cell>
          <cell r="K6290" t="str">
            <v>36,14</v>
          </cell>
        </row>
        <row r="6291">
          <cell r="G6291">
            <v>87537</v>
          </cell>
          <cell r="H629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6291" t="str">
            <v>M2</v>
          </cell>
          <cell r="J6291" t="str">
            <v>COEFICIENTE DE REPRESENTATIVIDADE</v>
          </cell>
          <cell r="K6291" t="str">
            <v>77,59</v>
          </cell>
        </row>
        <row r="6292">
          <cell r="G6292">
            <v>87538</v>
          </cell>
          <cell r="H6292" t="str">
            <v>MASSA ÚNICA, PARA RECEBIMENTO DE PINTURA, EM ARGAMASSA INDUSTRIALIZADA, PREPARO MECÂNICO, APLICADO COM EQUIPAMENTO DE MISTURA E PROJEÇÃO DE 1,5 M3/H DE ARGAMASSA EM FACES INTERNAS DE PAREDES, ESPESSURA DE 20MM, COM EXECUÇÃO DE TALISCAS. AF_06/2014</v>
          </cell>
          <cell r="I6292" t="str">
            <v>M2</v>
          </cell>
          <cell r="J6292" t="str">
            <v>COEFICIENTE DE REPRESENTATIVIDADE</v>
          </cell>
          <cell r="K6292" t="str">
            <v>74,69</v>
          </cell>
        </row>
        <row r="6293">
          <cell r="G6293">
            <v>87539</v>
          </cell>
          <cell r="H6293"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6293" t="str">
            <v>M2</v>
          </cell>
          <cell r="J6293" t="str">
            <v>COEFICIENTE DE REPRESENTATIVIDADE</v>
          </cell>
          <cell r="K6293" t="str">
            <v>73,66</v>
          </cell>
        </row>
        <row r="6294">
          <cell r="G6294">
            <v>87541</v>
          </cell>
          <cell r="H629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6294" t="str">
            <v>M2</v>
          </cell>
          <cell r="J6294" t="str">
            <v>COEFICIENTE DE REPRESENTATIVIDADE</v>
          </cell>
          <cell r="K6294" t="str">
            <v>70,75</v>
          </cell>
        </row>
        <row r="6295">
          <cell r="G6295">
            <v>87543</v>
          </cell>
          <cell r="H6295" t="str">
            <v>MASSA ÚNICA, PARA RECEBIMENTO DE PINTURA OU CERÂMICA, ARGAMASSA INDUSTRIALIZADA, PREPARO MECÂNICO, APLICADO COM EQUIPAMENTO DE MISTURA E PROJEÇÃO DE 1,5 M3/H EM FACES INTERNAS DE PAREDES, ESPESSURA DE 5MM, SEM EXECUÇÃO DE TALISCAS. AF_06/2014</v>
          </cell>
          <cell r="I6295" t="str">
            <v>M2</v>
          </cell>
          <cell r="J6295" t="str">
            <v>COEFICIENTE DE REPRESENTATIVIDADE</v>
          </cell>
          <cell r="K6295" t="str">
            <v>24,30</v>
          </cell>
        </row>
        <row r="6296">
          <cell r="G6296">
            <v>87545</v>
          </cell>
          <cell r="H6296" t="str">
            <v>EMBOÇO, PARA RECEBIMENTO DE CERÂMICA, EM ARGAMASSA TRAÇO 1:2:8, PREPARO MECÂNICO COM BETONEIRA 400L, APLICADO MANUALMENTE EM FACES INTERNAS DE PAREDES, PARA AMBIENTE COM ÁREA MENOR QUE 5M2, ESPESSURA DE 10MM, COM EXECUÇÃO DE TALISCAS. AF_06/2014</v>
          </cell>
          <cell r="I6296" t="str">
            <v>M2</v>
          </cell>
          <cell r="J6296" t="str">
            <v>COEFICIENTE DE REPRESENTATIVIDADE</v>
          </cell>
          <cell r="K6296" t="str">
            <v>26,84</v>
          </cell>
        </row>
        <row r="6297">
          <cell r="G6297">
            <v>87546</v>
          </cell>
          <cell r="H6297" t="str">
            <v>EMBOÇO, PARA RECEBIMENTO DE CERÂMICA, EM ARGAMASSA TRAÇO 1:2:8, PREPARO MANUAL, APLICADO MANUALMENTE EM FACES INTERNAS DE PAREDES, PARA AMBIENTE COM ÁREA MENOR QUE 5M2, ESPESSURA DE 10MM, COM EXECUÇÃO DE TALISCAS. AF_06/2014</v>
          </cell>
          <cell r="I6297" t="str">
            <v>M2</v>
          </cell>
          <cell r="J6297" t="str">
            <v>COEFICIENTE DE REPRESENTATIVIDADE</v>
          </cell>
          <cell r="K6297" t="str">
            <v>28,95</v>
          </cell>
        </row>
        <row r="6298">
          <cell r="G6298">
            <v>87547</v>
          </cell>
          <cell r="H6298" t="str">
            <v>MASSA ÚNICA, PARA RECEBIMENTO DE PINTURA, EM ARGAMASSA TRAÇO 1:2:8, PREPARO MECÂNICO COM BETONEIRA 400L, APLICADA MANUALMENTE EM FACES INTERNAS DE PAREDES, ESPESSURA DE 10MM, COM EXECUÇÃO DE TALISCAS. AF_06/2014</v>
          </cell>
          <cell r="I6298" t="str">
            <v>M2</v>
          </cell>
          <cell r="J6298" t="str">
            <v>COEFICIENTE DE REPRESENTATIVIDADE</v>
          </cell>
          <cell r="K6298" t="str">
            <v>23,50</v>
          </cell>
        </row>
        <row r="6299">
          <cell r="G6299">
            <v>87548</v>
          </cell>
          <cell r="H6299" t="str">
            <v>MASSA ÚNICA, PARA RECEBIMENTO DE PINTURA, EM ARGAMASSA TRAÇO 1:2:8, PREPARO MANUAL, APLICADA MANUALMENTE EM FACES INTERNAS DE PAREDES, ESPESSURA DE 10MM, COM EXECUÇÃO DE TALISCAS. AF_06/2014</v>
          </cell>
          <cell r="I6299" t="str">
            <v>M2</v>
          </cell>
          <cell r="J6299" t="str">
            <v>COEFICIENTE DE REPRESENTATIVIDADE</v>
          </cell>
          <cell r="K6299" t="str">
            <v>25,61</v>
          </cell>
        </row>
        <row r="6300">
          <cell r="G6300">
            <v>87549</v>
          </cell>
          <cell r="H6300" t="str">
            <v>EMBOÇO, PARA RECEBIMENTO DE CERÂMICA, EM ARGAMASSA TRAÇO 1:2:8, PREPARO MECÂNICO COM BETONEIRA 400L, APLICADO MANUALMENTE EM FACES INTERNAS DE PAREDES, PARA AMBIENTE COM ÁREA ENTRE 5M2 E 10M2, ESPESSURA DE 10MM, COM EXECUÇÃO DE TALISCAS. AF_06/2014</v>
          </cell>
          <cell r="I6300" t="str">
            <v>M2</v>
          </cell>
          <cell r="J6300" t="str">
            <v>COEFICIENTE DE REPRESENTATIVIDADE</v>
          </cell>
          <cell r="K6300" t="str">
            <v>22,29</v>
          </cell>
        </row>
        <row r="6301">
          <cell r="G6301">
            <v>87550</v>
          </cell>
          <cell r="H6301" t="str">
            <v>EMBOÇO, PARA RECEBIMENTO DE CERÂMICA, EM ARGAMASSA TRAÇO 1:2:8, PREPARO MANUAL, APLICADO MANUALMENTE EM FACES INTERNAS DE PAREDES, PARA AMBIENTE COM ÁREA ENTRE 5M2 E 10M2, ESPESSURA DE 10MM, COM EXECUÇÃO DE TALISCAS. AF_06/2014</v>
          </cell>
          <cell r="I6301" t="str">
            <v>M2</v>
          </cell>
          <cell r="J6301" t="str">
            <v>COEFICIENTE DE REPRESENTATIVIDADE</v>
          </cell>
          <cell r="K6301" t="str">
            <v>24,40</v>
          </cell>
        </row>
        <row r="6302">
          <cell r="G6302">
            <v>87553</v>
          </cell>
          <cell r="H6302" t="str">
            <v>EMBOÇO, PARA RECEBIMENTO DE CERÂMICA, EM ARGAMASSA TRAÇO 1:2:8, PREPARO MECÂNICO COM BETONEIRA 400L, APLICADO MANUALMENTE EM FACES INTERNAS DE PAREDES, PARA AMBIENTE COM ÁREA MAIOR QUE 10M2, ESPESSURA DE 10MM, COM EXECUÇÃO DE TALISCAS. AF_06/2014</v>
          </cell>
          <cell r="I6302" t="str">
            <v>M2</v>
          </cell>
          <cell r="J6302" t="str">
            <v>COEFICIENTE DE REPRESENTATIVIDADE</v>
          </cell>
          <cell r="K6302" t="str">
            <v>18,93</v>
          </cell>
        </row>
        <row r="6303">
          <cell r="G6303">
            <v>87554</v>
          </cell>
          <cell r="H6303" t="str">
            <v>EMBOÇO, PARA RECEBIMENTO DE CERÂMICA, EM ARGAMASSA TRAÇO 1:2:8, PREPARO MANUAL, APLICADO MANUALMENTE EM FACES INTERNAS DE PAREDES, PARA AMBIENTE COM ÁREA MAIOR QUE 10M2, ESPESSURA DE 10MM, COM EXECUÇÃO DE TALISCAS. AF_06/2014</v>
          </cell>
          <cell r="I6303" t="str">
            <v>M2</v>
          </cell>
          <cell r="J6303" t="str">
            <v>COEFICIENTE DE REPRESENTATIVIDADE</v>
          </cell>
          <cell r="K6303" t="str">
            <v>21,04</v>
          </cell>
        </row>
        <row r="6304">
          <cell r="G6304">
            <v>87555</v>
          </cell>
          <cell r="H630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6304" t="str">
            <v>M2</v>
          </cell>
          <cell r="J6304" t="str">
            <v>COEFICIENTE DE REPRESENTATIVIDADE</v>
          </cell>
          <cell r="K6304" t="str">
            <v>46,97</v>
          </cell>
        </row>
        <row r="6305">
          <cell r="G6305">
            <v>87556</v>
          </cell>
          <cell r="H6305" t="str">
            <v>MASSA ÚNICA, PARA RECEBIMENTO DE PINTURA, EM ARGAMASSA INDUSTRIALIZADA, PREPARO MECÂNICO, APLICADO COM EQUIPAMENTO DE MISTURA E PROJEÇÃO DE 1,5 M3/H DE ARGAMASSA EM FACES INTERNAS DE PAREDES, ESPESSURA DE 10MM, COM EXECUÇÃO DE TALISCAS. AF_06/2014</v>
          </cell>
          <cell r="I6305" t="str">
            <v>M2</v>
          </cell>
          <cell r="J6305" t="str">
            <v>COEFICIENTE DE REPRESENTATIVIDADE</v>
          </cell>
          <cell r="K6305" t="str">
            <v>44,07</v>
          </cell>
        </row>
        <row r="6306">
          <cell r="G6306">
            <v>87557</v>
          </cell>
          <cell r="H6306"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6306" t="str">
            <v>M2</v>
          </cell>
          <cell r="J6306" t="str">
            <v>COEFICIENTE DE REPRESENTATIVIDADE</v>
          </cell>
          <cell r="K6306" t="str">
            <v>43,02</v>
          </cell>
        </row>
        <row r="6307">
          <cell r="G6307">
            <v>87559</v>
          </cell>
          <cell r="H6307"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6307" t="str">
            <v>M2</v>
          </cell>
          <cell r="J6307" t="str">
            <v>COEFICIENTE DE REPRESENTATIVIDADE</v>
          </cell>
          <cell r="K6307" t="str">
            <v>40,11</v>
          </cell>
        </row>
        <row r="6308">
          <cell r="G6308">
            <v>87561</v>
          </cell>
          <cell r="H6308" t="str">
            <v>MASSA ÚNICA, PARA RECEBIMENTO DE PINTURA OU CERÂMICA, EM ARGAMASSA INDUSTRIALIZADA, PREPARO MECÂNICO, APLICADO COM EQUIPAMENTO DE MISTURA E PROJEÇÃO DE 1,5 M3/H DE ARGAMASSA EM FACES INTERNAS DE PAREDES, ESPESSURA DE 10MM, SEM EXECUÇÃO DE TALISCAS. AF_06/2014</v>
          </cell>
          <cell r="I6308" t="str">
            <v>M2</v>
          </cell>
          <cell r="J6308" t="str">
            <v>COEFICIENTE DE REPRESENTATIVIDADE</v>
          </cell>
          <cell r="K6308" t="str">
            <v>43,28</v>
          </cell>
        </row>
        <row r="6309">
          <cell r="G6309">
            <v>87775</v>
          </cell>
          <cell r="H6309" t="str">
            <v>EMBOÇO OU MASSA ÚNICA EM ARGAMASSA TRAÇO 1:2:8, PREPARO MECÂNICO COM BETONEIRA 400 L, APLICADA MANUALMENTE EM PANOS DE FACHADA COM PRESENÇA DE VÃOS, ESPESSURA DE 25 MM. AF_08/2022</v>
          </cell>
          <cell r="I6309" t="str">
            <v>M2</v>
          </cell>
          <cell r="J6309" t="str">
            <v>COEFICIENTE DE REPRESENTATIVIDADE</v>
          </cell>
          <cell r="K6309" t="str">
            <v>49,40</v>
          </cell>
        </row>
        <row r="6310">
          <cell r="G6310">
            <v>87777</v>
          </cell>
          <cell r="H6310" t="str">
            <v>EMBOÇO OU MASSA ÚNICA EM ARGAMASSA TRAÇO 1:2:8, PREPARO MANUAL, APLICADA MANUALMENTE EM PANOS DE FACHADA COM PRESENÇA DE VÃOS, ESPESSURA DE 25 MM. AF_08/2022</v>
          </cell>
          <cell r="I6310" t="str">
            <v>M2</v>
          </cell>
          <cell r="J6310" t="str">
            <v>COEFICIENTE DE REPRESENTATIVIDADE</v>
          </cell>
          <cell r="K6310" t="str">
            <v>52,50</v>
          </cell>
        </row>
        <row r="6311">
          <cell r="G6311">
            <v>87778</v>
          </cell>
          <cell r="H6311" t="str">
            <v>EMBOÇO OU MASSA ÚNICA EM ARGAMASSA INDUSTRIALIZADA, PREPARO MECÂNICO E APLICAÇÃO COM EQUIPAMENTO DE MISTURA E PROJEÇÃO DE 1,5 M3/H DE ARGAMASSA EM PANOS DE FACHADA COM PRESENÇA DE VÃOS, ESPESSURA DE 25 MM. AF_08/2022</v>
          </cell>
          <cell r="I6311" t="str">
            <v>M2</v>
          </cell>
          <cell r="J6311" t="str">
            <v>COEFICIENTE DE REPRESENTATIVIDADE</v>
          </cell>
          <cell r="K6311" t="str">
            <v>80,83</v>
          </cell>
        </row>
        <row r="6312">
          <cell r="G6312">
            <v>87779</v>
          </cell>
          <cell r="H6312" t="str">
            <v>EMBOÇO OU MASSA ÚNICA EM ARGAMASSA TRAÇO 1:2:8, PREPARO MECÂNICO COM BETONEIRA 400 L, APLICADA MANUALMENTE EM PANOS DE FACHADA COM PRESENÇA DE VÃOS, ESPESSURA DE 35 MM. AF_08/2022</v>
          </cell>
          <cell r="I6312" t="str">
            <v>M2</v>
          </cell>
          <cell r="J6312" t="str">
            <v>COEFICIENTE DE REPRESENTATIVIDADE</v>
          </cell>
          <cell r="K6312" t="str">
            <v>63,72</v>
          </cell>
        </row>
        <row r="6313">
          <cell r="G6313">
            <v>87781</v>
          </cell>
          <cell r="H6313" t="str">
            <v>EMBOÇO OU MASSA ÚNICA EM ARGAMASSA TRAÇO 1:2:8, PREPARO MANUAL, APLICADA MANUALMENTE EM PANOS DE FACHADA COM PRESENÇA DE VÃOS, ESPESSURA DE 35 MM. AF_08/2022</v>
          </cell>
          <cell r="I6313" t="str">
            <v>M2</v>
          </cell>
          <cell r="J6313" t="str">
            <v>COEFICIENTE DE REPRESENTATIVIDADE</v>
          </cell>
          <cell r="K6313" t="str">
            <v>67,87</v>
          </cell>
        </row>
        <row r="6314">
          <cell r="G6314">
            <v>87783</v>
          </cell>
          <cell r="H6314" t="str">
            <v>EMBOÇO OU MASSA ÚNICA EM ARGAMASSA INDUSTRIALIZADA, PREPARO MECÂNICO E APLICAÇÃO COM EQUIPAMENTO DE MISTURA E PROJEÇÃO DE 1,5 M3/H DE ARGAMASSA EM PANOS DE FACHADA COM PRESENÇA DE VÃOS, ESPESSURA DE 35 MM. AF_08/2022</v>
          </cell>
          <cell r="I6314" t="str">
            <v>M2</v>
          </cell>
          <cell r="J6314" t="str">
            <v>COEFICIENTE DE REPRESENTATIVIDADE</v>
          </cell>
          <cell r="K6314" t="str">
            <v>106,08</v>
          </cell>
        </row>
        <row r="6315">
          <cell r="G6315">
            <v>87784</v>
          </cell>
          <cell r="H6315" t="str">
            <v>EMBOÇO OU MASSA ÚNICA EM ARGAMASSA TRAÇO 1:2:8, PREPARO MECÂNICO COM BETONEIRA 400 L, APLICADA MANUALMENTE EM PANOS DE FACHADA COM PRESENÇA DE VÃOS, ESPESSURA DE 45 MM. AF_08/2022</v>
          </cell>
          <cell r="I6315" t="str">
            <v>M2</v>
          </cell>
          <cell r="J6315" t="str">
            <v>COEFICIENTE DE REPRESENTATIVIDADE</v>
          </cell>
          <cell r="K6315" t="str">
            <v>70,17</v>
          </cell>
        </row>
        <row r="6316">
          <cell r="G6316">
            <v>87786</v>
          </cell>
          <cell r="H6316" t="str">
            <v>EMBOÇO OU MASSA ÚNICA EM ARGAMASSA TRAÇO 1:2:8, PREPARO MANUAL, APLICADA MANUALMENTE EM PANOS DE FACHADA COM PRESENÇA DE VÃOS, ESPESSURA DE 45 MM. AF_08/2022</v>
          </cell>
          <cell r="I6316" t="str">
            <v>M2</v>
          </cell>
          <cell r="J6316" t="str">
            <v>COEFICIENTE DE REPRESENTATIVIDADE</v>
          </cell>
          <cell r="K6316" t="str">
            <v>75,38</v>
          </cell>
        </row>
        <row r="6317">
          <cell r="G6317">
            <v>87787</v>
          </cell>
          <cell r="H6317" t="str">
            <v>EMBOÇO OU MASSA ÚNICA EM ARGAMASSA INDUSTRIALIZADA, PREPARO MECÂNICO E APLICAÇÃO COM EQUIPAMENTO DE MISTURA E PROJEÇÃO DE 1,5 M3/H DE ARGAMASSA EM PANOS DE FACHADA COM PRESENÇA DE VÃOS, ESPESSURA DE 45 MM. AF_08/2022</v>
          </cell>
          <cell r="I6317" t="str">
            <v>M2</v>
          </cell>
          <cell r="J6317" t="str">
            <v>COEFICIENTE DE REPRESENTATIVIDADE</v>
          </cell>
          <cell r="K6317" t="str">
            <v>124,11</v>
          </cell>
        </row>
        <row r="6318">
          <cell r="G6318">
            <v>87788</v>
          </cell>
          <cell r="H6318" t="str">
            <v>EMBOÇO OU MASSA ÚNICA EM ARGAMASSA TRAÇO 1:2:8, PREPARO MECÂNICO COM BETONEIRA 400 L, APLICADA MANUALMENTE EM PANOS DE FACHADA COM PRESENÇA DE VÃOS, ESPESSURA MAIOR OU IGUAL A 50 MM. AF_08/2022</v>
          </cell>
          <cell r="I6318" t="str">
            <v>M2</v>
          </cell>
          <cell r="J6318" t="str">
            <v>COEFICIENTE DE REPRESENTATIVIDADE</v>
          </cell>
          <cell r="K6318" t="str">
            <v>82,30</v>
          </cell>
        </row>
        <row r="6319">
          <cell r="G6319">
            <v>87790</v>
          </cell>
          <cell r="H6319" t="str">
            <v>EMBOÇO OU MASSA ÚNICA EM ARGAMASSA TRAÇO 1:2:8, PREPARO MANUAL, APLICADA MANUALMENTE EM PANOS DE FACHADA COM PRESENÇA DE VÃOS, ESPESSURA MAIOR OU IGUAL A 50 MM. AF_06/2014</v>
          </cell>
          <cell r="I6319" t="str">
            <v>M2</v>
          </cell>
          <cell r="J6319" t="str">
            <v>COEFICIENTE DE REPRESENTATIVIDADE</v>
          </cell>
          <cell r="K6319" t="str">
            <v>88,04</v>
          </cell>
        </row>
        <row r="6320">
          <cell r="G6320">
            <v>87791</v>
          </cell>
          <cell r="H6320" t="str">
            <v>EMBOÇO OU MASSA ÚNICA EM ARGAMASSA INDUSTRIALIZADA, PREPARO MECÂNICO E APLICAÇÃO COM EQUIPAMENTO DE MISTURA E PROJEÇÃO DE 1,5 M3/H DE ARGAMASSA EM PANOS DE FACHADA COM PRESENÇA DE VÃOS, ESPESSURA MAIOR OU IGUAL A 50 MM. AF_08/2022</v>
          </cell>
          <cell r="I6320" t="str">
            <v>M2</v>
          </cell>
          <cell r="J6320" t="str">
            <v>COEFICIENTE DE REPRESENTATIVIDADE</v>
          </cell>
          <cell r="K6320" t="str">
            <v>136,73</v>
          </cell>
        </row>
        <row r="6321">
          <cell r="G6321">
            <v>87792</v>
          </cell>
          <cell r="H6321" t="str">
            <v>EMBOÇO OU MASSA ÚNICA EM ARGAMASSA TRAÇO 1:2:8, PREPARO MECÂNICO COM BETONEIRA 400 L, APLICADA MANUALMENTE EM PANOS CEGOS DE FACHADA (SEM PRESENÇA DE VÃOS), ESPESSURA DE 25 MM. AF_08/2022</v>
          </cell>
          <cell r="I6321" t="str">
            <v>M2</v>
          </cell>
          <cell r="J6321" t="str">
            <v>COEFICIENTE DE REPRESENTATIVIDADE</v>
          </cell>
          <cell r="K6321" t="str">
            <v>37,28</v>
          </cell>
        </row>
        <row r="6322">
          <cell r="G6322">
            <v>87794</v>
          </cell>
          <cell r="H6322" t="str">
            <v>EMBOÇO OU MASSA ÚNICA EM ARGAMASSA TRAÇO 1:2:8, PREPARO MANUAL, APLICADA MANUALMENTE EM PANOS CEGOS DE FACHADA (SEM PRESENÇA DE VÃOS), ESPESSURA DE 25 MM. AF_09/2022</v>
          </cell>
          <cell r="I6322" t="str">
            <v>M2</v>
          </cell>
          <cell r="J6322" t="str">
            <v>COEFICIENTE DE REPRESENTATIVIDADE</v>
          </cell>
          <cell r="K6322" t="str">
            <v>40,18</v>
          </cell>
        </row>
        <row r="6323">
          <cell r="G6323">
            <v>87795</v>
          </cell>
          <cell r="H6323" t="str">
            <v>EMBOÇO OU MASSA ÚNICA EM ARGAMASSA INDUSTRIALIZADA, PREPARO MECÂNICO E APLICAÇÃO COM EQUIPAMENTO DE MISTURA E PROJEÇÃO DE 1,5 M3/H DE ARGAMASSA EM PANOS CEGOS DE FACHADA (SEM PRESENÇA DE VÃOS), ESPESSURA DE 25 MM. AF_08/2022</v>
          </cell>
          <cell r="I6323" t="str">
            <v>M2</v>
          </cell>
          <cell r="J6323" t="str">
            <v>COEFICIENTE DE REPRESENTATIVIDADE</v>
          </cell>
          <cell r="K6323" t="str">
            <v>67,48</v>
          </cell>
        </row>
        <row r="6324">
          <cell r="G6324">
            <v>87797</v>
          </cell>
          <cell r="H6324" t="str">
            <v>EMBOÇO OU MASSA ÚNICA EM ARGAMASSA TRAÇO 1:2:8, PREPARO MECÂNICO COM BETONEIRA 400 L, APLICADA MANUALMENTE EM PANOS CEGOS DE FACHADA (SEM PRESENÇA DE VÃOS), ESPESSURA DE 35 MM. AF_08/2022</v>
          </cell>
          <cell r="I6324" t="str">
            <v>M2</v>
          </cell>
          <cell r="J6324" t="str">
            <v>COEFICIENTE DE REPRESENTATIVIDADE</v>
          </cell>
          <cell r="K6324" t="str">
            <v>51,22</v>
          </cell>
        </row>
        <row r="6325">
          <cell r="G6325">
            <v>87799</v>
          </cell>
          <cell r="H6325" t="str">
            <v>EMBOÇO OU MASSA ÚNICA EM ARGAMASSA TRAÇO 1:2:8, PREPARO MANUAL, APLICADA MANUALMENTE EM PANOS CEGOS DE FACHADA (SEM PRESENÇA DE VÃOS), ESPESSURA DE 35 MM. AF_08/2022</v>
          </cell>
          <cell r="I6325" t="str">
            <v>M2</v>
          </cell>
          <cell r="J6325" t="str">
            <v>COEFICIENTE DE REPRESENTATIVIDADE</v>
          </cell>
          <cell r="K6325" t="str">
            <v>55,10</v>
          </cell>
        </row>
        <row r="6326">
          <cell r="G6326">
            <v>87800</v>
          </cell>
          <cell r="H6326" t="str">
            <v>EMBOÇO OU MASSA ÚNICA EM ARGAMASSA INDUSTRIALIZADA, PREPARO MECÂNICO E APLICAÇÃO COM EQUIPAMENTO DE MISTURA E PROJEÇÃO DE 1,5 M3/H DE ARGAMASSA EM PANOS CEGOS DE FACHADA (SEM PRESENÇA DE VÃOS), ESPESSURA DE 35 MM. AF_08/2022</v>
          </cell>
          <cell r="I6326" t="str">
            <v>M2</v>
          </cell>
          <cell r="J6326" t="str">
            <v>COEFICIENTE DE REPRESENTATIVIDADE</v>
          </cell>
          <cell r="K6326" t="str">
            <v>91,51</v>
          </cell>
        </row>
        <row r="6327">
          <cell r="G6327">
            <v>87801</v>
          </cell>
          <cell r="H6327" t="str">
            <v>EMBOÇO OU MASSA ÚNICA EM ARGAMASSA TRAÇO 1:2:8, PREPARO MECÂNICO COM BETONEIRA 400 L, APLICADA MANUALMENTE EM PANOS CEGOS DE FACHADA (SEM PRESENÇA DE VÃOS), ESPESSURA DE 45 MM. AF_08/2022</v>
          </cell>
          <cell r="I6327" t="str">
            <v>M2</v>
          </cell>
          <cell r="J6327" t="str">
            <v>COEFICIENTE DE REPRESENTATIVIDADE</v>
          </cell>
          <cell r="K6327" t="str">
            <v>57,25</v>
          </cell>
        </row>
        <row r="6328">
          <cell r="G6328">
            <v>87803</v>
          </cell>
          <cell r="H6328" t="str">
            <v>EMBOÇO OU MASSA ÚNICA EM ARGAMASSA TRAÇO 1:2:8, PREPARO MANUAL, APLICADA MANUALMENTE EM PANOS CEGOS DE FACHADA (SEM PRESENÇA DE VÃOS), ESPESSURA DE 45 MM. AF_08/2022</v>
          </cell>
          <cell r="I6328" t="str">
            <v>M2</v>
          </cell>
          <cell r="J6328" t="str">
            <v>COEFICIENTE DE REPRESENTATIVIDADE</v>
          </cell>
          <cell r="K6328" t="str">
            <v>62,12</v>
          </cell>
        </row>
        <row r="6329">
          <cell r="G6329">
            <v>87804</v>
          </cell>
          <cell r="H6329" t="str">
            <v>EMBOÇO OU MASSA ÚNICA EM ARGAMASSA INDUSTRIALIZADA, PREPARO MECÂNICO E APLICAÇÃO COM EQUIPAMENTO DE MISTURA E PROJEÇÃO DE 1,5 M3/H DE ARGAMASSA EM PANOS CEGOS DE FACHADA (SEM PRESENÇA DE VÃOS), ESPESSURA DE 45 MM. AF_08/2022</v>
          </cell>
          <cell r="I6329" t="str">
            <v>M2</v>
          </cell>
          <cell r="J6329" t="str">
            <v>COEFICIENTE DE REPRESENTATIVIDADE</v>
          </cell>
          <cell r="K6329" t="str">
            <v>108,36</v>
          </cell>
        </row>
        <row r="6330">
          <cell r="G6330">
            <v>87805</v>
          </cell>
          <cell r="H6330" t="str">
            <v>EMBOÇO OU MASSA ÚNICA EM ARGAMASSA TRAÇO 1:2:8, PREPARO MECÂNICO COM BETONEIRA 400 L, APLICADA MANUALMENTE EM PANOS CEGOS DE FACHADA (SEM PRESENÇA DE VÃOS), ESPESSURA MAIOR OU IGUAL A 50 MM. AF_08/2022</v>
          </cell>
          <cell r="I6330" t="str">
            <v>M2</v>
          </cell>
          <cell r="J6330" t="str">
            <v>COEFICIENTE DE REPRESENTATIVIDADE</v>
          </cell>
          <cell r="K6330" t="str">
            <v>62,53</v>
          </cell>
        </row>
        <row r="6331">
          <cell r="G6331">
            <v>87807</v>
          </cell>
          <cell r="H6331" t="str">
            <v>EMBOÇO OU MASSA ÚNICA EM ARGAMASSA TRAÇO 1:2:8, PREPARO MANUAL, APLICADA MANUALMENTE EM PANOS CEGOS DE FACHADA (SEM PRESENÇA DE VÃOS), ESPESSURA MAIOR OU IGUAL A 50 MM. AF_08/2022</v>
          </cell>
          <cell r="I6331" t="str">
            <v>M2</v>
          </cell>
          <cell r="J6331" t="str">
            <v>COEFICIENTE DE REPRESENTATIVIDADE</v>
          </cell>
          <cell r="K6331" t="str">
            <v>67,89</v>
          </cell>
        </row>
        <row r="6332">
          <cell r="G6332">
            <v>87808</v>
          </cell>
          <cell r="H6332" t="str">
            <v>EMBOÇO OU MASSA ÚNICA EM ARGAMASSA INDUSTRIALIZADA, PREPARO MECÂNICO E APLICAÇÃO COM EQUIPAMENTO DE MISTURA E PROJEÇÃO DE 1,5 M3/H DE ARGAMASSA EM PANOS CEGOS DE FACHADA (SEM PRESENÇA DE VÃOS), ESPESSURA MAIOR OU IGUAL A 50 MM. AF_08/2022</v>
          </cell>
          <cell r="I6332" t="str">
            <v>M2</v>
          </cell>
          <cell r="J6332" t="str">
            <v>COEFICIENTE DE REPRESENTATIVIDADE</v>
          </cell>
          <cell r="K6332" t="str">
            <v>116,21</v>
          </cell>
        </row>
        <row r="6333">
          <cell r="G6333">
            <v>87809</v>
          </cell>
          <cell r="H6333" t="str">
            <v>EMBOÇO OU MASSA ÚNICA EM ARGAMASSA TRAÇO 1:2:8, PREPARO MECÂNICO COM BETONEIRA 400 L, APLICADA MANUALMENTE EM SUPERFÍCIES EXTERNAS DA SACADA, ESPESSURA DE 25 MM, SEM USO DE TELA METÁLICA DE REFORÇO CONTRA FISSURAÇÃO. AF_08/2022</v>
          </cell>
          <cell r="I6333" t="str">
            <v>M2</v>
          </cell>
          <cell r="J6333" t="str">
            <v>COEFICIENTE DE REPRESENTATIVIDADE</v>
          </cell>
          <cell r="K6333" t="str">
            <v>67,98</v>
          </cell>
        </row>
        <row r="6334">
          <cell r="G6334">
            <v>87811</v>
          </cell>
          <cell r="H6334" t="str">
            <v>EMBOÇO OU MASSA ÚNICA EM ARGAMASSA TRAÇO 1:2:8, PREPARO MANUAL, APLICADA MANUALMENTE EM SUPERFÍCIES EXTERNAS DA SACADA, ESPESSURA DE 25 MM, SEM USO DE TELA METÁLICA DE REFORÇO CONTRA FISSURAÇÃO. AF_08/2022</v>
          </cell>
          <cell r="I6334" t="str">
            <v>M2</v>
          </cell>
          <cell r="J6334" t="str">
            <v>COEFICIENTE DE REPRESENTATIVIDADE</v>
          </cell>
          <cell r="K6334" t="str">
            <v>70,88</v>
          </cell>
        </row>
        <row r="6335">
          <cell r="G6335">
            <v>87812</v>
          </cell>
          <cell r="H6335" t="str">
            <v>EMBOÇO OU MASSA ÚNICA EM ARGAMASSA INDUSTRIALIZADA, PREPARO MECÂNICO E APLICAÇÃO COM EQUIPAMENTO DE MISTURA E PROJEÇÃO DE 1,5 M3/H EM SUPERFÍCIES EXTERNAS DA SACADA, ESPESSURA 25 MM, SEM USO DE TELA METÁLICA. AF_08/2022</v>
          </cell>
          <cell r="I6335" t="str">
            <v>M2</v>
          </cell>
          <cell r="J6335" t="str">
            <v>COEFICIENTE DE REPRESENTATIVIDADE</v>
          </cell>
          <cell r="K6335" t="str">
            <v>95,12</v>
          </cell>
        </row>
        <row r="6336">
          <cell r="G6336">
            <v>87813</v>
          </cell>
          <cell r="H6336" t="str">
            <v>EMBOÇO OU MASSA ÚNICA EM ARGAMASSA TRAÇO 1:2:8, PREPARO MECÂNICO COM BETONEIRA 400 L, APLICADA MANUALMENTE EM SUPERFÍCIES EXTERNAS DA SACADA, ESPESSURA DE 35 MM, SEM USO DE TELA METÁLICA DE REFORÇO CONTRA FISSURAÇÃO. AF_08/2022</v>
          </cell>
          <cell r="I6336" t="str">
            <v>M2</v>
          </cell>
          <cell r="J6336" t="str">
            <v>COEFICIENTE DE REPRESENTATIVIDADE</v>
          </cell>
          <cell r="K6336" t="str">
            <v>81,92</v>
          </cell>
        </row>
        <row r="6337">
          <cell r="G6337">
            <v>87815</v>
          </cell>
          <cell r="H6337" t="str">
            <v>EMBOÇO OU MASSA ÚNICA EM ARGAMASSA TRAÇO 1:2:8, PREPARO MANUAL, APLICADA MANUALMENTE EM SUPERFÍCIES EXTERNAS DA SACADA, ESPESSURA DE 35 MM, SEM USO DE TELA METÁLICA DE REFORÇO CONTRA FISSURAÇÃO. AF_08/2022</v>
          </cell>
          <cell r="I6337" t="str">
            <v>M2</v>
          </cell>
          <cell r="J6337" t="str">
            <v>COEFICIENTE DE REPRESENTATIVIDADE</v>
          </cell>
          <cell r="K6337" t="str">
            <v>85,80</v>
          </cell>
        </row>
        <row r="6338">
          <cell r="G6338">
            <v>87816</v>
          </cell>
          <cell r="H6338" t="str">
            <v>EMBOÇO OU MASSA ÚNICA EM ARGAMASSA INDUSTRIALIZADA, PREPARO MECÂNICO E APLICAÇÃO COM EQUIPAMENTO DE MISTURA E PROJEÇÃO DE 1,5 M3/H EM SUPERFÍCIES EXTERNAS DA SACADA, ESPESSURA 35 MM, SEM USO DE TELA METÁLICA. AF_08/2022</v>
          </cell>
          <cell r="I6338" t="str">
            <v>M2</v>
          </cell>
          <cell r="J6338" t="str">
            <v>COEFICIENTE DE REPRESENTATIVIDADE</v>
          </cell>
          <cell r="K6338" t="str">
            <v>119,18</v>
          </cell>
        </row>
        <row r="6339">
          <cell r="G6339">
            <v>87817</v>
          </cell>
          <cell r="H6339" t="str">
            <v>EMBOÇO OU MASSA ÚNICA EM ARGAMASSA TRAÇO 1:2:8, PREPARO MECÂNICO COM BETONEIRA 400 L, APLICADA MANUALMENTE EM SUPERFÍCIES EXTERNAS DA SACADA, ESPESSURA DE 45 MM, SEM USO DE TELA METÁLICA DE REFORÇO CONTRA FISSURAÇÃO. AF_08/2022</v>
          </cell>
          <cell r="I6339" t="str">
            <v>M2</v>
          </cell>
          <cell r="J6339" t="str">
            <v>COEFICIENTE DE REPRESENTATIVIDADE</v>
          </cell>
          <cell r="K6339" t="str">
            <v>87,95</v>
          </cell>
        </row>
        <row r="6340">
          <cell r="G6340">
            <v>87819</v>
          </cell>
          <cell r="H6340" t="str">
            <v>EMBOÇO OU MASSA ÚNICA EM ARGAMASSA TRAÇO 1:2:8, PREPARO MANUAL, APLICADA MANUALMENTE EM SUPERFÍCIES EXTERNAS DA SACADA, ESPESSURA DE 45 MM, SEM USO DE TELA METÁLICA DE REFORÇO CONTRA FISSURAÇÃO. AF_08/2022</v>
          </cell>
          <cell r="I6340" t="str">
            <v>M2</v>
          </cell>
          <cell r="J6340" t="str">
            <v>COEFICIENTE DE REPRESENTATIVIDADE</v>
          </cell>
          <cell r="K6340" t="str">
            <v>92,82</v>
          </cell>
        </row>
        <row r="6341">
          <cell r="G6341">
            <v>87820</v>
          </cell>
          <cell r="H6341" t="str">
            <v>EMBOÇO OU MASSA ÚNICA EM ARGAMASSA INDUSTRIALIZADA, PREPARO MECÂNICO E APLICAÇÃO COM EQUIPAMENTO DE MISTURA E PROJEÇÃO DE 1,5 M3/H EM SUPERFÍCIES EXTERNAS DA SACADA, ESPESSURA 45 MM, SEM USO DE TELA METÁLICA. AF_08/2022</v>
          </cell>
          <cell r="I6341" t="str">
            <v>M2</v>
          </cell>
          <cell r="J6341" t="str">
            <v>COEFICIENTE DE REPRESENTATIVIDADE</v>
          </cell>
          <cell r="K6341" t="str">
            <v>136,03</v>
          </cell>
        </row>
        <row r="6342">
          <cell r="G6342">
            <v>87821</v>
          </cell>
          <cell r="H6342" t="str">
            <v>EMBOÇO OU MASSA ÚNICA EM ARGAMASSA TRAÇO 1:2:8, PREPARO MECÂNICO COM BETONEIRA 400 L, APLICADA MANUALMENTE EM SUPERFÍCIES EXTERNAS DA SACADA, ESPESSURA MAIOR OU IGUAL A 50 MM, SEM USO DE TELA METÁLICA DE REFORÇO CONTRA FISSURAÇÃO. AF_08/2022</v>
          </cell>
          <cell r="I6342" t="str">
            <v>M2</v>
          </cell>
          <cell r="J6342" t="str">
            <v>COEFICIENTE DE REPRESENTATIVIDADE</v>
          </cell>
          <cell r="K6342" t="str">
            <v>113,19</v>
          </cell>
        </row>
        <row r="6343">
          <cell r="G6343">
            <v>87823</v>
          </cell>
          <cell r="H6343" t="str">
            <v>EMBOÇO OU MASSA ÚNICA EM ARGAMASSA TRAÇO 1:2:8, PREPARO MANUAL, APLICADA MANUALMENTE EM SUPERFÍCIES EXTERNAS DA SACADA, ESPESSURA MAIOR OU IGUAL A 50 MM, SEM USO DE TELA METÁLICA DE REFORÇO CONTRA FISSURAÇÃO. AF_068/2022</v>
          </cell>
          <cell r="I6343" t="str">
            <v>M2</v>
          </cell>
          <cell r="J6343" t="str">
            <v>COEFICIENTE DE REPRESENTATIVIDADE</v>
          </cell>
          <cell r="K6343" t="str">
            <v>118,55</v>
          </cell>
        </row>
        <row r="6344">
          <cell r="G6344">
            <v>87824</v>
          </cell>
          <cell r="H6344" t="str">
            <v>EMBOÇO OU MASSA ÚNICA EM ARGAMASSA INDUSTRIALIZADA, PREPARO MECÂNICO E APLICAÇÃO COM EQUIPAMENTO DE MISTURA E PROJEÇÃO DE 1,5 M3/H EM SUPERFÍCIES EXTERNAS DA SACADA, ESPESSURA MAIOR OU IGUAL A 50 MM, SEM USO DE TELA METÁLICA. AF_08/2022</v>
          </cell>
          <cell r="I6344" t="str">
            <v>M2</v>
          </cell>
          <cell r="J6344" t="str">
            <v>COEFICIENTE DE REPRESENTATIVIDADE</v>
          </cell>
          <cell r="K6344" t="str">
            <v>156,80</v>
          </cell>
        </row>
        <row r="6345">
          <cell r="G6345">
            <v>87825</v>
          </cell>
          <cell r="H6345" t="str">
            <v>EMBOÇO OU MASSA ÚNICA EM ARGAMASSA TRAÇO 1:2:8, PREPARO MECÂNICO COM BETONEIRA 400 L, APLICADA MANUALMENTE NAS PAREDES INTERNAS DA SACADA, ESPESSURA DE 25 MM, SEM USO DE TELA METÁLICA DE REFORÇO CONTRA FISSURAÇÃO. AF_08/2022</v>
          </cell>
          <cell r="I6345" t="str">
            <v>M2</v>
          </cell>
          <cell r="J6345" t="str">
            <v>COEFICIENTE DE REPRESENTATIVIDADE</v>
          </cell>
          <cell r="K6345" t="str">
            <v>64,55</v>
          </cell>
        </row>
        <row r="6346">
          <cell r="G6346">
            <v>87827</v>
          </cell>
          <cell r="H6346" t="str">
            <v>EMBOÇO OU MASSA ÚNICA EM ARGAMASSA TRAÇO 1:2:8, PREPARO MANUAL, APLICADA MANUALMENTE NAS PAREDES INTERNAS DA SACADA, ESPESSURA DE 25 MM, SEM USO DE TELA METÁLICA DE REFORÇO CONTRA FISSURAÇÃO. AF_08/2022</v>
          </cell>
          <cell r="I6346" t="str">
            <v>M2</v>
          </cell>
          <cell r="J6346" t="str">
            <v>COEFICIENTE DE REPRESENTATIVIDADE</v>
          </cell>
          <cell r="K6346" t="str">
            <v>68,10</v>
          </cell>
        </row>
        <row r="6347">
          <cell r="G6347">
            <v>87828</v>
          </cell>
          <cell r="H6347" t="str">
            <v>EMBOÇO OU MASSA ÚNICA EM ARGAMASSA INDUSTRIALIZADA, PREPARO MECÂNICO E APLICAÇÃO COM EQUIPAMENTO DE MISTURA E PROJEÇÃO DE 1,5 M3/H NAS PAREDES INTERNAS DA SACADA, ESPESSURA 25 MM, SEM USO DE TELA METÁLICA. AF_08/2022</v>
          </cell>
          <cell r="I6347" t="str">
            <v>M2</v>
          </cell>
          <cell r="J6347" t="str">
            <v>COEFICIENTE DE REPRESENTATIVIDADE</v>
          </cell>
          <cell r="K6347" t="str">
            <v>99,58</v>
          </cell>
        </row>
        <row r="6348">
          <cell r="G6348">
            <v>87829</v>
          </cell>
          <cell r="H6348" t="str">
            <v>EMBOÇO OU MASSA ÚNICA EM ARGAMASSA TRAÇO 1:2:8, PREPARO MECÂNICO COM BETONEIRA 400 L, APLICADA MANUALMENTE NAS PAREDES INTERNAS DA SACADA, ESPESSURA DE 35 MM, SEM USO DE TELA METÁLICA DE REFORÇO CONTRA FISSURAÇÃO. AF_08/2022</v>
          </cell>
          <cell r="I6348" t="str">
            <v>M2</v>
          </cell>
          <cell r="J6348" t="str">
            <v>COEFICIENTE DE REPRESENTATIVIDADE</v>
          </cell>
          <cell r="K6348" t="str">
            <v>78,66</v>
          </cell>
        </row>
        <row r="6349">
          <cell r="G6349">
            <v>87831</v>
          </cell>
          <cell r="H6349" t="str">
            <v>EMBOÇO OU MASSA ÚNICA EM ARGAMASSA TRAÇO 1:2:8, PREPARO MANUAL, APLICADA MANUALMENTE NAS PAREDES INTERNAS DA SACADA, ESPESSURA DE 35 MM, SEM USO DE TELA METÁLICA DE REFORÇO CONTRA FISSURAÇÃO. AF_08/2022</v>
          </cell>
          <cell r="I6349" t="str">
            <v>M2</v>
          </cell>
          <cell r="J6349" t="str">
            <v>COEFICIENTE DE REPRESENTATIVIDADE</v>
          </cell>
          <cell r="K6349" t="str">
            <v>83,40</v>
          </cell>
        </row>
        <row r="6350">
          <cell r="G6350">
            <v>87832</v>
          </cell>
          <cell r="H6350" t="str">
            <v>EMBOÇO OU MASSA ÚNICA EM ARGAMASSA INDUSTRIALIZADA, PREPARO MECÂNICO E APLICAÇÃO COM EQUIPAMENTO DE MISTURA E PROJEÇÃO DE 1,5 M3/H DE ARGAMASSA NAS PAREDES INTERNAS DA SACADA, ESPESSURA 35 MM, SEM USO DE TELA METÁLICA. AF_08/2022</v>
          </cell>
          <cell r="I6350" t="str">
            <v>M2</v>
          </cell>
          <cell r="J6350" t="str">
            <v>COEFICIENTE DE REPRESENTATIVIDADE</v>
          </cell>
          <cell r="K6350" t="str">
            <v>126,27</v>
          </cell>
        </row>
        <row r="6351">
          <cell r="G6351">
            <v>87834</v>
          </cell>
          <cell r="H6351" t="str">
            <v>REVESTIMENTO DECORATIVO MONOCAMADA APLICADO MANUALMENTE EM PANOS CEGOS DA FACHADA DE UM EDIFÍCIO DE ESTRUTURA CONVENCIONAL, COM ACABAMENTO RASPADO. AF_06/2014</v>
          </cell>
          <cell r="I6351" t="str">
            <v>M2</v>
          </cell>
          <cell r="J6351" t="str">
            <v>COEFICIENTE DE REPRESENTATIVIDADE</v>
          </cell>
          <cell r="K6351" t="str">
            <v>184,25</v>
          </cell>
        </row>
        <row r="6352">
          <cell r="G6352">
            <v>87835</v>
          </cell>
          <cell r="H6352" t="str">
            <v>REVESTIMENTO DECORATIVO MONOCAMADA APLICADO MANUALMENTE EM PANOS CEGOS DA FACHADA DE UM EDIFÍCIO DE ALVENARIA ESTRUTURAL, COM ACABAMENTO RASPADO. AF_06/2014</v>
          </cell>
          <cell r="I6352" t="str">
            <v>M2</v>
          </cell>
          <cell r="J6352" t="str">
            <v>COEFICIENTE DE REPRESENTATIVIDADE</v>
          </cell>
          <cell r="K6352" t="str">
            <v>128,28</v>
          </cell>
        </row>
        <row r="6353">
          <cell r="G6353">
            <v>87836</v>
          </cell>
          <cell r="H6353" t="str">
            <v>REVESTIMENTO DECORATIVO MONOCAMADA APLICADO COM EQUIPAMENTO DE PROJEÇÃO EM PANOS CEGOS DA FACHADA DE UM EDIFÍCIO DE ESTRUTURA CONVENCIONAL, COM ACABAMENTO RASPADO. AF_06/2014</v>
          </cell>
          <cell r="I6353" t="str">
            <v>M2</v>
          </cell>
          <cell r="J6353" t="str">
            <v>COEFICIENTE DE REPRESENTATIVIDADE</v>
          </cell>
          <cell r="K6353" t="str">
            <v>177,40</v>
          </cell>
        </row>
        <row r="6354">
          <cell r="G6354">
            <v>87837</v>
          </cell>
          <cell r="H6354" t="str">
            <v>REVESTIMENTO DECORATIVO MONOCAMADA APLICADO COM EQUIPAMENTO DE PROJEÇÃO EM PANOS CEGOS DA FACHADA DE UM EDIFÍCIO DE ALVENARIA ESTRUTURAL, COM ACABAMENTO RASPADO. AF_06/2014</v>
          </cell>
          <cell r="I6354" t="str">
            <v>M2</v>
          </cell>
          <cell r="J6354" t="str">
            <v>COEFICIENTE DE REPRESENTATIVIDADE</v>
          </cell>
          <cell r="K6354" t="str">
            <v>122,21</v>
          </cell>
        </row>
        <row r="6355">
          <cell r="G6355">
            <v>87838</v>
          </cell>
          <cell r="H6355" t="str">
            <v>REVESTIMENTO DECORATIVO MONOCAMADA APLICADO MANUALMENTE EM PANOS DA FACHADA COM PRESENÇA DE VÃOS, DE UM EDIFÍCIO DE ESTRUTURA CONVENCIONAL E ACABAMENTO RASPADO. AF_06/2014</v>
          </cell>
          <cell r="I6355" t="str">
            <v>M2</v>
          </cell>
          <cell r="J6355" t="str">
            <v>COEFICIENTE DE REPRESENTATIVIDADE</v>
          </cell>
          <cell r="K6355" t="str">
            <v>190,62</v>
          </cell>
        </row>
        <row r="6356">
          <cell r="G6356">
            <v>87839</v>
          </cell>
          <cell r="H6356" t="str">
            <v>REVESTIMENTO DECORATIVO MONOCAMADA APLICADO MANUALMENTE EM PANOS DA FACHADA COM PRESENÇA DE VÃOS, DE UM EDIFÍCIO DE ALVENARIA ESTRUTURAL E ACABAMENTO RASPADO. AF_06/2014</v>
          </cell>
          <cell r="I6356" t="str">
            <v>M2</v>
          </cell>
          <cell r="J6356" t="str">
            <v>COEFICIENTE DE REPRESENTATIVIDADE</v>
          </cell>
          <cell r="K6356" t="str">
            <v>133,28</v>
          </cell>
        </row>
        <row r="6357">
          <cell r="G6357">
            <v>87840</v>
          </cell>
          <cell r="H6357" t="str">
            <v>REVESTIMENTO DECORATIVO MONOCAMADA APLICADO COM EQUIPAMENTO DE PROJEÇÃO EM PANOS DA FACHADA COM PRESENÇA DE VÃOS, DE UM EDIFÍCIO DE ESTRUTURA CONVENCIONAL E ACABAMENTO RASPADO. AF_06/2014</v>
          </cell>
          <cell r="I6357" t="str">
            <v>M2</v>
          </cell>
          <cell r="J6357" t="str">
            <v>COEFICIENTE DE REPRESENTATIVIDADE</v>
          </cell>
          <cell r="K6357" t="str">
            <v>182,20</v>
          </cell>
        </row>
        <row r="6358">
          <cell r="G6358">
            <v>87841</v>
          </cell>
          <cell r="H6358" t="str">
            <v>REVESTIMENTO DECORATIVO MONOCAMADA APLICADO COM EQUIPAMENTO DE PROJEÇÃO EM PANOS DA FACHADA COM PRESENÇA DE VÃOS, DE UM EDIFÍCIO DE ALVENARIA ESTRUTURAL E ACABAMENTO RASPADO. AF_06/2014</v>
          </cell>
          <cell r="I6358" t="str">
            <v>M2</v>
          </cell>
          <cell r="J6358" t="str">
            <v>COEFICIENTE DE REPRESENTATIVIDADE</v>
          </cell>
          <cell r="K6358" t="str">
            <v>125,61</v>
          </cell>
        </row>
        <row r="6359">
          <cell r="G6359">
            <v>87842</v>
          </cell>
          <cell r="H6359" t="str">
            <v>REVESTIMENTO DECORATIVO MONOCAMADA APLICADO MANUALMENTE EM SUPERFÍCIES EXTERNAS DA SACADA DE UM EDIFÍCIO DE ESTRUTURA CONVENCIONAL E ACABAMENTO RASPADO. AF_06/2014</v>
          </cell>
          <cell r="I6359" t="str">
            <v>M2</v>
          </cell>
          <cell r="J6359" t="str">
            <v>COEFICIENTE DE REPRESENTATIVIDADE</v>
          </cell>
          <cell r="K6359" t="str">
            <v>194,60</v>
          </cell>
        </row>
        <row r="6360">
          <cell r="G6360">
            <v>87843</v>
          </cell>
          <cell r="H6360" t="str">
            <v>REVESTIMENTO DECORATIVO MONOCAMADA APLICADO MANUALMENTE EM SUPERFÍCIES EXTERNAS DA SACADA DE UM EDIFÍCIO DE ALVENARIA ESTRUTURAL E ACABAMENTO RASPADO. AF_06/2014</v>
          </cell>
          <cell r="I6360" t="str">
            <v>M2</v>
          </cell>
          <cell r="J6360" t="str">
            <v>COEFICIENTE DE REPRESENTATIVIDADE</v>
          </cell>
          <cell r="K6360" t="str">
            <v>143,08</v>
          </cell>
        </row>
        <row r="6361">
          <cell r="G6361">
            <v>87844</v>
          </cell>
          <cell r="H6361" t="str">
            <v>REVESTIMENTO DECORATIVO MONOCAMADA APLICADO COM EQUIPAMENTO DE PROJEÇÃO EM SUPERFÍCIES EXTERNAS DA SACADA DE UM EDIFÍCIO DE ESTRUTURA CONVENCIONAL E ACABAMENTO RASPADO. AF_06/2014</v>
          </cell>
          <cell r="I6361" t="str">
            <v>M2</v>
          </cell>
          <cell r="J6361" t="str">
            <v>COEFICIENTE DE REPRESENTATIVIDADE</v>
          </cell>
          <cell r="K6361" t="str">
            <v>182,00</v>
          </cell>
        </row>
        <row r="6362">
          <cell r="G6362">
            <v>87845</v>
          </cell>
          <cell r="H6362" t="str">
            <v>REVESTIMENTO DECORATIVO MONOCAMADA APLICADO COM EQUIPAMENTO DE PROJEÇÃO EM SUPERFÍCIES EXTERNAS DA SACADA DE UM EDIFÍCIO DE ALVENARIA ESTRUTURAL E ACABAMENTO RASPADO. AF_06/2014</v>
          </cell>
          <cell r="I6362" t="str">
            <v>M2</v>
          </cell>
          <cell r="J6362" t="str">
            <v>COEFICIENTE DE REPRESENTATIVIDADE</v>
          </cell>
          <cell r="K6362" t="str">
            <v>131,28</v>
          </cell>
        </row>
        <row r="6363">
          <cell r="G6363">
            <v>87846</v>
          </cell>
          <cell r="H6363" t="str">
            <v>REVESTIMENTO DECORATIVO MONOCAMADA APLICADO MANUALMENTE EM PANOS CEGOS DA FACHADA DE UM EDIFÍCIO DE ESTRUTURA CONVENCIONAL, COM ACABAMENTO TRAVERTINO. AF_06/2014</v>
          </cell>
          <cell r="I6363" t="str">
            <v>M2</v>
          </cell>
          <cell r="J6363" t="str">
            <v>COEFICIENTE DE REPRESENTATIVIDADE</v>
          </cell>
          <cell r="K6363" t="str">
            <v>199,69</v>
          </cell>
        </row>
        <row r="6364">
          <cell r="G6364">
            <v>87847</v>
          </cell>
          <cell r="H6364" t="str">
            <v>REVESTIMENTO DECORATIVO MONOCAMADA APLICADO MANUALMENTE EM PANOS CEGOS DA FACHADA DE UM EDIFÍCIO DE ALVENARIA ESTRUTURAL, COM ACABAMENTO TRAVERTINO. AF_06/2014</v>
          </cell>
          <cell r="I6364" t="str">
            <v>M2</v>
          </cell>
          <cell r="J6364" t="str">
            <v>COEFICIENTE DE REPRESENTATIVIDADE</v>
          </cell>
          <cell r="K6364" t="str">
            <v>143,73</v>
          </cell>
        </row>
        <row r="6365">
          <cell r="G6365">
            <v>87848</v>
          </cell>
          <cell r="H6365" t="str">
            <v>REVESTIMENTO DECORATIVO MONOCAMADA APLICADO COM EQUIPAMENTO DE PROJEÇÃO EM PANOS CEGOS DA FACHADA DE UM EDIFÍCIO DE ESTRUTURA CONVENCIONAL, COM ACABAMENTO TRAVERTINO. AF_06/2014</v>
          </cell>
          <cell r="I6365" t="str">
            <v>M2</v>
          </cell>
          <cell r="J6365" t="str">
            <v>COEFICIENTE DE REPRESENTATIVIDADE</v>
          </cell>
          <cell r="K6365" t="str">
            <v>191,74</v>
          </cell>
        </row>
        <row r="6366">
          <cell r="G6366">
            <v>87849</v>
          </cell>
          <cell r="H6366" t="str">
            <v>REVESTIMENTO DECORATIVO MONOCAMADA APLICADO COM EQUIPAMENTO DE PROJEÇÃO EM PANOS CEGOS DA FACHADA DE UM EDIFÍCIO DE ALVENARIA ESTRUTURAL, COM ACABAMENTO TRAVERTINO. AF_06/2014</v>
          </cell>
          <cell r="I6366" t="str">
            <v>M2</v>
          </cell>
          <cell r="J6366" t="str">
            <v>COEFICIENTE DE REPRESENTATIVIDADE</v>
          </cell>
          <cell r="K6366" t="str">
            <v>136,56</v>
          </cell>
        </row>
        <row r="6367">
          <cell r="G6367">
            <v>87850</v>
          </cell>
          <cell r="H6367" t="str">
            <v>REVESTIMENTO DECORATIVO MONOCAMADA APLICADO MANUALMENTE EM PANOS DA FACHADA COM PRESENÇA DE VÃOS, DE UM EDIFÍCIO DE ESTRUTURA CONVENCIONAL E ACABAMENTO TRAVERTINO. AF_06/2014</v>
          </cell>
          <cell r="I6367" t="str">
            <v>M2</v>
          </cell>
          <cell r="J6367" t="str">
            <v>COEFICIENTE DE REPRESENTATIVIDADE</v>
          </cell>
          <cell r="K6367" t="str">
            <v>206,09</v>
          </cell>
        </row>
        <row r="6368">
          <cell r="G6368">
            <v>87851</v>
          </cell>
          <cell r="H6368" t="str">
            <v>REVESTIMENTO DECORATIVO MONOCAMADA APLICADO MANUALMENTE EM PANOS DA FACHADA COM PRESENÇA DE VÃOS, DE UM EDIFÍCIO DE ALVENARIA ESTRUTURAL E ACABAMENTO TRAVERTINO. AF_06/2014</v>
          </cell>
          <cell r="I6368" t="str">
            <v>M2</v>
          </cell>
          <cell r="J6368" t="str">
            <v>COEFICIENTE DE REPRESENTATIVIDADE</v>
          </cell>
          <cell r="K6368" t="str">
            <v>148,75</v>
          </cell>
        </row>
        <row r="6369">
          <cell r="G6369">
            <v>87852</v>
          </cell>
          <cell r="H6369" t="str">
            <v>REVESTIMENTO DECORATIVO MONOCAMADA APLICADO COM EQUIPAMENTO DE PROJEÇÃO EM PANOS DA FACHADA COM PRESENÇA DE VÃOS, DE UM EDIFÍCIO DE ESTRUTURA CONVENCIONAL E ACABAMENTO TRAVERTINO. AF_06/2014</v>
          </cell>
          <cell r="I6369" t="str">
            <v>M2</v>
          </cell>
          <cell r="J6369" t="str">
            <v>COEFICIENTE DE REPRESENTATIVIDADE</v>
          </cell>
          <cell r="K6369" t="str">
            <v>196,51</v>
          </cell>
        </row>
        <row r="6370">
          <cell r="G6370">
            <v>87853</v>
          </cell>
          <cell r="H6370" t="str">
            <v>REVESTIMENTO DECORATIVO MONOCAMADA APLICADO COM EQUIPAMENTO DE PROJEÇÃO EM PANOS DA FACHADA COM PRESENÇA DE VÃOS, DE UM EDIFÍCIO DE ALVENARIA ESTRUTURAL E ACABAMENTO TRAVERTINO. AF_06/2014</v>
          </cell>
          <cell r="I6370" t="str">
            <v>M2</v>
          </cell>
          <cell r="J6370" t="str">
            <v>COEFICIENTE DE REPRESENTATIVIDADE</v>
          </cell>
          <cell r="K6370" t="str">
            <v>139,93</v>
          </cell>
        </row>
        <row r="6371">
          <cell r="G6371">
            <v>87854</v>
          </cell>
          <cell r="H6371" t="str">
            <v>REVESTIMENTO DECORATIVO MONOCAMADA APLICADO MANUALMENTE EM SUPERFÍCIES EXTERNAS DA SACADA DE UM EDIFÍCIO DE ESTRUTURA CONVENCIONAL E ACABAMENTO TRAVERTINO. AF_06/2014</v>
          </cell>
          <cell r="I6371" t="str">
            <v>M2</v>
          </cell>
          <cell r="J6371" t="str">
            <v>COEFICIENTE DE REPRESENTATIVIDADE</v>
          </cell>
          <cell r="K6371" t="str">
            <v>210,04</v>
          </cell>
        </row>
        <row r="6372">
          <cell r="G6372">
            <v>87855</v>
          </cell>
          <cell r="H6372" t="str">
            <v>REVESTIMENTO DECORATIVO MONOCAMADA APLICADO MANUALMENTE EM SUPERFÍCIES EXTERNAS DA SACADA DE UM EDIFÍCIO DE ALVENARIA ESTRUTURAL E ACABAMENTO TRAVERTINO. AF_06/2014</v>
          </cell>
          <cell r="I6372" t="str">
            <v>M2</v>
          </cell>
          <cell r="J6372" t="str">
            <v>COEFICIENTE DE REPRESENTATIVIDADE</v>
          </cell>
          <cell r="K6372" t="str">
            <v>158,55</v>
          </cell>
        </row>
        <row r="6373">
          <cell r="G6373">
            <v>87856</v>
          </cell>
          <cell r="H6373" t="str">
            <v>REVESTIMENTO DECORATIVO MONOCAMADA APLICADO COM EQUIPAMENTO DE PROJEÇÃO EM SUPERFÍCIES EXTERNAS DA SACADA DE UM EDIFÍCIO DE ESTRUTURA CONVENCIONAL E ACABAMENTO TRAVERTINO. AF_06/2014</v>
          </cell>
          <cell r="I6373" t="str">
            <v>M2</v>
          </cell>
          <cell r="J6373" t="str">
            <v>COEFICIENTE DE REPRESENTATIVIDADE</v>
          </cell>
          <cell r="K6373" t="str">
            <v>196,34</v>
          </cell>
        </row>
        <row r="6374">
          <cell r="G6374">
            <v>87857</v>
          </cell>
          <cell r="H6374" t="str">
            <v>REVESTIMENTO DECORATIVO MONOCAMADA APLICADO COM EQUIPAMENTO DE PROJEÇÃO EM SUPERFÍCIES EXTERNAS DA SACADA DE UM EDIFÍCIO DE ALVENARIA ESTRUTURAL E ACABAMENTO TRAVERTINO. AF_06/2014</v>
          </cell>
          <cell r="I6374" t="str">
            <v>M2</v>
          </cell>
          <cell r="J6374" t="str">
            <v>COEFICIENTE DE REPRESENTATIVIDADE</v>
          </cell>
          <cell r="K6374" t="str">
            <v>145,61</v>
          </cell>
        </row>
        <row r="6375">
          <cell r="G6375">
            <v>87858</v>
          </cell>
          <cell r="H6375" t="str">
            <v>REVESTIMENTO DECORATIVO MONOCAMADA APLICADO MANUALMENTE NAS PAREDES INTERNAS DA SACADA COM ACABAMENTO RASPADO. AF_06/2014</v>
          </cell>
          <cell r="I6375" t="str">
            <v>M2</v>
          </cell>
          <cell r="J6375" t="str">
            <v>COEFICIENTE DE REPRESENTATIVIDADE</v>
          </cell>
          <cell r="K6375" t="str">
            <v>137,87</v>
          </cell>
        </row>
        <row r="6376">
          <cell r="G6376">
            <v>87859</v>
          </cell>
          <cell r="H6376" t="str">
            <v>REVESTIMENTO DECORATIVO MONOCAMADA APLICADO MANUALMENTE NAS PAREDES INTERNAS DA SACADA COM ACABAMENTO TRAVERTINO. AF_06/2014</v>
          </cell>
          <cell r="I6376" t="str">
            <v>M2</v>
          </cell>
          <cell r="J6376" t="str">
            <v>COEFICIENTE DE REPRESENTATIVIDADE</v>
          </cell>
          <cell r="K6376" t="str">
            <v>158,77</v>
          </cell>
        </row>
        <row r="6377">
          <cell r="G6377">
            <v>89048</v>
          </cell>
          <cell r="H6377" t="str">
            <v>(COMPOSIÇÃO REPRESENTATIVA) DO SERVIÇO DE EMBOÇO/MASSA ÚNICA, TRAÇO 1:2:8, PREPARO MECÂNICO, COM BETONEIRA DE 400L, EM PAREDES DE AMBIENTES INTERNOS, COM EXECUÇÃO DE TALISCAS, PARA EDIFICAÇÃO HABITACIONAL MULTIFAMILIAR (PRÉDIO). AF_11/2014</v>
          </cell>
          <cell r="I6377" t="str">
            <v>M2</v>
          </cell>
          <cell r="J6377" t="str">
            <v>COEFICIENTE DE REPRESENTATIVIDADE</v>
          </cell>
          <cell r="K6377" t="str">
            <v>37,69</v>
          </cell>
        </row>
        <row r="6378">
          <cell r="G6378">
            <v>89049</v>
          </cell>
          <cell r="H6378" t="str">
            <v>(COMPOSIÇÃO REPRESENTATIVA) DO SERVIÇO DE APLICAÇÃO MANUAL DE GESSO DESEMPENADO (SEM TALISCAS) EM TETO, ESPESSURA 0,5 CM, PARA EDIFICAÇÃO HABITACIONAL MULTIFAMILIAR (PRÉDIO). AF_11/2014</v>
          </cell>
          <cell r="I6378" t="str">
            <v>M2</v>
          </cell>
          <cell r="J6378" t="str">
            <v>COEFICIENTE DE REPRESENTATIVIDADE</v>
          </cell>
          <cell r="K6378" t="str">
            <v>20,77</v>
          </cell>
        </row>
        <row r="6379">
          <cell r="G6379">
            <v>89173</v>
          </cell>
          <cell r="H6379" t="str">
            <v>(COMPOSIÇÃO REPRESENTATIVA) DO SERVIÇO DE EMBOÇO/MASSA ÚNICA, APLICADO MANUALMENTE, TRAÇO 1:2:8, EM BETONEIRA DE 400L, PAREDES INTERNAS, COM EXECUÇÃO DE TALISCAS, EDIFICAÇÃO HABITACIONAL UNIFAMILIAR (CASAS) E EDIFICAÇÃO PÚBLICA PADRÃO. AF_12/2014</v>
          </cell>
          <cell r="I6379" t="str">
            <v>M2</v>
          </cell>
          <cell r="J6379" t="str">
            <v>COEFICIENTE DE REPRESENTATIVIDADE</v>
          </cell>
          <cell r="K6379" t="str">
            <v>37,16</v>
          </cell>
        </row>
        <row r="6380">
          <cell r="G6380">
            <v>90406</v>
          </cell>
          <cell r="H6380" t="str">
            <v>MASSA ÚNICA, PARA RECEBIMENTO DE PINTURA, EM ARGAMASSA TRAÇO 1:2:8, PREPARO MECÂNICO COM BETONEIRA 400L, APLICADA MANUALMENTE EM TETO, ESPESSURA DE 20MM, COM EXECUÇÃO DE TALISCAS. AF_03/2015</v>
          </cell>
          <cell r="I6380" t="str">
            <v>M2</v>
          </cell>
          <cell r="J6380" t="str">
            <v>COEFICIENTE DE REPRESENTATIVIDADE</v>
          </cell>
          <cell r="K6380" t="str">
            <v>46,75</v>
          </cell>
        </row>
        <row r="6381">
          <cell r="G6381">
            <v>90407</v>
          </cell>
          <cell r="H6381" t="str">
            <v>MASSA ÚNICA, PARA RECEBIMENTO DE PINTURA, EM ARGAMASSA TRAÇO 1:2:8, PREPARO MANUAL, APLICADA MANUALMENTE EM TETO, ESPESSURA DE 20MM, COM EXECUÇÃO DE TALISCAS. AF_03/2015</v>
          </cell>
          <cell r="I6381" t="str">
            <v>M2</v>
          </cell>
          <cell r="J6381" t="str">
            <v>COEFICIENTE DE REPRESENTATIVIDADE</v>
          </cell>
          <cell r="K6381" t="str">
            <v>50,46</v>
          </cell>
        </row>
        <row r="6382">
          <cell r="G6382">
            <v>90408</v>
          </cell>
          <cell r="H6382" t="str">
            <v>MASSA ÚNICA, PARA RECEBIMENTO DE PINTURA, EM ARGAMASSA TRAÇO 1:2:8, PREPARO MECÂNICO COM BETONEIRA 400L, APLICADA MANUALMENTE EM TETO, ESPESSURA DE 10MM, COM EXECUÇÃO DE TALISCAS. AF_03/2015</v>
          </cell>
          <cell r="I6382" t="str">
            <v>M2</v>
          </cell>
          <cell r="J6382" t="str">
            <v>COEFICIENTE DE REPRESENTATIVIDADE</v>
          </cell>
          <cell r="K6382" t="str">
            <v>32,98</v>
          </cell>
        </row>
        <row r="6383">
          <cell r="G6383">
            <v>90409</v>
          </cell>
          <cell r="H6383" t="str">
            <v>MASSA ÚNICA, PARA RECEBIMENTO DE PINTURA, EM ARGAMASSA TRAÇO 1:2:8, PREPARO MANUAL, APLICADA MANUALMENTE EM TETO, ESPESSURA DE 10MM, COM EXECUÇÃO DE TALISCAS. AF_03/2015</v>
          </cell>
          <cell r="I6383" t="str">
            <v>M2</v>
          </cell>
          <cell r="J6383" t="str">
            <v>COEFICIENTE DE REPRESENTATIVIDADE</v>
          </cell>
          <cell r="K6383" t="str">
            <v>35,09</v>
          </cell>
        </row>
        <row r="6384">
          <cell r="G6384">
            <v>104203</v>
          </cell>
          <cell r="H6384" t="str">
            <v>EMBOÇO OU MASSA ÚNICA EM ARGAMASSA TRAÇO 1:2:8, PREPARO MECÂNICA COM BETONEIRA 400 L, APLICADA COM PROJETOR TIPO CANEQUINHA EM PANOS DE FACHADA COM PRESENÇA DE VÃOS, ESPESSURA DE 25 MM, ACESSO POR BALANCIM MANUAL. AF_08/2022</v>
          </cell>
          <cell r="I6384" t="str">
            <v>M2</v>
          </cell>
          <cell r="J6384" t="str">
            <v>ATRIBUÍDO SÃO PAULO</v>
          </cell>
          <cell r="K6384" t="str">
            <v>53,54</v>
          </cell>
        </row>
        <row r="6385">
          <cell r="G6385">
            <v>104204</v>
          </cell>
          <cell r="H6385" t="str">
            <v>EMBOÇO OU MASSA ÚNICA EM ARGAMASSA TRAÇO 1:2:8, PREPARO MECÂNICA COM BETONEIRA 400 L, APLICADA COM PROJETOR TIPO CANEQUINHA EM PANOS DE FACHADA COM PRESENÇA DE VÃOS, ESPESSURA DE 35 MM, ACESSO POR BALANCIM MANUAL. AF_08/2022</v>
          </cell>
          <cell r="I6385" t="str">
            <v>M2</v>
          </cell>
          <cell r="J6385" t="str">
            <v>ATRIBUÍDO SÃO PAULO</v>
          </cell>
          <cell r="K6385" t="str">
            <v>69,28</v>
          </cell>
        </row>
        <row r="6386">
          <cell r="G6386">
            <v>104205</v>
          </cell>
          <cell r="H6386" t="str">
            <v>EMBOÇO OU MASSA ÚNICA EM ARGAMASSA TRAÇO 1:2:8, PREPARO MECÂNICA COM BETONEIRA 400 L, APLICADA COM PROJETOR TIPO CANEQUINHA EM PANOS DE FACHADA COM PRESENÇA DE VÃOS, ESPESSURA DE 45 MM, ACESSO POR BALANCIM MANUAL. AF_08/2022</v>
          </cell>
          <cell r="I6386" t="str">
            <v>M2</v>
          </cell>
          <cell r="J6386" t="str">
            <v>ATRIBUÍDO SÃO PAULO</v>
          </cell>
          <cell r="K6386" t="str">
            <v>76,40</v>
          </cell>
        </row>
        <row r="6387">
          <cell r="G6387">
            <v>104206</v>
          </cell>
          <cell r="H6387" t="str">
            <v>EMBOÇO OU MASSA ÚNICA EM ARGAMASSA TRAÇO 1:2:8, PREPARO MECÂNICA COM BETONEIRA 400 L, APLICADA COM PROJETOR TIPO CANEQUINHA EM PANOS DE FACHADA COM PRESENÇA DE VÃOS, ESPESSURA DE 50 MM, ACESSO POR BALANCIM MANUAL. AF_08/2022</v>
          </cell>
          <cell r="I6387" t="str">
            <v>M2</v>
          </cell>
          <cell r="J6387" t="str">
            <v>ATRIBUÍDO SÃO PAULO</v>
          </cell>
          <cell r="K6387" t="str">
            <v>84,34</v>
          </cell>
        </row>
        <row r="6388">
          <cell r="G6388">
            <v>104207</v>
          </cell>
          <cell r="H6388" t="str">
            <v>EMBOÇO OU MASSA ÚNICA EM ARGAMASSA TRAÇO 1:2:8, PREPARO MECÂNICA COM BETONEIRA 400 L, APLICADA COM PROJETOR TIPO CANEQUINHA EM PANOS DE FACHADA SEM PRESENÇA DE VÃOS, ESPESSURA DE 25 MM, ACESSO POR BALANCIM MANUAL. AF_08/2022</v>
          </cell>
          <cell r="I6388" t="str">
            <v>M2</v>
          </cell>
          <cell r="J6388" t="str">
            <v>ATRIBUÍDO SÃO PAULO</v>
          </cell>
          <cell r="K6388" t="str">
            <v>40,46</v>
          </cell>
        </row>
        <row r="6389">
          <cell r="G6389">
            <v>104208</v>
          </cell>
          <cell r="H6389" t="str">
            <v>EMBOÇO OU MASSA ÚNICA EM ARGAMASSA TRAÇO 1:2:8, PREPARO MECÂNICA COM BETONEIRA 400 L, APLICADA COM PROJETOR TIPO CANEQUINHA EM PANOS DE FACHADA SEM PRESENÇA DE VÃOS, ESPESSURA DE 35 MM, ACESSO POR BALANCIM MANUAL. AF_08/2022</v>
          </cell>
          <cell r="I6389" t="str">
            <v>M2</v>
          </cell>
          <cell r="J6389" t="str">
            <v>ATRIBUÍDO SÃO PAULO</v>
          </cell>
          <cell r="K6389" t="str">
            <v>55,73</v>
          </cell>
        </row>
        <row r="6390">
          <cell r="G6390">
            <v>104209</v>
          </cell>
          <cell r="H6390" t="str">
            <v>EMBOÇO OU MASSA ÚNICA EM ARGAMASSA TRAÇO 1:2:8, PREPARO MECÂNICA COM BETONEIRA 400 L, APLICADA COM PROJETOR TIPO CANEQUINHA EM PANOS DE FACHADA SEM PRESENÇA DE VÃOS, ESPESSURA DE 45 MM, ACESSO POR BALANCIM MANUAL. AF_08/2022</v>
          </cell>
          <cell r="I6390" t="str">
            <v>M2</v>
          </cell>
          <cell r="J6390" t="str">
            <v>ATRIBUÍDO SÃO PAULO</v>
          </cell>
          <cell r="K6390" t="str">
            <v>62,43</v>
          </cell>
        </row>
        <row r="6391">
          <cell r="G6391">
            <v>104210</v>
          </cell>
          <cell r="H6391" t="str">
            <v>EMBOÇO OU MASSA ÚNICA EM ARGAMASSA TRAÇO 1:2:8, PREPARO MECÂNICA COM BETONEIRA 400 L, APLICADA COM PROJETOR TIPO CANEQUINHA EM PANOS DE FACHADA SEM PRESENÇA DE VÃOS, ESPESSURA DE 50 MM, ACESSO POR BALANCIM MANUAL. AF_08/2022</v>
          </cell>
          <cell r="I6391" t="str">
            <v>M2</v>
          </cell>
          <cell r="J6391" t="str">
            <v>ATRIBUÍDO SÃO PAULO</v>
          </cell>
          <cell r="K6391" t="str">
            <v>65,08</v>
          </cell>
        </row>
        <row r="6392">
          <cell r="G6392">
            <v>104211</v>
          </cell>
          <cell r="H6392" t="str">
            <v>EMBOÇO OU MASSA ÚNICA EM ARGAMASSA TRAÇO 1:2:8, PREPARO MECÂNICA COM BETONEIRA 400 L, APLICADA COM PROJETOR TIPO CANEQUINHA EM SUPERFÍCIES EXTERNAS DA SACADA, ESPESSURA DE 25 MM, ACESSO POR BALANCIM MANUAL, SEM USO DE TELA METÁLICA. AF_08/2022</v>
          </cell>
          <cell r="I6392" t="str">
            <v>M2</v>
          </cell>
          <cell r="J6392" t="str">
            <v>ATRIBUÍDO SÃO PAULO</v>
          </cell>
          <cell r="K6392" t="str">
            <v>74,08</v>
          </cell>
        </row>
        <row r="6393">
          <cell r="G6393">
            <v>104212</v>
          </cell>
          <cell r="H6393" t="str">
            <v>EMBOÇO OU MASSA ÚNICA EM ARGAMASSA TRAÇO 1:2:8, PREPARO MECÂNICA COM BETONEIRA 400 L, APLICADA COM PROJETOR TIPO CANEQUINHA EM SUPERFÍCIES EXTERNAS DA SACADA, ESPESSURA DE 35 MM, ACESSO POR BALANCIM MANUAL, SEM USO DE TELA METÁLICA. AF_08/2022</v>
          </cell>
          <cell r="I6393" t="str">
            <v>M2</v>
          </cell>
          <cell r="J6393" t="str">
            <v>ATRIBUÍDO SÃO PAULO</v>
          </cell>
          <cell r="K6393" t="str">
            <v>89,40</v>
          </cell>
        </row>
        <row r="6394">
          <cell r="G6394">
            <v>104213</v>
          </cell>
          <cell r="H6394" t="str">
            <v>EMBOÇO OU MASSA ÚNICA EM ARGAMASSA TRAÇO 1:2:8, PREPARO MECÂNICA COM BETONEIRA 400 L, APLICADA COM PROJETOR TIPO CANEQUINHA EM SUPERFÍCIES EXTERNAS DA SACADA, ESPESSURA DE 45 MM, ACESSO POR BALANCIM MANUAL, SEM USO DE TELA METÁLICA. AF_08/2022</v>
          </cell>
          <cell r="I6394" t="str">
            <v>M2</v>
          </cell>
          <cell r="J6394" t="str">
            <v>ATRIBUÍDO SÃO PAULO</v>
          </cell>
          <cell r="K6394" t="str">
            <v>96,09</v>
          </cell>
        </row>
        <row r="6395">
          <cell r="G6395">
            <v>104214</v>
          </cell>
          <cell r="H6395" t="str">
            <v>EMBOÇO OU MASSA ÚNICA EM ARGAMASSA TRAÇO 1:2:8, PREPARO MECÂNICA COM BETONEIRA 400 L, APLICADA COM PROJETOR TIPO CANEQUINHA EM SUPERFÍCIES EXTERNAS DA SACADA, ESPESSURA DE 50 MM, ACESSO POR BALANCIM MANUAL, SEM USO DE TELA METÁLICA. AF_08/2022</v>
          </cell>
          <cell r="I6395" t="str">
            <v>M2</v>
          </cell>
          <cell r="J6395" t="str">
            <v>ATRIBUÍDO SÃO PAULO</v>
          </cell>
          <cell r="K6395" t="str">
            <v>114,21</v>
          </cell>
        </row>
        <row r="6396">
          <cell r="G6396">
            <v>104215</v>
          </cell>
          <cell r="H6396" t="str">
            <v>EMBOÇO OU MASSA ÚNICA EM ARGAMASSA TRAÇO 1:2:8, PREPARO MECÂNICA COM BETONEIRA 400 L, APLICADA COM PROJETOR TIPO CANEQUINHA EM SUPERFÍCIES INTERNAS DA SACADA, ESPESSURA DE 25 MM,  SEM USO DE TELA METÁLICA. AF_08/2022</v>
          </cell>
          <cell r="I6396" t="str">
            <v>M2</v>
          </cell>
          <cell r="J6396" t="str">
            <v>ATRIBUÍDO SÃO PAULO</v>
          </cell>
          <cell r="K6396" t="str">
            <v>70,08</v>
          </cell>
        </row>
        <row r="6397">
          <cell r="G6397">
            <v>104216</v>
          </cell>
          <cell r="H6397" t="str">
            <v>EMBOÇO OU MASSA ÚNICA EM ARGAMASSA TRAÇO 1:2:8, PREPARO MECÂNICA COM BETONEIRA 400 L, APLICADA COM PROJETOR TIPO CANEQUINHA EM SUPERFÍCIES INTERNAS DA SACADA, ESPESSURA DE 35 MM, SEM USO DE TELA METÁLICA. AF_08/2022</v>
          </cell>
          <cell r="I6397" t="str">
            <v>M2</v>
          </cell>
          <cell r="J6397" t="str">
            <v>ATRIBUÍDO SÃO PAULO</v>
          </cell>
          <cell r="K6397" t="str">
            <v>85,44</v>
          </cell>
        </row>
        <row r="6398">
          <cell r="G6398">
            <v>104217</v>
          </cell>
          <cell r="H6398" t="str">
            <v>EMBOÇO OU MASSA ÚNICA EM ARGAMASSA TRAÇO 1:2:8, PREPARO MECÂNICA COM BETONEIRA 400 L, APLICADA MANUALMENTE EM PANOS DE FACHADA COM PRESENÇA DE VÃOS, ESPESSURA DE 25 MM, ACESSO POR ANDAIME. AF_08/2022</v>
          </cell>
          <cell r="I6398" t="str">
            <v>M2</v>
          </cell>
          <cell r="J6398" t="str">
            <v>COEFICIENTE DE REPRESENTATIVIDADE</v>
          </cell>
          <cell r="K6398" t="str">
            <v>46,17</v>
          </cell>
        </row>
        <row r="6399">
          <cell r="G6399">
            <v>104218</v>
          </cell>
          <cell r="H6399" t="str">
            <v>EMBOÇO OU MASSA ÚNICA EM ARGAMASSA TRAÇO 1:2:8, PREPARO MANUAL, APLICADA MANUALMENTE EM PANOS DE FACHADA COM PRESENÇA DE VÃOS, ESPESSURA DE 25 MM, ACESSO POR ANDAIME. AF_08/2022</v>
          </cell>
          <cell r="I6399" t="str">
            <v>M2</v>
          </cell>
          <cell r="J6399" t="str">
            <v>COEFICIENTE DE REPRESENTATIVIDADE</v>
          </cell>
          <cell r="K6399" t="str">
            <v>49,27</v>
          </cell>
        </row>
        <row r="6400">
          <cell r="G6400">
            <v>104219</v>
          </cell>
          <cell r="H6400" t="str">
            <v>EMBOÇO OU MASSA ÚNICA EM ARGAMASSA INDUSTRIALIZADA, PREPARO MECÂNICA E APLICAÇÃO COM EQUIPAMENTO DE MISTURA E PROJEÇÃO DE 1,5 M3/H DE ARGAMASSA EM PANOS DE FACHADA COM PRESENÇA DE VÃOS, ESPESSURA DE 25 MM, ACESSO POR ANDAIME. AF_08/2022</v>
          </cell>
          <cell r="I6400" t="str">
            <v>M2</v>
          </cell>
          <cell r="J6400" t="str">
            <v>COEFICIENTE DE REPRESENTATIVIDADE</v>
          </cell>
          <cell r="K6400" t="str">
            <v>77,93</v>
          </cell>
        </row>
        <row r="6401">
          <cell r="G6401">
            <v>104220</v>
          </cell>
          <cell r="H6401" t="str">
            <v>EMBOÇO OU MASSA ÚNICA EM ARGAMASSA TRAÇO 1:2:8, PREPARO MECÂNICA COM BETONEIRA 400 L, APLICADA COM PROJETOR TIPO CANEQUINHA EM PANOS DE FACHADA COM PRESENÇA DE VÃOS, ESPESSURA DE 25 MM, ACESSO POR ANDAIME. AF_08/2022</v>
          </cell>
          <cell r="I6401" t="str">
            <v>M2</v>
          </cell>
          <cell r="J6401" t="str">
            <v>ATRIBUÍDO SÃO PAULO</v>
          </cell>
          <cell r="K6401" t="str">
            <v>50,06</v>
          </cell>
        </row>
        <row r="6402">
          <cell r="G6402">
            <v>104221</v>
          </cell>
          <cell r="H6402" t="str">
            <v>EMBOÇO OU MASSA ÚNICA EM ARGAMASSA TRAÇO 1:2:8, PREPARO MECÂNICA COM BETONEIRA 400 L, APLICADA MANUALMENTE EM PANOS DE FACHADA COM PRESENÇA DE VÃOS, ESPESSURA DE 35 MM, ACESSO POR ANDAIME. AF_08/2022</v>
          </cell>
          <cell r="I6402" t="str">
            <v>M2</v>
          </cell>
          <cell r="J6402" t="str">
            <v>COEFICIENTE DE REPRESENTATIVIDADE</v>
          </cell>
          <cell r="K6402" t="str">
            <v>59,58</v>
          </cell>
        </row>
        <row r="6403">
          <cell r="G6403">
            <v>104222</v>
          </cell>
          <cell r="H6403" t="str">
            <v>EMBOÇO OU MASSA ÚNICA EM ARGAMASSA TRAÇO 1:2:8, PREPARO MANUAL, APLICADA MANUALMENTE EM PANOS DE FACHADA COM PRESENÇA DE VÃOS, ESPESSURA DE 35 MM, ACESSO POR ANDAIME. AF_08/2022</v>
          </cell>
          <cell r="I6403" t="str">
            <v>M2</v>
          </cell>
          <cell r="J6403" t="str">
            <v>COEFICIENTE DE REPRESENTATIVIDADE</v>
          </cell>
          <cell r="K6403" t="str">
            <v>63,73</v>
          </cell>
        </row>
        <row r="6404">
          <cell r="G6404">
            <v>104223</v>
          </cell>
          <cell r="H6404" t="str">
            <v>EMBOÇO OU MASSA ÚNICA EM ARGAMASSA INDUSTRIALIZADA, PREPARO MECÂNICA E APLICAÇÃO COM EQUIPAMENTO DE MISTURA E PROJEÇÃO DE 1,5 M3/H DE ARGAMASSA EM PANOS DE FACHADA COM PRESENÇA DE VÃOS, ESPESSURA DE 35 MM, ACESSO POR ANDAIME. AF_08/2022</v>
          </cell>
          <cell r="I6404" t="str">
            <v>M2</v>
          </cell>
          <cell r="J6404" t="str">
            <v>COEFICIENTE DE REPRESENTATIVIDADE</v>
          </cell>
          <cell r="K6404" t="str">
            <v>102,31</v>
          </cell>
        </row>
        <row r="6405">
          <cell r="G6405">
            <v>104224</v>
          </cell>
          <cell r="H6405" t="str">
            <v>EMBOÇO OU MASSA ÚNICA EM ARGAMASSA TRAÇO 1:2:8, PREPARO MECÂNICA COM BETONEIRA 400 L, APLICADA COM PROJETOR TIPO CANEQUINHA EM PANOS DE FACHADA COM PRESENÇA DE VÃOS, ESPESSURA DE 35 MM, ACESSO POR ANDAIME. AF_08/2022</v>
          </cell>
          <cell r="I6405" t="str">
            <v>M2</v>
          </cell>
          <cell r="J6405" t="str">
            <v>ATRIBUÍDO SÃO PAULO</v>
          </cell>
          <cell r="K6405" t="str">
            <v>64,77</v>
          </cell>
        </row>
        <row r="6406">
          <cell r="G6406">
            <v>104225</v>
          </cell>
          <cell r="H6406" t="str">
            <v>EMBOÇO OU MASSA ÚNICA EM ARGAMASSA TRAÇO 1:2:8, PREPARO MECÂNICA COM BETONEIRA 400 L, APLICADA MANUALMENTE EM PANOS DE FACHADA COM PRESENÇA DE VÃOS, ESPESSURA DE 45 MM, ACESSO POR ANDAIME. AF_08/2022</v>
          </cell>
          <cell r="I6406" t="str">
            <v>M2</v>
          </cell>
          <cell r="J6406" t="str">
            <v>COEFICIENTE DE REPRESENTATIVIDADE</v>
          </cell>
          <cell r="K6406" t="str">
            <v>66,03</v>
          </cell>
        </row>
        <row r="6407">
          <cell r="G6407">
            <v>104226</v>
          </cell>
          <cell r="H6407" t="str">
            <v>EMBOÇO OU MASSA ÚNICA EM ARGAMASSA TRAÇO 1:2:8, PREPARO MANUAL, APLICADA MANUALMENTE EM PANOS DE FACHADA COM PRESENÇA DE VÃOS, ESPESSURA DE 45 MM, ACESSO POR ANDAIME. AF_08/2022</v>
          </cell>
          <cell r="I6407" t="str">
            <v>M2</v>
          </cell>
          <cell r="J6407" t="str">
            <v>COEFICIENTE DE REPRESENTATIVIDADE</v>
          </cell>
          <cell r="K6407" t="str">
            <v>71,24</v>
          </cell>
        </row>
        <row r="6408">
          <cell r="G6408">
            <v>104227</v>
          </cell>
          <cell r="H6408" t="str">
            <v>EMBOÇO OU MASSA ÚNICA EM ARGAMASSA INDUSTRIALIZADA, PREPARO MECÂNICA E APLICAÇÃO COM EQUIPAMENTO DE MISTURA E PROJEÇÃO DE 1,5 M3/H DE ARGAMASSA EM PANOS DE FACHADA COM PRESENÇA DE VÃOS, ESPESSURA DE 45 MM, ACESSO POR ANDAIME. AF_08/2022</v>
          </cell>
          <cell r="I6408" t="str">
            <v>M2</v>
          </cell>
          <cell r="J6408" t="str">
            <v>COEFICIENTE DE REPRESENTATIVIDADE</v>
          </cell>
          <cell r="K6408" t="str">
            <v>120,34</v>
          </cell>
        </row>
        <row r="6409">
          <cell r="G6409">
            <v>104228</v>
          </cell>
          <cell r="H6409" t="str">
            <v>EMBOÇO OU MASSA ÚNICA EM ARGAMASSA TRAÇO 1:2:8, PREPARO MECÂNICA COM BETONEIRA 400 L, APLICADA COM PROJETOR TIPO CANEQUINHA EM PANOS DE FACHADA COM PRESENÇA DE VÃOS, ESPESSURA DE 45 MM, ACESSO POR ANDAIME. AF_08/2022</v>
          </cell>
          <cell r="I6409" t="str">
            <v>M2</v>
          </cell>
          <cell r="J6409" t="str">
            <v>ATRIBUÍDO SÃO PAULO</v>
          </cell>
          <cell r="K6409" t="str">
            <v>71,88</v>
          </cell>
        </row>
        <row r="6410">
          <cell r="G6410">
            <v>104229</v>
          </cell>
          <cell r="H6410" t="str">
            <v>EMBOÇO OU MASSA ÚNICA EM ARGAMASSA TRAÇO 1:2:8, PREPARO MECÂNICA COM BETONEIRA 400 L, APLICADA MANUALMENTE EM PANOS DE FACHADA COM PRESENÇA DE VÃOS, ESPESSURA DE 50 MM, ACESSO POR ANDAIME. AF_08/2022</v>
          </cell>
          <cell r="I6410" t="str">
            <v>M2</v>
          </cell>
          <cell r="J6410" t="str">
            <v>COEFICIENTE DE REPRESENTATIVIDADE</v>
          </cell>
          <cell r="K6410" t="str">
            <v>77,17</v>
          </cell>
        </row>
        <row r="6411">
          <cell r="G6411">
            <v>104230</v>
          </cell>
          <cell r="H6411" t="str">
            <v>EMBOÇO OU MASSA ÚNICA EM ARGAMASSA TRAÇO 1:2:8, PREPARO MANUAL, APLICADA MANUALMENTE EM PANOS DE FACHADA COM PRESENÇA DE VÃOS, ESPESSURA DE 50 MM, ACESSO POR ANDAIME. AF_08/2022</v>
          </cell>
          <cell r="I6411" t="str">
            <v>M2</v>
          </cell>
          <cell r="J6411" t="str">
            <v>COEFICIENTE DE REPRESENTATIVIDADE</v>
          </cell>
          <cell r="K6411" t="str">
            <v>82,91</v>
          </cell>
        </row>
        <row r="6412">
          <cell r="G6412">
            <v>104231</v>
          </cell>
          <cell r="H6412" t="str">
            <v>EMBOÇO OU MASSA ÚNICA EM ARGAMASSA INDUSTRIALIZADA, PREPARO MECÂNICA E APLICAÇÃO COM EQUIPAMENTO DE MISTURA E PROJEÇÃO DE 1,5 M3/H DE ARGAMASSA EM PANOS DE FACHADA COM PRESENÇA DE VÃOS, ESPESSURA DE 50 MM, ACESSO POR ANDAIME. AF_08/2022</v>
          </cell>
          <cell r="I6412" t="str">
            <v>M2</v>
          </cell>
          <cell r="J6412" t="str">
            <v>COEFICIENTE DE REPRESENTATIVIDADE</v>
          </cell>
          <cell r="K6412" t="str">
            <v>132,58</v>
          </cell>
        </row>
        <row r="6413">
          <cell r="G6413">
            <v>104232</v>
          </cell>
          <cell r="H6413" t="str">
            <v>EMBOÇO OU MASSA ÚNICA EM ARGAMASSA TRAÇO 1:2:8, PREPARO MECÂNICA COM BETONEIRA 400 L, APLICADA COM PROJETOR TIPO CANEQUINHA EM PANOS DE FACHADA COM PRESENÇA DE VÃOS, ESPESSURA DE 50 MM, ACESSO POR ANDAIME. AF_08/2022</v>
          </cell>
          <cell r="I6413" t="str">
            <v>M2</v>
          </cell>
          <cell r="J6413" t="str">
            <v>ATRIBUÍDO SÃO PAULO</v>
          </cell>
          <cell r="K6413" t="str">
            <v>79,37</v>
          </cell>
        </row>
        <row r="6414">
          <cell r="G6414">
            <v>104233</v>
          </cell>
          <cell r="H6414" t="str">
            <v>EMBOÇO OU MASSA ÚNICA EM ARGAMASSA TRAÇO 1:2:8, PREPARO MECÂNICA COM BETONEIRA 400 L, APLICADA MANUALMENTE EM PANOS DE FACHADA SEM PRESENÇA DE VÃOS, ESPESSURA DE 25 MM, ACESSO POR ANDAIME. AF_08/2022</v>
          </cell>
          <cell r="I6414" t="str">
            <v>M2</v>
          </cell>
          <cell r="J6414" t="str">
            <v>COEFICIENTE DE REPRESENTATIVIDADE</v>
          </cell>
          <cell r="K6414" t="str">
            <v>35,37</v>
          </cell>
        </row>
        <row r="6415">
          <cell r="G6415">
            <v>104234</v>
          </cell>
          <cell r="H6415" t="str">
            <v>EMBOÇO OU MASSA ÚNICA EM ARGAMASSA TRAÇO 1:2:8, PREPARO MANUAL, APLICADA MANUALMENTE EM PANOS DE FACHADA SEM PRESENÇA DE VÃOS, ESPESSURA DE 25 MM, ACESSO POR ANDAIME. AF_08/2022</v>
          </cell>
          <cell r="I6415" t="str">
            <v>M2</v>
          </cell>
          <cell r="J6415" t="str">
            <v>COEFICIENTE DE REPRESENTATIVIDADE</v>
          </cell>
          <cell r="K6415" t="str">
            <v>38,27</v>
          </cell>
        </row>
        <row r="6416">
          <cell r="G6416">
            <v>104235</v>
          </cell>
          <cell r="H6416" t="str">
            <v>EMBOÇO OU MASSA ÚNICA EM ARGAMASSA INDUSTRIALIZADA, PREPARO MECÂNICA E APLICAÇÃO COM EQUIPAMENTO DE MISTURA E PROJEÇÃO DE 1,5 M3/H DE ARGAMASSA EM PANOS DE FACHADA SEM PRESENÇA DE VÃOS, ESPESSURA DE 25 MM, ACESSO POR ANDAIME. AF_08/2022</v>
          </cell>
          <cell r="I6416" t="str">
            <v>M2</v>
          </cell>
          <cell r="J6416" t="str">
            <v>COEFICIENTE DE REPRESENTATIVIDADE</v>
          </cell>
          <cell r="K6416" t="str">
            <v>65,70</v>
          </cell>
        </row>
        <row r="6417">
          <cell r="G6417">
            <v>104236</v>
          </cell>
          <cell r="H6417" t="str">
            <v>EMBOÇO OU MASSA ÚNICA EM ARGAMASSA TRAÇO 1:2:8, PREPARO MECÂNICA COM BETONEIRA 400 L, APLICADA COM PROJETOR TIPO CANEQUINHA EM PANOS DE FACHADA SEM PRESENÇA DE VÃOS, ESPESSURA DE 25 MM, ACESSO POR ANDAIME. AF_08/2022</v>
          </cell>
          <cell r="I6417" t="str">
            <v>M2</v>
          </cell>
          <cell r="J6417" t="str">
            <v>ATRIBUÍDO SÃO PAULO</v>
          </cell>
          <cell r="K6417" t="str">
            <v>38,32</v>
          </cell>
        </row>
        <row r="6418">
          <cell r="G6418">
            <v>104237</v>
          </cell>
          <cell r="H6418" t="str">
            <v>EMBOÇO OU MASSA ÚNICA EM ARGAMASSA TRAÇO 1:2:8, PREPARO MECÂNICA COM BETONEIRA 400 L, APLICADA MANUALMENTE EM PANOS DE FACHADA SEM PRESENÇA DE VÃOS, ESPESSURA DE 35 MM, ACESSO POR ANDAIME. AF_08/2022</v>
          </cell>
          <cell r="I6418" t="str">
            <v>M2</v>
          </cell>
          <cell r="J6418" t="str">
            <v>COEFICIENTE DE REPRESENTATIVIDADE</v>
          </cell>
          <cell r="K6418" t="str">
            <v>48,40</v>
          </cell>
        </row>
        <row r="6419">
          <cell r="G6419">
            <v>104238</v>
          </cell>
          <cell r="H6419" t="str">
            <v>EMBOÇO OU MASSA ÚNICA EM ARGAMASSA TRAÇO 1:2:8, PREPARO MANUAL, APLICADA MANUALMENTE EM PANOS DE FACHADA SEM PRESENÇA DE VÃOS, ESPESSURA DE 35 MM, ACESSO POR ANDAIME. AF_08/2022</v>
          </cell>
          <cell r="I6419" t="str">
            <v>M2</v>
          </cell>
          <cell r="J6419" t="str">
            <v>COEFICIENTE DE REPRESENTATIVIDADE</v>
          </cell>
          <cell r="K6419" t="str">
            <v>52,28</v>
          </cell>
        </row>
        <row r="6420">
          <cell r="G6420">
            <v>104239</v>
          </cell>
          <cell r="H6420" t="str">
            <v>EMBOÇO OU MASSA ÚNICA EM ARGAMASSA INDUSTRIALIZADA, PREPARO MECÂNICA E APLICAÇÃO COM EQUIPAMENTO DE MISTURA E PROJEÇÃO DE 1,5 M3/H DE ARGAMASSA EM PANOS DE FACHADA SEM PRESENÇA DE VÃOS, ESPESSURA DE 35 MM, ACESSO POR ANDAIME. AF_08/2022</v>
          </cell>
          <cell r="I6420" t="str">
            <v>M2</v>
          </cell>
          <cell r="J6420" t="str">
            <v>COEFICIENTE DE REPRESENTATIVIDADE</v>
          </cell>
          <cell r="K6420" t="str">
            <v>88,93</v>
          </cell>
        </row>
        <row r="6421">
          <cell r="G6421">
            <v>104240</v>
          </cell>
          <cell r="H6421" t="str">
            <v>EMBOÇO OU MASSA ÚNICA EM ARGAMASSA TRAÇO 1:2:8, PREPARO MECÂNICA COM BETONEIRA 400 L, APLICADA COM PROJETOR TIPO CANEQUINHA EM PANOS DE FACHADA SEM PRESENÇA DE VÃOS, ESPESSURA DE 35 MM, ACESSO POR ANDAIME. AF_08/2022</v>
          </cell>
          <cell r="I6421" t="str">
            <v>M2</v>
          </cell>
          <cell r="J6421" t="str">
            <v>ATRIBUÍDO SÃO PAULO</v>
          </cell>
          <cell r="K6421" t="str">
            <v>52,65</v>
          </cell>
        </row>
        <row r="6422">
          <cell r="G6422">
            <v>104241</v>
          </cell>
          <cell r="H6422" t="str">
            <v>EMBOÇO OU MASSA ÚNICA EM ARGAMASSA TRAÇO 1:2:8, PREPARO MECÂNICA COM BETONEIRA 400 L, APLICADA MANUALMENTE EM PANOS DE FACHADA SEM PRESENÇA DE VÃOS, ESPESSURA DE 45 MM, ACESSO POR ANDAIME. AF_08/2022</v>
          </cell>
          <cell r="I6422" t="str">
            <v>M2</v>
          </cell>
          <cell r="J6422" t="str">
            <v>COEFICIENTE DE REPRESENTATIVIDADE</v>
          </cell>
          <cell r="K6422" t="str">
            <v>54,43</v>
          </cell>
        </row>
        <row r="6423">
          <cell r="G6423">
            <v>104242</v>
          </cell>
          <cell r="H6423" t="str">
            <v>EMBOÇO OU MASSA ÚNICA EM ARGAMASSA TRAÇO 1:2:8, PREPARO MANUAL, APLICADA MANUALMENTE EM PANOS DE FACHADA SEM PRESENÇA DE VÃOS, ESPESSURA DE 45 MM, ACESSO POR ANDAIME. AF_08/2022</v>
          </cell>
          <cell r="I6423" t="str">
            <v>M2</v>
          </cell>
          <cell r="J6423" t="str">
            <v>COEFICIENTE DE REPRESENTATIVIDADE</v>
          </cell>
          <cell r="K6423" t="str">
            <v>59,30</v>
          </cell>
        </row>
        <row r="6424">
          <cell r="G6424">
            <v>104243</v>
          </cell>
          <cell r="H6424" t="str">
            <v>EMBOÇO OU MASSA ÚNICA EM ARGAMASSA INDUSTRIALIZADA, PREPARO MECÂNICA E APLICAÇÃO COM EQUIPAMENTO DE MISTURA E PROJEÇÃO DE 1,5 M3/H DE ARGAMASSA EM PANOS DE FACHADA SEM PRESENÇA DE VÃOS, ESPESSURA DE 45 MM, ACESSO POR ANDAIME. AF_08/2022</v>
          </cell>
          <cell r="I6424" t="str">
            <v>M2</v>
          </cell>
          <cell r="J6424" t="str">
            <v>COEFICIENTE DE REPRESENTATIVIDADE</v>
          </cell>
          <cell r="K6424" t="str">
            <v>105,78</v>
          </cell>
        </row>
        <row r="6425">
          <cell r="G6425">
            <v>104244</v>
          </cell>
          <cell r="H6425" t="str">
            <v>EMBOÇO OU MASSA ÚNICA EM ARGAMASSA TRAÇO 1:2:8, PREPARO MECÂNICA COM BETONEIRA 400 L, APLICADA COM PROJETOR TIPO CANEQUINHA EM PANOS DE FACHADA SEM PRESENÇA DE VÃOS, ESPESSURA DE 45 MM, ACESSO POR ANDAIME. AF_08/2022</v>
          </cell>
          <cell r="I6425" t="str">
            <v>M2</v>
          </cell>
          <cell r="J6425" t="str">
            <v>ATRIBUÍDO SÃO PAULO</v>
          </cell>
          <cell r="K6425" t="str">
            <v>59,34</v>
          </cell>
        </row>
        <row r="6426">
          <cell r="G6426">
            <v>104245</v>
          </cell>
          <cell r="H6426" t="str">
            <v>EMBOÇO OU MASSA ÚNICA EM ARGAMASSA TRAÇO 1:2:8, PREPARO MECÂNICA COM BETONEIRA 400 L, APLICADA MANUALMENTE EM PANOS DE FACHADA SEM PRESENÇA DE VÃOS, ESPESSURA DE 50 MM, ACESSO POR ANDAIME. AF_08/2022</v>
          </cell>
          <cell r="I6426" t="str">
            <v>M2</v>
          </cell>
          <cell r="J6426" t="str">
            <v>COEFICIENTE DE REPRESENTATIVIDADE</v>
          </cell>
          <cell r="K6426" t="str">
            <v>59,43</v>
          </cell>
        </row>
        <row r="6427">
          <cell r="G6427">
            <v>104246</v>
          </cell>
          <cell r="H6427" t="str">
            <v>EMBOÇO OU MASSA ÚNICA EM ARGAMASSA TRAÇO 1:2:8, PREPARO MANUAL, APLICADA MANUALMENTE EM PANOS DE FACHADA SEM PRESENÇA DE VÃOS, ESPESSURA DE 50 MM, ACESSO POR ANDAIME. AF_08/2022</v>
          </cell>
          <cell r="I6427" t="str">
            <v>M2</v>
          </cell>
          <cell r="J6427" t="str">
            <v>COEFICIENTE DE REPRESENTATIVIDADE</v>
          </cell>
          <cell r="K6427" t="str">
            <v>64,79</v>
          </cell>
        </row>
        <row r="6428">
          <cell r="G6428">
            <v>104247</v>
          </cell>
          <cell r="H6428" t="str">
            <v>EMBOÇO OU MASSA ÚNICA EM ARGAMASSA INDUSTRIALIZADA, PREPARO MECÂNICA E APLICAÇÃO COM EQUIPAMENTO DE MISTURA E PROJEÇÃO DE 1,5 M3/H DE ARGAMASSA EM PANOS DE FACHADA SEM PRESENÇA DE VÃOS, ESPESSURA DE 50 MM, ACESSO POR ANDAIME. AF_08/2022</v>
          </cell>
          <cell r="I6428" t="str">
            <v>M2</v>
          </cell>
          <cell r="J6428" t="str">
            <v>COEFICIENTE DE REPRESENTATIVIDADE</v>
          </cell>
          <cell r="K6428" t="str">
            <v>113,72</v>
          </cell>
        </row>
        <row r="6429">
          <cell r="G6429">
            <v>104248</v>
          </cell>
          <cell r="H6429" t="str">
            <v>EMBOÇO OU MASSA ÚNICA EM ARGAMASSA TRAÇO 1:2:8, PREPARO MECÂNICA COM BETONEIRA 400 L, APLICADA COM PROJETOR TIPO CANEQUINHA EM PANOS DE FACHADA SEM PRESENÇA DE VÃOS, ESPESSURA DE 50 MM, ACESSO POR ANDAIME. AF_08/2022</v>
          </cell>
          <cell r="I6429" t="str">
            <v>M2</v>
          </cell>
          <cell r="J6429" t="str">
            <v>ATRIBUÍDO SÃO PAULO</v>
          </cell>
          <cell r="K6429" t="str">
            <v>62,10</v>
          </cell>
        </row>
        <row r="6430">
          <cell r="G6430">
            <v>104249</v>
          </cell>
          <cell r="H6430" t="str">
            <v>EMBOÇO OU MASSA ÚNICA EM ARGAMASSA TRAÇO 1:2:8, PREPARO MECÂNICA COM BETONEIRA 400 L, APLICADA MANUALMENTE EM SUPERFÍCIES EXTERNAS DA SACADA, ESPESSURA DE 25 MM, ACESSO POR ANDAIME, SEM USO DE TELA METÁLICA. AF_08/2022</v>
          </cell>
          <cell r="I6430" t="str">
            <v>M2</v>
          </cell>
          <cell r="J6430" t="str">
            <v>COEFICIENTE DE REPRESENTATIVIDADE</v>
          </cell>
          <cell r="K6430" t="str">
            <v>62,19</v>
          </cell>
        </row>
        <row r="6431">
          <cell r="G6431">
            <v>104250</v>
          </cell>
          <cell r="H6431" t="str">
            <v>EMBOÇO OU MASSA ÚNICA EM ARGAMASSA TRAÇO 1:2:8, PREPARO MANUAL, APLICADA MANUALMENTE EM SUPERFÍCIES EXTERNAS DA SACADA, ESPESSURA DE 25 MM, ACESSO POR ANDAIME, SEM USO DE TELA METÁLICA. AF_08/2022</v>
          </cell>
          <cell r="I6431" t="str">
            <v>M2</v>
          </cell>
          <cell r="J6431" t="str">
            <v>COEFICIENTE DE REPRESENTATIVIDADE</v>
          </cell>
          <cell r="K6431" t="str">
            <v>65,09</v>
          </cell>
        </row>
        <row r="6432">
          <cell r="G6432">
            <v>104251</v>
          </cell>
          <cell r="H6432" t="str">
            <v>EMBOÇO OU MASSA ÚNICA EM ARGAMASSA INDUSTRIALIZADA, PREPARO MECÂNICA E APLICAÇÃO COM EQUIPAMENTO DE MISTURA E PROJEÇÃO DE 1,5 M3/H DE ARGAMASSA EM PANOS DE FACHADA SUPERFÍCIES EXTERNAS DA SACADA, ESPESSURA DE 25 MM, ACESSO POR ANDAIME, SEM USO DE TELA METÁLICA. AF_08/2022</v>
          </cell>
          <cell r="I6432" t="str">
            <v>M2</v>
          </cell>
          <cell r="J6432" t="str">
            <v>COEFICIENTE DE REPRESENTATIVIDADE</v>
          </cell>
          <cell r="K6432" t="str">
            <v>89,90</v>
          </cell>
        </row>
        <row r="6433">
          <cell r="G6433">
            <v>104252</v>
          </cell>
          <cell r="H6433" t="str">
            <v>EMBOÇO OU MASSA ÚNICA EM ARGAMASSA TRAÇO 1:2:8, PREPARO MECÂNICA COM BETONEIRA 400 L, APLICADA COM PROJETOR TIPO CANEQUINHA EM SUPERFÍCIES EXTERNAS DA SACADA, ESPESSURA DE 25 MM, ACESSO POR ANDAIME, SEM USO DE TELA METÁLICA. AF_08/2022</v>
          </cell>
          <cell r="I6433" t="str">
            <v>M2</v>
          </cell>
          <cell r="J6433" t="str">
            <v>ATRIBUÍDO SÃO PAULO</v>
          </cell>
          <cell r="K6433" t="str">
            <v>67,83</v>
          </cell>
        </row>
        <row r="6434">
          <cell r="G6434">
            <v>104253</v>
          </cell>
          <cell r="H6434" t="str">
            <v>EMBOÇO OU MASSA ÚNICA EM ARGAMASSA TRAÇO 1:2:8, PREPARO MECÂNICA COM BETONEIRA 400 L, APLICADA MANUALMENTE EM SUPERFÍCIES EXTERNAS DA SACADA, ESPESSURA DE 35 MM, ACESSO POR ANDAIME, SEM USO DE TELA METÁLICA. AF_08/2022</v>
          </cell>
          <cell r="I6434" t="str">
            <v>M2</v>
          </cell>
          <cell r="J6434" t="str">
            <v>COEFICIENTE DE REPRESENTATIVIDADE</v>
          </cell>
          <cell r="K6434" t="str">
            <v>75,21</v>
          </cell>
        </row>
        <row r="6435">
          <cell r="G6435">
            <v>104254</v>
          </cell>
          <cell r="H6435" t="str">
            <v>EMBOÇO OU MASSA ÚNICA EM ARGAMASSA TRAÇO 1:2:8, PREPARO MANUAL, APLICADA MANUALMENTE EM SUPERFÍCIES EXTERNAS DA SACADA, ESPESSURA DE 35 MM, ACESSO POR ANDAIME, SEM USO DE TELA METÁLICA. AF_08/2022</v>
          </cell>
          <cell r="I6435" t="str">
            <v>M2</v>
          </cell>
          <cell r="J6435" t="str">
            <v>COEFICIENTE DE REPRESENTATIVIDADE</v>
          </cell>
          <cell r="K6435" t="str">
            <v>79,09</v>
          </cell>
        </row>
        <row r="6436">
          <cell r="G6436">
            <v>104255</v>
          </cell>
          <cell r="H6436" t="str">
            <v>EMBOÇO OU MASSA ÚNICA EM ARGAMASSA INDUSTRIALIZADA, PREPARO MECÂNICO E APLICAÇÃO COM EQUIPAMENTO DE MISTURA E PROJEÇÃO DE 1,5 M3/H DE ARGAMASSA EM PANOS DE FACHADA SUPERFÍCIES EXTERNAS DA SACADA, ESPESSURA DE 35 MM, ACESSO POR ANDAIME, SEM USO DE TELA METÁLICA. AF_08/2022</v>
          </cell>
          <cell r="I6436" t="str">
            <v>M2</v>
          </cell>
          <cell r="J6436" t="str">
            <v>COEFICIENTE DE REPRESENTATIVIDADE</v>
          </cell>
          <cell r="K6436" t="str">
            <v>113,14</v>
          </cell>
        </row>
        <row r="6437">
          <cell r="G6437">
            <v>104256</v>
          </cell>
          <cell r="H6437" t="str">
            <v>EMBOÇO OU MASSA ÚNICA EM ARGAMASSA TRAÇO 1:2:8, PREPARO MECÂNICO COM BETONEIRA 400 L, APLICADA COM PROJETOR TIPO CANEQUINHA EM SUPERFÍCIES EXTERNAS DA SACADA, ESPESSURA DE 35 MM, ACESSO POR ANDAIME, SEM USO DE TELA METÁLICA. AF_08/2022</v>
          </cell>
          <cell r="I6437" t="str">
            <v>M2</v>
          </cell>
          <cell r="J6437" t="str">
            <v>ATRIBUÍDO SÃO PAULO</v>
          </cell>
          <cell r="K6437" t="str">
            <v>82,17</v>
          </cell>
        </row>
        <row r="6438">
          <cell r="G6438">
            <v>104257</v>
          </cell>
          <cell r="H6438" t="str">
            <v>EMBOÇO OU MASSA ÚNICA EM ARGAMASSA TRAÇO 1:2:8, PREPARO MECÂNICO COM BETONEIRA 400 L, APLICADA MANUALMENTE EM SUPERFÍCIES EXTERNAS DA SACADA, ESPESSURA DE 45 MM, ACESSO POR ANDAIME, SEM USO DE TELA METÁLICA. AF_08/2022</v>
          </cell>
          <cell r="I6438" t="str">
            <v>M2</v>
          </cell>
          <cell r="J6438" t="str">
            <v>COEFICIENTE DE REPRESENTATIVIDADE</v>
          </cell>
          <cell r="K6438" t="str">
            <v>81,24</v>
          </cell>
        </row>
        <row r="6439">
          <cell r="G6439">
            <v>104258</v>
          </cell>
          <cell r="H6439" t="str">
            <v>EMBOÇO OU MASSA ÚNICA EM ARGAMASSA TRAÇO 1:2:8, PREPARO MANUAL, APLICADA MANUALMENTE EM SUPERFÍCIES EXTERNAS DA SACADA, ESPESSURA DE 45 MM, ACESSO POR ANDAIME, SEM USO DE TELA METÁLICA. AF_08/2022</v>
          </cell>
          <cell r="I6439" t="str">
            <v>M2</v>
          </cell>
          <cell r="J6439" t="str">
            <v>COEFICIENTE DE REPRESENTATIVIDADE</v>
          </cell>
          <cell r="K6439" t="str">
            <v>86,11</v>
          </cell>
        </row>
        <row r="6440">
          <cell r="G6440">
            <v>104259</v>
          </cell>
          <cell r="H6440" t="str">
            <v>EMBOÇO OU MASSA ÚNICA EM ARGAMASSA INDUSTRIALIZADA, PREPARO MECÂNICO E APLICAÇÃO COM EQUIPAMENTO DE MISTURA E PROJEÇÃO DE 1,5 M3/H DE ARGAMASSA EM PANOS DE FACHADA SUPERFÍCIES EXTERNAS DA SACADA, ESPESSURA DE 45 MM, ACESSO POR ANDAIME, SEM USO DE TELA METÁLICA. AF_08/2022</v>
          </cell>
          <cell r="I6440" t="str">
            <v>M2</v>
          </cell>
          <cell r="J6440" t="str">
            <v>COEFICIENTE DE REPRESENTATIVIDADE</v>
          </cell>
          <cell r="K6440" t="str">
            <v>129,99</v>
          </cell>
        </row>
        <row r="6441">
          <cell r="G6441">
            <v>104260</v>
          </cell>
          <cell r="H6441" t="str">
            <v>EMBOÇO OU MASSA ÚNICA EM ARGAMASSA TRAÇO 1:2:8, PREPARO MECÂNICO COM BETONEIRA 400 L, APLICADA COM PROJETOR TIPO CANEQUINHA EM SUPERFÍCIES EXTERNAS DA SACADA, ESPESSURA DE 45 MM, ACESSO POR ANDAIME, SEM USO DE TELA METÁLICA. AF_08/2022</v>
          </cell>
          <cell r="I6441" t="str">
            <v>M2</v>
          </cell>
          <cell r="J6441" t="str">
            <v>ATRIBUÍDO SÃO PAULO</v>
          </cell>
          <cell r="K6441" t="str">
            <v>88,86</v>
          </cell>
        </row>
        <row r="6442">
          <cell r="G6442">
            <v>104261</v>
          </cell>
          <cell r="H6442" t="str">
            <v>EMBOÇO OU MASSA ÚNICA EM ARGAMASSA TRAÇO 1:2:8, PREPARO MECÂNICO COM BETONEIRA 400 L, APLICADA MANUALMENTE EM SUPERFÍCIES EXTERNAS DA SACADA, ESPESSURA DE 50 MM, ACESSO POR ANDAIME, SEM USO DE TELA METÁLICA. AF_08/2022</v>
          </cell>
          <cell r="I6442" t="str">
            <v>M2</v>
          </cell>
          <cell r="J6442" t="str">
            <v>COEFICIENTE DE REPRESENTATIVIDADE</v>
          </cell>
          <cell r="K6442" t="str">
            <v>104,04</v>
          </cell>
        </row>
        <row r="6443">
          <cell r="G6443">
            <v>104262</v>
          </cell>
          <cell r="H6443" t="str">
            <v>EMBOÇO OU MASSA ÚNICA EM ARGAMASSA TRAÇO 1:2:8, PREPARO MANUAL, APLICADA MANUALMENTE EM SUPERFÍCIES EXTERNAS DA SACADA, ESPESSURA DE 50 MM, ACESSO POR ANDAIME, SEM USO DE TELA METÁLICA. AF_08/2022</v>
          </cell>
          <cell r="I6443" t="str">
            <v>M2</v>
          </cell>
          <cell r="J6443" t="str">
            <v>COEFICIENTE DE REPRESENTATIVIDADE</v>
          </cell>
          <cell r="K6443" t="str">
            <v>109,40</v>
          </cell>
        </row>
        <row r="6444">
          <cell r="G6444">
            <v>104263</v>
          </cell>
          <cell r="H6444" t="str">
            <v>EMBOÇO OU MASSA ÚNICA EM ARGAMASSA INDUSTRIALIZADA, PREPARO MECÂNICO E APLICAÇÃO COM EQUIPAMENTO DE MISTURA E PROJEÇÃO DE 1,5 M3/H DE ARGAMASSA EM PANOS DE FACHADA SUPERFÍCIES EXTERNAS DA SACADA, ESPESSURA DE 50 MM, ACESSO POR ANDAIME, SEM USO DE TELA METÁLICA. AF_08/2022</v>
          </cell>
          <cell r="I6444" t="str">
            <v>M2</v>
          </cell>
          <cell r="J6444" t="str">
            <v>COEFICIENTE DE REPRESENTATIVIDADE</v>
          </cell>
          <cell r="K6444" t="str">
            <v>149,35</v>
          </cell>
        </row>
        <row r="6445">
          <cell r="G6445">
            <v>104264</v>
          </cell>
          <cell r="H6445" t="str">
            <v>EMBOÇO OU MASSA ÚNICA EM ARGAMASSA TRAÇO 1:2:8, PREPARO MECÂNICO COM BETONEIRA 400 L, APLICADA COM PROJETOR TIPO CANEQUINHA EM SUPERFÍCIES EXTERNAS DA SACADA, ESPESSURA DE 50 MM, ACESSO POR ANDAIME, SEM USO DE TELA METÁLICA. AF_08/2022</v>
          </cell>
          <cell r="I6445" t="str">
            <v>M2</v>
          </cell>
          <cell r="J6445" t="str">
            <v>ATRIBUÍDO SÃO PAULO</v>
          </cell>
          <cell r="K6445" t="str">
            <v>105,29</v>
          </cell>
        </row>
        <row r="6446">
          <cell r="G6446">
            <v>104627</v>
          </cell>
          <cell r="H6446" t="str">
            <v>APLICAÇÃO MANUAL DE GESSO DESEMPENADO (SEM TALISCAS) EM TETO DE AMBIENTES COM PAREDES EM PÉ DIREITO DUPLO E ÁREA MAIOR QUE 10M², ESPESSURA DE 0,5CM. AF_03/2023</v>
          </cell>
          <cell r="I6446" t="str">
            <v>M2</v>
          </cell>
          <cell r="J6446" t="str">
            <v>COEFICIENTE DE REPRESENTATIVIDADE</v>
          </cell>
          <cell r="K6446" t="str">
            <v>16,76</v>
          </cell>
        </row>
        <row r="6447">
          <cell r="G6447">
            <v>104628</v>
          </cell>
          <cell r="H6447" t="str">
            <v>APLICAÇÃO MANUAL DE GESSO DESEMPENADO (SEM TALISCAS) EM TETO DE AMBIENTES COM PAREDES EM PÉ DIREITO DUPLO E ÁREA ENTRE 5M² E 10M², ESPESSURA DE 0,5CM. AF_03/2023</v>
          </cell>
          <cell r="I6447" t="str">
            <v>M2</v>
          </cell>
          <cell r="J6447" t="str">
            <v>COEFICIENTE DE REPRESENTATIVIDADE</v>
          </cell>
          <cell r="K6447" t="str">
            <v>25,40</v>
          </cell>
        </row>
        <row r="6448">
          <cell r="G6448">
            <v>104629</v>
          </cell>
          <cell r="H6448" t="str">
            <v>APLICAÇÃO MANUAL DE GESSO DESEMPENADO (SEM TALISCAS) EM TETO DE AMBIENTES COM PAREDES EM PÉ DIREITO DUPLO E ÁREA MENOR QUE 5M², ESPESSURA DE 0,5CM. AF_03/2023</v>
          </cell>
          <cell r="I6448" t="str">
            <v>M2</v>
          </cell>
          <cell r="J6448" t="str">
            <v>COEFICIENTE DE REPRESENTATIVIDADE</v>
          </cell>
          <cell r="K6448" t="str">
            <v>30,37</v>
          </cell>
        </row>
        <row r="6449">
          <cell r="G6449">
            <v>104630</v>
          </cell>
          <cell r="H6449" t="str">
            <v>APLICAÇÃO MANUAL DE GESSO DESEMPENADO (SEM TALISCAS) EM TETO DE AMBIENTES COM PAREDES EM PÉ DIREITO DUPLO E ÁREA MAIOR QUE 10M², ESPESSURA DE 1,0CM. AF_03/2023</v>
          </cell>
          <cell r="I6449" t="str">
            <v>M2</v>
          </cell>
          <cell r="J6449" t="str">
            <v>COEFICIENTE DE REPRESENTATIVIDADE</v>
          </cell>
          <cell r="K6449" t="str">
            <v>26,59</v>
          </cell>
        </row>
        <row r="6450">
          <cell r="G6450">
            <v>104631</v>
          </cell>
          <cell r="H6450" t="str">
            <v>APLICAÇÃO MANUAL DE GESSO DESEMPENADO (SEM TALISCAS) EM TETO DE AMBIENTES COM PAREDES EM PÉ DIREITO DUPLO E ÁREA ENTRE 5M² E 10M², ESPESSURA DE 1,0CM. AF_03/2023</v>
          </cell>
          <cell r="I6450" t="str">
            <v>M2</v>
          </cell>
          <cell r="J6450" t="str">
            <v>COEFICIENTE DE REPRESENTATIVIDADE</v>
          </cell>
          <cell r="K6450" t="str">
            <v>35,23</v>
          </cell>
        </row>
        <row r="6451">
          <cell r="G6451">
            <v>104632</v>
          </cell>
          <cell r="H6451" t="str">
            <v>APLICAÇÃO MANUAL DE GESSO DESEMPENADO (SEM TALISCAS) EM TETO DE AMBIENTES COM PAREDES EM PÉ DIREITO DUPLO E ÁREA MENOR QUE 5M², ESPESSURA DE 1,0CM. AF_03/2023</v>
          </cell>
          <cell r="I6451" t="str">
            <v>M2</v>
          </cell>
          <cell r="J6451" t="str">
            <v>COEFICIENTE DE REPRESENTATIVIDADE</v>
          </cell>
          <cell r="K6451" t="str">
            <v>40,19</v>
          </cell>
        </row>
        <row r="6452">
          <cell r="G6452">
            <v>104633</v>
          </cell>
          <cell r="H6452" t="str">
            <v>APLICAÇÃO MANUAL DE GESSO DESEMPENADO (SEM TALISCAS) EM PAREDES COM PÉ DIREITO DUPLO, ESPESSURA DE 0,5CM. AF_03/2023</v>
          </cell>
          <cell r="I6452" t="str">
            <v>M2</v>
          </cell>
          <cell r="J6452" t="str">
            <v>COEFICIENTE DE REPRESENTATIVIDADE</v>
          </cell>
          <cell r="K6452" t="str">
            <v>22,57</v>
          </cell>
        </row>
        <row r="6453">
          <cell r="G6453">
            <v>104634</v>
          </cell>
          <cell r="H6453" t="str">
            <v>APLICAÇÃO MANUAL DE GESSO DESEMPENADO (SEM TALISCAS) EM PAREDES COM PÉ DIREITO DUPLO, ESPESSURA DE 1,0CM. AF_03/2023</v>
          </cell>
          <cell r="I6453" t="str">
            <v>M2</v>
          </cell>
          <cell r="J6453" t="str">
            <v>COEFICIENTE DE REPRESENTATIVIDADE</v>
          </cell>
          <cell r="K6453" t="str">
            <v>33,70</v>
          </cell>
        </row>
        <row r="6454">
          <cell r="G6454">
            <v>104635</v>
          </cell>
          <cell r="H6454" t="str">
            <v>APLICAÇÃO MANUAL DE GESSO SARRAFEADO (COM TALISCAS) EM PAREDES COM PÉ DIREITO DUPLO, ESPESSURA DE 1,0CM. AF_03/2023</v>
          </cell>
          <cell r="I6454" t="str">
            <v>M2</v>
          </cell>
          <cell r="J6454" t="str">
            <v>COEFICIENTE DE REPRESENTATIVIDADE</v>
          </cell>
          <cell r="K6454" t="str">
            <v>45,73</v>
          </cell>
        </row>
        <row r="6455">
          <cell r="G6455">
            <v>104636</v>
          </cell>
          <cell r="H6455" t="str">
            <v>APLICAÇÃO MANUAL DE GESSO SARRAFEADO (COM TALISCAS) EM PAREDES COM PÉ DIREITO DUPLO, ESPESSURA DE 1,5CM. AF_03/2023</v>
          </cell>
          <cell r="I6455" t="str">
            <v>M2</v>
          </cell>
          <cell r="J6455" t="str">
            <v>COEFICIENTE DE REPRESENTATIVIDADE</v>
          </cell>
          <cell r="K6455" t="str">
            <v>53,49</v>
          </cell>
        </row>
        <row r="6456">
          <cell r="G6456">
            <v>87244</v>
          </cell>
          <cell r="H6456" t="str">
            <v>REVESTIMENTO CERÂMICO PARA PAREDES EXTERNAS EM PASTILHAS DE PORCELANA 5 X 5 CM (PLACAS DE 30 X 30 CM), ALINHADAS A PRUMO. AF_02/2023</v>
          </cell>
          <cell r="I6456" t="str">
            <v>M2</v>
          </cell>
          <cell r="J6456" t="str">
            <v>COEFICIENTE DE REPRESENTATIVIDADE</v>
          </cell>
          <cell r="K6456" t="str">
            <v>171,39</v>
          </cell>
        </row>
        <row r="6457">
          <cell r="G6457">
            <v>87245</v>
          </cell>
          <cell r="H6457" t="str">
            <v>REVESTIMENTO CERÂMICO PARA PAREDES EXTERNAS EM PASTILHAS DE PORCELANA 5 X 5 CM (PLACAS DE 30 X 30 CM), ALINHADAS A PRUMO, APLICADO EM SUPERFÍCIES INTERNAS DE SACADA. AF_02/2023</v>
          </cell>
          <cell r="I6457" t="str">
            <v>M2</v>
          </cell>
          <cell r="J6457" t="str">
            <v>COEFICIENTE DE REPRESENTATIVIDADE</v>
          </cell>
          <cell r="K6457" t="str">
            <v>203,15</v>
          </cell>
        </row>
        <row r="6458">
          <cell r="G6458">
            <v>87265</v>
          </cell>
          <cell r="H6458" t="str">
            <v>REVESTIMENTO CERÂMICO PARA PAREDES INTERNAS COM PLACAS TIPO ESMALTADA EXTRA DE DIMENSÕES 20X20 CM APLICADAS NA ALTURA INTEIRA DAS PAREDES.  AF_02/2023_PE</v>
          </cell>
          <cell r="I6458" t="str">
            <v>M2</v>
          </cell>
          <cell r="J6458" t="str">
            <v>COEFICIENTE DE REPRESENTATIVIDADE</v>
          </cell>
          <cell r="K6458" t="str">
            <v>51,88</v>
          </cell>
        </row>
        <row r="6459">
          <cell r="G6459">
            <v>87267</v>
          </cell>
          <cell r="H6459" t="str">
            <v>REVESTIMENTO CERÂMICO PARA PAREDES INTERNAS COM PLACAS TIPO ESMALTADA EXTRA DE DIMENSÕES 20X20 CM APLICADAS A MEIA ALTURA DAS PAREDES. AF_02/2023_PE</v>
          </cell>
          <cell r="I6459" t="str">
            <v>M2</v>
          </cell>
          <cell r="J6459" t="str">
            <v>COEFICIENTE DE REPRESENTATIVIDADE</v>
          </cell>
          <cell r="K6459" t="str">
            <v>56,34</v>
          </cell>
        </row>
        <row r="6460">
          <cell r="G6460">
            <v>87269</v>
          </cell>
          <cell r="H6460" t="str">
            <v>REVESTIMENTO CERÂMICO PARA PAREDES INTERNAS COM PLACAS TIPO ESMALTADA EXTRA DE DIMENSÕES 25X35 CM APLICADAS NA ALTURA INTEIRA DAS PAREDES. AF_02/2023_PE</v>
          </cell>
          <cell r="I6460" t="str">
            <v>M2</v>
          </cell>
          <cell r="J6460" t="str">
            <v>COEFICIENTE DE REPRESENTATIVIDADE</v>
          </cell>
          <cell r="K6460" t="str">
            <v>55,11</v>
          </cell>
        </row>
        <row r="6461">
          <cell r="G6461">
            <v>87271</v>
          </cell>
          <cell r="H6461" t="str">
            <v>REVESTIMENTO CERÂMICO PARA PAREDES INTERNAS COM PLACAS TIPO ESMALTADA EXTRA DE DIMENSÕES 25X35 CM APLICADAS A MEIA ALTURA DAS PAREDES. AF_02/2023_PE</v>
          </cell>
          <cell r="I6461" t="str">
            <v>M2</v>
          </cell>
          <cell r="J6461" t="str">
            <v>COEFICIENTE DE REPRESENTATIVIDADE</v>
          </cell>
          <cell r="K6461" t="str">
            <v>59,61</v>
          </cell>
        </row>
        <row r="6462">
          <cell r="G6462">
            <v>87273</v>
          </cell>
          <cell r="H6462" t="str">
            <v>REVESTIMENTO CERÂMICO PARA PAREDES INTERNAS COM PLACAS TIPO ESMALTADA EXTRA  DE DIMENSÕES 33X45 CM APLICADAS NA ALTURA INTEIRA DAS PAREDES. AF_02/2023_PE</v>
          </cell>
          <cell r="I6462" t="str">
            <v>M2</v>
          </cell>
          <cell r="J6462" t="str">
            <v>COEFICIENTE DE REPRESENTATIVIDADE</v>
          </cell>
          <cell r="K6462" t="str">
            <v>57,93</v>
          </cell>
        </row>
        <row r="6463">
          <cell r="G6463">
            <v>87275</v>
          </cell>
          <cell r="H6463" t="str">
            <v>REVESTIMENTO CERÂMICO PARA PAREDES INTERNAS COM PLACAS TIPO ESMALTADA EXTRA DE DIMENSÕES 33X45 CM APLICADAS A MEIA ALTURA DAS PAREDES. AF_02/2023_PE</v>
          </cell>
          <cell r="I6463" t="str">
            <v>M2</v>
          </cell>
          <cell r="J6463" t="str">
            <v>COEFICIENTE DE REPRESENTATIVIDADE</v>
          </cell>
          <cell r="K6463" t="str">
            <v>63,91</v>
          </cell>
        </row>
        <row r="6464">
          <cell r="G6464">
            <v>88788</v>
          </cell>
          <cell r="H6464" t="str">
            <v>REVESTIMENTO CERÂMICO PARA PAREDES EXTERNAS EM PASTILHAS DE PORCELANA 2,5 X 2,5 CM (PLACAS DE 30 X 30 CM), ALINHADAS A PRUMO. AF_02/2023</v>
          </cell>
          <cell r="I6464" t="str">
            <v>M2</v>
          </cell>
          <cell r="J6464" t="str">
            <v>COEFICIENTE DE REPRESENTATIVIDADE</v>
          </cell>
          <cell r="K6464" t="str">
            <v>240,20</v>
          </cell>
        </row>
        <row r="6465">
          <cell r="G6465">
            <v>88789</v>
          </cell>
          <cell r="H6465" t="str">
            <v>REVESTIMENTO CERÂMICO PARA PAREDES EXTERNAS EM PASTILHAS DE PORCELANA 2,5 X 2,5 CM (PLACAS DE 30 X 30 CM), ALINHADAS A PRUMO, APLICADO EM SUPERFÍCIES INTERNAS DE SACADA. AF_02/2023</v>
          </cell>
          <cell r="I6465" t="str">
            <v>M2</v>
          </cell>
          <cell r="J6465" t="str">
            <v>COEFICIENTE DE REPRESENTATIVIDADE</v>
          </cell>
          <cell r="K6465" t="str">
            <v>286,04</v>
          </cell>
        </row>
        <row r="6466">
          <cell r="G6466">
            <v>89045</v>
          </cell>
          <cell r="H6466" t="str">
            <v>(COMPOSIÇÃO REPRESENTATIVA) DO SERVIÇO DE REVESTIMENTO CERÂMICO PARA AMBIENTES DE ÁREAS MOLHADAS, MEIA PAREDE OU PAREDE INTEIRA, COM PLACAS TIPO ESMALTADA EXTRA, DIMENSÕES 20X20 CM, PARA EDIFICAÇÃO HABITACIONAL MULTIFAMILIAR (PRÉDIO). AF_11/2014</v>
          </cell>
          <cell r="I6466" t="str">
            <v>M2</v>
          </cell>
          <cell r="J6466" t="str">
            <v>COEFICIENTE DE REPRESENTATIVIDADE</v>
          </cell>
          <cell r="K6466" t="str">
            <v>52,99</v>
          </cell>
        </row>
        <row r="6467">
          <cell r="G6467">
            <v>89170</v>
          </cell>
          <cell r="H6467" t="str">
            <v>(COMPOSIÇÃO REPRESENTATIVA) DO SERVIÇO DE REVESTIMENTO CERÂMICO PARA PAREDES INTERNAS, MEIA OU PAREDE INTEIRA, PLACAS TIPO ESMALTADA EXTRA DE 20X20 CM, PARA EDIFICAÇÕES HABITACIONAIS UNIFAMILIAR (CASAS) E EDIFICAÇÕES PÚBLICAS PADRÃO. AF_11/2014</v>
          </cell>
          <cell r="I6467" t="str">
            <v>M2</v>
          </cell>
          <cell r="J6467" t="str">
            <v>COEFICIENTE DE REPRESENTATIVIDADE</v>
          </cell>
          <cell r="K6467" t="str">
            <v>52,99</v>
          </cell>
        </row>
        <row r="6468">
          <cell r="G6468">
            <v>93393</v>
          </cell>
          <cell r="H6468" t="str">
            <v>REVESTIMENTO CERÂMICO PARA PAREDES INTERNAS COM PLACAS TIPO ESMALTADA PADRÃO POPULAR DE DIMENSÕES 20X20 CM, ARGAMASSA TIPO AC I, APLICADAS NA ALTURA INTEIRA DAS PAREDES. AF_02/2023_PE</v>
          </cell>
          <cell r="I6468" t="str">
            <v>M2</v>
          </cell>
          <cell r="J6468" t="str">
            <v>COEFICIENTE DE REPRESENTATIVIDADE</v>
          </cell>
          <cell r="K6468" t="str">
            <v>44,29</v>
          </cell>
        </row>
        <row r="6469">
          <cell r="G6469">
            <v>93395</v>
          </cell>
          <cell r="H6469" t="str">
            <v>REVESTIMENTO CERÂMICO PARA PAREDES INTERNAS COM PLACAS TIPO ESMALTADA PADRÃO POPULAR DE DIMENSÕES 20X20 CM, ARGAMASSA TIPO AC I, APLICADAS A MEIA ALTURA DAS PAREDES. AF_02/2023_PE</v>
          </cell>
          <cell r="I6469" t="str">
            <v>M2</v>
          </cell>
          <cell r="J6469" t="str">
            <v>COEFICIENTE DE REPRESENTATIVIDADE</v>
          </cell>
          <cell r="K6469" t="str">
            <v>48,70</v>
          </cell>
        </row>
        <row r="6470">
          <cell r="G6470">
            <v>99195</v>
          </cell>
          <cell r="H6470" t="str">
            <v>REVESTIMENTO CERÂMICO PARA PAREDES INTERNAS COM PLACAS TIPO ESMALTADA PADRÃO POPULAR DE DIMENSÕES 20X20 CM, ARGAMASSA TIPO AC III, APLICADAS NA ALTURA INTEIRA DAS PAREDES.  AF_02/2023_PE</v>
          </cell>
          <cell r="I6470" t="str">
            <v>M2</v>
          </cell>
          <cell r="J6470" t="str">
            <v>COEFICIENTE DE REPRESENTATIVIDADE</v>
          </cell>
          <cell r="K6470" t="str">
            <v>52,20</v>
          </cell>
        </row>
        <row r="6471">
          <cell r="G6471">
            <v>99198</v>
          </cell>
          <cell r="H6471" t="str">
            <v>REVESTIMENTO CERÂMICO PARA PAREDES INTERNAS COM PLACAS TIPO ESMALTADA PADRÃO POPULAR DE DIMENSÕES 20X20 CM, ARGAMASSA TIPO AC III, APLICADAS A MEIA ALTURA DAS PAREDES. AF_02/2023_PE</v>
          </cell>
          <cell r="I6471" t="str">
            <v>M2</v>
          </cell>
          <cell r="J6471" t="str">
            <v>COEFICIENTE DE REPRESENTATIVIDADE</v>
          </cell>
          <cell r="K6471" t="str">
            <v>56,61</v>
          </cell>
        </row>
        <row r="6472">
          <cell r="G6472">
            <v>104611</v>
          </cell>
          <cell r="H6472" t="str">
            <v>REVESTIMENTO CERÂMICO PARA PAREDES INTERNAS COM PLACAS TIPO ESMALTADA EXTRA DE DIMENSÕES 60X60 CM APLICADAS NA ALTURA INTEIRA DAS PAREDES. AF_02/2023_PE</v>
          </cell>
          <cell r="I6472" t="str">
            <v>M2</v>
          </cell>
          <cell r="J6472" t="str">
            <v>COEFICIENTE DE REPRESENTATIVIDADE</v>
          </cell>
          <cell r="K6472" t="str">
            <v>70,20</v>
          </cell>
        </row>
        <row r="6473">
          <cell r="G6473">
            <v>104612</v>
          </cell>
          <cell r="H6473" t="str">
            <v>REVESTIMENTO CERÂMICO PARA PAREDES INTERNAS COM PLACAS TIPO ESMALTADA EXTRA DE DIMENSÕES 60X60 CM APLICADAS A MEIA ALTURA DAS PAREDES. AF_02/2023_PE</v>
          </cell>
          <cell r="I6473" t="str">
            <v>M2</v>
          </cell>
          <cell r="J6473" t="str">
            <v>COEFICIENTE DE REPRESENTATIVIDADE</v>
          </cell>
          <cell r="K6473" t="str">
            <v>70,87</v>
          </cell>
        </row>
        <row r="6474">
          <cell r="G6474">
            <v>104613</v>
          </cell>
          <cell r="H6474" t="str">
            <v>REVESTIMENTO CERÂMICO PARA PAREDES INTERNAS COM PLACAS TIPO ESMALTADA EXTRA DE DIMENSÕES 20X20 CM APLICADAS EM DIAGONAL, NA ALTURA INTEIRA DAS PAREDES. AF_02/2023_PE</v>
          </cell>
          <cell r="I6474" t="str">
            <v>M2</v>
          </cell>
          <cell r="J6474" t="str">
            <v>COEFICIENTE DE REPRESENTATIVIDADE</v>
          </cell>
          <cell r="K6474" t="str">
            <v>54,86</v>
          </cell>
        </row>
        <row r="6475">
          <cell r="G6475">
            <v>104614</v>
          </cell>
          <cell r="H6475" t="str">
            <v>REVESTIMENTO CERÂMICO PARA PAREDES INTERNAS COM PLACAS TIPO ESMALTADA EXTRA DE DIMENSÕES 20X20 CM APLICADAS EM DIAGONAL, A MEIA ALTURA DAS PAREDES. AF_02/2023_PE</v>
          </cell>
          <cell r="I6475" t="str">
            <v>M2</v>
          </cell>
          <cell r="J6475" t="str">
            <v>COEFICIENTE DE REPRESENTATIVIDADE</v>
          </cell>
          <cell r="K6475" t="str">
            <v>60,66</v>
          </cell>
        </row>
        <row r="6476">
          <cell r="G6476">
            <v>104615</v>
          </cell>
          <cell r="H6476" t="str">
            <v>REVESTIMENTO CERÂMICO PARA PAREDES INTERNAS COM PLACAS TIPO PASTILHA DE DIMENSÕES 5 X 5 CM (PLACAS DE 30 X 30 CM) CM APLICADAS NA ALTURA INTEIRA DAS PAREDES. AF_02/2023</v>
          </cell>
          <cell r="I6476" t="str">
            <v>M2</v>
          </cell>
          <cell r="J6476" t="str">
            <v>COEFICIENTE DE REPRESENTATIVIDADE</v>
          </cell>
          <cell r="K6476" t="str">
            <v>168,39</v>
          </cell>
        </row>
        <row r="6477">
          <cell r="G6477">
            <v>104616</v>
          </cell>
          <cell r="H6477" t="str">
            <v>REVESTIMENTO CERÂMICO PARA PAREDES INTERNAS COM PLACAS TIPO PASTILHA DE DIMENSÕES 2,5 X 2,5 CM (PLACAS DE 30 X 30 CM) CM APLICADAS NA ALTURA INTEIRA DAS PAREDES. AF_02/2023</v>
          </cell>
          <cell r="I6477" t="str">
            <v>M2</v>
          </cell>
          <cell r="J6477" t="str">
            <v>COEFICIENTE DE REPRESENTATIVIDADE</v>
          </cell>
          <cell r="K6477" t="str">
            <v>240,27</v>
          </cell>
        </row>
        <row r="6478">
          <cell r="G6478">
            <v>104617</v>
          </cell>
          <cell r="H6478" t="str">
            <v>REVESTIMENTO CERÂMICO PARA PAREDES INTERNAS COM PLACAS TIPO PASTILHA DE DIMENSÕES 5 X 5 CM (PLACAS DE 30 X 30 CM) CM APLICADAS A MEIA ALTURA DAS PAREDES. AF_02/2023</v>
          </cell>
          <cell r="I6478" t="str">
            <v>M2</v>
          </cell>
          <cell r="J6478" t="str">
            <v>COEFICIENTE DE REPRESENTATIVIDADE</v>
          </cell>
          <cell r="K6478" t="str">
            <v>177,35</v>
          </cell>
        </row>
        <row r="6479">
          <cell r="G6479">
            <v>104618</v>
          </cell>
          <cell r="H6479" t="str">
            <v>REVESTIMENTO CERÂMICO PARA PAREDES INTERNAS COM PLACAS TIPO PASTILHA DE DIMENSÕES 2,5 X 2,5 CM (PLACAS DE 30 X 30 CM) CM APLICADAS A MEIA ALTURA DAS PAREDES. AF_02/2023</v>
          </cell>
          <cell r="I6479" t="str">
            <v>M2</v>
          </cell>
          <cell r="J6479" t="str">
            <v>COEFICIENTE DE REPRESENTATIVIDADE</v>
          </cell>
          <cell r="K6479" t="str">
            <v>249,23</v>
          </cell>
        </row>
        <row r="6480">
          <cell r="G6480">
            <v>104619</v>
          </cell>
          <cell r="H6480" t="str">
            <v>RODAPÉ CERÂMICO DE 7CM DE ALTURA COM PLACAS TIPO ESMALTADA EXTRA DE DIMENSÕES 80X80CM. AF_02/2023</v>
          </cell>
          <cell r="I6480" t="str">
            <v>M</v>
          </cell>
          <cell r="J6480" t="str">
            <v>COEFICIENTE DE REPRESENTATIVIDADE</v>
          </cell>
          <cell r="K6480" t="str">
            <v>16,24</v>
          </cell>
        </row>
        <row r="6481">
          <cell r="G6481">
            <v>101965</v>
          </cell>
          <cell r="H6481" t="str">
            <v>PEITORIL LINEAR EM GRANITO OU MÁRMORE, L = 15CM, COMPRIMENTO DE ATÉ 2M, ASSENTADO COM ARGAMASSA 1:6 COM ADITIVO. AF_11/2020</v>
          </cell>
          <cell r="I6481" t="str">
            <v>M</v>
          </cell>
          <cell r="J6481" t="str">
            <v>COEFICIENTE DE REPRESENTATIVIDADE</v>
          </cell>
          <cell r="K6481" t="str">
            <v>112,70</v>
          </cell>
        </row>
        <row r="6482">
          <cell r="G6482">
            <v>101966</v>
          </cell>
          <cell r="H6482" t="str">
            <v>CHAPIM SOBRE MUROS LINEARES, EM GRANITO OU MÁRMORE, L = 25 CM, ASSENTADO COM ARGAMASSA 1:6 COM ADITIVO. AF_11/2020</v>
          </cell>
          <cell r="I6482" t="str">
            <v>M</v>
          </cell>
          <cell r="J6482" t="str">
            <v>COEFICIENTE DE REPRESENTATIVIDADE</v>
          </cell>
          <cell r="K6482" t="str">
            <v>143,98</v>
          </cell>
        </row>
        <row r="6483">
          <cell r="G6483">
            <v>101979</v>
          </cell>
          <cell r="H6483" t="str">
            <v>CHAPIM (RUFO CAPA) EM AÇO GALVANIZADO, CORTE 33. AF_11/2020</v>
          </cell>
          <cell r="I6483" t="str">
            <v>M</v>
          </cell>
          <cell r="J6483" t="str">
            <v>ATRIBUÍDO SÃO PAULO</v>
          </cell>
          <cell r="K6483" t="str">
            <v>41,50</v>
          </cell>
        </row>
        <row r="6484">
          <cell r="G6484">
            <v>96112</v>
          </cell>
          <cell r="H6484" t="str">
            <v>FORRO EM MADEIRA PINUS, PARA AMBIENTES RESIDENCIAIS, INCLUSIVE ESTRUTURA DE FIXAÇÃO. AF_05/2017</v>
          </cell>
          <cell r="I6484" t="str">
            <v>M2</v>
          </cell>
          <cell r="J6484" t="str">
            <v>ATRIBUÍDO SÃO PAULO</v>
          </cell>
          <cell r="K6484" t="str">
            <v>134,58</v>
          </cell>
        </row>
        <row r="6485">
          <cell r="G6485">
            <v>96117</v>
          </cell>
          <cell r="H6485" t="str">
            <v>FORRO EM MADEIRA PINUS, PARA AMBIENTES COMERCIAIS, INCLUSIVE ESTRUTURA DE FIXAÇÃO. AF_05/2017</v>
          </cell>
          <cell r="I6485" t="str">
            <v>M2</v>
          </cell>
          <cell r="J6485" t="str">
            <v>ATRIBUÍDO SÃO PAULO</v>
          </cell>
          <cell r="K6485" t="str">
            <v>174,69</v>
          </cell>
        </row>
        <row r="6486">
          <cell r="G6486">
            <v>96122</v>
          </cell>
          <cell r="H6486" t="str">
            <v>ACABAMENTOS PARA FORRO (RODA-FORRO EM MADEIRA PINUS). AF_05/2017</v>
          </cell>
          <cell r="I6486" t="str">
            <v>M</v>
          </cell>
          <cell r="J6486" t="str">
            <v>ATRIBUÍDO SÃO PAULO</v>
          </cell>
          <cell r="K6486" t="str">
            <v>42,10</v>
          </cell>
        </row>
        <row r="6487">
          <cell r="G6487">
            <v>96109</v>
          </cell>
          <cell r="H6487" t="str">
            <v>FORRO EM PLACAS DE GESSO, PARA AMBIENTES RESIDENCIAIS. AF_05/2017_PS</v>
          </cell>
          <cell r="I6487" t="str">
            <v>M2</v>
          </cell>
          <cell r="J6487" t="str">
            <v>ATRIBUÍDO SÃO PAULO</v>
          </cell>
          <cell r="K6487" t="str">
            <v>38,79</v>
          </cell>
        </row>
        <row r="6488">
          <cell r="G6488">
            <v>96110</v>
          </cell>
          <cell r="H6488" t="str">
            <v>FORRO EM DRYWALL, PARA AMBIENTES RESIDENCIAIS, INCLUSIVE ESTRUTURA DE FIXAÇÃO. AF_05/2017_PS</v>
          </cell>
          <cell r="I6488" t="str">
            <v>M2</v>
          </cell>
          <cell r="J6488" t="str">
            <v>ATRIBUÍDO SÃO PAULO</v>
          </cell>
          <cell r="K6488" t="str">
            <v>68,60</v>
          </cell>
        </row>
        <row r="6489">
          <cell r="G6489">
            <v>96113</v>
          </cell>
          <cell r="H6489" t="str">
            <v>FORRO EM PLACAS DE GESSO, PARA AMBIENTES COMERCIAIS. AF_05/2017_PS</v>
          </cell>
          <cell r="I6489" t="str">
            <v>M2</v>
          </cell>
          <cell r="J6489" t="str">
            <v>ATRIBUÍDO SÃO PAULO</v>
          </cell>
          <cell r="K6489" t="str">
            <v>34,14</v>
          </cell>
        </row>
        <row r="6490">
          <cell r="G6490">
            <v>96114</v>
          </cell>
          <cell r="H6490" t="str">
            <v>FORRO EM DRYWALL, PARA AMBIENTES COMERCIAIS, INCLUSIVE ESTRUTURA DE FIXAÇÃO. AF_05/2017_PS</v>
          </cell>
          <cell r="I6490" t="str">
            <v>M2</v>
          </cell>
          <cell r="J6490" t="str">
            <v>ATRIBUÍDO SÃO PAULO</v>
          </cell>
          <cell r="K6490" t="str">
            <v>72,67</v>
          </cell>
        </row>
        <row r="6491">
          <cell r="G6491">
            <v>96120</v>
          </cell>
          <cell r="H6491" t="str">
            <v>ACABAMENTOS PARA FORRO (MOLDURA DE GESSO). AF_05/2017</v>
          </cell>
          <cell r="I6491" t="str">
            <v>M</v>
          </cell>
          <cell r="J6491" t="str">
            <v>COEFICIENTE DE REPRESENTATIVIDADE</v>
          </cell>
          <cell r="K6491" t="str">
            <v>2,73</v>
          </cell>
        </row>
        <row r="6492">
          <cell r="G6492">
            <v>96123</v>
          </cell>
          <cell r="H6492" t="str">
            <v>ACABAMENTOS PARA FORRO (MOLDURA EM DRYWALL, COM LARGURA DE 15 CM). AF_05/2017_PS</v>
          </cell>
          <cell r="I6492" t="str">
            <v>M</v>
          </cell>
          <cell r="J6492" t="str">
            <v>ATRIBUÍDO SÃO PAULO</v>
          </cell>
          <cell r="K6492" t="str">
            <v>33,53</v>
          </cell>
        </row>
        <row r="6493">
          <cell r="G6493">
            <v>99054</v>
          </cell>
          <cell r="H6493" t="str">
            <v>ACABAMENTOS PARA FORRO (SANCA DE GESSO MONTADA NA OBRA). AF_05/2017_PS</v>
          </cell>
          <cell r="I6493" t="str">
            <v>M2</v>
          </cell>
          <cell r="J6493" t="str">
            <v>ATRIBUÍDO SÃO PAULO</v>
          </cell>
          <cell r="K6493" t="str">
            <v>47,93</v>
          </cell>
        </row>
        <row r="6494">
          <cell r="G6494">
            <v>96111</v>
          </cell>
          <cell r="H6494" t="str">
            <v>FORRO EM RÉGUAS DE PVC, FRISADO, PARA AMBIENTES RESIDENCIAIS, INCLUSIVE ESTRUTURA DE FIXAÇÃO. AF_05/2017_PS</v>
          </cell>
          <cell r="I6494" t="str">
            <v>M2</v>
          </cell>
          <cell r="J6494" t="str">
            <v>ATRIBUÍDO SÃO PAULO</v>
          </cell>
          <cell r="K6494" t="str">
            <v>59,84</v>
          </cell>
        </row>
        <row r="6495">
          <cell r="G6495">
            <v>96116</v>
          </cell>
          <cell r="H6495" t="str">
            <v>FORRO EM RÉGUAS DE PVC, FRISADO, PARA AMBIENTES COMERCIAIS, INCLUSIVE ESTRUTURA DE FIXAÇÃO. AF_05/2017_PS</v>
          </cell>
          <cell r="I6495" t="str">
            <v>M2</v>
          </cell>
          <cell r="J6495" t="str">
            <v>ATRIBUÍDO SÃO PAULO</v>
          </cell>
          <cell r="K6495" t="str">
            <v>66,80</v>
          </cell>
        </row>
        <row r="6496">
          <cell r="G6496">
            <v>96121</v>
          </cell>
          <cell r="H6496" t="str">
            <v>ACABAMENTOS PARA FORRO (RODA-FORRO EM PERFIL METÁLICO E PLÁSTICO). AF_05/2017</v>
          </cell>
          <cell r="I6496" t="str">
            <v>M</v>
          </cell>
          <cell r="J6496" t="str">
            <v>ATRIBUÍDO SÃO PAULO</v>
          </cell>
          <cell r="K6496" t="str">
            <v>11,03</v>
          </cell>
        </row>
        <row r="6497">
          <cell r="G6497">
            <v>96485</v>
          </cell>
          <cell r="H6497" t="str">
            <v>FORRO EM RÉGUAS DE PVC, LISO, PARA AMBIENTES RESIDENCIAIS, INCLUSIVE ESTRUTURA DE FIXAÇÃO. AF_05/2017_PS</v>
          </cell>
          <cell r="I6497" t="str">
            <v>M2</v>
          </cell>
          <cell r="J6497" t="str">
            <v>ATRIBUÍDO SÃO PAULO</v>
          </cell>
          <cell r="K6497" t="str">
            <v>68,96</v>
          </cell>
        </row>
        <row r="6498">
          <cell r="G6498">
            <v>96486</v>
          </cell>
          <cell r="H6498" t="str">
            <v>FORRO DE PVC, LISO, PARA AMBIENTES COMERCIAIS, INCLUSIVE ESTRUTURA DE FIXAÇÃO. AF_05/2017_PS</v>
          </cell>
          <cell r="I6498" t="str">
            <v>M2</v>
          </cell>
          <cell r="J6498" t="str">
            <v>ATRIBUÍDO SÃO PAULO</v>
          </cell>
          <cell r="K6498" t="str">
            <v>76,48</v>
          </cell>
        </row>
        <row r="6499">
          <cell r="G6499">
            <v>91515</v>
          </cell>
          <cell r="H6499" t="str">
            <v>ESTUCAMENTO DE DENSIDADE BAIXA DE PANOS DE FACHADA DO SISTEMA DE PAREDES DE CONCRETO EM EDIFICAÇÕES DE MÚLTIPLOS PAVIMENTOS, ACESSO COM PLATAFORMA OU CADEIRINHA, UTILIZAÇÃO DE ARGAMASSA COLANTE. AF_10/2022</v>
          </cell>
          <cell r="I6499" t="str">
            <v>M2</v>
          </cell>
          <cell r="J6499" t="str">
            <v>COEFICIENTE DE REPRESENTATIVIDADE</v>
          </cell>
          <cell r="K6499" t="str">
            <v>5,45</v>
          </cell>
        </row>
        <row r="6500">
          <cell r="G6500">
            <v>91519</v>
          </cell>
          <cell r="H6500" t="str">
            <v>ESTUCAMENTO DE DENSIDADE BAIXA DE PANOS DE FACHADA DO SISTEMA DE PAREDES DE CONCRETO EM UNIDADES HABITACIONAIS DE PAVIMENTO ÚNICO, UTILIZAÇÃO DE ARGAMASSA COLANTE. AF_10/2022</v>
          </cell>
          <cell r="I6500" t="str">
            <v>M2</v>
          </cell>
          <cell r="J6500" t="str">
            <v>COEFICIENTE DE REPRESENTATIVIDADE</v>
          </cell>
          <cell r="K6500" t="str">
            <v>7,31</v>
          </cell>
        </row>
        <row r="6501">
          <cell r="G6501">
            <v>91520</v>
          </cell>
          <cell r="H6501" t="str">
            <v>ESTUCAMENTO DE DENSIDADE BAIXA NAS FACES INTERNAS DE PAREDES DO SISTEMA DE PAREDES DE CONCRETO, EM AMBIENTES COM ÁREA ENTRE 5 M² E 10 M², UTILIZAÇÃO DE ARGAMASSA COLANTE. AF_10/2022</v>
          </cell>
          <cell r="I6501" t="str">
            <v>M2</v>
          </cell>
          <cell r="J6501" t="str">
            <v>COEFICIENTE DE REPRESENTATIVIDADE</v>
          </cell>
          <cell r="K6501" t="str">
            <v>2,04</v>
          </cell>
        </row>
        <row r="6502">
          <cell r="G6502">
            <v>91522</v>
          </cell>
          <cell r="H6502" t="str">
            <v>ESTUCAMENTO PARA QUALQUER REVESTIMENTO, EM TETO DO SISTEMA DE PAREDES DE CONCRETO, EM AMBIENTES COM ÁREA ENTRE 5 M² E 10 M², UTILIZAÇÃO DE ARGAMASSA COLANTE. AF_10/2022</v>
          </cell>
          <cell r="I6502" t="str">
            <v>M2</v>
          </cell>
          <cell r="J6502" t="str">
            <v>COEFICIENTE DE REPRESENTATIVIDADE</v>
          </cell>
          <cell r="K6502" t="str">
            <v>2,81</v>
          </cell>
        </row>
        <row r="6503">
          <cell r="G6503">
            <v>91525</v>
          </cell>
          <cell r="H6503" t="str">
            <v>ESTUCAMENTO DE DENSIDADE ALTA NAS FACES INTERNAS DE PAREDES DO SISTEMA DE PAREDES DE CONCRETO, EM AMBIENTES COM ÁREA ENTRE 5 M² E 10 M², UTILIZAÇÃO DE ARGAMASSA COLANTE. AF_10/2022</v>
          </cell>
          <cell r="I6503" t="str">
            <v>M2</v>
          </cell>
          <cell r="J6503" t="str">
            <v>COEFICIENTE DE REPRESENTATIVIDADE</v>
          </cell>
          <cell r="K6503" t="str">
            <v>6,85</v>
          </cell>
        </row>
        <row r="6504">
          <cell r="G6504">
            <v>104412</v>
          </cell>
          <cell r="H6504" t="str">
            <v>ESTUCAMENTO PARA QUALQUER REVESTIMENTO, EM TETO DO SISTEMA DE PAREDES DE CONCRETO, EM AMBIENTES COM ÁREA MAIOR QUE 10 M², UTILIZAÇÃO DE ARGAMASSA COLANTE. AF_10/2022</v>
          </cell>
          <cell r="I6504" t="str">
            <v>M2</v>
          </cell>
          <cell r="J6504" t="str">
            <v>COEFICIENTE DE REPRESENTATIVIDADE</v>
          </cell>
          <cell r="K6504" t="str">
            <v>2,52</v>
          </cell>
        </row>
        <row r="6505">
          <cell r="G6505">
            <v>104413</v>
          </cell>
          <cell r="H6505" t="str">
            <v>ESTUCAMENTO PARA QUALQUER REVESTIMENTO, EM TETO DO SISTEMA DE PAREDES DE CONCRETO, EM AMBIENTES COM ÁREA MENOR QUE 5 M², UTILIZAÇÃO DE ARGAMASSA COLANTE. AF_10/2022</v>
          </cell>
          <cell r="I6505" t="str">
            <v>M2</v>
          </cell>
          <cell r="J6505" t="str">
            <v>COEFICIENTE DE REPRESENTATIVIDADE</v>
          </cell>
          <cell r="K6505" t="str">
            <v>4,43</v>
          </cell>
        </row>
        <row r="6506">
          <cell r="G6506">
            <v>104414</v>
          </cell>
          <cell r="H6506" t="str">
            <v>ESTUCAMENTO DE DENSIDADE ALTA NAS FACES INTERNAS DE PAREDES DO SISTEMA DE PAREDES DE CONCRETO, EM AMBIENTES COM ÁREA MAIOR QUE 10 M², UTILIZAÇÃO DE ARGAMASSA COLANTE. AF_10/2022</v>
          </cell>
          <cell r="I6506" t="str">
            <v>M2</v>
          </cell>
          <cell r="J6506" t="str">
            <v>COEFICIENTE DE REPRESENTATIVIDADE</v>
          </cell>
          <cell r="K6506" t="str">
            <v>6,19</v>
          </cell>
        </row>
        <row r="6507">
          <cell r="G6507">
            <v>104415</v>
          </cell>
          <cell r="H6507" t="str">
            <v>ESTUCAMENTO DE DENSIDADE ALTA NAS FACES INTERNAS DE PAREDES DO SISTEMA DE PAREDES DE CONCRETO, EM AMBIENTES COM ÁREA MENOR QUE 5 M², UTILIZAÇÃO DE ARGAMASSA COLANTE. AF_10/2022</v>
          </cell>
          <cell r="I6507" t="str">
            <v>M2</v>
          </cell>
          <cell r="J6507" t="str">
            <v>COEFICIENTE DE REPRESENTATIVIDADE</v>
          </cell>
          <cell r="K6507" t="str">
            <v>10,46</v>
          </cell>
        </row>
        <row r="6508">
          <cell r="G6508">
            <v>104416</v>
          </cell>
          <cell r="H6508" t="str">
            <v>ESTUCAMENTO DE DENSIDADE BAIXA NAS FACES INTERNAS DE PAREDES DO SISTEMA DE PAREDES DE CONCRETO, EM AMBIENTES COM ÁREA MAIOR QUE 10 M², UTILIZAÇÃO DE ARGAMASSA COLANTE. AF_10/2022</v>
          </cell>
          <cell r="I6508" t="str">
            <v>M2</v>
          </cell>
          <cell r="J6508" t="str">
            <v>COEFICIENTE DE REPRESENTATIVIDADE</v>
          </cell>
          <cell r="K6508" t="str">
            <v>1,75</v>
          </cell>
        </row>
        <row r="6509">
          <cell r="G6509">
            <v>104417</v>
          </cell>
          <cell r="H6509" t="str">
            <v>ESTUCAMENTO DE DENSIDADE BAIXA NAS FACES INTERNAS DE PAREDES DO SISTEMA DE PAREDES DE CONCRETO, EM AMBIENTES COM ÁREA MENOR QUE 5 M², UTILIZAÇÃO DE ARGAMASSA COLANTE. AF_10/2022</v>
          </cell>
          <cell r="I6509" t="str">
            <v>M2</v>
          </cell>
          <cell r="J6509" t="str">
            <v>COEFICIENTE DE REPRESENTATIVIDADE</v>
          </cell>
          <cell r="K6509" t="str">
            <v>3,66</v>
          </cell>
        </row>
        <row r="6510">
          <cell r="G6510">
            <v>104418</v>
          </cell>
          <cell r="H6510" t="str">
            <v>ESTUCAMENTO DE DENSIDADE BAIXA DE PANOS DE FACHADA DO SISTEMA DE PAREDES DE CONCRETO EM EDIFICAÇÕES DE MÚLTIPLOS PAVIMENTOS, ACESSO COM BALANCIM, UTILIZAÇÃO DE ARGAMASSA COLANTE. AF_10/2022</v>
          </cell>
          <cell r="I6510" t="str">
            <v>M2</v>
          </cell>
          <cell r="J6510" t="str">
            <v>COEFICIENTE DE REPRESENTATIVIDADE</v>
          </cell>
          <cell r="K6510" t="str">
            <v>2,38</v>
          </cell>
        </row>
        <row r="6511">
          <cell r="G6511">
            <v>104419</v>
          </cell>
          <cell r="H6511" t="str">
            <v>ESTUCAMENTO DE DENSIDADE BAIXA DE PANOS DE FACHADA DO SISTEMA DE PAREDES DE CONCRETO EM UNIDADES HABITACIONAIS DE DOIS PAVIMENTOS (SOBRADO), ACESSO COM ANDAIME FACHADEIRO, UTILIZAÇÃO DE ARGAMASSA COLANTE. AF_10/2022</v>
          </cell>
          <cell r="I6511" t="str">
            <v>M2</v>
          </cell>
          <cell r="J6511" t="str">
            <v>COEFICIENTE DE REPRESENTATIVIDADE</v>
          </cell>
          <cell r="K6511" t="str">
            <v>9,76</v>
          </cell>
        </row>
        <row r="6512">
          <cell r="G6512">
            <v>104420</v>
          </cell>
          <cell r="H6512" t="str">
            <v>ESTUCAMENTO DE DENSIDADE BAIXA DE PANOS DE FACHADA DO SISTEMA DE PAREDES DE CONCRETO EM UNIDADES HABITACIONAIS DE DOIS PAVIMENTOS (SOBRADO), ACESSO COM PLATAFORMA, UTILIZAÇÃO DE ARGAMASSA COLANTE. AF_10/2022</v>
          </cell>
          <cell r="I6512" t="str">
            <v>M2</v>
          </cell>
          <cell r="J6512" t="str">
            <v>COEFICIENTE DE REPRESENTATIVIDADE</v>
          </cell>
          <cell r="K6512" t="str">
            <v>8,81</v>
          </cell>
        </row>
        <row r="6513">
          <cell r="G6513">
            <v>104421</v>
          </cell>
          <cell r="H6513" t="str">
            <v>ESTUCAMENTO DE DENSIDADE ALTA DE PANOS DE FACHADA DO SISTEMA DE PAREDES DE CONCRETO EM EDIFICAÇÕES DE MÚLTIPLOS PAVIMENTOS, ACESSO COM PLATAFORMA OU CADEIRINHA, UTILIZAÇÃO DE ARGAMASSA COLANTE. AF_10/2022</v>
          </cell>
          <cell r="I6513" t="str">
            <v>M2</v>
          </cell>
          <cell r="J6513" t="str">
            <v>COEFICIENTE DE REPRESENTATIVIDADE</v>
          </cell>
          <cell r="K6513" t="str">
            <v>12,98</v>
          </cell>
        </row>
        <row r="6514">
          <cell r="G6514">
            <v>104422</v>
          </cell>
          <cell r="H6514" t="str">
            <v>ESTUCAMENTO DE DENSIDADE ALTA DE PANOS DE FACHADA DO SISTEMA DE PAREDES DE CONCRETO EM EDIFICAÇÕES DE MÚLTIPLOS PAVIMENTOS, ACESSO COM BALANCIM, UTILIZAÇÃO DE ARGAMASSA COLANTE. AF_10/2022</v>
          </cell>
          <cell r="I6514" t="str">
            <v>M2</v>
          </cell>
          <cell r="J6514" t="str">
            <v>COEFICIENTE DE REPRESENTATIVIDADE</v>
          </cell>
          <cell r="K6514" t="str">
            <v>7,84</v>
          </cell>
        </row>
        <row r="6515">
          <cell r="G6515">
            <v>104423</v>
          </cell>
          <cell r="H6515" t="str">
            <v>ESTUCAMENTO DE DENSIDADE ALTA DE PANOS DE FACHADA DO SISTEMA DE PAREDES DE CONCRETO EM UNIDADES HABITACIONAIS DE DOIS PAVIMENTOS (SOBRADO), ACESSO COM ANDAIME FACHADEIRO, UTILIZAÇÃO DE ARGAMASSA COLANTE. AF_10/2022</v>
          </cell>
          <cell r="I6515" t="str">
            <v>M2</v>
          </cell>
          <cell r="J6515" t="str">
            <v>COEFICIENTE DE REPRESENTATIVIDADE</v>
          </cell>
          <cell r="K6515" t="str">
            <v>20,26</v>
          </cell>
        </row>
        <row r="6516">
          <cell r="G6516">
            <v>104424</v>
          </cell>
          <cell r="H6516" t="str">
            <v>ESTUCAMENTO DE DENSIDADE ALTA DE PANOS DE FACHADA DO SISTEMA DE PAREDES DE CONCRETO EM UNIDADES HABITACIONAIS DE DOIS PAVIMENTOS (SOBRADO), ACESSO COM PLATAFORMA, UTILIZAÇÃO DE ARGAMASSA COLANTE. AF_10/2022</v>
          </cell>
          <cell r="I6516" t="str">
            <v>M2</v>
          </cell>
          <cell r="J6516" t="str">
            <v>COEFICIENTE DE REPRESENTATIVIDADE</v>
          </cell>
          <cell r="K6516" t="str">
            <v>18,71</v>
          </cell>
        </row>
        <row r="6517">
          <cell r="G6517">
            <v>104425</v>
          </cell>
          <cell r="H6517" t="str">
            <v>ESTUCAMENTO DE DENSIDADE ALTA DE PANOS DE FACHADA DO SISTEMA DE PAREDES DE CONCRETO EM UNIDADES HABITACIONAIS DE PAVIMENTO ÚNICO, UTILIZAÇÃO DE ARGAMASSA COLANTE. AF_10/2022</v>
          </cell>
          <cell r="I6517" t="str">
            <v>M2</v>
          </cell>
          <cell r="J6517" t="str">
            <v>COEFICIENTE DE REPRESENTATIVIDADE</v>
          </cell>
          <cell r="K6517" t="str">
            <v>16,14</v>
          </cell>
        </row>
        <row r="6518">
          <cell r="G6518">
            <v>87280</v>
          </cell>
          <cell r="H6518" t="str">
            <v>ARGAMASSA TRAÇO 1:7 (EM VOLUME DE CIMENTO E AREIA MÉDIA ÚMIDA) COM ADIÇÃO DE PLASTIFICANTE PARA EMBOÇO/MASSA ÚNICA/ASSENTAMENTO DE ALVENARIA DE VEDAÇÃO, PREPARO MECÂNICO COM BETONEIRA 400 L. AF_08/2019</v>
          </cell>
          <cell r="I6518" t="str">
            <v>M3</v>
          </cell>
          <cell r="J6518" t="str">
            <v>COEFICIENTE DE REPRESENTATIVIDADE</v>
          </cell>
          <cell r="K6518" t="str">
            <v>431,71</v>
          </cell>
        </row>
        <row r="6519">
          <cell r="G6519">
            <v>87281</v>
          </cell>
          <cell r="H6519" t="str">
            <v>ARGAMASSA TRAÇO 1:7 (EM VOLUME DE CIMENTO E AREIA MÉDIA ÚMIDA) COM ADIÇÃO DE PLASTIFICANTE PARA EMBOÇO/MASSA ÚNICA/ASSENTAMENTO DE ALVENARIA DE VEDAÇÃO, PREPARO MECÂNICO COM BETONEIRA 600 L. AF_08/2019</v>
          </cell>
          <cell r="I6519" t="str">
            <v>M3</v>
          </cell>
          <cell r="J6519" t="str">
            <v>COEFICIENTE DE REPRESENTATIVIDADE</v>
          </cell>
          <cell r="K6519" t="str">
            <v>427,19</v>
          </cell>
        </row>
        <row r="6520">
          <cell r="G6520">
            <v>87283</v>
          </cell>
          <cell r="H6520" t="str">
            <v>ARGAMASSA TRAÇO 1:6 (EM VOLUME DE CIMENTO E AREIA MÉDIA ÚMIDA) COM ADIÇÃO DE PLASTIFICANTE PARA EMBOÇO/MASSA ÚNICA/ASSENTAMENTO DE ALVENARIA DE VEDAÇÃO, PREPARO MECÂNICO COM BETONEIRA 400 L. AF_08/2019</v>
          </cell>
          <cell r="I6520" t="str">
            <v>M3</v>
          </cell>
          <cell r="J6520" t="str">
            <v>COEFICIENTE DE REPRESENTATIVIDADE</v>
          </cell>
          <cell r="K6520" t="str">
            <v>447,63</v>
          </cell>
        </row>
        <row r="6521">
          <cell r="G6521">
            <v>87284</v>
          </cell>
          <cell r="H6521" t="str">
            <v>ARGAMASSA TRAÇO 1:6 (EM VOLUME DE CIMENTO E AREIA MÉDIA ÚMIDA) COM ADIÇÃO DE PLASTIFICANTE PARA EMBOÇO/MASSA ÚNICA/ASSENTAMENTO DE ALVENARIA DE VEDAÇÃO, PREPARO MECÂNICO COM BETONEIRA 600 L. AF_08/2019</v>
          </cell>
          <cell r="I6521" t="str">
            <v>M3</v>
          </cell>
          <cell r="J6521" t="str">
            <v>COEFICIENTE DE REPRESENTATIVIDADE</v>
          </cell>
          <cell r="K6521" t="str">
            <v>441,65</v>
          </cell>
        </row>
        <row r="6522">
          <cell r="G6522">
            <v>87286</v>
          </cell>
          <cell r="H6522" t="str">
            <v>ARGAMASSA TRAÇO 1:1:6 (EM VOLUME DE CIMENTO, CAL E AREIA MÉDIA ÚMIDA) PARA EMBOÇO/MASSA ÚNICA/ASSENTAMENTO DE ALVENARIA DE VEDAÇÃO, PREPARO MECÂNICO COM BETONEIRA 400 L. AF_08/2019</v>
          </cell>
          <cell r="I6522" t="str">
            <v>M3</v>
          </cell>
          <cell r="J6522" t="str">
            <v>COEFICIENTE DE REPRESENTATIVIDADE</v>
          </cell>
          <cell r="K6522" t="str">
            <v>589,35</v>
          </cell>
        </row>
        <row r="6523">
          <cell r="G6523">
            <v>87287</v>
          </cell>
          <cell r="H6523" t="str">
            <v>ARGAMASSA TRAÇO 1:1:6 (EM VOLUME DE CIMENTO, CAL E AREIA MÉDIA ÚMIDA) PARA EMBOÇO/MASSA ÚNICA/ASSENTAMENTO DE ALVENARIA DE VEDAÇÃO, PREPARO MECÂNICO COM BETONEIRA 600 L. AF_08/2019</v>
          </cell>
          <cell r="I6523" t="str">
            <v>M3</v>
          </cell>
          <cell r="J6523" t="str">
            <v>COEFICIENTE DE REPRESENTATIVIDADE</v>
          </cell>
          <cell r="K6523" t="str">
            <v>577,13</v>
          </cell>
        </row>
        <row r="6524">
          <cell r="G6524">
            <v>87289</v>
          </cell>
          <cell r="H6524" t="str">
            <v>ARGAMASSA TRAÇO 1:1,5:7,5 (EM VOLUME DE CIMENTO, CAL E AREIA MÉDIA ÚMIDA) PARA EMBOÇO/MASSA ÚNICA/ASSENTAMENTO DE ALVENARIA DE VEDAÇÃO, PREPARO MECÂNICO COM BETONEIRA 400 L. AF_08/2019</v>
          </cell>
          <cell r="I6524" t="str">
            <v>M3</v>
          </cell>
          <cell r="J6524" t="str">
            <v>COEFICIENTE DE REPRESENTATIVIDADE</v>
          </cell>
          <cell r="K6524" t="str">
            <v>579,45</v>
          </cell>
        </row>
        <row r="6525">
          <cell r="G6525">
            <v>87290</v>
          </cell>
          <cell r="H6525" t="str">
            <v>ARGAMASSA TRAÇO 1:1,5:7,5 (EM VOLUME DE CIMENTO, CAL E AREIA MÉDIA ÚMIDA) PARA EMBOÇO/MASSA ÚNICA/ASSENTAMENTO DE ALVENARIA DE VEDAÇÃO, PREPARO MECÂNICO COM BETONEIRA 600 L. AF_08/2019</v>
          </cell>
          <cell r="I6525" t="str">
            <v>M3</v>
          </cell>
          <cell r="J6525" t="str">
            <v>COEFICIENTE DE REPRESENTATIVIDADE</v>
          </cell>
          <cell r="K6525" t="str">
            <v>572,71</v>
          </cell>
        </row>
        <row r="6526">
          <cell r="G6526">
            <v>87292</v>
          </cell>
          <cell r="H6526" t="str">
            <v>ARGAMASSA TRAÇO 1:2:8 (EM VOLUME DE CIMENTO, CAL E AREIA MÉDIA ÚMIDA) PARA EMBOÇO/MASSA ÚNICA/ASSENTAMENTO DE ALVENARIA DE VEDAÇÃO, PREPARO MECÂNICO COM BETONEIRA 400 L. AF_08/2019</v>
          </cell>
          <cell r="I6526" t="str">
            <v>M3</v>
          </cell>
          <cell r="J6526" t="str">
            <v>COEFICIENTE DE REPRESENTATIVIDADE</v>
          </cell>
          <cell r="K6526" t="str">
            <v>602,71</v>
          </cell>
        </row>
        <row r="6527">
          <cell r="G6527">
            <v>87294</v>
          </cell>
          <cell r="H6527" t="str">
            <v>ARGAMASSA TRAÇO 1:2:9 (EM VOLUME DE CIMENTO, CAL E AREIA MÉDIA ÚMIDA) PARA EMBOÇO/MASSA ÚNICA/ASSENTAMENTO DE ALVENARIA DE VEDAÇÃO, PREPARO MECÂNICO COM BETONEIRA 600 L. AF_08/2019</v>
          </cell>
          <cell r="I6527" t="str">
            <v>M3</v>
          </cell>
          <cell r="J6527" t="str">
            <v>COEFICIENTE DE REPRESENTATIVIDADE</v>
          </cell>
          <cell r="K6527" t="str">
            <v>573,69</v>
          </cell>
        </row>
        <row r="6528">
          <cell r="G6528">
            <v>87295</v>
          </cell>
          <cell r="H6528" t="str">
            <v>ARGAMASSA TRAÇO 1:3:12 (EM VOLUME DE CIMENTO, CAL E AREIA MÉDIA ÚMIDA) PARA EMBOÇO/MASSA ÚNICA/ASSENTAMENTO DE ALVENARIA DE VEDAÇÃO, PREPARO MECÂNICO COM BETONEIRA 400 L. AF_08/2019</v>
          </cell>
          <cell r="I6528" t="str">
            <v>M3</v>
          </cell>
          <cell r="J6528" t="str">
            <v>COEFICIENTE DE REPRESENTATIVIDADE</v>
          </cell>
          <cell r="K6528" t="str">
            <v>590,20</v>
          </cell>
        </row>
        <row r="6529">
          <cell r="G6529">
            <v>87296</v>
          </cell>
          <cell r="H6529" t="str">
            <v>ARGAMASSA TRAÇO 1:3:12 (EM VOLUME DE CIMENTO, CAL E AREIA MÉDIA ÚMIDA) PARA EMBOÇO/MASSA ÚNICA/ASSENTAMENTO DE ALVENARIA DE VEDAÇÃO, PREPARO MECÂNICO COM BETONEIRA 600 L. AF_08/2019</v>
          </cell>
          <cell r="I6529" t="str">
            <v>M3</v>
          </cell>
          <cell r="J6529" t="str">
            <v>COEFICIENTE DE REPRESENTATIVIDADE</v>
          </cell>
          <cell r="K6529" t="str">
            <v>569,25</v>
          </cell>
        </row>
        <row r="6530">
          <cell r="G6530">
            <v>87298</v>
          </cell>
          <cell r="H6530" t="str">
            <v>ARGAMASSA TRAÇO 1:3 (EM VOLUME DE CIMENTO E AREIA MÉDIA ÚMIDA) PARA CONTRAPISO, PREPARO MECÂNICO COM BETONEIRA 400 L. AF_08/2019</v>
          </cell>
          <cell r="I6530" t="str">
            <v>M3</v>
          </cell>
          <cell r="J6530" t="str">
            <v>COEFICIENTE DE REPRESENTATIVIDADE</v>
          </cell>
          <cell r="K6530" t="str">
            <v>655,62</v>
          </cell>
        </row>
        <row r="6531">
          <cell r="G6531">
            <v>87299</v>
          </cell>
          <cell r="H6531" t="str">
            <v>ARGAMASSA TRAÇO 1:3 (EM VOLUME DE CIMENTO E AREIA MÉDIA ÚMIDA) PARA CONTRAPISO, PREPARO MECÂNICO COM BETONEIRA 600 L. AF_08/2019</v>
          </cell>
          <cell r="I6531" t="str">
            <v>M3</v>
          </cell>
          <cell r="J6531" t="str">
            <v>COEFICIENTE DE REPRESENTATIVIDADE</v>
          </cell>
          <cell r="K6531" t="str">
            <v>438,05</v>
          </cell>
        </row>
        <row r="6532">
          <cell r="G6532">
            <v>87301</v>
          </cell>
          <cell r="H6532" t="str">
            <v>ARGAMASSA TRAÇO 1:4 (EM VOLUME DE CIMENTO E AREIA MÉDIA ÚMIDA) PARA CONTRAPISO, PREPARO MECÂNICO COM BETONEIRA 400 L. AF_08/2019</v>
          </cell>
          <cell r="I6532" t="str">
            <v>M3</v>
          </cell>
          <cell r="J6532" t="str">
            <v>COEFICIENTE DE REPRESENTATIVIDADE</v>
          </cell>
          <cell r="K6532" t="str">
            <v>593,06</v>
          </cell>
        </row>
        <row r="6533">
          <cell r="G6533">
            <v>87302</v>
          </cell>
          <cell r="H6533" t="str">
            <v>ARGAMASSA TRAÇO 1:4 (EM VOLUME DE CIMENTO E AREIA MÉDIA ÚMIDA) PARA CONTRAPISO, PREPARO MECÂNICO COM BETONEIRA 600 L. AF_08/2019</v>
          </cell>
          <cell r="I6533" t="str">
            <v>M3</v>
          </cell>
          <cell r="J6533" t="str">
            <v>COEFICIENTE DE REPRESENTATIVIDADE</v>
          </cell>
          <cell r="K6533" t="str">
            <v>586,58</v>
          </cell>
        </row>
        <row r="6534">
          <cell r="G6534">
            <v>87304</v>
          </cell>
          <cell r="H6534" t="str">
            <v>ARGAMASSA TRAÇO 1:5 (EM VOLUME DE CIMENTO E AREIA MÉDIA ÚMIDA) PARA CONTRAPISO, PREPARO MECÂNICO COM BETONEIRA 400 L. AF_08/2019</v>
          </cell>
          <cell r="I6534" t="str">
            <v>M3</v>
          </cell>
          <cell r="J6534" t="str">
            <v>COEFICIENTE DE REPRESENTATIVIDADE</v>
          </cell>
          <cell r="K6534" t="str">
            <v>541,37</v>
          </cell>
        </row>
        <row r="6535">
          <cell r="G6535">
            <v>87305</v>
          </cell>
          <cell r="H6535" t="str">
            <v>ARGAMASSA TRAÇO 1:5 (EM VOLUME DE CIMENTO E AREIA MÉDIA ÚMIDA) PARA CONTRAPISO, PREPARO MECÂNICO COM BETONEIRA 600 L. AF_08/2019</v>
          </cell>
          <cell r="I6535" t="str">
            <v>M3</v>
          </cell>
          <cell r="J6535" t="str">
            <v>COEFICIENTE DE REPRESENTATIVIDADE</v>
          </cell>
          <cell r="K6535" t="str">
            <v>543,80</v>
          </cell>
        </row>
        <row r="6536">
          <cell r="G6536">
            <v>87307</v>
          </cell>
          <cell r="H6536" t="str">
            <v>ARGAMASSA TRAÇO 1:6 (EM VOLUME DE CIMENTO E AREIA MÉDIA ÚMIDA) PARA CONTRAPISO, PREPARO MECÂNICO COM BETONEIRA 400 L. AF_08/2019</v>
          </cell>
          <cell r="I6536" t="str">
            <v>M3</v>
          </cell>
          <cell r="J6536" t="str">
            <v>COEFICIENTE DE REPRESENTATIVIDADE</v>
          </cell>
          <cell r="K6536" t="str">
            <v>516,53</v>
          </cell>
        </row>
        <row r="6537">
          <cell r="G6537">
            <v>87308</v>
          </cell>
          <cell r="H6537" t="str">
            <v>ARGAMASSA TRAÇO 1:6 (EM VOLUME DE CIMENTO E AREIA MÉDIA ÚMIDA) PARA CONTRAPISO, PREPARO MECÂNICO COM BETONEIRA 600 L. AF_08/2019</v>
          </cell>
          <cell r="I6537" t="str">
            <v>M3</v>
          </cell>
          <cell r="J6537" t="str">
            <v>COEFICIENTE DE REPRESENTATIVIDADE</v>
          </cell>
          <cell r="K6537" t="str">
            <v>508,51</v>
          </cell>
        </row>
        <row r="6538">
          <cell r="G6538">
            <v>87310</v>
          </cell>
          <cell r="H6538" t="str">
            <v>ARGAMASSA TRAÇO 1:5 (EM VOLUME DE CIMENTO E AREIA GROSSA ÚMIDA) PARA CHAPISCO CONVENCIONAL, PREPARO MECÂNICO COM BETONEIRA 400 L. AF_08/2019</v>
          </cell>
          <cell r="I6538" t="str">
            <v>M3</v>
          </cell>
          <cell r="J6538" t="str">
            <v>COEFICIENTE DE REPRESENTATIVIDADE</v>
          </cell>
          <cell r="K6538" t="str">
            <v>425,12</v>
          </cell>
        </row>
        <row r="6539">
          <cell r="G6539">
            <v>87311</v>
          </cell>
          <cell r="H6539" t="str">
            <v>ARGAMASSA TRAÇO 1:5 (EM VOLUME DE CIMENTO E AREIA GROSSA ÚMIDA) PARA CHAPISCO CONVENCIONAL, PREPARO MECÂNICO COM BETONEIRA 600 L. AF_08/2019</v>
          </cell>
          <cell r="I6539" t="str">
            <v>M3</v>
          </cell>
          <cell r="J6539" t="str">
            <v>COEFICIENTE DE REPRESENTATIVIDADE</v>
          </cell>
          <cell r="K6539" t="str">
            <v>417,38</v>
          </cell>
        </row>
        <row r="6540">
          <cell r="G6540">
            <v>87313</v>
          </cell>
          <cell r="H6540" t="str">
            <v>ARGAMASSA TRAÇO 1:3 (EM VOLUME DE CIMENTO E AREIA GROSSA ÚMIDA) PARA CHAPISCO CONVENCIONAL, PREPARO MECÂNICO COM BETONEIRA 400 L. AF_08/2019</v>
          </cell>
          <cell r="I6540" t="str">
            <v>M3</v>
          </cell>
          <cell r="J6540" t="str">
            <v>COEFICIENTE DE REPRESENTATIVIDADE</v>
          </cell>
          <cell r="K6540" t="str">
            <v>508,80</v>
          </cell>
        </row>
        <row r="6541">
          <cell r="G6541">
            <v>87314</v>
          </cell>
          <cell r="H6541" t="str">
            <v>ARGAMASSA TRAÇO 1:3 (EM VOLUME DE CIMENTO E AREIA GROSSA ÚMIDA) PARA CHAPISCO CONVENCIONAL, PREPARO MECÂNICO COM BETONEIRA 600 L. AF_08/2019</v>
          </cell>
          <cell r="I6541" t="str">
            <v>M3</v>
          </cell>
          <cell r="J6541" t="str">
            <v>COEFICIENTE DE REPRESENTATIVIDADE</v>
          </cell>
          <cell r="K6541" t="str">
            <v>502,81</v>
          </cell>
        </row>
        <row r="6542">
          <cell r="G6542">
            <v>87316</v>
          </cell>
          <cell r="H6542" t="str">
            <v>ARGAMASSA TRAÇO 1:4 (EM VOLUME DE CIMENTO E AREIA GROSSA ÚMIDA) PARA CHAPISCO CONVENCIONAL, PREPARO MECÂNICO COM BETONEIRA 400 L. AF_08/2019</v>
          </cell>
          <cell r="I6542" t="str">
            <v>M3</v>
          </cell>
          <cell r="J6542" t="str">
            <v>COEFICIENTE DE REPRESENTATIVIDADE</v>
          </cell>
          <cell r="K6542" t="str">
            <v>463,96</v>
          </cell>
        </row>
        <row r="6543">
          <cell r="G6543">
            <v>87317</v>
          </cell>
          <cell r="H6543" t="str">
            <v>ARGAMASSA TRAÇO 1:4 (EM VOLUME DE CIMENTO E AREIA GROSSA ÚMIDA) PARA CHAPISCO CONVENCIONAL, PREPARO MECÂNICO COM BETONEIRA 600 L. AF_08/2019</v>
          </cell>
          <cell r="I6543" t="str">
            <v>M3</v>
          </cell>
          <cell r="J6543" t="str">
            <v>COEFICIENTE DE REPRESENTATIVIDADE</v>
          </cell>
          <cell r="K6543" t="str">
            <v>452,27</v>
          </cell>
        </row>
        <row r="6544">
          <cell r="G6544">
            <v>87319</v>
          </cell>
          <cell r="H6544" t="str">
            <v>ARGAMASSA TRAÇO 1:5 (EM VOLUME DE CIMENTO E AREIA GROSSA ÚMIDA) COM ADIÇÃO DE EMULSÃO POLIMÉRICA PARA CHAPISCO ROLADO, PREPARO MECÂNICO COM BETONEIRA 400 L. AF_08/2019</v>
          </cell>
          <cell r="I6544" t="str">
            <v>M3</v>
          </cell>
          <cell r="J6544" t="str">
            <v>COEFICIENTE DE REPRESENTATIVIDADE</v>
          </cell>
          <cell r="K6544" t="str">
            <v>2.994,27</v>
          </cell>
        </row>
        <row r="6545">
          <cell r="G6545">
            <v>87320</v>
          </cell>
          <cell r="H6545" t="str">
            <v>ARGAMASSA TRAÇO 1:5 (EM VOLUME DE CIMENTO E AREIA GROSSA ÚMIDA) COM ADIÇÃO DE EMULSÃO POLIMÉRICA PARA CHAPISCO ROLADO, PREPARO MECÂNICO COM BETONEIRA 600 L. AF_08/2019</v>
          </cell>
          <cell r="I6545" t="str">
            <v>M3</v>
          </cell>
          <cell r="J6545" t="str">
            <v>COEFICIENTE DE REPRESENTATIVIDADE</v>
          </cell>
          <cell r="K6545" t="str">
            <v>3.000,00</v>
          </cell>
        </row>
        <row r="6546">
          <cell r="G6546">
            <v>87322</v>
          </cell>
          <cell r="H6546" t="str">
            <v>ARGAMASSA TRAÇO 1:3 (EM VOLUME DE CIMENTO E AREIA GROSSA ÚMIDA) COM ADIÇÃO DE EMULSÃO POLIMÉRICA PARA CHAPISCO ROLADO, PREPARO MECÂNICO COM BETONEIRA 400 L. AF_08/2019</v>
          </cell>
          <cell r="I6546" t="str">
            <v>M3</v>
          </cell>
          <cell r="J6546" t="str">
            <v>COEFICIENTE DE REPRESENTATIVIDADE</v>
          </cell>
          <cell r="K6546" t="str">
            <v>3.091,47</v>
          </cell>
        </row>
        <row r="6547">
          <cell r="G6547">
            <v>87323</v>
          </cell>
          <cell r="H6547" t="str">
            <v>ARGAMASSA TRAÇO 1:3 (EM VOLUME DE CIMENTO E AREIA GROSSA ÚMIDA) COM ADIÇÃO DE EMULSÃO POLIMÉRICA PARA CHAPISCO ROLADO, PREPARO MECÂNICO COM BETONEIRA 600 L. AF_08/2019</v>
          </cell>
          <cell r="I6547" t="str">
            <v>M3</v>
          </cell>
          <cell r="J6547" t="str">
            <v>COEFICIENTE DE REPRESENTATIVIDADE</v>
          </cell>
          <cell r="K6547" t="str">
            <v>3.091,43</v>
          </cell>
        </row>
        <row r="6548">
          <cell r="G6548">
            <v>87325</v>
          </cell>
          <cell r="H6548" t="str">
            <v>ARGAMASSA TRAÇO 1:4 (EM VOLUME DE CIMENTO E AREIA GROSSA ÚMIDA) COM ADIÇÃO DE EMULSÃO POLIMÉRICA PARA CHAPISCO ROLADO, PREPARO MECÂNICO COM BETONEIRA 400 L. AF_08/2019</v>
          </cell>
          <cell r="I6548" t="str">
            <v>M3</v>
          </cell>
          <cell r="J6548" t="str">
            <v>COEFICIENTE DE REPRESENTATIVIDADE</v>
          </cell>
          <cell r="K6548" t="str">
            <v>3.019,19</v>
          </cell>
        </row>
        <row r="6549">
          <cell r="G6549">
            <v>87326</v>
          </cell>
          <cell r="H6549" t="str">
            <v>ARGAMASSA TRAÇO 1:4 (EM VOLUME DE CIMENTO E AREIA GROSSA ÚMIDA) COM ADIÇÃO DE EMULSÃO POLIMÉRICA PARA CHAPISCO ROLADO, PREPARO MECÂNICO COM BETONEIRA 600 L. AF_08/2019</v>
          </cell>
          <cell r="I6549" t="str">
            <v>M3</v>
          </cell>
          <cell r="J6549" t="str">
            <v>COEFICIENTE DE REPRESENTATIVIDADE</v>
          </cell>
          <cell r="K6549" t="str">
            <v>3.028,12</v>
          </cell>
        </row>
        <row r="6550">
          <cell r="G6550">
            <v>87327</v>
          </cell>
          <cell r="H6550" t="str">
            <v>ARGAMASSA TRAÇO 1:7 (EM VOLUME DE CIMENTO E AREIA MÉDIA ÚMIDA) COM ADIÇÃO DE PLASTIFICANTE PARA EMBOÇO/MASSA ÚNICA/ASSENTAMENTO DE ALVENARIA DE VEDAÇÃO, PREPARO MECÂNICO COM MISTURADOR DE EIXO HORIZONTAL DE 300 KG. AF_08/2019</v>
          </cell>
          <cell r="I6550" t="str">
            <v>M3</v>
          </cell>
          <cell r="J6550" t="str">
            <v>COEFICIENTE DE REPRESENTATIVIDADE</v>
          </cell>
          <cell r="K6550" t="str">
            <v>449,63</v>
          </cell>
        </row>
        <row r="6551">
          <cell r="G6551">
            <v>87328</v>
          </cell>
          <cell r="H6551" t="str">
            <v>ARGAMASSA TRAÇO 1:7 (EM VOLUME DE CIMENTO E AREIA MÉDIA ÚMIDA) COM ADIÇÃO DE PLASTIFICANTE PARA EMBOÇO/MASSA ÚNICA/ASSENTAMENTO DE ALVENARIA DE VEDAÇÃO, PREPARO MECÂNICO COM MISTURADOR DE EIXO HORIZONTAL DE 600 KG. AF_08/2019</v>
          </cell>
          <cell r="I6551" t="str">
            <v>M3</v>
          </cell>
          <cell r="J6551" t="str">
            <v>COEFICIENTE DE REPRESENTATIVIDADE</v>
          </cell>
          <cell r="K6551" t="str">
            <v>402,16</v>
          </cell>
        </row>
        <row r="6552">
          <cell r="G6552">
            <v>87329</v>
          </cell>
          <cell r="H6552" t="str">
            <v>ARGAMASSA TRAÇO 1:6 (EM VOLUME DE CIMENTO E AREIA MÉDIA ÚMIDA) COM ADIÇÃO DE PLASTIFICANTE PARA EMBOÇO/MASSA ÚNICA/ASSENTAMENTO DE ALVENARIA DE VEDAÇÃO, PREPARO MECÂNICO COM MISTURADOR DE EIXO HORIZONTAL DE 300 KG. AF_08/2019</v>
          </cell>
          <cell r="I6552" t="str">
            <v>M3</v>
          </cell>
          <cell r="J6552" t="str">
            <v>COEFICIENTE DE REPRESENTATIVIDADE</v>
          </cell>
          <cell r="K6552" t="str">
            <v>479,32</v>
          </cell>
        </row>
        <row r="6553">
          <cell r="G6553">
            <v>87330</v>
          </cell>
          <cell r="H6553" t="str">
            <v>ARGAMASSA TRAÇO 1:6 (EM VOLUME DE CIMENTO E AREIA MÉDIA ÚMIDA) COM ADIÇÃO DE PLASTIFICANTE PARA EMBOÇO/MASSA ÚNICA/ASSENTAMENTO DE ALVENARIA DE VEDAÇÃO, PREPARO MECÂNICO COM MISTURADOR DE EIXO HORIZONTAL DE 600 KG. AF_08/2019</v>
          </cell>
          <cell r="I6553" t="str">
            <v>M3</v>
          </cell>
          <cell r="J6553" t="str">
            <v>COEFICIENTE DE REPRESENTATIVIDADE</v>
          </cell>
          <cell r="K6553" t="str">
            <v>425,45</v>
          </cell>
        </row>
        <row r="6554">
          <cell r="G6554">
            <v>87331</v>
          </cell>
          <cell r="H6554" t="str">
            <v>ARGAMASSA TRAÇO 1:1:6 (EM VOLUME DE CIMENTO, CAL E AREIA MÉDIA ÚMIDA) PARA EMBOÇO/MASSA ÚNICA/ASSENTAMENTO DE ALVENARIA DE VEDAÇÃO, PREPARO MECÂNICO COM MISTURADOR DE EIXO HORIZONTAL DE 300 KG. AF_08/2019</v>
          </cell>
          <cell r="I6554" t="str">
            <v>M3</v>
          </cell>
          <cell r="J6554" t="str">
            <v>COEFICIENTE DE REPRESENTATIVIDADE</v>
          </cell>
          <cell r="K6554" t="str">
            <v>605,65</v>
          </cell>
        </row>
        <row r="6555">
          <cell r="G6555">
            <v>87332</v>
          </cell>
          <cell r="H6555" t="str">
            <v>ARGAMASSA TRAÇO 1:1:6 (EM VOLUME DE CIMENTO, CAL E AREIA MÉDIA ÚMIDA) PARA EMBOÇO/MASSA ÚNICA/ASSENTAMENTO DE ALVENARIA DE VEDAÇÃO, PREPARO MECÂNICO COM MISTURADOR DE EIXO HORIZONTAL DE 600 KG. AF_08/2019</v>
          </cell>
          <cell r="I6555" t="str">
            <v>M3</v>
          </cell>
          <cell r="J6555" t="str">
            <v>COEFICIENTE DE REPRESENTATIVIDADE</v>
          </cell>
          <cell r="K6555" t="str">
            <v>556,99</v>
          </cell>
        </row>
        <row r="6556">
          <cell r="G6556">
            <v>87333</v>
          </cell>
          <cell r="H6556" t="str">
            <v>ARGAMASSA TRAÇO 1:1,5:7,5 (EM VOLUME DE CIMENTO, CAL E AREIA MÉDIA ÚMIDA) PARA EMBOÇO/MASSA ÚNICA/ASSENTAMENTO DE ALVENARIA DE VEDAÇÃO, PREPARO MECÂNICO COM MISTURADOR DE EIXO HORIZONTAL DE 300 KG. AF_08/2019</v>
          </cell>
          <cell r="I6556" t="str">
            <v>M3</v>
          </cell>
          <cell r="J6556" t="str">
            <v>COEFICIENTE DE REPRESENTATIVIDADE</v>
          </cell>
          <cell r="K6556" t="str">
            <v>579,85</v>
          </cell>
        </row>
        <row r="6557">
          <cell r="G6557">
            <v>87334</v>
          </cell>
          <cell r="H6557" t="str">
            <v>ARGAMASSA TRAÇO 1:1,5:7,5 (EM VOLUME DE CIMENTO, CAL E AREIA MÉDIA ÚMIDA) PARA EMBOÇO/MASSA ÚNICA/ASSENTAMENTO DE ALVENARIA DE VEDAÇÃO, PREPARO MECÂNICO COM MISTURADOR DE EIXO HORIZONTAL DE 600 KG. AF_08/2019</v>
          </cell>
          <cell r="I6557" t="str">
            <v>M3</v>
          </cell>
          <cell r="J6557" t="str">
            <v>COEFICIENTE DE REPRESENTATIVIDADE</v>
          </cell>
          <cell r="K6557" t="str">
            <v>550,28</v>
          </cell>
        </row>
        <row r="6558">
          <cell r="G6558">
            <v>87335</v>
          </cell>
          <cell r="H6558" t="str">
            <v>ARGAMASSA TRAÇO 1:2:8 (EM VOLUME DE CIMENTO, CAL E AREIA MÉDIA ÚMIDA) PARA EMBOÇO/MASSA ÚNICA/ASSENTAMENTO DE ALVENARIA DE VEDAÇÃO, PREPARO MECÂNICO COM MISTURADOR DE EIXO HORIZONTAL DE 300 KG. AF_08/2019</v>
          </cell>
          <cell r="I6558" t="str">
            <v>M3</v>
          </cell>
          <cell r="J6558" t="str">
            <v>COEFICIENTE DE REPRESENTATIVIDADE</v>
          </cell>
          <cell r="K6558" t="str">
            <v>574,72</v>
          </cell>
        </row>
        <row r="6559">
          <cell r="G6559">
            <v>87336</v>
          </cell>
          <cell r="H6559" t="str">
            <v>ARGAMASSA TRAÇO 1:2:8 (EM VOLUME DE CIMENTO, CAL E AREIA MÉDIA ÚMIDA) PARA EMBOÇO/MASSA ÚNICA/ASSENTAMENTO DE ALVENARIA DE VEDAÇÃO, PREPARO MECÂNICO COM MISTURADOR DE EIXO HORIZONTAL DE 600 KG. AF_08/2019</v>
          </cell>
          <cell r="I6559" t="str">
            <v>M3</v>
          </cell>
          <cell r="J6559" t="str">
            <v>COEFICIENTE DE REPRESENTATIVIDADE</v>
          </cell>
          <cell r="K6559" t="str">
            <v>576,99</v>
          </cell>
        </row>
        <row r="6560">
          <cell r="G6560">
            <v>87337</v>
          </cell>
          <cell r="H6560" t="str">
            <v>ARGAMASSA TRAÇO 1:2:9 (EM VOLUME DE CIMENTO, CAL E AREIA MÉDIA ÚMIDA) PARA EMBOÇO/MASSA ÚNICA/ASSENTAMENTO DE ALVENARIA DE VEDAÇÃO, PREPARO MECÂNICO COM MISTURADOR DE EIXO HORIZONTAL DE 300 KG. AF_08/2019</v>
          </cell>
          <cell r="I6560" t="str">
            <v>M3</v>
          </cell>
          <cell r="J6560" t="str">
            <v>COEFICIENTE DE REPRESENTATIVIDADE</v>
          </cell>
          <cell r="K6560" t="str">
            <v>573,31</v>
          </cell>
        </row>
        <row r="6561">
          <cell r="G6561">
            <v>87338</v>
          </cell>
          <cell r="H6561" t="str">
            <v>ARGAMASSA TRAÇO 1:3:12 (EM VOLUME DE CIMENTO, CAL E AREIA MÉDIA ÚMIDA) PARA EMBOÇO/MASSA ÚNICA/ASSENTAMENTO DE ALVENARIA DE VEDAÇÃO, PREPARO MECÂNICO COM MISTURADOR DE EIXO HORIZONTAL DE 600 KG. AF_08/2019</v>
          </cell>
          <cell r="I6561" t="str">
            <v>M3</v>
          </cell>
          <cell r="J6561" t="str">
            <v>COEFICIENTE DE REPRESENTATIVIDADE</v>
          </cell>
          <cell r="K6561" t="str">
            <v>563,45</v>
          </cell>
        </row>
        <row r="6562">
          <cell r="G6562">
            <v>87339</v>
          </cell>
          <cell r="H6562" t="str">
            <v>ARGAMASSA TRAÇO 1:3 (EM VOLUME DE CIMENTO E AREIA MÉDIA ÚMIDA) PARA CONTRAPISO, PREPARO MECÂNICO COM MISTURADOR DE EIXO HORIZONTAL DE 160 KG. AF_08/2019</v>
          </cell>
          <cell r="I6562" t="str">
            <v>M3</v>
          </cell>
          <cell r="J6562" t="str">
            <v>COEFICIENTE DE REPRESENTATIVIDADE</v>
          </cell>
          <cell r="K6562" t="str">
            <v>750,96</v>
          </cell>
        </row>
        <row r="6563">
          <cell r="G6563">
            <v>87340</v>
          </cell>
          <cell r="H6563" t="str">
            <v>ARGAMASSA TRAÇO 1:3 (EM VOLUME DE CIMENTO E AREIA MÉDIA ÚMIDA) PARA CONTRAPISO, PREPARO MECÂNICO COM MISTURADOR DE EIXO HORIZONTAL DE 300 KG. AF_08/2019</v>
          </cell>
          <cell r="I6563" t="str">
            <v>M3</v>
          </cell>
          <cell r="J6563" t="str">
            <v>COEFICIENTE DE REPRESENTATIVIDADE</v>
          </cell>
          <cell r="K6563" t="str">
            <v>651,80</v>
          </cell>
        </row>
        <row r="6564">
          <cell r="G6564">
            <v>87341</v>
          </cell>
          <cell r="H6564" t="str">
            <v>ARGAMASSA TRAÇO 1:3 (EM VOLUME DE CIMENTO E AREIA MÉDIA ÚMIDA) PARA CONTRAPISO, PREPARO MECÂNICO COM MISTURADOR DE EIXO HORIZONTAL DE 600 KG. AF_08/2019</v>
          </cell>
          <cell r="I6564" t="str">
            <v>M3</v>
          </cell>
          <cell r="J6564" t="str">
            <v>COEFICIENTE DE REPRESENTATIVIDADE</v>
          </cell>
          <cell r="K6564" t="str">
            <v>626,67</v>
          </cell>
        </row>
        <row r="6565">
          <cell r="G6565">
            <v>87342</v>
          </cell>
          <cell r="H6565" t="str">
            <v>ARGAMASSA TRAÇO 1:4 (EM VOLUME DE CIMENTO E AREIA MÉDIA ÚMIDA) PARA CONTRAPISO, PREPARO MECÂNICO COM MISTURADOR DE EIXO HORIZONTAL DE 160 KG. AF_08/2019</v>
          </cell>
          <cell r="I6565" t="str">
            <v>M3</v>
          </cell>
          <cell r="J6565" t="str">
            <v>COEFICIENTE DE REPRESENTATIVIDADE</v>
          </cell>
          <cell r="K6565" t="str">
            <v>648,42</v>
          </cell>
        </row>
        <row r="6566">
          <cell r="G6566">
            <v>87343</v>
          </cell>
          <cell r="H6566" t="str">
            <v>ARGAMASSA TRAÇO 1:4 (EM VOLUME DE CIMENTO E AREIA MÉDIA ÚMIDA) PARA CONTRAPISO, PREPARO MECÂNICO COM MISTURADOR DE EIXO HORIZONTAL DE 300 KG. AF_08/2019</v>
          </cell>
          <cell r="I6566" t="str">
            <v>M3</v>
          </cell>
          <cell r="J6566" t="str">
            <v>COEFICIENTE DE REPRESENTATIVIDADE</v>
          </cell>
          <cell r="K6566" t="str">
            <v>592,30</v>
          </cell>
        </row>
        <row r="6567">
          <cell r="G6567">
            <v>87344</v>
          </cell>
          <cell r="H6567" t="str">
            <v>ARGAMASSA TRAÇO 1:4 (EM VOLUME DE CIMENTO E AREIA MÉDIA ÚMIDA) PARA CONTRAPISO, PREPARO MECÂNICO COM MISTURADOR DE EIXO HORIZONTAL DE 600 KG. AF_08/2019</v>
          </cell>
          <cell r="I6567" t="str">
            <v>M3</v>
          </cell>
          <cell r="J6567" t="str">
            <v>COEFICIENTE DE REPRESENTATIVIDADE</v>
          </cell>
          <cell r="K6567" t="str">
            <v>561,55</v>
          </cell>
        </row>
        <row r="6568">
          <cell r="G6568">
            <v>87345</v>
          </cell>
          <cell r="H6568" t="str">
            <v>ARGAMASSA TRAÇO 1:5 (EM VOLUME DE CIMENTO E AREIA MÉDIA ÚMIDA) PARA CONTRAPISO, PREPARO MECÂNICO COM MISTURADOR DE EIXO HORIZONTAL DE 160 KG. AF_08/2019</v>
          </cell>
          <cell r="I6568" t="str">
            <v>M3</v>
          </cell>
          <cell r="J6568" t="str">
            <v>COEFICIENTE DE REPRESENTATIVIDADE</v>
          </cell>
          <cell r="K6568" t="str">
            <v>587,09</v>
          </cell>
        </row>
        <row r="6569">
          <cell r="G6569">
            <v>87346</v>
          </cell>
          <cell r="H6569" t="str">
            <v>ARGAMASSA TRAÇO 1:5 (EM VOLUME DE CIMENTO E AREIA MÉDIA ÚMIDA) PARA CONTRAPISO, PREPARO MECÂNICO COM MISTURADOR DE EIXO HORIZONTAL DE 300 KG. AF_08/2019</v>
          </cell>
          <cell r="I6569" t="str">
            <v>M3</v>
          </cell>
          <cell r="J6569" t="str">
            <v>COEFICIENTE DE REPRESENTATIVIDADE</v>
          </cell>
          <cell r="K6569" t="str">
            <v>540,99</v>
          </cell>
        </row>
        <row r="6570">
          <cell r="G6570">
            <v>87347</v>
          </cell>
          <cell r="H6570" t="str">
            <v>ARGAMASSA TRAÇO 1:5 (EM VOLUME DE CIMENTO E AREIA MÉDIA ÚMIDA) PARA CONTRAPISO, PREPARO MECÂNICO COM MISTURADOR DE EIXO HORIZONTAL DE 600 KG. AF_08/2019</v>
          </cell>
          <cell r="I6570" t="str">
            <v>M3</v>
          </cell>
          <cell r="J6570" t="str">
            <v>COEFICIENTE DE REPRESENTATIVIDADE</v>
          </cell>
          <cell r="K6570" t="str">
            <v>516,41</v>
          </cell>
        </row>
        <row r="6571">
          <cell r="G6571">
            <v>87348</v>
          </cell>
          <cell r="H6571" t="str">
            <v>ARGAMASSA TRAÇO 1:6 (EM VOLUME DE CIMENTO E AREIA MÉDIA ÚMIDA) PARA CONTRAPISO, PREPARO MECÂNICO COM MISTURADOR DE EIXO HORIZONTAL DE 160 KG. AF_08/2019</v>
          </cell>
          <cell r="I6571" t="str">
            <v>M3</v>
          </cell>
          <cell r="J6571" t="str">
            <v>COEFICIENTE DE REPRESENTATIVIDADE</v>
          </cell>
          <cell r="K6571" t="str">
            <v>541,72</v>
          </cell>
        </row>
        <row r="6572">
          <cell r="G6572">
            <v>87349</v>
          </cell>
          <cell r="H6572" t="str">
            <v>ARGAMASSA TRAÇO 1:6 (EM VOLUME DE CIMENTO E AREIA MÉDIA ÚMIDA) PARA CONTRAPISO, PREPARO MECÂNICO COM MISTURADOR DE EIXO HORIZONTAL DE 600 KG. AF_08/2019</v>
          </cell>
          <cell r="I6572" t="str">
            <v>M3</v>
          </cell>
          <cell r="J6572" t="str">
            <v>COEFICIENTE DE REPRESENTATIVIDADE</v>
          </cell>
          <cell r="K6572" t="str">
            <v>481,53</v>
          </cell>
        </row>
        <row r="6573">
          <cell r="G6573">
            <v>87350</v>
          </cell>
          <cell r="H6573" t="str">
            <v>ARGAMASSA TRAÇO 1:5 (EM VOLUME DE CIMENTO E AREIA GROSSA ÚMIDA) PARA CHAPISCO CONVENCIONAL, PREPARO MECÂNICO COM MISTURADOR DE EIXO HORIZONTAL DE 300 KG. AF_08/2019</v>
          </cell>
          <cell r="I6573" t="str">
            <v>M3</v>
          </cell>
          <cell r="J6573" t="str">
            <v>COEFICIENTE DE REPRESENTATIVIDADE</v>
          </cell>
          <cell r="K6573" t="str">
            <v>461,04</v>
          </cell>
        </row>
        <row r="6574">
          <cell r="G6574">
            <v>87351</v>
          </cell>
          <cell r="H6574" t="str">
            <v>ARGAMASSA TRAÇO 1:5 (EM VOLUME DE CIMENTO E AREIA GROSSA ÚMIDA) PARA CHAPISCO CONVENCIONAL, PREPARO MECÂNICO COM MISTURADOR DE EIXO HORIZONTAL DE 600 KG. AF_08/2019</v>
          </cell>
          <cell r="I6574" t="str">
            <v>M3</v>
          </cell>
          <cell r="J6574" t="str">
            <v>COEFICIENTE DE REPRESENTATIVIDADE</v>
          </cell>
          <cell r="K6574" t="str">
            <v>403,02</v>
          </cell>
        </row>
        <row r="6575">
          <cell r="G6575">
            <v>87352</v>
          </cell>
          <cell r="H6575" t="str">
            <v>ARGAMASSA TRAÇO 1:3 (EM VOLUME DE CIMENTO E AREIA GROSSA ÚMIDA) PARA CHAPISCO CONVENCIONAL, PREPARO MECÂNICO COM MISTURADOR DE EIXO HORIZONTAL DE 160 KG. AF_08/2019</v>
          </cell>
          <cell r="I6575" t="str">
            <v>M3</v>
          </cell>
          <cell r="J6575" t="str">
            <v>COEFICIENTE DE REPRESENTATIVIDADE</v>
          </cell>
          <cell r="K6575" t="str">
            <v>572,80</v>
          </cell>
        </row>
        <row r="6576">
          <cell r="G6576">
            <v>87353</v>
          </cell>
          <cell r="H6576" t="str">
            <v>ARGAMASSA TRAÇO 1:3 (EM VOLUME DE CIMENTO E AREIA GROSSA ÚMIDA) PARA CHAPISCO CONVENCIONAL, PREPARO MECÂNICO COM MISTURADOR DE EIXO HORIZONTAL DE 300 KG. AF_08/2019</v>
          </cell>
          <cell r="I6576" t="str">
            <v>M3</v>
          </cell>
          <cell r="J6576" t="str">
            <v>COEFICIENTE DE REPRESENTATIVIDADE</v>
          </cell>
          <cell r="K6576" t="str">
            <v>510,78</v>
          </cell>
        </row>
        <row r="6577">
          <cell r="G6577">
            <v>87354</v>
          </cell>
          <cell r="H6577" t="str">
            <v>ARGAMASSA TRAÇO 1:3 (EM VOLUME DE CIMENTO E AREIA GROSSA ÚMIDA) PARA CHAPISCO CONVENCIONAL, PREPARO MECÂNICO COM MISTURADOR DE EIXO HORIZONTAL DE 600 KG. AF_08/2019</v>
          </cell>
          <cell r="I6577" t="str">
            <v>M3</v>
          </cell>
          <cell r="J6577" t="str">
            <v>COEFICIENTE DE REPRESENTATIVIDADE</v>
          </cell>
          <cell r="K6577" t="str">
            <v>483,62</v>
          </cell>
        </row>
        <row r="6578">
          <cell r="G6578">
            <v>87355</v>
          </cell>
          <cell r="H6578" t="str">
            <v>ARGAMASSA TRAÇO 1:4 (EM VOLUME DE CIMENTO E AREIA GROSSA ÚMIDA) PARA CHAPISCO CONVENCIONAL, PREPARO MECÂNICO COM MISTURADOR DE EIXO HORIZONTAL DE 160 KG. AF_08/2019</v>
          </cell>
          <cell r="I6578" t="str">
            <v>M3</v>
          </cell>
          <cell r="J6578" t="str">
            <v>COEFICIENTE DE REPRESENTATIVIDADE</v>
          </cell>
          <cell r="K6578" t="str">
            <v>493,42</v>
          </cell>
        </row>
        <row r="6579">
          <cell r="G6579">
            <v>87356</v>
          </cell>
          <cell r="H6579" t="str">
            <v>ARGAMASSA TRAÇO 1:4 (EM VOLUME DE CIMENTO E AREIA GROSSA ÚMIDA) PARA CHAPISCO CONVENCIONAL, PREPARO MECÂNICO COM MISTURADOR DE EIXO HORIZONTAL DE 300 KG. AF_08/2019</v>
          </cell>
          <cell r="I6579" t="str">
            <v>M3</v>
          </cell>
          <cell r="J6579" t="str">
            <v>COEFICIENTE DE REPRESENTATIVIDADE</v>
          </cell>
          <cell r="K6579" t="str">
            <v>452,23</v>
          </cell>
        </row>
        <row r="6580">
          <cell r="G6580">
            <v>87357</v>
          </cell>
          <cell r="H6580" t="str">
            <v>ARGAMASSA TRAÇO 1:4 (EM VOLUME DE CIMENTO E AREIA GROSSA ÚMIDA) PARA CHAPISCO CONVENCIONAL, PREPARO MECÂNICO COM MISTURADOR DE EIXO HORIZONTAL DE 600 KG. AF_08/2019</v>
          </cell>
          <cell r="I6580" t="str">
            <v>M3</v>
          </cell>
          <cell r="J6580" t="str">
            <v>COEFICIENTE DE REPRESENTATIVIDADE</v>
          </cell>
          <cell r="K6580" t="str">
            <v>431,92</v>
          </cell>
        </row>
        <row r="6581">
          <cell r="G6581">
            <v>87358</v>
          </cell>
          <cell r="H6581" t="str">
            <v>ARGAMASSA TRAÇO 1:5 (EM VOLUME DE CIMENTO E AREIA GROSSA ÚMIDA) COM ADIÇÃO DE EMULSÃO POLIMÉRICA PARA CHAPISCO ROLADO, PREPARO MECÂNICO COM MISTURADOR DE EIXO HORIZONTAL DE 300 KG. AF_08/2019</v>
          </cell>
          <cell r="I6581" t="str">
            <v>M3</v>
          </cell>
          <cell r="J6581" t="str">
            <v>COEFICIENTE DE REPRESENTATIVIDADE</v>
          </cell>
          <cell r="K6581" t="str">
            <v>2.961,12</v>
          </cell>
        </row>
        <row r="6582">
          <cell r="G6582">
            <v>87359</v>
          </cell>
          <cell r="H6582" t="str">
            <v>ARGAMASSA TRAÇO 1:5 (EM VOLUME DE CIMENTO E AREIA GROSSA ÚMIDA) COM ADIÇÃO DE EMULSÃO POLIMÉRICA PARA CHAPISCO ROLADO, PREPARO MECÂNICO COM MISTURADOR DE EIXO HORIZONTAL DE 600 KG. AF_08/2019</v>
          </cell>
          <cell r="I6582" t="str">
            <v>M3</v>
          </cell>
          <cell r="J6582" t="str">
            <v>COEFICIENTE DE REPRESENTATIVIDADE</v>
          </cell>
          <cell r="K6582" t="str">
            <v>2.938,55</v>
          </cell>
        </row>
        <row r="6583">
          <cell r="G6583">
            <v>87360</v>
          </cell>
          <cell r="H6583" t="str">
            <v>ARGAMASSA TRAÇO 1:3 (EM VOLUME DE CIMENTO E AREIA GROSSA ÚMIDA) COM ADIÇÃO DE EMULSÃO POLIMÉRICA PARA CHAPISCO ROLADO, PREPARO MECÂNICO COM MISTURADOR DE EIXO HORIZONTAL DE 160 KG. AF_08/2019</v>
          </cell>
          <cell r="I6583" t="str">
            <v>M3</v>
          </cell>
          <cell r="J6583" t="str">
            <v>COEFICIENTE DE REPRESENTATIVIDADE</v>
          </cell>
          <cell r="K6583" t="str">
            <v>3.053,35</v>
          </cell>
        </row>
        <row r="6584">
          <cell r="G6584">
            <v>87361</v>
          </cell>
          <cell r="H6584" t="str">
            <v>ARGAMASSA TRAÇO 1:3 (EM VOLUME DE CIMENTO E AREIA GROSSA ÚMIDA) COM ADIÇÃO DE EMULSÃO POLIMÉRICA PARA CHAPISCO ROLADO, PREPARO MECÂNICO COM MISTURADOR DE EIXO HORIZONTAL DE 300 KG. AF_08/2019</v>
          </cell>
          <cell r="I6584" t="str">
            <v>M3</v>
          </cell>
          <cell r="J6584" t="str">
            <v>COEFICIENTE DE REPRESENTATIVIDADE</v>
          </cell>
          <cell r="K6584" t="str">
            <v>3.019,17</v>
          </cell>
        </row>
        <row r="6585">
          <cell r="G6585">
            <v>87362</v>
          </cell>
          <cell r="H6585" t="str">
            <v>ARGAMASSA TRAÇO 1:3 (EM VOLUME DE CIMENTO E AREIA GROSSA ÚMIDA) COM ADIÇÃO DE EMULSÃO POLIMÉRICA PARA CHAPISCO ROLADO, PREPARO MECÂNICO COM MISTURADOR DE EIXO HORIZONTAL DE 600 KG. AF_08/2019</v>
          </cell>
          <cell r="I6585" t="str">
            <v>M3</v>
          </cell>
          <cell r="J6585" t="str">
            <v>COEFICIENTE DE REPRESENTATIVIDADE</v>
          </cell>
          <cell r="K6585" t="str">
            <v>3.019,19</v>
          </cell>
        </row>
        <row r="6586">
          <cell r="G6586">
            <v>87363</v>
          </cell>
          <cell r="H6586" t="str">
            <v>ARGAMASSA TRAÇO 1:4 (EM VOLUME DE CIMENTO E AREIA GROSSA ÚMIDA) COM ADIÇÃO DE EMULSÃO POLIMÉRICA PARA CHAPISCO ROLADO, PREPARO MECÂNICO COM MISTURADOR DE EIXO HORIZONTAL DE 300 KG. AF_08/2019</v>
          </cell>
          <cell r="I6586" t="str">
            <v>M3</v>
          </cell>
          <cell r="J6586" t="str">
            <v>COEFICIENTE DE REPRESENTATIVIDADE</v>
          </cell>
          <cell r="K6586" t="str">
            <v>2.993,88</v>
          </cell>
        </row>
        <row r="6587">
          <cell r="G6587">
            <v>87364</v>
          </cell>
          <cell r="H6587" t="str">
            <v>ARGAMASSA TRAÇO 1:4 (EM VOLUME DE CIMENTO E AREIA GROSSA ÚMIDA) COM ADIÇÃO DE EMULSÃO POLIMÉRICA PARA CHAPISCO ROLADO, PREPARO MECÂNICO COM MISTURADOR DE EIXO HORIZONTAL DE 600 KG. AF_08/2019</v>
          </cell>
          <cell r="I6587" t="str">
            <v>M3</v>
          </cell>
          <cell r="J6587" t="str">
            <v>COEFICIENTE DE REPRESENTATIVIDADE</v>
          </cell>
          <cell r="K6587" t="str">
            <v>2.972,87</v>
          </cell>
        </row>
        <row r="6588">
          <cell r="G6588">
            <v>87365</v>
          </cell>
          <cell r="H6588" t="str">
            <v>ARGAMASSA TRAÇO 1:7 (EM VOLUME DE CIMENTO E AREIA MÉDIA ÚMIDA) COM ADIÇÃO DE PLASTIFICANTE PARA EMBOÇO/MASSA ÚNICA/ASSENTAMENTO DE ALVENARIA DE VEDAÇÃO, PREPARO MANUAL. AF_08/2019</v>
          </cell>
          <cell r="I6588" t="str">
            <v>M3</v>
          </cell>
          <cell r="J6588" t="str">
            <v>COEFICIENTE DE REPRESENTATIVIDADE</v>
          </cell>
          <cell r="K6588" t="str">
            <v>525,84</v>
          </cell>
        </row>
        <row r="6589">
          <cell r="G6589">
            <v>87366</v>
          </cell>
          <cell r="H6589" t="str">
            <v>ARGAMASSA TRAÇO 1:6 (EM VOLUME DE CIMENTO E AREIA MÉDIA ÚMIDA) COM ADIÇÃO DE PLASTIFICANTE PARA EMBOÇO/MASSA ÚNICA/ASSENTAMENTO DE ALVENARIA DE VEDAÇÃO, PREPARO MANUAL. AF_08/2019</v>
          </cell>
          <cell r="I6589" t="str">
            <v>M3</v>
          </cell>
          <cell r="J6589" t="str">
            <v>COEFICIENTE DE REPRESENTATIVIDADE</v>
          </cell>
          <cell r="K6589" t="str">
            <v>552,69</v>
          </cell>
        </row>
        <row r="6590">
          <cell r="G6590">
            <v>87367</v>
          </cell>
          <cell r="H6590" t="str">
            <v>ARGAMASSA TRAÇO 1:1:6 (EM VOLUME DE CIMENTO, CAL E AREIA MÉDIA ÚMIDA) PARA EMBOÇO/MASSA ÚNICA/ASSENTAMENTO DE ALVENARIA DE VEDAÇÃO, PREPARO MANUAL. AF_08/2019</v>
          </cell>
          <cell r="I6590" t="str">
            <v>M3</v>
          </cell>
          <cell r="J6590" t="str">
            <v>COEFICIENTE DE REPRESENTATIVIDADE</v>
          </cell>
          <cell r="K6590" t="str">
            <v>683,35</v>
          </cell>
        </row>
        <row r="6591">
          <cell r="G6591">
            <v>87368</v>
          </cell>
          <cell r="H6591" t="str">
            <v>ARGAMASSA TRAÇO 1:1,5:7,5 (EM VOLUME DE CIMENTO, CAL E AREIA MÉDIA ÚMIDA) PARA EMBOÇO/MASSA ÚNICA/ASSENTAMENTO DE ALVENARIA DE VEDAÇÃO, PREPARO MANUAL. AF_08/2019</v>
          </cell>
          <cell r="I6591" t="str">
            <v>M3</v>
          </cell>
          <cell r="J6591" t="str">
            <v>COEFICIENTE DE REPRESENTATIVIDADE</v>
          </cell>
          <cell r="K6591" t="str">
            <v>675,72</v>
          </cell>
        </row>
        <row r="6592">
          <cell r="G6592">
            <v>87369</v>
          </cell>
          <cell r="H6592" t="str">
            <v>ARGAMASSA TRAÇO 1:2:8 (EM VOLUME DE CIMENTO, CAL E AREIA MÉDIA ÚMIDA) PARA EMBOÇO/MASSA ÚNICA/ASSENTAMENTO DE ALVENARIA DE VEDAÇÃO, PREPARO MANUAL. AF_08/2019</v>
          </cell>
          <cell r="I6592" t="str">
            <v>M3</v>
          </cell>
          <cell r="J6592" t="str">
            <v>COEFICIENTE DE REPRESENTATIVIDADE</v>
          </cell>
          <cell r="K6592" t="str">
            <v>701,42</v>
          </cell>
        </row>
        <row r="6593">
          <cell r="G6593">
            <v>87370</v>
          </cell>
          <cell r="H6593" t="str">
            <v>ARGAMASSA TRAÇO 1:2:9 (EM VOLUME DE CIMENTO, CAL E AREIA MÉDIA ÚMIDA) PARA EMBOÇO/MASSA ÚNICA/ASSENTAMENTO DE ALVENARIA DE VEDAÇÃO, PREPARO MANUAL. AF_08/2019</v>
          </cell>
          <cell r="I6593" t="str">
            <v>M3</v>
          </cell>
          <cell r="J6593" t="str">
            <v>COEFICIENTE DE REPRESENTATIVIDADE</v>
          </cell>
          <cell r="K6593" t="str">
            <v>673,75</v>
          </cell>
        </row>
        <row r="6594">
          <cell r="G6594">
            <v>87371</v>
          </cell>
          <cell r="H6594" t="str">
            <v>ARGAMASSA TRAÇO 1:3:12 (EM VOLUME DE CIMENTO, CAL E AREIA MÉDIA ÚMIDA) PARA EMBOÇO/MASSA ÚNICA/ASSENTAMENTO DE ALVENARIA DE VEDAÇÃO, PREPARO MANUAL. AF_08/2019</v>
          </cell>
          <cell r="I6594" t="str">
            <v>M3</v>
          </cell>
          <cell r="J6594" t="str">
            <v>COEFICIENTE DE REPRESENTATIVIDADE</v>
          </cell>
          <cell r="K6594" t="str">
            <v>670,49</v>
          </cell>
        </row>
        <row r="6595">
          <cell r="G6595">
            <v>87372</v>
          </cell>
          <cell r="H6595" t="str">
            <v>ARGAMASSA TRAÇO 1:3 (EM VOLUME DE CIMENTO E AREIA MÉDIA ÚMIDA) PARA CONTRAPISO, PREPARO MANUAL. AF_08/2019</v>
          </cell>
          <cell r="I6595" t="str">
            <v>M3</v>
          </cell>
          <cell r="J6595" t="str">
            <v>COEFICIENTE DE REPRESENTATIVIDADE</v>
          </cell>
          <cell r="K6595" t="str">
            <v>764,40</v>
          </cell>
        </row>
        <row r="6596">
          <cell r="G6596">
            <v>87373</v>
          </cell>
          <cell r="H6596" t="str">
            <v>ARGAMASSA TRAÇO 1:4 (EM VOLUME DE CIMENTO E AREIA MÉDIA ÚMIDA) PARA CONTRAPISO, PREPARO MANUAL. AF_08/2019</v>
          </cell>
          <cell r="I6596" t="str">
            <v>M3</v>
          </cell>
          <cell r="J6596" t="str">
            <v>COEFICIENTE DE REPRESENTATIVIDADE</v>
          </cell>
          <cell r="K6596" t="str">
            <v>687,79</v>
          </cell>
        </row>
        <row r="6597">
          <cell r="G6597">
            <v>87374</v>
          </cell>
          <cell r="H6597" t="str">
            <v>ARGAMASSA TRAÇO 1:5 (EM VOLUME DE CIMENTO E AREIA MÉDIA ÚMIDA) PARA CONTRAPISO, PREPARO MANUAL. AF_08/2019</v>
          </cell>
          <cell r="I6597" t="str">
            <v>M3</v>
          </cell>
          <cell r="J6597" t="str">
            <v>COEFICIENTE DE REPRESENTATIVIDADE</v>
          </cell>
          <cell r="K6597" t="str">
            <v>643,73</v>
          </cell>
        </row>
        <row r="6598">
          <cell r="G6598">
            <v>87375</v>
          </cell>
          <cell r="H6598" t="str">
            <v>ARGAMASSA TRAÇO 1:6 (EM VOLUME DE CIMENTO E AREIA MÉDIA ÚMIDA) PARA CONTRAPISO, PREPARO MANUAL. AF_08/2019</v>
          </cell>
          <cell r="I6598" t="str">
            <v>M3</v>
          </cell>
          <cell r="J6598" t="str">
            <v>COEFICIENTE DE REPRESENTATIVIDADE</v>
          </cell>
          <cell r="K6598" t="str">
            <v>615,44</v>
          </cell>
        </row>
        <row r="6599">
          <cell r="G6599">
            <v>87376</v>
          </cell>
          <cell r="H6599" t="str">
            <v>ARGAMASSA TRAÇO 1:5 (EM VOLUME DE CIMENTO E AREIA GROSSA ÚMIDA) PARA CHAPISCO CONVENCIONAL, PREPARO MANUAL. AF_08/2019</v>
          </cell>
          <cell r="I6599" t="str">
            <v>M3</v>
          </cell>
          <cell r="J6599" t="str">
            <v>COEFICIENTE DE REPRESENTATIVIDADE</v>
          </cell>
          <cell r="K6599" t="str">
            <v>526,83</v>
          </cell>
        </row>
        <row r="6600">
          <cell r="G6600">
            <v>87377</v>
          </cell>
          <cell r="H6600" t="str">
            <v>ARGAMASSA TRAÇO 1:3 (EM VOLUME DE CIMENTO E AREIA GROSSA ÚMIDA) PARA CHAPISCO CONVENCIONAL, PREPARO MANUAL. AF_08/2019</v>
          </cell>
          <cell r="I6600" t="str">
            <v>M3</v>
          </cell>
          <cell r="J6600" t="str">
            <v>COEFICIENTE DE REPRESENTATIVIDADE</v>
          </cell>
          <cell r="K6600" t="str">
            <v>614,30</v>
          </cell>
        </row>
        <row r="6601">
          <cell r="G6601">
            <v>87378</v>
          </cell>
          <cell r="H6601" t="str">
            <v>ARGAMASSA TRAÇO 1:4 (EM VOLUME DE CIMENTO E AREIA GROSSA ÚMIDA) PARA CHAPISCO CONVENCIONAL, PREPARO MANUAL. AF_08/2019</v>
          </cell>
          <cell r="I6601" t="str">
            <v>M3</v>
          </cell>
          <cell r="J6601" t="str">
            <v>COEFICIENTE DE REPRESENTATIVIDADE</v>
          </cell>
          <cell r="K6601" t="str">
            <v>557,92</v>
          </cell>
        </row>
        <row r="6602">
          <cell r="G6602">
            <v>87379</v>
          </cell>
          <cell r="H6602" t="str">
            <v>ARGAMASSA TRAÇO 1:5 (EM VOLUME DE CIMENTO E AREIA GROSSA ÚMIDA) COM ADIÇÃO DE EMULSÃO POLIMÉRICA PARA CHAPISCO ROLADO, PREPARO MANUAL. AF_08/2019</v>
          </cell>
          <cell r="I6602" t="str">
            <v>M3</v>
          </cell>
          <cell r="J6602" t="str">
            <v>COEFICIENTE DE REPRESENTATIVIDADE</v>
          </cell>
          <cell r="K6602" t="str">
            <v>3.078,84</v>
          </cell>
        </row>
        <row r="6603">
          <cell r="G6603">
            <v>87380</v>
          </cell>
          <cell r="H6603" t="str">
            <v>ARGAMASSA TRAÇO 1:3 (EM VOLUME DE CIMENTO E AREIA GROSSA ÚMIDA) COM ADIÇÃO DE EMULSÃO POLIMÉRICA PARA CHAPISCO ROLADO, PREPARO MANUAL. AF_08/2019</v>
          </cell>
          <cell r="I6603" t="str">
            <v>M3</v>
          </cell>
          <cell r="J6603" t="str">
            <v>COEFICIENTE DE REPRESENTATIVIDADE</v>
          </cell>
          <cell r="K6603" t="str">
            <v>3.162,81</v>
          </cell>
        </row>
        <row r="6604">
          <cell r="G6604">
            <v>87381</v>
          </cell>
          <cell r="H6604" t="str">
            <v>ARGAMASSA TRAÇO 1:4 (EM VOLUME DE CIMENTO E AREIA GROSSA ÚMIDA) COM ADIÇÃO DE EMULSÃO POLIMÉRICA PARA CHAPISCO ROLADO, PREPARO MANUAL. AF_08/2019</v>
          </cell>
          <cell r="I6604" t="str">
            <v>M3</v>
          </cell>
          <cell r="J6604" t="str">
            <v>COEFICIENTE DE REPRESENTATIVIDADE</v>
          </cell>
          <cell r="K6604" t="str">
            <v>3.108,25</v>
          </cell>
        </row>
        <row r="6605">
          <cell r="G6605">
            <v>87382</v>
          </cell>
          <cell r="H6605" t="str">
            <v>ARGAMASSA INDUSTRIALIZADA MULTIUSO PARA REVESTIMENTOS E ASSENTAMENTO DA ALVENARIA, PREPARO COM MISTURADOR DE EIXO HORIZONTAL DE 160 KG. AF_08/2019</v>
          </cell>
          <cell r="I6605" t="str">
            <v>M3</v>
          </cell>
          <cell r="J6605" t="str">
            <v>COEFICIENTE DE REPRESENTATIVIDADE</v>
          </cell>
          <cell r="K6605" t="str">
            <v>1.649,56</v>
          </cell>
        </row>
        <row r="6606">
          <cell r="G6606">
            <v>87383</v>
          </cell>
          <cell r="H6606" t="str">
            <v>ARGAMASSA INDUSTRIALIZADA MULTIUSO PARA REVESTIMENTOS E ASSENTAMENTO DA ALVENARIA, PREPARO COM MISTURADOR DE EIXO HORIZONTAL DE 300 KG. AF_08/2019</v>
          </cell>
          <cell r="I6606" t="str">
            <v>M3</v>
          </cell>
          <cell r="J6606" t="str">
            <v>COEFICIENTE DE REPRESENTATIVIDADE</v>
          </cell>
          <cell r="K6606" t="str">
            <v>1.648,05</v>
          </cell>
        </row>
        <row r="6607">
          <cell r="G6607">
            <v>87384</v>
          </cell>
          <cell r="H6607" t="str">
            <v>ARGAMASSA INDUSTRIALIZADA MULTIUSO PARA REVESTIMENTOS E ASSENTAMENTO DA ALVENARIA, PREPARO COM MISTURADOR DE EIXO HORIZONTAL DE 600 KG. AF_08/2019</v>
          </cell>
          <cell r="I6607" t="str">
            <v>M3</v>
          </cell>
          <cell r="J6607" t="str">
            <v>COEFICIENTE DE REPRESENTATIVIDADE</v>
          </cell>
          <cell r="K6607" t="str">
            <v>1.642,55</v>
          </cell>
        </row>
        <row r="6608">
          <cell r="G6608">
            <v>87385</v>
          </cell>
          <cell r="H6608" t="str">
            <v>ARGAMASSA PRONTA PARA CONTRAPISO, PREPARO COM MISTURADOR DE EIXO HORIZONTAL DE 160 KG. AF_08/2019</v>
          </cell>
          <cell r="I6608" t="str">
            <v>M3</v>
          </cell>
          <cell r="J6608" t="str">
            <v>COEFICIENTE DE REPRESENTATIVIDADE</v>
          </cell>
          <cell r="K6608" t="str">
            <v>1.904,98</v>
          </cell>
        </row>
        <row r="6609">
          <cell r="G6609">
            <v>87386</v>
          </cell>
          <cell r="H6609" t="str">
            <v>ARGAMASSA PRONTA PARA CONTRAPISO, PREPARO COM MISTURADOR DE EIXO HORIZONTAL DE 300 KG. AF_08/2019</v>
          </cell>
          <cell r="I6609" t="str">
            <v>M3</v>
          </cell>
          <cell r="J6609" t="str">
            <v>COEFICIENTE DE REPRESENTATIVIDADE</v>
          </cell>
          <cell r="K6609" t="str">
            <v>1.899,47</v>
          </cell>
        </row>
        <row r="6610">
          <cell r="G6610">
            <v>87387</v>
          </cell>
          <cell r="H6610" t="str">
            <v>ARGAMASSA PRONTA PARA CONTRAPISO, PREPARO COM MISTURADOR DE EIXO HORIZONTAL DE 600 KG. AF_08/2019</v>
          </cell>
          <cell r="I6610" t="str">
            <v>M3</v>
          </cell>
          <cell r="J6610" t="str">
            <v>COEFICIENTE DE REPRESENTATIVIDADE</v>
          </cell>
          <cell r="K6610" t="str">
            <v>1.896,02</v>
          </cell>
        </row>
        <row r="6611">
          <cell r="G6611">
            <v>87388</v>
          </cell>
          <cell r="H6611" t="str">
            <v>ARGAMASSA PARA REVESTIMENTO DECORATIVO MONOCAMADA (MONOCAPA), PREPARO COM MISTURADOR DE EIXO HORIZONTAL DE 160 KG. AF_08/2019</v>
          </cell>
          <cell r="I6611" t="str">
            <v>M3</v>
          </cell>
          <cell r="J6611" t="str">
            <v>COEFICIENTE DE REPRESENTATIVIDADE</v>
          </cell>
          <cell r="K6611" t="str">
            <v>4.603,79</v>
          </cell>
        </row>
        <row r="6612">
          <cell r="G6612">
            <v>87389</v>
          </cell>
          <cell r="H6612" t="str">
            <v>ARGAMASSA PARA REVESTIMENTO DECORATIVO MONOCAMADA (MONOCAPA), PREPARO COM MISTURADOR DE EIXO HORIZONTAL DE 300 KG. AF_08/2019</v>
          </cell>
          <cell r="I6612" t="str">
            <v>M3</v>
          </cell>
          <cell r="J6612" t="str">
            <v>COEFICIENTE DE REPRESENTATIVIDADE</v>
          </cell>
          <cell r="K6612" t="str">
            <v>4.623,40</v>
          </cell>
        </row>
        <row r="6613">
          <cell r="G6613">
            <v>87390</v>
          </cell>
          <cell r="H6613" t="str">
            <v>ARGAMASSA PARA REVESTIMENTO DECORATIVO MONOCAMADA (MONOCAPA), PREPARO COM MISTURADOR DE EIXO HORIZONTAL DE 600 KG. AF_08/2019</v>
          </cell>
          <cell r="I6613" t="str">
            <v>M3</v>
          </cell>
          <cell r="J6613" t="str">
            <v>COEFICIENTE DE REPRESENTATIVIDADE</v>
          </cell>
          <cell r="K6613" t="str">
            <v>4.648,37</v>
          </cell>
        </row>
        <row r="6614">
          <cell r="G6614">
            <v>87391</v>
          </cell>
          <cell r="H6614" t="str">
            <v>ARGAMASSA INDUSTRIALIZADA PARA CHAPISCO ROLADO, PREPARO COM MISTURADOR DE EIXO HORIZONTAL DE 160 KG. AF_08/2019</v>
          </cell>
          <cell r="I6614" t="str">
            <v>M3</v>
          </cell>
          <cell r="J6614" t="str">
            <v>COEFICIENTE DE REPRESENTATIVIDADE</v>
          </cell>
          <cell r="K6614" t="str">
            <v>5.116,78</v>
          </cell>
        </row>
        <row r="6615">
          <cell r="G6615">
            <v>87393</v>
          </cell>
          <cell r="H6615" t="str">
            <v>ARGAMASSA INDUSTRIALIZADA PARA CHAPISCO ROLADO, PREPARO COM MISTURADOR DE EIXO HORIZONTAL DE 300 KG. AF_08/2019</v>
          </cell>
          <cell r="I6615" t="str">
            <v>M3</v>
          </cell>
          <cell r="J6615" t="str">
            <v>COEFICIENTE DE REPRESENTATIVIDADE</v>
          </cell>
          <cell r="K6615" t="str">
            <v>5.164,30</v>
          </cell>
        </row>
        <row r="6616">
          <cell r="G6616">
            <v>87394</v>
          </cell>
          <cell r="H6616" t="str">
            <v>ARGAMASSA INDUSTRIALIZADA PARA CHAPISCO ROLADO, PREPARO COM MISTURADOR DE EIXO HORIZONTAL DE 600 KG. AF_08/2019</v>
          </cell>
          <cell r="I6616" t="str">
            <v>M3</v>
          </cell>
          <cell r="J6616" t="str">
            <v>COEFICIENTE DE REPRESENTATIVIDADE</v>
          </cell>
          <cell r="K6616" t="str">
            <v>5.211,05</v>
          </cell>
        </row>
        <row r="6617">
          <cell r="G6617">
            <v>87395</v>
          </cell>
          <cell r="H6617" t="str">
            <v>ARGAMASSA INDUSTRIALIZADA PARA CHAPISCO COLANTE, PREPARO COM MISTURADOR DE EIXO HORIZONTAL DE 160 KG. AF_08/2019</v>
          </cell>
          <cell r="I6617" t="str">
            <v>M3</v>
          </cell>
          <cell r="J6617" t="str">
            <v>COEFICIENTE DE REPRESENTATIVIDADE</v>
          </cell>
          <cell r="K6617" t="str">
            <v>3.220,46</v>
          </cell>
        </row>
        <row r="6618">
          <cell r="G6618">
            <v>87396</v>
          </cell>
          <cell r="H6618" t="str">
            <v>ARGAMASSA INDUSTRIALIZADA PARA CHAPISCO COLANTE, PREPARO COM MISTURADOR DE EIXO HORIZONTAL DE 300 KG. AF_08/2019</v>
          </cell>
          <cell r="I6618" t="str">
            <v>M3</v>
          </cell>
          <cell r="J6618" t="str">
            <v>COEFICIENTE DE REPRESENTATIVIDADE</v>
          </cell>
          <cell r="K6618" t="str">
            <v>3.242,51</v>
          </cell>
        </row>
        <row r="6619">
          <cell r="G6619">
            <v>87397</v>
          </cell>
          <cell r="H6619" t="str">
            <v>ARGAMASSA INDUSTRIALIZADA PARA CHAPISCO COLANTE, PREPARO COM MISTURADOR DE EIXO HORIZONTAL DE 600 KG. AF_08/2019</v>
          </cell>
          <cell r="I6619" t="str">
            <v>M3</v>
          </cell>
          <cell r="J6619" t="str">
            <v>COEFICIENTE DE REPRESENTATIVIDADE</v>
          </cell>
          <cell r="K6619" t="str">
            <v>3.264,93</v>
          </cell>
        </row>
        <row r="6620">
          <cell r="G6620">
            <v>87398</v>
          </cell>
          <cell r="H6620" t="str">
            <v>ARGAMASSA INDUSTRIALIZADA MULTIUSO PARA REVESTIMENTOS E ASSENTAMENTO DA ALVENARIA, PREPARO MANUAL. AF_08/2019</v>
          </cell>
          <cell r="I6620" t="str">
            <v>M3</v>
          </cell>
          <cell r="J6620" t="str">
            <v>COEFICIENTE DE REPRESENTATIVIDADE</v>
          </cell>
          <cell r="K6620" t="str">
            <v>1.822,54</v>
          </cell>
        </row>
        <row r="6621">
          <cell r="G6621">
            <v>87399</v>
          </cell>
          <cell r="H6621" t="str">
            <v>ARGAMASSA PRONTA PARA CONTRAPISO, PREPARO MANUAL. AF_08/2019</v>
          </cell>
          <cell r="I6621" t="str">
            <v>M3</v>
          </cell>
          <cell r="J6621" t="str">
            <v>COEFICIENTE DE REPRESENTATIVIDADE</v>
          </cell>
          <cell r="K6621" t="str">
            <v>2.080,17</v>
          </cell>
        </row>
        <row r="6622">
          <cell r="G6622">
            <v>87401</v>
          </cell>
          <cell r="H6622" t="str">
            <v>ARGAMASSA INDUSTRIALIZADA PARA CHAPISCO ROLADO, PREPARO MANUAL. AF_08/2019</v>
          </cell>
          <cell r="I6622" t="str">
            <v>M3</v>
          </cell>
          <cell r="J6622" t="str">
            <v>COEFICIENTE DE REPRESENTATIVIDADE</v>
          </cell>
          <cell r="K6622" t="str">
            <v>5.377,98</v>
          </cell>
        </row>
        <row r="6623">
          <cell r="G6623">
            <v>87402</v>
          </cell>
          <cell r="H6623" t="str">
            <v>ARGAMASSA INDUSTRIALIZADA PARA CHAPISCO COLANTE, PREPARO MANUAL. AF_08/2019</v>
          </cell>
          <cell r="I6623" t="str">
            <v>M3</v>
          </cell>
          <cell r="J6623" t="str">
            <v>COEFICIENTE DE REPRESENTATIVIDADE</v>
          </cell>
          <cell r="K6623" t="str">
            <v>3.442,83</v>
          </cell>
        </row>
        <row r="6624">
          <cell r="G6624">
            <v>87404</v>
          </cell>
          <cell r="H6624" t="str">
            <v>ARGAMASSA PARA REVESTIMENTO DECORATIVO MONOCAMADA (MONOCAPA), MISTURA E PROJEÇÃO DE 1,5 M3/H DE ARGAMASSA. AF_08/2019</v>
          </cell>
          <cell r="I6624" t="str">
            <v>M3</v>
          </cell>
          <cell r="J6624" t="str">
            <v>COEFICIENTE DE REPRESENTATIVIDADE</v>
          </cell>
          <cell r="K6624" t="str">
            <v>4.783,86</v>
          </cell>
        </row>
        <row r="6625">
          <cell r="G6625">
            <v>87405</v>
          </cell>
          <cell r="H6625" t="str">
            <v>ARGAMASSA PARA REVESTIMENTO DECORATIVO MONOCAMADA (MONOCAPA), MISTURA E PROJEÇÃO DE 2 M3/H DE ARGAMASSA. AF_06/2014</v>
          </cell>
          <cell r="I6625" t="str">
            <v>M3</v>
          </cell>
          <cell r="J6625" t="str">
            <v>COEFICIENTE DE REPRESENTATIVIDADE</v>
          </cell>
          <cell r="K6625" t="str">
            <v>4.798,08</v>
          </cell>
        </row>
        <row r="6626">
          <cell r="G6626">
            <v>87407</v>
          </cell>
          <cell r="H6626" t="str">
            <v>ARGAMASSA INDUSTRIALIZADA PARA REVESTIMENTOS, MISTURA E PROJEÇÃO DE 1,5 M³/H DE ARGAMASSA. AF_08/2019</v>
          </cell>
          <cell r="I6626" t="str">
            <v>M3</v>
          </cell>
          <cell r="J6626" t="str">
            <v>COEFICIENTE DE REPRESENTATIVIDADE</v>
          </cell>
          <cell r="K6626" t="str">
            <v>1.685,53</v>
          </cell>
        </row>
        <row r="6627">
          <cell r="G6627">
            <v>87408</v>
          </cell>
          <cell r="H6627" t="str">
            <v>ARGAMASSA INDUSTRIALIZADA PARA REVESTIMENTOS, MISTURA E PROJEÇÃO DE 2 M³/H DE ARGAMASSA. AF_06/2014</v>
          </cell>
          <cell r="I6627" t="str">
            <v>M3</v>
          </cell>
          <cell r="J6627" t="str">
            <v>COEFICIENTE DE REPRESENTATIVIDADE</v>
          </cell>
          <cell r="K6627" t="str">
            <v>1.676,33</v>
          </cell>
        </row>
        <row r="6628">
          <cell r="G6628">
            <v>87410</v>
          </cell>
          <cell r="H6628" t="str">
            <v>ARGAMASSA À BASE DE GESSO, MISTURA E PROJEÇÃO DE 1,5 M³/H DE ARGAMASSA. AF_08/2019</v>
          </cell>
          <cell r="I6628" t="str">
            <v>M3</v>
          </cell>
          <cell r="J6628" t="str">
            <v>COEFICIENTE DE REPRESENTATIVIDADE</v>
          </cell>
          <cell r="K6628" t="str">
            <v>814,76</v>
          </cell>
        </row>
        <row r="6629">
          <cell r="G6629">
            <v>88626</v>
          </cell>
          <cell r="H6629" t="str">
            <v>ARGAMASSA TRAÇO 1:0,5:4,5 (EM VOLUME DE CIMENTO, CAL E AREIA MÉDIA ÚMIDA), PREPARO MECÂNICO COM BETONEIRA 400 L. AF_08/2019</v>
          </cell>
          <cell r="I6629" t="str">
            <v>M3</v>
          </cell>
          <cell r="J6629" t="str">
            <v>COEFICIENTE DE REPRESENTATIVIDADE</v>
          </cell>
          <cell r="K6629" t="str">
            <v>559,78</v>
          </cell>
        </row>
        <row r="6630">
          <cell r="G6630">
            <v>88627</v>
          </cell>
          <cell r="H6630" t="str">
            <v>ARGAMASSA TRAÇO 1:0,5:4,5 (EM VOLUME DE CIMENTO, CAL E AREIA MÉDIA ÚMIDA) PARA ASSENTAMENTO DE ALVENARIA, PREPARO MANUAL. AF_08/2019</v>
          </cell>
          <cell r="I6630" t="str">
            <v>M3</v>
          </cell>
          <cell r="J6630" t="str">
            <v>COEFICIENTE DE REPRESENTATIVIDADE</v>
          </cell>
          <cell r="K6630" t="str">
            <v>639,02</v>
          </cell>
        </row>
        <row r="6631">
          <cell r="G6631">
            <v>88628</v>
          </cell>
          <cell r="H6631" t="str">
            <v>ARGAMASSA TRAÇO 1:3 (EM VOLUME DE CIMENTO E AREIA MÉDIA ÚMIDA), PREPARO MECÂNICO COM BETONEIRA 400 L. AF_08/2019</v>
          </cell>
          <cell r="I6631" t="str">
            <v>M3</v>
          </cell>
          <cell r="J6631" t="str">
            <v>COEFICIENTE DE REPRESENTATIVIDADE</v>
          </cell>
          <cell r="K6631" t="str">
            <v>547,08</v>
          </cell>
        </row>
        <row r="6632">
          <cell r="G6632">
            <v>88629</v>
          </cell>
          <cell r="H6632" t="str">
            <v>ARGAMASSA TRAÇO 1:3 (EM VOLUME DE CIMENTO E AREIA MÉDIA ÚMIDA), PREPARO MANUAL. AF_08/2019</v>
          </cell>
          <cell r="I6632" t="str">
            <v>M3</v>
          </cell>
          <cell r="J6632" t="str">
            <v>COEFICIENTE DE REPRESENTATIVIDADE</v>
          </cell>
          <cell r="K6632" t="str">
            <v>630,64</v>
          </cell>
        </row>
        <row r="6633">
          <cell r="G6633">
            <v>88630</v>
          </cell>
          <cell r="H6633" t="str">
            <v>ARGAMASSA TRAÇO 1:4 (CIMENTO E AREIA MÉDIA), PREPARO MECÂNICO COM BETONEIRA 400 L. AF_08/2014</v>
          </cell>
          <cell r="I6633" t="str">
            <v>M3</v>
          </cell>
          <cell r="J6633" t="str">
            <v>COEFICIENTE DE REPRESENTATIVIDADE</v>
          </cell>
          <cell r="K6633" t="str">
            <v>473,65</v>
          </cell>
        </row>
        <row r="6634">
          <cell r="G6634">
            <v>88631</v>
          </cell>
          <cell r="H6634" t="str">
            <v>ARGAMASSA TRAÇO 1:4 (EM VOLUME DE CIMENTO E AREIA MÉDIA ÚMIDA), PREPARO MANUAL. AF_08/2019</v>
          </cell>
          <cell r="I6634" t="str">
            <v>M3</v>
          </cell>
          <cell r="J6634" t="str">
            <v>COEFICIENTE DE REPRESENTATIVIDADE</v>
          </cell>
          <cell r="K6634" t="str">
            <v>568,72</v>
          </cell>
        </row>
        <row r="6635">
          <cell r="G6635">
            <v>88715</v>
          </cell>
          <cell r="H6635" t="str">
            <v>ARGAMASSA TRAÇO 1:2:9 (EM VOLUME DE CIMENTO, CAL E AREIA MÉDIA ÚMIDA) PARA EMBOÇO/MASSA ÚNICA/ASSENTAMENTO DE ALVENARIA DE VEDAÇÃO, PREPARO MECÂNICO COM BETONEIRA 400 L. AF_08/2019</v>
          </cell>
          <cell r="I6635" t="str">
            <v>M3</v>
          </cell>
          <cell r="J6635" t="str">
            <v>COEFICIENTE DE REPRESENTATIVIDADE</v>
          </cell>
          <cell r="K6635" t="str">
            <v>569,68</v>
          </cell>
        </row>
        <row r="6636">
          <cell r="G6636">
            <v>95563</v>
          </cell>
          <cell r="H6636" t="str">
            <v>ARGAMASSA TRAÇO 1:1,93 (EM VOLUME DE CIMENTO E AREIA MÉDIA ÚMIDA), FCK 20 MPA, PREPARO MECÂNICO COM MISTURADOR DUPLO HORIZONTAL DE ALTA TURBULÊNCIA. AF_03/2020</v>
          </cell>
          <cell r="I6636" t="str">
            <v>M3</v>
          </cell>
          <cell r="J6636" t="str">
            <v>COEFICIENTE DE REPRESENTATIVIDADE</v>
          </cell>
          <cell r="K6636" t="str">
            <v>778,10</v>
          </cell>
        </row>
        <row r="6637">
          <cell r="G6637">
            <v>100464</v>
          </cell>
          <cell r="H6637" t="str">
            <v>ARGAMASSA TRAÇO 1:0,5:4,5  (EM VOLUME DE CIMENTO, CAL E AREIA MÉDIA ÚMIDA), PREPARO MECÂNICO COM MISTURADOR DE EIXO HORIZONTAL DE 160 KG. AF_08/2019</v>
          </cell>
          <cell r="I6637" t="str">
            <v>M3</v>
          </cell>
          <cell r="J6637" t="str">
            <v>COEFICIENTE DE REPRESENTATIVIDADE</v>
          </cell>
          <cell r="K6637" t="str">
            <v>578,05</v>
          </cell>
        </row>
        <row r="6638">
          <cell r="G6638">
            <v>100465</v>
          </cell>
          <cell r="H6638" t="str">
            <v>ARGAMASSA TRAÇO 1:0,5:4,5  (EM VOLUME DE CIMENTO, CAL E AREIA MÉDIA ÚMIDA), PREPARO MECÂNICO COM MISTURADOR DE EIXO HORIZONTAL DE 300 KG. AF_08/2019</v>
          </cell>
          <cell r="I6638" t="str">
            <v>M3</v>
          </cell>
          <cell r="J6638" t="str">
            <v>COEFICIENTE DE REPRESENTATIVIDADE</v>
          </cell>
          <cell r="K6638" t="str">
            <v>547,96</v>
          </cell>
        </row>
        <row r="6639">
          <cell r="G6639">
            <v>100466</v>
          </cell>
          <cell r="H6639" t="str">
            <v>ARGAMASSA TRAÇO 1:0,5:4,5  (EM VOLUME DE CIMENTO, CAL E AREIA MÉDIA ÚMIDA), PREPARO MECÂNICO COM MISTURADOR DE EIXO HORIZONTAL DE 600 KG. AF_08/2019</v>
          </cell>
          <cell r="I6639" t="str">
            <v>M3</v>
          </cell>
          <cell r="J6639" t="str">
            <v>COEFICIENTE DE REPRESENTATIVIDADE</v>
          </cell>
          <cell r="K6639" t="str">
            <v>533,16</v>
          </cell>
        </row>
        <row r="6640">
          <cell r="G6640">
            <v>100468</v>
          </cell>
          <cell r="H6640" t="str">
            <v>ARGAMASSA TRAÇO 1:3 (EM VOLUME DE CIMENTO E AREIA MÉDIA ÚMIDA), PREPARO MECÂNICO COM MISTURADOR DE EIXO HORIZONTAL DE 160 KG. AF_08/2019</v>
          </cell>
          <cell r="I6640" t="str">
            <v>M3</v>
          </cell>
          <cell r="J6640" t="str">
            <v>COEFICIENTE DE REPRESENTATIVIDADE</v>
          </cell>
          <cell r="K6640" t="str">
            <v>645,73</v>
          </cell>
        </row>
        <row r="6641">
          <cell r="G6641">
            <v>100469</v>
          </cell>
          <cell r="H6641" t="str">
            <v>ARGAMASSA TRAÇO 1:3 (EM VOLUME DE CIMENTO E AREIA MÉDIA ÚMIDA), PREPARO MECÂNICO COM MISTURADOR DE EIXO HORIZONTAL DE 300 KG. AF_08/2019</v>
          </cell>
          <cell r="I6641" t="str">
            <v>M3</v>
          </cell>
          <cell r="J6641" t="str">
            <v>COEFICIENTE DE REPRESENTATIVIDADE</v>
          </cell>
          <cell r="K6641" t="str">
            <v>537,83</v>
          </cell>
        </row>
        <row r="6642">
          <cell r="G6642">
            <v>100470</v>
          </cell>
          <cell r="H6642" t="str">
            <v>ARGAMASSA TRAÇO 1:3 (EM VOLUME DE CIMENTO E AREIA MÉDIA ÚMIDA), PREPARO MECÂNICO COM MISTURADOR DE EIXO HORIZONTAL DE 600 KG. AF_08/2019</v>
          </cell>
          <cell r="I6642" t="str">
            <v>M3</v>
          </cell>
          <cell r="J6642" t="str">
            <v>COEFICIENTE DE REPRESENTATIVIDADE</v>
          </cell>
          <cell r="K6642" t="str">
            <v>491,48</v>
          </cell>
        </row>
        <row r="6643">
          <cell r="G6643">
            <v>100472</v>
          </cell>
          <cell r="H6643" t="str">
            <v>ARGAMASSA TRAÇO 1:4 (EM VOLUME DE CIMENTO E AREIA MÉDIA ÚMIDA), PREPARO MECÂNICO COM MISTURADOR DE EIXO HORIZONTAL DE 160 KG. AF_08/2019</v>
          </cell>
          <cell r="I6643" t="str">
            <v>M3</v>
          </cell>
          <cell r="J6643" t="str">
            <v>COEFICIENTE DE REPRESENTATIVIDADE</v>
          </cell>
          <cell r="K6643" t="str">
            <v>525,56</v>
          </cell>
        </row>
        <row r="6644">
          <cell r="G6644">
            <v>100473</v>
          </cell>
          <cell r="H6644" t="str">
            <v>ARGAMASSA TRAÇO 1:4 (EM VOLUME DE CIMENTO E AREIA MÉDIA ÚMIDA), PREPARO MECÂNICO COM MISTURADOR DE EIXO HORIZONTAL DE 300 KG. AF_08/2019</v>
          </cell>
          <cell r="I6644" t="str">
            <v>M3</v>
          </cell>
          <cell r="J6644" t="str">
            <v>COEFICIENTE DE REPRESENTATIVIDADE</v>
          </cell>
          <cell r="K6644" t="str">
            <v>486,71</v>
          </cell>
        </row>
        <row r="6645">
          <cell r="G6645">
            <v>100474</v>
          </cell>
          <cell r="H6645" t="str">
            <v>ARGAMASSA TRAÇO 1:4 (EM VOLUME DE CIMENTO E AREIA MÉDIA ÚMIDA), PREPARO MECÂNICO COM MISTURADOR DE EIXO HORIZONTAL DE 600 KG. AF_08/2019</v>
          </cell>
          <cell r="I6645" t="str">
            <v>M3</v>
          </cell>
          <cell r="J6645" t="str">
            <v>COEFICIENTE DE REPRESENTATIVIDADE</v>
          </cell>
          <cell r="K6645" t="str">
            <v>470,11</v>
          </cell>
        </row>
        <row r="6646">
          <cell r="G6646">
            <v>100475</v>
          </cell>
          <cell r="H6646" t="str">
            <v>ARGAMASSA TRAÇO 1:3 (EM VOLUME DE CIMENTO E AREIA MÉDIA ÚMIDA) COM ADIÇÃO DE IMPERMEABILIZANTE, PREPARO MECÂNICO COM BETONEIRA 400 L. AF_08/2019</v>
          </cell>
          <cell r="I6646" t="str">
            <v>M3</v>
          </cell>
          <cell r="J6646" t="str">
            <v>COEFICIENTE DE REPRESENTATIVIDADE</v>
          </cell>
          <cell r="K6646" t="str">
            <v>724,81</v>
          </cell>
        </row>
        <row r="6647">
          <cell r="G6647">
            <v>100477</v>
          </cell>
          <cell r="H6647" t="str">
            <v>ARGAMASSA TRAÇO 1:3 (EM VOLUME DE CIMENTO E AREIA MÉDIA ÚMIDA) COM ADIÇÃO DE IMPERMEABILIZANTE, PREPARO MECÂNICO COM MISTURADOR DE EIXO HORIZONTAL DE 160 KG. AF_08/2019</v>
          </cell>
          <cell r="I6647" t="str">
            <v>M3</v>
          </cell>
          <cell r="J6647" t="str">
            <v>COEFICIENTE DE REPRESENTATIVIDADE</v>
          </cell>
          <cell r="K6647" t="str">
            <v>770,50</v>
          </cell>
        </row>
        <row r="6648">
          <cell r="G6648">
            <v>100478</v>
          </cell>
          <cell r="H6648" t="str">
            <v>ARGAMASSA TRAÇO 1:3 (EM VOLUME DE CIMENTO E AREIA MÉDIA ÚMIDA) COM ADIÇÃO DE IMPERMEABILIZANTE, PREPARO MECÂNICO COM MISTURADOR DE EIXO HORIZONTAL DE 300 KG. AF_08/2019</v>
          </cell>
          <cell r="I6648" t="str">
            <v>M3</v>
          </cell>
          <cell r="J6648" t="str">
            <v>COEFICIENTE DE REPRESENTATIVIDADE</v>
          </cell>
          <cell r="K6648" t="str">
            <v>711,34</v>
          </cell>
        </row>
        <row r="6649">
          <cell r="G6649">
            <v>100479</v>
          </cell>
          <cell r="H6649" t="str">
            <v>ARGAMASSA TRAÇO 1:3 (EM VOLUME DE CIMENTO E AREIA MÉDIA ÚMIDA) COM ADIÇÃO DE IMPERMEABILIZANTE, PREPARO MECÂNICO COM MISTURADOR DE EIXO HORIZONTAL DE 600 KG. AF_08/2019</v>
          </cell>
          <cell r="I6649" t="str">
            <v>M3</v>
          </cell>
          <cell r="J6649" t="str">
            <v>COEFICIENTE DE REPRESENTATIVIDADE</v>
          </cell>
          <cell r="K6649" t="str">
            <v>698,83</v>
          </cell>
        </row>
        <row r="6650">
          <cell r="G6650">
            <v>100480</v>
          </cell>
          <cell r="H6650" t="str">
            <v>ARGAMASSA TRAÇO 1:3 (EM VOLUME DE CIMENTO E AREIA MÉDIA ÚMIDA) COM ADIÇÃO DE IMPERMEABILIZANTE, PREPARO MANUAL. AF_08/2019</v>
          </cell>
          <cell r="I6650" t="str">
            <v>M3</v>
          </cell>
          <cell r="J6650" t="str">
            <v>COEFICIENTE DE REPRESENTATIVIDADE</v>
          </cell>
          <cell r="K6650" t="str">
            <v>807,10</v>
          </cell>
        </row>
        <row r="6651">
          <cell r="G6651">
            <v>100481</v>
          </cell>
          <cell r="H6651" t="str">
            <v>ARGAMASSA TRAÇO 1:4 (EM VOLUME DE CIMENTO E AREIA MÉDIA ÚMIDA) COM ADIÇÃO DE IMPERMEABILIZANTE, PREPARO MECÂNICO COM BETONEIRA 400 L. AF_08/2019</v>
          </cell>
          <cell r="I6651" t="str">
            <v>M3</v>
          </cell>
          <cell r="J6651" t="str">
            <v>COEFICIENTE DE REPRESENTATIVIDADE</v>
          </cell>
          <cell r="K6651" t="str">
            <v>628,65</v>
          </cell>
        </row>
        <row r="6652">
          <cell r="G6652">
            <v>100483</v>
          </cell>
          <cell r="H6652" t="str">
            <v>ARGAMASSA TRAÇO 1:4 (EM VOLUME DE CIMENTO E AREIA MÉDIA ÚMIDA) COM ADIÇÃO DE IMPERMEABILIZANTE, PREPARO MECÂNICO COM MISTURADOR DE EIXO HORIZONTAL DE 160 KG. AF_08/2019</v>
          </cell>
          <cell r="I6652" t="str">
            <v>M3</v>
          </cell>
          <cell r="J6652" t="str">
            <v>COEFICIENTE DE REPRESENTATIVIDADE</v>
          </cell>
          <cell r="K6652" t="str">
            <v>662,69</v>
          </cell>
        </row>
        <row r="6653">
          <cell r="G6653">
            <v>100484</v>
          </cell>
          <cell r="H6653" t="str">
            <v>ARGAMASSA TRAÇO 1:4 (EM VOLUME DE CIMENTO E AREIA MÉDIA ÚMIDA) COM ADIÇÃO DE IMPERMEABILIZANTE, PREPARO MECÂNICO COM MISTURADOR DE EIXO HORIZONTAL DE 300 KG. AF_08/2019</v>
          </cell>
          <cell r="I6653" t="str">
            <v>M3</v>
          </cell>
          <cell r="J6653" t="str">
            <v>COEFICIENTE DE REPRESENTATIVIDADE</v>
          </cell>
          <cell r="K6653" t="str">
            <v>625,00</v>
          </cell>
        </row>
        <row r="6654">
          <cell r="G6654">
            <v>100485</v>
          </cell>
          <cell r="H6654" t="str">
            <v>ARGAMASSA TRAÇO 1:4 (EM VOLUME DE CIMENTO E AREIA MÉDIA ÚMIDA) COM ADIÇÃO DE IMPERMEABILIZANTE, PREPARO MECÂNICO COM MISTURADOR DE EIXO HORIZONTAL DE 600 KG. AF_08/2019</v>
          </cell>
          <cell r="I6654" t="str">
            <v>M3</v>
          </cell>
          <cell r="J6654" t="str">
            <v>COEFICIENTE DE REPRESENTATIVIDADE</v>
          </cell>
          <cell r="K6654" t="str">
            <v>610,56</v>
          </cell>
        </row>
        <row r="6655">
          <cell r="G6655">
            <v>100486</v>
          </cell>
          <cell r="H6655" t="str">
            <v>ARGAMASSA TRAÇO 1:4 (EM VOLUME DE CIMENTO E AREIA MÉDIA ÚMIDA) COM ADIÇÃO DE IMPERMEABILIZANTE, PREPARO MANUAL. AF_08/2019</v>
          </cell>
          <cell r="I6655" t="str">
            <v>M3</v>
          </cell>
          <cell r="J6655" t="str">
            <v>COEFICIENTE DE REPRESENTATIVIDADE</v>
          </cell>
          <cell r="K6655" t="str">
            <v>716,53</v>
          </cell>
        </row>
        <row r="6656">
          <cell r="G6656">
            <v>100487</v>
          </cell>
          <cell r="H6656" t="str">
            <v>ARGAMASSA TRAÇO 1:2:9 (EM VOLUME DE CIMENTO, CAL E AREIA MÉDIA ÚMIDA) PARA EMBOÇO/MASSA ÚNICA/ASSENTAMENTO DE ALVENARIA DE VEDAÇÃO, PREPARO MECÂNICO COM MISTURADOR DE EIXO HORIZONTAL DE 600 KG. AF_08/2019</v>
          </cell>
          <cell r="I6656" t="str">
            <v>M3</v>
          </cell>
          <cell r="J6656" t="str">
            <v>COEFICIENTE DE REPRESENTATIVIDADE</v>
          </cell>
          <cell r="K6656" t="str">
            <v>546,39</v>
          </cell>
        </row>
        <row r="6657">
          <cell r="G6657">
            <v>100488</v>
          </cell>
          <cell r="H6657" t="str">
            <v>ARGAMASSA TRAÇO 1:0,5:4,5 (EM VOLUME DE CIMENTO, CAL E AREIA MÉDIA ÚMIDA), PREPARO MECÂNICO COM BETONEIRA 600 L. AF_08/2019</v>
          </cell>
          <cell r="I6657" t="str">
            <v>M3</v>
          </cell>
          <cell r="J6657" t="str">
            <v>COEFICIENTE DE REPRESENTATIVIDADE</v>
          </cell>
          <cell r="K6657" t="str">
            <v>553,98</v>
          </cell>
        </row>
        <row r="6658">
          <cell r="G6658">
            <v>100489</v>
          </cell>
          <cell r="H6658" t="str">
            <v>ARGAMASSA TRAÇO 1:3 (EM VOLUME DE CIMENTO E AREIA MÉDIA ÚMIDA), PREPARO MECÂNICO COM BETONEIRA 600 L. AF_08/2019</v>
          </cell>
          <cell r="I6658" t="str">
            <v>M3</v>
          </cell>
          <cell r="J6658" t="str">
            <v>COEFICIENTE DE REPRESENTATIVIDADE</v>
          </cell>
          <cell r="K6658" t="str">
            <v>546,06</v>
          </cell>
        </row>
        <row r="6659">
          <cell r="G6659">
            <v>100490</v>
          </cell>
          <cell r="H6659" t="str">
            <v>ARGAMASSA TRAÇO 1:4 (EM VOLUME DE CIMENTO E AREIA MÉDIA ÚMIDA), PREPARO MECÂNICO COM BETONEIRA 600 L. AF_08/2019</v>
          </cell>
          <cell r="I6659" t="str">
            <v>M3</v>
          </cell>
          <cell r="J6659" t="str">
            <v>COEFICIENTE DE REPRESENTATIVIDADE</v>
          </cell>
          <cell r="K6659" t="str">
            <v>486,64</v>
          </cell>
        </row>
        <row r="6660">
          <cell r="G6660">
            <v>100491</v>
          </cell>
          <cell r="H6660" t="str">
            <v>ARGAMASSA TRAÇO 1:3 (EM VOLUME DE CIMENTO E AREIA MÉDIA ÚMIDA) COM ADIÇÃO DE IMPERMEABILIZANTE, PREPARO MECÂNICO COM BETONEIRA 600 L. AF_08/2019</v>
          </cell>
          <cell r="I6660" t="str">
            <v>M3</v>
          </cell>
          <cell r="J6660" t="str">
            <v>COEFICIENTE DE REPRESENTATIVIDADE</v>
          </cell>
          <cell r="K6660" t="str">
            <v>724,75</v>
          </cell>
        </row>
        <row r="6661">
          <cell r="G6661">
            <v>100492</v>
          </cell>
          <cell r="H6661" t="str">
            <v>ARGAMASSA TRAÇO 1:4 (EM VOLUME DE CIMENTO E AREIA MÉDIA ÚMIDA) COM ADIÇÃO DE IMPERMEABILIZANTE, PREPARO MECÂNICO COM BETONEIRA 600 L. AF_08/2019</v>
          </cell>
          <cell r="I6661" t="str">
            <v>M3</v>
          </cell>
          <cell r="J6661" t="str">
            <v>COEFICIENTE DE REPRESENTATIVIDADE</v>
          </cell>
          <cell r="K6661" t="str">
            <v>629,20</v>
          </cell>
        </row>
        <row r="6662">
          <cell r="G6662">
            <v>92121</v>
          </cell>
          <cell r="H6662" t="str">
            <v>PENEIRAMENTO DE AREIA COM PENEIRA ELÉTRICA. AF_11/2015</v>
          </cell>
          <cell r="I6662" t="str">
            <v>M3</v>
          </cell>
          <cell r="J6662" t="str">
            <v>COEFICIENTE DE REPRESENTATIVIDADE</v>
          </cell>
          <cell r="K6662" t="str">
            <v>25,12</v>
          </cell>
        </row>
        <row r="6663">
          <cell r="G6663">
            <v>92122</v>
          </cell>
          <cell r="H6663" t="str">
            <v>PENEIRAMENTO DE AREIA COM PENEIRA MANUAL. AF_11/2015</v>
          </cell>
          <cell r="I6663" t="str">
            <v>M3</v>
          </cell>
          <cell r="J6663" t="str">
            <v>COLETADO</v>
          </cell>
          <cell r="K6663" t="str">
            <v>41,14</v>
          </cell>
        </row>
        <row r="6664">
          <cell r="G6664">
            <v>92123</v>
          </cell>
          <cell r="H6664" t="str">
            <v>ENSACAMENTO DE AREIA. AF_11/2015</v>
          </cell>
          <cell r="I6664" t="str">
            <v>M3</v>
          </cell>
          <cell r="J6664" t="str">
            <v>COEFICIENTE DE REPRESENTATIVIDADE</v>
          </cell>
          <cell r="K6664" t="str">
            <v>51,33</v>
          </cell>
        </row>
        <row r="6665">
          <cell r="G6665">
            <v>100195</v>
          </cell>
          <cell r="H6665" t="str">
            <v>TRANSPORTE HORIZONTAL MANUAL, DE SACOS DE 50 KG (UNIDADE: KGXKM). AF_07/2019</v>
          </cell>
          <cell r="I6665" t="str">
            <v>KGXKM</v>
          </cell>
          <cell r="J6665" t="str">
            <v>COLETADO</v>
          </cell>
          <cell r="K6665" t="str">
            <v>0,62</v>
          </cell>
        </row>
        <row r="6666">
          <cell r="G6666">
            <v>100196</v>
          </cell>
          <cell r="H6666" t="str">
            <v>TRANSPORTE HORIZONTAL MANUAL, DE SACOS DE 30 KG (UNIDADE: KGXKM). AF_07/2019</v>
          </cell>
          <cell r="I6666" t="str">
            <v>KGXKM</v>
          </cell>
          <cell r="J6666" t="str">
            <v>COLETADO</v>
          </cell>
          <cell r="K6666" t="str">
            <v>1,05</v>
          </cell>
        </row>
        <row r="6667">
          <cell r="G6667">
            <v>100197</v>
          </cell>
          <cell r="H6667" t="str">
            <v>TRANSPORTE HORIZONTAL MANUAL, DE SACOS DE 20 KG (UNIDADE: KGXKM). AF_07/2019</v>
          </cell>
          <cell r="I6667" t="str">
            <v>KGXKM</v>
          </cell>
          <cell r="J6667" t="str">
            <v>COLETADO</v>
          </cell>
          <cell r="K6667" t="str">
            <v>1,57</v>
          </cell>
        </row>
        <row r="6668">
          <cell r="G6668">
            <v>100198</v>
          </cell>
          <cell r="H6668" t="str">
            <v>TRANSPORTE HORIZONTAL COM CARRINHO PLATAFORMA, DE SACOS DE 50 KG (UNIDADE: KGXKM). AF_07/2019</v>
          </cell>
          <cell r="I6668" t="str">
            <v>KGXKM</v>
          </cell>
          <cell r="J6668" t="str">
            <v>COLETADO</v>
          </cell>
          <cell r="K6668" t="str">
            <v>0,21</v>
          </cell>
        </row>
        <row r="6669">
          <cell r="G6669">
            <v>100199</v>
          </cell>
          <cell r="H6669" t="str">
            <v>TRANSPORTE HORIZONTAL COM CARRINHO PLATAFORMA, DE SACOS DE 30 KG (UNIDADE: KGXKM). AF_07/2019</v>
          </cell>
          <cell r="I6669" t="str">
            <v>KGXKM</v>
          </cell>
          <cell r="J6669" t="str">
            <v>COLETADO</v>
          </cell>
          <cell r="K6669" t="str">
            <v>0,26</v>
          </cell>
        </row>
        <row r="6670">
          <cell r="G6670">
            <v>100200</v>
          </cell>
          <cell r="H6670" t="str">
            <v>TRANSPORTE HORIZONTAL COM CARRINHO PLATAFORMA, DE SACOS DE 20 KG (UNIDADE: KGXKM). AF_07/2019</v>
          </cell>
          <cell r="I6670" t="str">
            <v>KGXKM</v>
          </cell>
          <cell r="J6670" t="str">
            <v>COLETADO</v>
          </cell>
          <cell r="K6670" t="str">
            <v>0,32</v>
          </cell>
        </row>
        <row r="6671">
          <cell r="G6671">
            <v>100201</v>
          </cell>
          <cell r="H6671" t="str">
            <v>TRANSPORTE HORIZONTAL COM CARRINHO DE MÃO, DE SACOS DE 50 KG (UNIDADE: KGXKM). AF_07/2019</v>
          </cell>
          <cell r="I6671" t="str">
            <v>KGXKM</v>
          </cell>
          <cell r="J6671" t="str">
            <v>COLETADO</v>
          </cell>
          <cell r="K6671" t="str">
            <v>0,64</v>
          </cell>
        </row>
        <row r="6672">
          <cell r="G6672">
            <v>100202</v>
          </cell>
          <cell r="H6672" t="str">
            <v>TRANSPORTE HORIZONTAL COM CARRINHO DE MÃO, DE SACOS DE 30 KG (UNIDADE: KGXKM). AF_07/2019</v>
          </cell>
          <cell r="I6672" t="str">
            <v>KGXKM</v>
          </cell>
          <cell r="J6672" t="str">
            <v>COLETADO</v>
          </cell>
          <cell r="K6672" t="str">
            <v>0,74</v>
          </cell>
        </row>
        <row r="6673">
          <cell r="G6673">
            <v>100203</v>
          </cell>
          <cell r="H6673" t="str">
            <v>TRANSPORTE HORIZONTAL COM CARRINHO DE MÃO, DE SACOS DE 20 KG (UNIDADE: KGXKM). AF_07/2019</v>
          </cell>
          <cell r="I6673" t="str">
            <v>KGXKM</v>
          </cell>
          <cell r="J6673" t="str">
            <v>COLETADO</v>
          </cell>
          <cell r="K6673" t="str">
            <v>0,88</v>
          </cell>
        </row>
        <row r="6674">
          <cell r="G6674">
            <v>100204</v>
          </cell>
          <cell r="H6674" t="str">
            <v>TRANSPORTE HORIZONTAL COM MANIPULADOR TELESCÓPICO, DE PÁLETE DE SACOS (UNIDADE: KGXKM). AF_07/2019</v>
          </cell>
          <cell r="I6674" t="str">
            <v>KGXKM</v>
          </cell>
          <cell r="J6674" t="str">
            <v>ATRIBUÍDO SÃO PAULO</v>
          </cell>
          <cell r="K6674" t="str">
            <v>0,09</v>
          </cell>
        </row>
        <row r="6675">
          <cell r="G6675">
            <v>100205</v>
          </cell>
          <cell r="H6675" t="str">
            <v>TRANSPORTE HORIZONTAL COM JERICA DE 60 L, DE MASSA/ GRANEL (UNIDADE: M3XKM). AF_07/2019</v>
          </cell>
          <cell r="I6675" t="str">
            <v>M3XKM</v>
          </cell>
          <cell r="J6675" t="str">
            <v>COLETADO</v>
          </cell>
          <cell r="K6675" t="str">
            <v>1.172,13</v>
          </cell>
        </row>
        <row r="6676">
          <cell r="G6676">
            <v>100206</v>
          </cell>
          <cell r="H6676" t="str">
            <v>TRANSPORTE HORIZONTAL COM JERICA DE 90 L, DE MASSA/ GRANEL (UNIDADE: M3XKM). AF_07/2019</v>
          </cell>
          <cell r="I6676" t="str">
            <v>M3XKM</v>
          </cell>
          <cell r="J6676" t="str">
            <v>COLETADO</v>
          </cell>
          <cell r="K6676" t="str">
            <v>847,25</v>
          </cell>
        </row>
        <row r="6677">
          <cell r="G6677">
            <v>100207</v>
          </cell>
          <cell r="H6677" t="str">
            <v>TRANSPORTE HORIZONTAL COM CARREGADEIRA, DE MASSA/ GRANEL (UNIDADE: M3XKM). AF_07/2019</v>
          </cell>
          <cell r="I6677" t="str">
            <v>M3XKM</v>
          </cell>
          <cell r="J6677" t="str">
            <v>ATRIBUÍDO SÃO PAULO</v>
          </cell>
          <cell r="K6677" t="str">
            <v>388,23</v>
          </cell>
        </row>
        <row r="6678">
          <cell r="G6678">
            <v>100208</v>
          </cell>
          <cell r="H6678" t="str">
            <v>TRANSPORTE HORIZONTAL MANUAL, DE BLOCOS VAZADOS DE CONCRETO OU CERÂMICO DE 19X19X39CM (UNIDADE: BLOCOXKM). AF_07/2019</v>
          </cell>
          <cell r="I6678" t="str">
            <v>UNXKM</v>
          </cell>
          <cell r="J6678" t="str">
            <v>COLETADO</v>
          </cell>
          <cell r="K6678" t="str">
            <v>15,50</v>
          </cell>
        </row>
        <row r="6679">
          <cell r="G6679">
            <v>100209</v>
          </cell>
          <cell r="H6679" t="str">
            <v>TRANSPORTE HORIZONTAL MANUAL, DE BLOCOS CERÂMICOS FURADOS NA HORIZONTAL DE 9X19X19CM (UNIDADE: BLOCOXKM). AF_07/2019</v>
          </cell>
          <cell r="I6679" t="str">
            <v>UNXKM</v>
          </cell>
          <cell r="J6679" t="str">
            <v>COLETADO</v>
          </cell>
          <cell r="K6679" t="str">
            <v>7,75</v>
          </cell>
        </row>
        <row r="6680">
          <cell r="G6680">
            <v>100210</v>
          </cell>
          <cell r="H6680" t="str">
            <v>TRANSPORTE HORIZONTAL COM CARRINHO DE MÃO, DE BLOCOS VAZADOS DE CONCRETO OU CERÂMICO DE 19X19X39CM (UNIDADE: BLOCOXKM). AF_07/2019</v>
          </cell>
          <cell r="I6680" t="str">
            <v>UNXKM</v>
          </cell>
          <cell r="J6680" t="str">
            <v>COLETADO</v>
          </cell>
          <cell r="K6680" t="str">
            <v>14,28</v>
          </cell>
        </row>
        <row r="6681">
          <cell r="G6681">
            <v>100211</v>
          </cell>
          <cell r="H6681" t="str">
            <v>TRANSPORTE HORIZONTAL COM CARRINHO DE MÃO, DE BLOCOS CERÂMICOS FURADOS NA HORIZONTAL DE 9X19X19CM (UNIDADE: BLOCOXKM). AF_07/2019</v>
          </cell>
          <cell r="I6681" t="str">
            <v>UNXKM</v>
          </cell>
          <cell r="J6681" t="str">
            <v>COLETADO</v>
          </cell>
          <cell r="K6681" t="str">
            <v>5,51</v>
          </cell>
        </row>
        <row r="6682">
          <cell r="G6682">
            <v>100212</v>
          </cell>
          <cell r="H6682" t="str">
            <v>TRANSPORTE HORIZONTAL COM CARRINHO PLATAFORMA, DE BLOCOS VAZADOS DE CONCRETO OU CERÂMICO DE 19X19X39CM (UNIDADE: BLOCOXKM). AF_07/2019</v>
          </cell>
          <cell r="I6682" t="str">
            <v>UNXKM</v>
          </cell>
          <cell r="J6682" t="str">
            <v>COLETADO</v>
          </cell>
          <cell r="K6682" t="str">
            <v>6,08</v>
          </cell>
        </row>
        <row r="6683">
          <cell r="G6683">
            <v>100213</v>
          </cell>
          <cell r="H6683" t="str">
            <v>TRANSPORTE HORIZONTAL COM CARRINHO PLATAFORMA, DE BLOCOS CERÂMICOS FURADOS NA HORIZONTAL DE 9X19X19CM (UNIDADE: BLOCOXKM). AF_07/2019</v>
          </cell>
          <cell r="I6683" t="str">
            <v>UNXKM</v>
          </cell>
          <cell r="J6683" t="str">
            <v>COLETADO</v>
          </cell>
          <cell r="K6683" t="str">
            <v>2,18</v>
          </cell>
        </row>
        <row r="6684">
          <cell r="G6684">
            <v>100214</v>
          </cell>
          <cell r="H6684" t="str">
            <v>TRANSPORTE HORIZONTAL COM CARRINHO MINI PÁLETES, DE BLOCOS VAZADOS DE CONCRETO DE 19X19X39CM (UNIDADE: BLOCOXKM). AF_07/2019</v>
          </cell>
          <cell r="I6684" t="str">
            <v>UNXKM</v>
          </cell>
          <cell r="J6684" t="str">
            <v>COLETADO</v>
          </cell>
          <cell r="K6684" t="str">
            <v>3,35</v>
          </cell>
        </row>
        <row r="6685">
          <cell r="G6685">
            <v>100215</v>
          </cell>
          <cell r="H6685" t="str">
            <v>TRANSPORTE HORIZONTAL COM CARRINHO MINI PÁLETES, DE BLOCOS CERÂMICOS FURADOS NA VERTICAL DE 19X19X39CM (UNIDADE: BLOCOXKM). AF_07/2019</v>
          </cell>
          <cell r="I6685" t="str">
            <v>UNXKM</v>
          </cell>
          <cell r="J6685" t="str">
            <v>COLETADO</v>
          </cell>
          <cell r="K6685" t="str">
            <v>2,87</v>
          </cell>
        </row>
        <row r="6686">
          <cell r="G6686">
            <v>100216</v>
          </cell>
          <cell r="H6686" t="str">
            <v>TRANSPORTE HORIZONTAL COM CARRINHO MINI PÁLETES, DE BLOCOS CERÂMICOS FURADOS NA HORIZONTAL DE 9X19X19CM (UNIDADE: BLOCOXKM). AF_07/2019</v>
          </cell>
          <cell r="I6686" t="str">
            <v>UNXKM</v>
          </cell>
          <cell r="J6686" t="str">
            <v>COLETADO</v>
          </cell>
          <cell r="K6686" t="str">
            <v>0,77</v>
          </cell>
        </row>
        <row r="6687">
          <cell r="G6687">
            <v>100217</v>
          </cell>
          <cell r="H6687" t="str">
            <v>TRANSPORTE HORIZONTAL COM MANIPULADOR TELESCÓPICO, DE BLOCOS VAZADOS DE CONCRETO DE 19X19X39CM (UNIDADE: BLOCOXKM). AF_07/2019</v>
          </cell>
          <cell r="I6687" t="str">
            <v>UNXKM</v>
          </cell>
          <cell r="J6687" t="str">
            <v>ATRIBUÍDO SÃO PAULO</v>
          </cell>
          <cell r="K6687" t="str">
            <v>2,70</v>
          </cell>
        </row>
        <row r="6688">
          <cell r="G6688">
            <v>100218</v>
          </cell>
          <cell r="H6688" t="str">
            <v>TRANSPORTE HORIZONTAL COM MANIPULADOR TELESCÓPICO, DE BLOCOS CERÂMICOS FURADOS NA VERTICAL DE 19X19X39CM (UNIDADE: BLOCOXKM). AF_07/2019</v>
          </cell>
          <cell r="I6688" t="str">
            <v>UNXKM</v>
          </cell>
          <cell r="J6688" t="str">
            <v>ATRIBUÍDO SÃO PAULO</v>
          </cell>
          <cell r="K6688" t="str">
            <v>1,85</v>
          </cell>
        </row>
        <row r="6689">
          <cell r="G6689">
            <v>100219</v>
          </cell>
          <cell r="H6689" t="str">
            <v>TRANSPORTE HORIZONTAL COM MANIPULADOR TELESCÓPICO, DE BLOCOS CERÂMICOS FURADOS NA HORIZONTAL DE 9X19X19CM (UNIDADE: BLOCOXKM). AF_07/2019</v>
          </cell>
          <cell r="I6689" t="str">
            <v>UNXKM</v>
          </cell>
          <cell r="J6689" t="str">
            <v>ATRIBUÍDO SÃO PAULO</v>
          </cell>
          <cell r="K6689" t="str">
            <v>0,41</v>
          </cell>
        </row>
        <row r="6690">
          <cell r="G6690">
            <v>100220</v>
          </cell>
          <cell r="H6690" t="str">
            <v>TRANSPORTE HORIZONTAL MANUAL, DE CAIXA COM REVESTIMENTO CERÂMICO (UNIDADE: M2XKM). AF_07/2019</v>
          </cell>
          <cell r="I6690" t="str">
            <v>M2XKM</v>
          </cell>
          <cell r="J6690" t="str">
            <v>COLETADO</v>
          </cell>
          <cell r="K6690" t="str">
            <v>22,27</v>
          </cell>
        </row>
        <row r="6691">
          <cell r="G6691">
            <v>100221</v>
          </cell>
          <cell r="H6691" t="str">
            <v>TRANSPORTE HORIZONTAL COM CARRINHO DE MÃO, DE CAIXA COM REVESTIMENTO CERÂMICO (UNIDADE: M2XKM). AF_07/2019</v>
          </cell>
          <cell r="I6691" t="str">
            <v>M2XKM</v>
          </cell>
          <cell r="J6691" t="str">
            <v>COLETADO</v>
          </cell>
          <cell r="K6691" t="str">
            <v>25,25</v>
          </cell>
        </row>
        <row r="6692">
          <cell r="G6692">
            <v>100222</v>
          </cell>
          <cell r="H6692" t="str">
            <v>TRANSPORTE HORIZONTAL COM CARRINHO PLATAFORMA, DE CAIXA COM REVESTIMENTO CERÂMICO (UNIDADE: M2XKM). AF_07/2019</v>
          </cell>
          <cell r="I6692" t="str">
            <v>M2XKM</v>
          </cell>
          <cell r="J6692" t="str">
            <v>COLETADO</v>
          </cell>
          <cell r="K6692" t="str">
            <v>9,56</v>
          </cell>
        </row>
        <row r="6693">
          <cell r="G6693">
            <v>100223</v>
          </cell>
          <cell r="H6693" t="str">
            <v>TRANSPORTE HORIZONTAL COM CARRINHO MINI PÁLETES, DE CAIXA COM REVESTIMENTO CERÂMICO (UNIDADE: M2XKM). AF_07/2019</v>
          </cell>
          <cell r="I6693" t="str">
            <v>M2XKM</v>
          </cell>
          <cell r="J6693" t="str">
            <v>COLETADO</v>
          </cell>
          <cell r="K6693" t="str">
            <v>4,47</v>
          </cell>
        </row>
        <row r="6694">
          <cell r="G6694">
            <v>100224</v>
          </cell>
          <cell r="H6694" t="str">
            <v>TRANSPORTE HORIZONTAL COM MANIPULADOR TELESCÓPICO, DE CAIXA COM REVESTIMENTO CERÂMICO (UNIDADE: M2XKM). AF_07/2019</v>
          </cell>
          <cell r="I6694" t="str">
            <v>M2XKM</v>
          </cell>
          <cell r="J6694" t="str">
            <v>ATRIBUÍDO SÃO PAULO</v>
          </cell>
          <cell r="K6694" t="str">
            <v>2,70</v>
          </cell>
        </row>
        <row r="6695">
          <cell r="G6695">
            <v>100225</v>
          </cell>
          <cell r="H6695" t="str">
            <v>TRANSPORTE HORIZONTAL MANUAL, DE LATA DE 18 LITROS (UNIDADE: LXKM). AF_07/2019</v>
          </cell>
          <cell r="I6695" t="str">
            <v>LXKM</v>
          </cell>
          <cell r="J6695" t="str">
            <v>COLETADO</v>
          </cell>
          <cell r="K6695" t="str">
            <v>1,75</v>
          </cell>
        </row>
        <row r="6696">
          <cell r="G6696">
            <v>100226</v>
          </cell>
          <cell r="H6696" t="str">
            <v>TRANSPORTE HORIZONTAL COM CARRINHO PLATAFORMA, DE LATA DE 18 LITROS (UNIDADE: LXKM). AF_07/2019</v>
          </cell>
          <cell r="I6696" t="str">
            <v>LXKM</v>
          </cell>
          <cell r="J6696" t="str">
            <v>COLETADO</v>
          </cell>
          <cell r="K6696" t="str">
            <v>0,55</v>
          </cell>
        </row>
        <row r="6697">
          <cell r="G6697">
            <v>100227</v>
          </cell>
          <cell r="H6697" t="str">
            <v>TRANSPORTE HORIZONTAL COM CARRINHO RACIONAL, DE LATA DE 18 LITROS (UNIDADE: LXKM). AF_07/2019</v>
          </cell>
          <cell r="I6697" t="str">
            <v>LXKM</v>
          </cell>
          <cell r="J6697" t="str">
            <v>COLETADO</v>
          </cell>
          <cell r="K6697" t="str">
            <v>0,81</v>
          </cell>
        </row>
        <row r="6698">
          <cell r="G6698">
            <v>100228</v>
          </cell>
          <cell r="H6698" t="str">
            <v>TRANSPORTE HORIZONTAL COM MANIPULADOR TELESCÓPICO, DE LATA DE 18 LITROS (UNIDADE: LXKM). AF_07/2019</v>
          </cell>
          <cell r="I6698" t="str">
            <v>LXKM</v>
          </cell>
          <cell r="J6698" t="str">
            <v>ATRIBUÍDO SÃO PAULO</v>
          </cell>
          <cell r="K6698" t="str">
            <v>0,26</v>
          </cell>
        </row>
        <row r="6699">
          <cell r="G6699">
            <v>100229</v>
          </cell>
          <cell r="H6699" t="str">
            <v>TRANSPORTE VERTICAL MANUAL, 1 PAVIMENTO, DE SACOS DE 50 KG (UNIDADE: KG). AF_07/2019</v>
          </cell>
          <cell r="I6699" t="str">
            <v>KG</v>
          </cell>
          <cell r="J6699" t="str">
            <v>COLETADO</v>
          </cell>
          <cell r="K6699" t="str">
            <v>0,01</v>
          </cell>
        </row>
        <row r="6700">
          <cell r="G6700">
            <v>100230</v>
          </cell>
          <cell r="H6700" t="str">
            <v>TRANSPORTE VERTICAL MANUAL, 1 PAVIMENTO, DE SACOS DE 30 KG (UNIDADE: KG). AF_07/2019</v>
          </cell>
          <cell r="I6700" t="str">
            <v>KG</v>
          </cell>
          <cell r="J6700" t="str">
            <v>COLETADO</v>
          </cell>
          <cell r="K6700" t="str">
            <v>0,02</v>
          </cell>
        </row>
        <row r="6701">
          <cell r="G6701">
            <v>100231</v>
          </cell>
          <cell r="H6701" t="str">
            <v>TRANSPORTE VERTICAL MANUAL, 1 PAVIMENTO, DE SACOS DE 20 KG (UNIDADE: KG). AF_07/2019</v>
          </cell>
          <cell r="I6701" t="str">
            <v>KG</v>
          </cell>
          <cell r="J6701" t="str">
            <v>COLETADO</v>
          </cell>
          <cell r="K6701" t="str">
            <v>0,03</v>
          </cell>
        </row>
        <row r="6702">
          <cell r="G6702">
            <v>100232</v>
          </cell>
          <cell r="H6702" t="str">
            <v>TRANSPORTE VERTICAL MANUAL, 1 PAVIMENTO, DE BLOCOS VAZADOS DE CONCRETO OU CERÂMICO DE 19X19X39CM (UNIDADE: BLOCO). AF_07/2019</v>
          </cell>
          <cell r="I6702" t="str">
            <v>UN</v>
          </cell>
          <cell r="J6702" t="str">
            <v>COLETADO</v>
          </cell>
          <cell r="K6702" t="str">
            <v>0,29</v>
          </cell>
        </row>
        <row r="6703">
          <cell r="G6703">
            <v>100233</v>
          </cell>
          <cell r="H6703" t="str">
            <v>TRANSPORTE VERTICAL MANUAL, 1 PAVIMENTO, DE BLOCOS CERÂMICOS FURADOS NA HORIZONTAL DE 9X19X19CM (UNIDADE: BLOCO). AF_07/2019</v>
          </cell>
          <cell r="I6703" t="str">
            <v>UN</v>
          </cell>
          <cell r="J6703" t="str">
            <v>COLETADO</v>
          </cell>
          <cell r="K6703" t="str">
            <v>0,14</v>
          </cell>
        </row>
        <row r="6704">
          <cell r="G6704">
            <v>100234</v>
          </cell>
          <cell r="H6704" t="str">
            <v>TRANSPORTE VERTICAL MANUAL, 1 PAVIMENTO, DE CAIXA COM REVESTIMENTO CERÂMICO (UNIDADE: M2). AF_07/2019</v>
          </cell>
          <cell r="I6704" t="str">
            <v>M2</v>
          </cell>
          <cell r="J6704" t="str">
            <v>COLETADO</v>
          </cell>
          <cell r="K6704" t="str">
            <v>0,44</v>
          </cell>
        </row>
        <row r="6705">
          <cell r="G6705">
            <v>100235</v>
          </cell>
          <cell r="H6705" t="str">
            <v>TRANSPORTE VERTICAL MANUAL, 1 PAVIMENTO, DE LATA DE 18 LITROS (UNIDADE: L). AF_07/2019</v>
          </cell>
          <cell r="I6705" t="str">
            <v>L</v>
          </cell>
          <cell r="J6705" t="str">
            <v>COLETADO</v>
          </cell>
          <cell r="K6705" t="str">
            <v>0,03</v>
          </cell>
        </row>
        <row r="6706">
          <cell r="G6706">
            <v>100236</v>
          </cell>
          <cell r="H6706" t="str">
            <v>TRANSPORTE HORIZONTAL MANUAL, DE TUBO DE PVC SOLDÁVEL COM DIÂMETRO MENOR OU IGUAL A 60 MM (UNIDADE: MXKM). AF_07/2019</v>
          </cell>
          <cell r="I6706" t="str">
            <v>MXKM</v>
          </cell>
          <cell r="J6706" t="str">
            <v>COLETADO</v>
          </cell>
          <cell r="K6706" t="str">
            <v>2,22</v>
          </cell>
        </row>
        <row r="6707">
          <cell r="G6707">
            <v>100237</v>
          </cell>
          <cell r="H6707" t="str">
            <v>TRANSPORTE HORIZONTAL MANUAL, DE TUBO DE PVC SOLDÁVEL COM DIÂMETRO MAIOR QUE 60 MM E MENOR OU IGUAL A 85 MM (UNIDADE: MXKM). AF_07/2019</v>
          </cell>
          <cell r="I6707" t="str">
            <v>MXKM</v>
          </cell>
          <cell r="J6707" t="str">
            <v>COLETADO</v>
          </cell>
          <cell r="K6707" t="str">
            <v>2,66</v>
          </cell>
        </row>
        <row r="6708">
          <cell r="G6708">
            <v>100238</v>
          </cell>
          <cell r="H6708" t="str">
            <v>TRANSPORTE HORIZONTAL MANUAL, DE TUBO DE CPVC COM DIÂMETRO MENOR OU IGUAL A 73 MM (UNIDADE: MXKM). AF_07/2019</v>
          </cell>
          <cell r="I6708" t="str">
            <v>MXKM</v>
          </cell>
          <cell r="J6708" t="str">
            <v>COLETADO</v>
          </cell>
          <cell r="K6708" t="str">
            <v>4,26</v>
          </cell>
        </row>
        <row r="6709">
          <cell r="G6709">
            <v>100239</v>
          </cell>
          <cell r="H6709" t="str">
            <v>TRANSPORTE HORIZONTAL MANUAL, DE TUBO DE CPVC COM DIÂMETRO MAIOR QUE 73 MM E MENOR OU IGUAL A 89 MM (UNIDADE: MXKM). AF_07/2019</v>
          </cell>
          <cell r="I6709" t="str">
            <v>MXKM</v>
          </cell>
          <cell r="J6709" t="str">
            <v>COLETADO</v>
          </cell>
          <cell r="K6709" t="str">
            <v>5,32</v>
          </cell>
        </row>
        <row r="6710">
          <cell r="G6710">
            <v>100240</v>
          </cell>
          <cell r="H6710" t="str">
            <v>TRANSPORTE HORIZONTAL MANUAL, DE TUBO DE PPR - PN12 OU PN25 - COM DIÂMETRO MENOR OU IGUAL A 50 MM (UNIDADE: MXKM). AF_07/2019</v>
          </cell>
          <cell r="I6710" t="str">
            <v>MXKM</v>
          </cell>
          <cell r="J6710" t="str">
            <v>COLETADO</v>
          </cell>
          <cell r="K6710" t="str">
            <v>3,19</v>
          </cell>
        </row>
        <row r="6711">
          <cell r="G6711">
            <v>100241</v>
          </cell>
          <cell r="H6711" t="str">
            <v>TRANSPORTE HORIZONTAL MANUAL, DE TUBO DE PPR - PN12 OU PN25 - COM DIÂMETRO MAIOR QUE 50 MM E MENOR OU IGUAL A 75 MM (UNIDADE: MXKM). AF_07/2019</v>
          </cell>
          <cell r="I6711" t="str">
            <v>MXKM</v>
          </cell>
          <cell r="J6711" t="str">
            <v>COLETADO</v>
          </cell>
          <cell r="K6711" t="str">
            <v>5,32</v>
          </cell>
        </row>
        <row r="6712">
          <cell r="G6712">
            <v>100242</v>
          </cell>
          <cell r="H6712" t="str">
            <v>TRANSPORTE HORIZONTAL MANUAL, DE TUBO DE PPR - PN12 OU PN25 - COM DIÂMETRO MAIOR QUE 75 MM E MENOR OU IGUAL A 110 MM (UNIDADE: MXKM). AF_07/2019</v>
          </cell>
          <cell r="I6712" t="str">
            <v>MXKM</v>
          </cell>
          <cell r="J6712" t="str">
            <v>COLETADO</v>
          </cell>
          <cell r="K6712" t="str">
            <v>15,74</v>
          </cell>
        </row>
        <row r="6713">
          <cell r="G6713">
            <v>100243</v>
          </cell>
          <cell r="H6713" t="str">
            <v>TRANSPORTE HORIZONTAL MANUAL, DE TUBO DE COBRE - CLASSE E - COM DIÂMETRO MENOR OU IGUAL A 54 MM (UNIDADE: MXKM). AF_07/2019</v>
          </cell>
          <cell r="I6713" t="str">
            <v>MXKM</v>
          </cell>
          <cell r="J6713" t="str">
            <v>COLETADO</v>
          </cell>
          <cell r="K6713" t="str">
            <v>2,55</v>
          </cell>
        </row>
        <row r="6714">
          <cell r="G6714">
            <v>100244</v>
          </cell>
          <cell r="H6714" t="str">
            <v>TRANSPORTE HORIZONTAL MANUAL, DE TUBO DE COBRE - CLASSE E - COM DIÂMETRO MAIOR QUE 54 MM E MENOR OU IGUAL A 79 MM (UNIDADE: MXKM). AF_07/2019</v>
          </cell>
          <cell r="I6714" t="str">
            <v>MXKM</v>
          </cell>
          <cell r="J6714" t="str">
            <v>COLETADO</v>
          </cell>
          <cell r="K6714" t="str">
            <v>3,19</v>
          </cell>
        </row>
        <row r="6715">
          <cell r="G6715">
            <v>100245</v>
          </cell>
          <cell r="H6715" t="str">
            <v>TRANSPORTE HORIZONTAL MANUAL, DE TUBO DE COBRE - CLASSE E - COM DIÂMETRO MAIOR QUE 79 MM E MENOR OU IGUAL A 104 MM (UNIDADE: MXKM). AF_07/2019</v>
          </cell>
          <cell r="I6715" t="str">
            <v>MXKM</v>
          </cell>
          <cell r="J6715" t="str">
            <v>COLETADO</v>
          </cell>
          <cell r="K6715" t="str">
            <v>6,39</v>
          </cell>
        </row>
        <row r="6716">
          <cell r="G6716">
            <v>100246</v>
          </cell>
          <cell r="H6716" t="str">
            <v>TRANSPORTE HORIZONTAL MANUAL, DE TUBO DE PVC SÉRIE NORMAL - ESGOTO PREDIAL, OU REFORÇADO PARA ESGOTO OU ÁGUAS PLUVIAIS PREDIAL, COM DIÂMETRO MENOR OU IGUAL A 75 MM (UNIDADE: MXKM). AF_07/2019</v>
          </cell>
          <cell r="I6716" t="str">
            <v>MXKM</v>
          </cell>
          <cell r="J6716" t="str">
            <v>COLETADO</v>
          </cell>
          <cell r="K6716" t="str">
            <v>2,13</v>
          </cell>
        </row>
        <row r="6717">
          <cell r="G6717">
            <v>100247</v>
          </cell>
          <cell r="H6717" t="str">
            <v>TRANSPORTE HORIZONTAL MANUAL, DE TUBO DE PVC SÉRIE NORMAL - ESGOTO PREDIAL, OU REFORÇADO PARA ESGOTO OU ÁGUAS PLUVIAIS PREDIAL, COM DIÂMETRO MAIOR QUE 75 MM E MENOR OU IGUAL A 100 MM (UNIDADE: MXKM). AF_07/2019</v>
          </cell>
          <cell r="I6717" t="str">
            <v>MXKM</v>
          </cell>
          <cell r="J6717" t="str">
            <v>COLETADO</v>
          </cell>
          <cell r="K6717" t="str">
            <v>2,66</v>
          </cell>
        </row>
        <row r="6718">
          <cell r="G6718">
            <v>100248</v>
          </cell>
          <cell r="H6718" t="str">
            <v>TRANSPORTE HORIZONTAL MANUAL, DE TUBO DE PVC SÉRIE NORMAL - ESGOTO PREDIAL, OU REFORÇADO PARA ESGOTO OU ÁGUAS PLUVIAIS PREDIAL, COM DIÂMETRO MAIOR QUE 100 MM E MENOR OU IGUAL A 150 MM (UNIDADE: MXKM). AF_07/2019</v>
          </cell>
          <cell r="I6718" t="str">
            <v>MXKM</v>
          </cell>
          <cell r="J6718" t="str">
            <v>COLETADO</v>
          </cell>
          <cell r="K6718" t="str">
            <v>10,49</v>
          </cell>
        </row>
        <row r="6719">
          <cell r="G6719">
            <v>100249</v>
          </cell>
          <cell r="H6719" t="str">
            <v>TRANSPORTE HORIZONTAL MANUAL, DE TUBO DE AÇO CARBONO LEVE OU MÉDIO, PRETO OU GALVANIZADO, COM DIÂMETRO MENOR OU IGUAL A 20 MM (UNIDADE: MXKM). AF_07/2019</v>
          </cell>
          <cell r="I6719" t="str">
            <v>MXKM</v>
          </cell>
          <cell r="J6719" t="str">
            <v>COLETADO</v>
          </cell>
          <cell r="K6719" t="str">
            <v>2,13</v>
          </cell>
        </row>
        <row r="6720">
          <cell r="G6720">
            <v>100250</v>
          </cell>
          <cell r="H6720" t="str">
            <v>TRANSPORTE HORIZONTAL MANUAL, DE TUBO DE AÇO CARBONO LEVE OU MÉDIO, PRETO OU GALVANIZADO, COM DIÂMETRO MAIOR QUE 20 MM E MENOR OU IGUAL A 32 MM (UNIDADE: MXKM). AF_07/2019</v>
          </cell>
          <cell r="I6720" t="str">
            <v>MXKM</v>
          </cell>
          <cell r="J6720" t="str">
            <v>COLETADO</v>
          </cell>
          <cell r="K6720" t="str">
            <v>3,55</v>
          </cell>
        </row>
        <row r="6721">
          <cell r="G6721">
            <v>100251</v>
          </cell>
          <cell r="H6721" t="str">
            <v>TRANSPORTE HORIZONTAL MANUAL, DE TUBO DE AÇO CARBONO LEVE OU MÉDIO, PRETO OU GALVANIZADO, COM DIÂMETRO MAIOR QUE 32 MM E MENOR OU IGUAL A 65 MM (UNIDADE: MXKM). AF_07/2019</v>
          </cell>
          <cell r="I6721" t="str">
            <v>MXKM</v>
          </cell>
          <cell r="J6721" t="str">
            <v>COLETADO</v>
          </cell>
          <cell r="K6721" t="str">
            <v>10,49</v>
          </cell>
        </row>
        <row r="6722">
          <cell r="G6722">
            <v>100252</v>
          </cell>
          <cell r="H6722" t="str">
            <v>TRANSPORTE HORIZONTAL MANUAL, DE TUBO DE AÇO CARBONO LEVE OU MÉDIO, PRETO OU GALVANIZADO, COM DIÂMETRO MAIOR QUE 65 MM E MENOR OU IGUAL A 90 MM (UNIDADE: MXKM). AF_07/2019</v>
          </cell>
          <cell r="I6722" t="str">
            <v>MXKM</v>
          </cell>
          <cell r="J6722" t="str">
            <v>COLETADO</v>
          </cell>
          <cell r="K6722" t="str">
            <v>15,74</v>
          </cell>
        </row>
        <row r="6723">
          <cell r="G6723">
            <v>100253</v>
          </cell>
          <cell r="H6723" t="str">
            <v>TRANSPORTE HORIZONTAL MANUAL, DE TUBO DE AÇO CARBONO LEVE OU MÉDIO, PRETO OU GALVANIZADO, COM DIÂMETRO MAIOR QUE 90 MM E MENOR OU IGUAL A 125 MM (UNIDADE: MXKM). AF_07/2019</v>
          </cell>
          <cell r="I6723" t="str">
            <v>MXKM</v>
          </cell>
          <cell r="J6723" t="str">
            <v>COLETADO</v>
          </cell>
          <cell r="K6723" t="str">
            <v>20,99</v>
          </cell>
        </row>
        <row r="6724">
          <cell r="G6724">
            <v>100254</v>
          </cell>
          <cell r="H6724" t="str">
            <v>TRANSPORTE HORIZONTAL MANUAL, DE TUBO DE AÇO CARBONO LEVE OU MÉDIO, PRETO OU GALVANIZADO, COM DIÂMETRO MAIOR QUE 125 MM E MENOR OU IGUAL A 150 MM (UNIDADE: MXKM). AF_07/2019</v>
          </cell>
          <cell r="I6724" t="str">
            <v>MXKM</v>
          </cell>
          <cell r="J6724" t="str">
            <v>COLETADO</v>
          </cell>
          <cell r="K6724" t="str">
            <v>31,49</v>
          </cell>
        </row>
        <row r="6725">
          <cell r="G6725">
            <v>100255</v>
          </cell>
          <cell r="H6725" t="str">
            <v>TRANSPORTE HORIZONTAL MANUAL, DE TÁBUAS DE MADEIRA COM SEÇÃO TRANSVERSAL DE 2,5 X 25 CM E 2,5 X 30 CM (UNIDADE: MXKM). AF_07/2019</v>
          </cell>
          <cell r="I6725" t="str">
            <v>MXKM</v>
          </cell>
          <cell r="J6725" t="str">
            <v>COLETADO</v>
          </cell>
          <cell r="K6725" t="str">
            <v>10,65</v>
          </cell>
        </row>
        <row r="6726">
          <cell r="G6726">
            <v>100256</v>
          </cell>
          <cell r="H6726" t="str">
            <v>TRANSPORTE HORIZONTAL MANUAL, DE CAIBROS DE MADEIRA COM SEÇÃO TRANSVERSAL DE 7,5 X 6 CM E 6 X 8 CM (UNIDADE: MXKM). AF_07/2019</v>
          </cell>
          <cell r="I6726" t="str">
            <v>MXKM</v>
          </cell>
          <cell r="J6726" t="str">
            <v>COLETADO</v>
          </cell>
          <cell r="K6726" t="str">
            <v>7,10</v>
          </cell>
        </row>
        <row r="6727">
          <cell r="G6727">
            <v>100257</v>
          </cell>
          <cell r="H6727" t="str">
            <v>TRANSPORTE HORIZONTAL MANUAL, DE RIPAS DE MADEIRA COM SEÇÃO TRANSVERSAL DE 1 X 5 CM E 2 X 5 CM (UNIDADE: MXKM). AF_07/2019</v>
          </cell>
          <cell r="I6727" t="str">
            <v>MXKM</v>
          </cell>
          <cell r="J6727" t="str">
            <v>COLETADO</v>
          </cell>
          <cell r="K6727" t="str">
            <v>4,26</v>
          </cell>
        </row>
        <row r="6728">
          <cell r="G6728">
            <v>100258</v>
          </cell>
          <cell r="H6728" t="str">
            <v>TRANSPORTE HORIZONTAL MANUAL, DE VIGAS DE MADEIRA COM SEÇÃO TRANSVERSAL DE 5 X 12 CM (UNIDADE: MXKM). AF_07/2019</v>
          </cell>
          <cell r="I6728" t="str">
            <v>MXKM</v>
          </cell>
          <cell r="J6728" t="str">
            <v>COLETADO</v>
          </cell>
          <cell r="K6728" t="str">
            <v>10,65</v>
          </cell>
        </row>
        <row r="6729">
          <cell r="G6729">
            <v>100259</v>
          </cell>
          <cell r="H6729" t="str">
            <v>TRANSPORTE HORIZONTAL MANUAL, DE VIGAS DE MADEIRA COM SEÇÃO TRANSVERSAL DE 6 X 16 CM (UNIDADE: MXKM). AF_07/2019</v>
          </cell>
          <cell r="I6729" t="str">
            <v>MXKM</v>
          </cell>
          <cell r="J6729" t="str">
            <v>COLETADO</v>
          </cell>
          <cell r="K6729" t="str">
            <v>20,99</v>
          </cell>
        </row>
        <row r="6730">
          <cell r="G6730">
            <v>100260</v>
          </cell>
          <cell r="H6730" t="str">
            <v>TRANSPORTE HORIZONTAL MANUAL, DE VERGALHÕES DE AÇO COM DIÂMETRO DE 5 MM (UNIDADE: KGXKM). AF_07/2019</v>
          </cell>
          <cell r="I6730" t="str">
            <v>KGXKM</v>
          </cell>
          <cell r="J6730" t="str">
            <v>COLETADO</v>
          </cell>
          <cell r="K6730" t="str">
            <v>6,92</v>
          </cell>
        </row>
        <row r="6731">
          <cell r="G6731">
            <v>100261</v>
          </cell>
          <cell r="H6731" t="str">
            <v>TRANSPORTE HORIZONTAL MANUAL, DE VERGALHÕES DE AÇO COM DIÂMETRO DE 6,3 MM (UNIDADE: KGXKM). AF_07/2019</v>
          </cell>
          <cell r="I6731" t="str">
            <v>KGXKM</v>
          </cell>
          <cell r="J6731" t="str">
            <v>COLETADO</v>
          </cell>
          <cell r="K6731" t="str">
            <v>4,35</v>
          </cell>
        </row>
        <row r="6732">
          <cell r="G6732">
            <v>100262</v>
          </cell>
          <cell r="H6732" t="str">
            <v>TRANSPORTE HORIZONTAL MANUAL, DE VERGALHÕES DE AÇO COM DIÂMETRO DE 8 MM (UNIDADE: KGXKM). AF_07/2019</v>
          </cell>
          <cell r="I6732" t="str">
            <v>KGXKM</v>
          </cell>
          <cell r="J6732" t="str">
            <v>COLETADO</v>
          </cell>
          <cell r="K6732" t="str">
            <v>2,69</v>
          </cell>
        </row>
        <row r="6733">
          <cell r="G6733">
            <v>100263</v>
          </cell>
          <cell r="H6733" t="str">
            <v>TRANSPORTE HORIZONTAL MANUAL, DE VERGALHÕES DE AÇO COM DIÂMETRO DE 10 MM; 12,5 MM; 16 MM; 20 MM; 25 MM OU 32 MM (UNIDADE: KGXKM). AF_07/2019</v>
          </cell>
          <cell r="I6733" t="str">
            <v>KGXKM</v>
          </cell>
          <cell r="J6733" t="str">
            <v>COLETADO</v>
          </cell>
          <cell r="K6733" t="str">
            <v>1,72</v>
          </cell>
        </row>
        <row r="6734">
          <cell r="G6734">
            <v>100264</v>
          </cell>
          <cell r="H6734" t="str">
            <v>TRANSPORTE HORIZONTAL MANUAL, DE JANELA (UNIDADE: M2XKM). AF_07/2019</v>
          </cell>
          <cell r="I6734" t="str">
            <v>M2XKM</v>
          </cell>
          <cell r="J6734" t="str">
            <v>COLETADO</v>
          </cell>
          <cell r="K6734" t="str">
            <v>31,44</v>
          </cell>
        </row>
        <row r="6735">
          <cell r="G6735">
            <v>100265</v>
          </cell>
          <cell r="H6735" t="str">
            <v>TRANSPORTE VERTICAL MANUAL, 1 PAVIMENTO, DE JANELA (UNIDADE: M2). AF_07/2019</v>
          </cell>
          <cell r="I6735" t="str">
            <v>M2</v>
          </cell>
          <cell r="J6735" t="str">
            <v>COLETADO</v>
          </cell>
          <cell r="K6735" t="str">
            <v>0,66</v>
          </cell>
        </row>
        <row r="6736">
          <cell r="G6736">
            <v>100266</v>
          </cell>
          <cell r="H6736" t="str">
            <v>TRANSPORTE HORIZONTAL MANUAL, DE PORTA (UNIDADE: UNIDXKM). AF_07/2019</v>
          </cell>
          <cell r="I6736" t="str">
            <v>UNXKM</v>
          </cell>
          <cell r="J6736" t="str">
            <v>COLETADO</v>
          </cell>
          <cell r="K6736" t="str">
            <v>66,83</v>
          </cell>
        </row>
        <row r="6737">
          <cell r="G6737">
            <v>100267</v>
          </cell>
          <cell r="H6737" t="str">
            <v>TRANSPORTE VERTICAL MANUAL, 1 PAVIMENTO, DE PORTA (UNIDADE: UNID). AF_07/2019</v>
          </cell>
          <cell r="I6737" t="str">
            <v>UN</v>
          </cell>
          <cell r="J6737" t="str">
            <v>COLETADO</v>
          </cell>
          <cell r="K6737" t="str">
            <v>1,32</v>
          </cell>
        </row>
        <row r="6738">
          <cell r="G6738">
            <v>100268</v>
          </cell>
          <cell r="H6738" t="str">
            <v>TRANSPORTE HORIZONTAL MANUAL, DE BANCADA DE MÁRMORE OU GRANITO PARA COZINHA/LAVATÓRIO OU MÁRMORE SINTÉTICO COM CUBA INTEGRADA (UNIDADE: UNIDXKM). AF_07/2019</v>
          </cell>
          <cell r="I6738" t="str">
            <v>UNXKM</v>
          </cell>
          <cell r="J6738" t="str">
            <v>COLETADO</v>
          </cell>
          <cell r="K6738" t="str">
            <v>66,83</v>
          </cell>
        </row>
        <row r="6739">
          <cell r="G6739">
            <v>100269</v>
          </cell>
          <cell r="H6739" t="str">
            <v>TRANSPORTE VERTICAL, BANCADA DE MÁRMORE OU GRANITO PARA COZINHA/LAVATÓRIO OU MÁRMORE SINTÉTICO COM CUBA INTEGRADA, MANUAL, 1 PAVIMENTO, (UNIDADE: UNID). AF_07/2019</v>
          </cell>
          <cell r="I6739" t="str">
            <v>UN</v>
          </cell>
          <cell r="J6739" t="str">
            <v>COLETADO</v>
          </cell>
          <cell r="K6739" t="str">
            <v>1,32</v>
          </cell>
        </row>
        <row r="6740">
          <cell r="G6740">
            <v>100270</v>
          </cell>
          <cell r="H6740" t="str">
            <v>TRANSPORTE HORIZONTAL COM CARRINHO PLATAFORMA, DE BANCADA DE MÁRMORE OU GRANITO PARA COZINHA/LAVATÓRIO OU MÁRMORE SINTÉTICO COM CUBA INTEGRADA (UNIDADE: UNIDXKM). AF_07/2019</v>
          </cell>
          <cell r="I6740" t="str">
            <v>UNXKM</v>
          </cell>
          <cell r="J6740" t="str">
            <v>COLETADO</v>
          </cell>
          <cell r="K6740" t="str">
            <v>50,09</v>
          </cell>
        </row>
        <row r="6741">
          <cell r="G6741">
            <v>100271</v>
          </cell>
          <cell r="H6741" t="str">
            <v>TRANSPORTE HORIZONTAL MANUAL, DE VIDRO (UNIDADE: M2XKM). AF_07/2019</v>
          </cell>
          <cell r="I6741" t="str">
            <v>M2XKM</v>
          </cell>
          <cell r="J6741" t="str">
            <v>COLETADO</v>
          </cell>
          <cell r="K6741" t="str">
            <v>50,12</v>
          </cell>
        </row>
        <row r="6742">
          <cell r="G6742">
            <v>100272</v>
          </cell>
          <cell r="H6742" t="str">
            <v>TRANSPORTE VERTICAL MANUAL, 1 PAVIMENTO, DE VIDRO (UNIDADE: M2). AF_07/2019</v>
          </cell>
          <cell r="I6742" t="str">
            <v>M2</v>
          </cell>
          <cell r="J6742" t="str">
            <v>COLETADO</v>
          </cell>
          <cell r="K6742" t="str">
            <v>0,99</v>
          </cell>
        </row>
        <row r="6743">
          <cell r="G6743">
            <v>100273</v>
          </cell>
          <cell r="H6743" t="str">
            <v>TRANSPORTE HORIZONTAL MANUAL, DE TELA DE AÇO (UNIDADE: KGXKM). AF_07/2019</v>
          </cell>
          <cell r="I6743" t="str">
            <v>KGXKM</v>
          </cell>
          <cell r="J6743" t="str">
            <v>COLETADO</v>
          </cell>
          <cell r="K6743" t="str">
            <v>2,61</v>
          </cell>
        </row>
        <row r="6744">
          <cell r="G6744">
            <v>100274</v>
          </cell>
          <cell r="H6744" t="str">
            <v>TRANSPORTE HORIZONTAL MANUAL, DE COMPENSADO DE MADEIRA (UNIDADE: M2XKM). AF_07/2019</v>
          </cell>
          <cell r="I6744" t="str">
            <v>M2XKM</v>
          </cell>
          <cell r="J6744" t="str">
            <v>COLETADO</v>
          </cell>
          <cell r="K6744" t="str">
            <v>22,28</v>
          </cell>
        </row>
        <row r="6745">
          <cell r="G6745">
            <v>100275</v>
          </cell>
          <cell r="H6745" t="str">
            <v>TRANSPORTE HORIZONTAL MANUAL, DE TELHA TERMOACÚSTICA OU TELHA DE AÇO ZINCADO (UNIDADE: M2XKM). AF_07/2019</v>
          </cell>
          <cell r="I6745" t="str">
            <v>M2XKM</v>
          </cell>
          <cell r="J6745" t="str">
            <v>COLETADO</v>
          </cell>
          <cell r="K6745" t="str">
            <v>14,41</v>
          </cell>
        </row>
        <row r="6746">
          <cell r="G6746">
            <v>100276</v>
          </cell>
          <cell r="H6746" t="str">
            <v>TRANSPORTE HORIZONTAL MANUAL, DE TELHA DE FIBROCIMENTO OU TELHA ESTRUTURAL DE FIBROCIMENTO, CANALETE 90 OU KALHETÃO (UNIDADE: M2XKM). AF_07/2019</v>
          </cell>
          <cell r="I6746" t="str">
            <v>M2XKM</v>
          </cell>
          <cell r="J6746" t="str">
            <v>COLETADO</v>
          </cell>
          <cell r="K6746" t="str">
            <v>26,29</v>
          </cell>
        </row>
        <row r="6747">
          <cell r="G6747">
            <v>100277</v>
          </cell>
          <cell r="H6747" t="str">
            <v>TRANSPORTE HORIZONTAL COM MANIPULADOR TELESCÓPICO, DE TELHAS TERMOACÚSTICAS, FIBROCIMENTO, AÇO ZINCADO, FIBROCIMENTO ESTRUTURAL, CANALETE 90 OU KALHETÃO (UNIDADE: M2XKM). AF_07/2019</v>
          </cell>
          <cell r="I6747" t="str">
            <v>M2XKM</v>
          </cell>
          <cell r="J6747" t="str">
            <v>ATRIBUÍDO SÃO PAULO</v>
          </cell>
          <cell r="K6747" t="str">
            <v>1,73</v>
          </cell>
        </row>
        <row r="6748">
          <cell r="G6748">
            <v>100278</v>
          </cell>
          <cell r="H6748" t="str">
            <v>TRANSPORTE HORIZONTAL MANUAL, DE BACIA SANITÁRIA, CAIXA ACOPLADA, TANQUE OU PIA (UNIDADE: UNIDXKM). AF_07/2019</v>
          </cell>
          <cell r="I6748" t="str">
            <v>UNXKM</v>
          </cell>
          <cell r="J6748" t="str">
            <v>COLETADO</v>
          </cell>
          <cell r="K6748" t="str">
            <v>31,97</v>
          </cell>
        </row>
        <row r="6749">
          <cell r="G6749">
            <v>100279</v>
          </cell>
          <cell r="H6749" t="str">
            <v>TRANSPORTE VERTICAL MANUAL, 1 PAVIMENTO, DE BACIA SANITÁRIA, CAIXA ACOPLADA, TANQUE OU PIA (UNIDADE: UNID). AF_07/2019</v>
          </cell>
          <cell r="I6749" t="str">
            <v>UN</v>
          </cell>
          <cell r="J6749" t="str">
            <v>COLETADO</v>
          </cell>
          <cell r="K6749" t="str">
            <v>0,61</v>
          </cell>
        </row>
        <row r="6750">
          <cell r="G6750">
            <v>100280</v>
          </cell>
          <cell r="H6750" t="str">
            <v>TRANSPORTE HORIZONTAL COM CARRINHO PLATAFORMA, DE BACIA SANITÁRIA, CAIXA ACOPLADA, TANQUE OU PIA (UNIDADE: UNIDXKM). AF_07/2019</v>
          </cell>
          <cell r="I6750" t="str">
            <v>UNXKM</v>
          </cell>
          <cell r="J6750" t="str">
            <v>COLETADO</v>
          </cell>
          <cell r="K6750" t="str">
            <v>14,68</v>
          </cell>
        </row>
        <row r="6751">
          <cell r="G6751">
            <v>100281</v>
          </cell>
          <cell r="H6751" t="str">
            <v>TRANSPORTE HORIZONTAL COM MANIPULADOR TELESCÓPICO, DE BACIA SANITÁRIA, CAIXA ACOPLADA, TANQUE OU PIA (UNIDADE: UNIDXKM). AF_07/2019</v>
          </cell>
          <cell r="I6751" t="str">
            <v>UNXKM</v>
          </cell>
          <cell r="J6751" t="str">
            <v>ATRIBUÍDO SÃO PAULO</v>
          </cell>
          <cell r="K6751" t="str">
            <v>3,32</v>
          </cell>
        </row>
        <row r="6752">
          <cell r="G6752">
            <v>100282</v>
          </cell>
          <cell r="H6752" t="str">
            <v>TRANSPORTE HORIZONTAL MANUAL, DE TELHA DE CONCRETO OU CERÂMICA (UNIDADE: M2XKM). AF_07/2019</v>
          </cell>
          <cell r="I6752" t="str">
            <v>M2XKM</v>
          </cell>
          <cell r="J6752" t="str">
            <v>COLETADO</v>
          </cell>
          <cell r="K6752" t="str">
            <v>125,21</v>
          </cell>
        </row>
        <row r="6753">
          <cell r="G6753">
            <v>100283</v>
          </cell>
          <cell r="H6753" t="str">
            <v>TRANSPORTE HORIZONTAL COM CARRINHO PLATAFORMA, DE TELHA DE CONCRETO OU CERÂMICA (UNIDADE: M2XKM). AF_07/2019</v>
          </cell>
          <cell r="I6753" t="str">
            <v>M2XKM</v>
          </cell>
          <cell r="J6753" t="str">
            <v>COLETADO</v>
          </cell>
          <cell r="K6753" t="str">
            <v>20,22</v>
          </cell>
        </row>
        <row r="6754">
          <cell r="G6754">
            <v>100284</v>
          </cell>
          <cell r="H6754" t="str">
            <v>TRANSPORTE HORIZONTAL COM MANIPULADOR TELESCÓPICO, DE TELHA DE CONCRETO OU CERÂMICA (UNIDADE: M2XKM). AF_07/2019</v>
          </cell>
          <cell r="I6754" t="str">
            <v>M2XKM</v>
          </cell>
          <cell r="J6754" t="str">
            <v>ATRIBUÍDO SÃO PAULO</v>
          </cell>
          <cell r="K6754" t="str">
            <v>9,71</v>
          </cell>
        </row>
        <row r="6755">
          <cell r="G6755">
            <v>100285</v>
          </cell>
          <cell r="H6755" t="str">
            <v>TRANSPORTE HORIZONTAL MANUAL, DE BARRAMENTO BLINDADO (UNIDADE: MXKM). AF_07/2019</v>
          </cell>
          <cell r="I6755" t="str">
            <v>MXKM</v>
          </cell>
          <cell r="J6755" t="str">
            <v>COLETADO</v>
          </cell>
          <cell r="K6755" t="str">
            <v>33,64</v>
          </cell>
        </row>
        <row r="6756">
          <cell r="G6756">
            <v>100286</v>
          </cell>
          <cell r="H6756" t="str">
            <v>TRANSPORTE HORIZONTAL COM CARRINHO PLATAFORMA, DE BARRAMENTO BLINDADO (UNIDADE: MXKM). AF_07/2019</v>
          </cell>
          <cell r="I6756" t="str">
            <v>MXKM</v>
          </cell>
          <cell r="J6756" t="str">
            <v>COLETADO</v>
          </cell>
          <cell r="K6756" t="str">
            <v>10,96</v>
          </cell>
        </row>
        <row r="6757">
          <cell r="G6757">
            <v>100287</v>
          </cell>
          <cell r="H6757" t="str">
            <v>TRANSPORTE HORIZONTAL MANUAL, DE CALHA QUADRADA NÚMERO 24  CORTE 33 (UNIDADE: MXKM). AF_07/2019</v>
          </cell>
          <cell r="I6757" t="str">
            <v>MXKM</v>
          </cell>
          <cell r="J6757" t="str">
            <v>COLETADO</v>
          </cell>
          <cell r="K6757" t="str">
            <v>10,49</v>
          </cell>
        </row>
        <row r="6758">
          <cell r="G6758">
            <v>99802</v>
          </cell>
          <cell r="H6758" t="str">
            <v>LIMPEZA DE PISO CERÂMICO OU PORCELANATO COM VASSOURA A SECO. AF_04/2019</v>
          </cell>
          <cell r="I6758" t="str">
            <v>M2</v>
          </cell>
          <cell r="J6758" t="str">
            <v>COLETADO</v>
          </cell>
          <cell r="K6758" t="str">
            <v>0,42</v>
          </cell>
        </row>
        <row r="6759">
          <cell r="G6759">
            <v>99803</v>
          </cell>
          <cell r="H6759" t="str">
            <v>LIMPEZA DE PISO CERÂMICO OU PORCELANATO COM PANO ÚMIDO. AF_04/2019</v>
          </cell>
          <cell r="I6759" t="str">
            <v>M2</v>
          </cell>
          <cell r="J6759" t="str">
            <v>COLETADO</v>
          </cell>
          <cell r="K6759" t="str">
            <v>1,66</v>
          </cell>
        </row>
        <row r="6760">
          <cell r="G6760">
            <v>99804</v>
          </cell>
          <cell r="H6760" t="str">
            <v>LIMPEZA DE PISO CERÂMICO OU PORCELANATO UTILIZANDO DETERGENTE NEUTRO E ESCOVAÇÃO MANUAL. AF_04/2019</v>
          </cell>
          <cell r="I6760" t="str">
            <v>M2</v>
          </cell>
          <cell r="J6760" t="str">
            <v>COEFICIENTE DE REPRESENTATIVIDADE</v>
          </cell>
          <cell r="K6760" t="str">
            <v>4,32</v>
          </cell>
        </row>
        <row r="6761">
          <cell r="G6761">
            <v>99805</v>
          </cell>
          <cell r="H6761" t="str">
            <v>LIMPEZA DE PISO CERÂMICO OU COM PEDRAS RÚSTICAS UTILIZANDO ÁCIDO MURIÁTICO. AF_04/2019</v>
          </cell>
          <cell r="I6761" t="str">
            <v>M2</v>
          </cell>
          <cell r="J6761" t="str">
            <v>COEFICIENTE DE REPRESENTATIVIDADE</v>
          </cell>
          <cell r="K6761" t="str">
            <v>9,11</v>
          </cell>
        </row>
        <row r="6762">
          <cell r="G6762">
            <v>99806</v>
          </cell>
          <cell r="H6762" t="str">
            <v>LIMPEZA DE REVESTIMENTO CERÂMICO EM PAREDE COM PANO ÚMIDO AF_04/2019</v>
          </cell>
          <cell r="I6762" t="str">
            <v>M2</v>
          </cell>
          <cell r="J6762" t="str">
            <v>COLETADO</v>
          </cell>
          <cell r="K6762" t="str">
            <v>0,68</v>
          </cell>
        </row>
        <row r="6763">
          <cell r="G6763">
            <v>99807</v>
          </cell>
          <cell r="H6763" t="str">
            <v>LIMPEZA DE REVESTIMENTO CERÂMICO EM PAREDE UTILIZANDO DETERGENTE NEUTRO E ESCOVAÇÃO MANUAL. AF_04/2019</v>
          </cell>
          <cell r="I6763" t="str">
            <v>M2</v>
          </cell>
          <cell r="J6763" t="str">
            <v>COEFICIENTE DE REPRESENTATIVIDADE</v>
          </cell>
          <cell r="K6763" t="str">
            <v>1,32</v>
          </cell>
        </row>
        <row r="6764">
          <cell r="G6764">
            <v>99808</v>
          </cell>
          <cell r="H6764" t="str">
            <v>LIMPEZA DE REVESTIMENTO CERÂMICO EM PAREDE UTILIZANDO ÁCIDO MURIÁTICO. AF_04/2019</v>
          </cell>
          <cell r="I6764" t="str">
            <v>M2</v>
          </cell>
          <cell r="J6764" t="str">
            <v>COEFICIENTE DE REPRESENTATIVIDADE</v>
          </cell>
          <cell r="K6764" t="str">
            <v>3,28</v>
          </cell>
        </row>
        <row r="6765">
          <cell r="G6765">
            <v>99809</v>
          </cell>
          <cell r="H6765" t="str">
            <v>LIMPEZA DE PISO DE LADRILHO HIDRÁULICO COM PANO ÚMIDO. AF_04/2019</v>
          </cell>
          <cell r="I6765" t="str">
            <v>M2</v>
          </cell>
          <cell r="J6765" t="str">
            <v>COLETADO</v>
          </cell>
          <cell r="K6765" t="str">
            <v>4,73</v>
          </cell>
        </row>
        <row r="6766">
          <cell r="G6766">
            <v>99810</v>
          </cell>
          <cell r="H6766" t="str">
            <v>LIMPEZA DE PISO DE MÁRMORE/GRANITO UTILIZANDO DETERGENTE NEUTRO E ESCOVAÇÃO MANUAL. AF_04/2019</v>
          </cell>
          <cell r="I6766" t="str">
            <v>M2</v>
          </cell>
          <cell r="J6766" t="str">
            <v>COEFICIENTE DE REPRESENTATIVIDADE</v>
          </cell>
          <cell r="K6766" t="str">
            <v>5,90</v>
          </cell>
        </row>
        <row r="6767">
          <cell r="G6767">
            <v>99811</v>
          </cell>
          <cell r="H6767" t="str">
            <v>LIMPEZA DE CONTRAPISO COM VASSOURA A SECO. AF_04/2019</v>
          </cell>
          <cell r="I6767" t="str">
            <v>M2</v>
          </cell>
          <cell r="J6767" t="str">
            <v>COLETADO</v>
          </cell>
          <cell r="K6767" t="str">
            <v>2,83</v>
          </cell>
        </row>
        <row r="6768">
          <cell r="G6768">
            <v>99812</v>
          </cell>
          <cell r="H6768" t="str">
            <v>LIMPEZA DE LADRILHO HIDRÁULICO EM PAREDE COM PANO ÚMIDO. AF_04/2019</v>
          </cell>
          <cell r="I6768" t="str">
            <v>M2</v>
          </cell>
          <cell r="J6768" t="str">
            <v>COLETADO</v>
          </cell>
          <cell r="K6768" t="str">
            <v>0,90</v>
          </cell>
        </row>
        <row r="6769">
          <cell r="G6769">
            <v>99813</v>
          </cell>
          <cell r="H6769" t="str">
            <v>LIMPEZA DE MÁRMORE/GRANITO EM PAREDE UTILIZANDO DETERGENTE NEUTRO E ESCOVAÇÃO MANUAL. AF_04/2019</v>
          </cell>
          <cell r="I6769" t="str">
            <v>M2</v>
          </cell>
          <cell r="J6769" t="str">
            <v>COEFICIENTE DE REPRESENTATIVIDADE</v>
          </cell>
          <cell r="K6769" t="str">
            <v>0,79</v>
          </cell>
        </row>
        <row r="6770">
          <cell r="G6770">
            <v>99814</v>
          </cell>
          <cell r="H6770" t="str">
            <v>LIMPEZA DE SUPERFÍCIE COM JATO DE ALTA PRESSÃO. AF_04/2019</v>
          </cell>
          <cell r="I6770" t="str">
            <v>M2</v>
          </cell>
          <cell r="J6770" t="str">
            <v>COEFICIENTE DE REPRESENTATIVIDADE</v>
          </cell>
          <cell r="K6770" t="str">
            <v>1,58</v>
          </cell>
        </row>
        <row r="6771">
          <cell r="G6771">
            <v>99815</v>
          </cell>
          <cell r="H6771" t="str">
            <v>LIMPEZA DE PIA INOX COM BANCADA DE PEDRA, INCLUSIVE METAIS CORRESPONDENTES. AF_04/2019</v>
          </cell>
          <cell r="I6771" t="str">
            <v>UN</v>
          </cell>
          <cell r="J6771" t="str">
            <v>COEFICIENTE DE REPRESENTATIVIDADE</v>
          </cell>
          <cell r="K6771" t="str">
            <v>7,47</v>
          </cell>
        </row>
        <row r="6772">
          <cell r="G6772">
            <v>99816</v>
          </cell>
          <cell r="H6772" t="str">
            <v>LIMPEZA DE TANQUE OU LAVATÓRIO DE LOUÇA ISOLADO, INCLUSIVE METAIS CORRESPONDENTES. AF_04/2019</v>
          </cell>
          <cell r="I6772" t="str">
            <v>UN</v>
          </cell>
          <cell r="J6772" t="str">
            <v>COEFICIENTE DE REPRESENTATIVIDADE</v>
          </cell>
          <cell r="K6772" t="str">
            <v>7,90</v>
          </cell>
        </row>
        <row r="6773">
          <cell r="G6773">
            <v>99817</v>
          </cell>
          <cell r="H6773" t="str">
            <v>LIMPEZA DE LAVATÓRIO DE LOUÇA COM BANCADA DE PEDRA, INCLUSIVE METAIS CORRESPONDENTES. AF_04/2019</v>
          </cell>
          <cell r="I6773" t="str">
            <v>UN</v>
          </cell>
          <cell r="J6773" t="str">
            <v>COEFICIENTE DE REPRESENTATIVIDADE</v>
          </cell>
          <cell r="K6773" t="str">
            <v>4,91</v>
          </cell>
        </row>
        <row r="6774">
          <cell r="G6774">
            <v>99818</v>
          </cell>
          <cell r="H6774" t="str">
            <v>LIMPEZA DE BACIA SANITÁRIA, BIDÊ OU MICTÓRIO EM LOUÇA, INCLUSIVE METAIS CORRESPONDENTES. AF_04/2019</v>
          </cell>
          <cell r="I6774" t="str">
            <v>UN</v>
          </cell>
          <cell r="J6774" t="str">
            <v>COEFICIENTE DE REPRESENTATIVIDADE</v>
          </cell>
          <cell r="K6774" t="str">
            <v>4,91</v>
          </cell>
        </row>
        <row r="6775">
          <cell r="G6775">
            <v>99819</v>
          </cell>
          <cell r="H6775" t="str">
            <v>LIMPEZA DE BANCADA DE PEDRA (MÁRMORE OU GRANITO). AF_04/2019</v>
          </cell>
          <cell r="I6775" t="str">
            <v>M2</v>
          </cell>
          <cell r="J6775" t="str">
            <v>COEFICIENTE DE REPRESENTATIVIDADE</v>
          </cell>
          <cell r="K6775" t="str">
            <v>13,52</v>
          </cell>
        </row>
        <row r="6776">
          <cell r="G6776">
            <v>99820</v>
          </cell>
          <cell r="H6776" t="str">
            <v>LIMPEZA DE JANELA INTEIRAMENTE DE VIDRO. AF_04/2019</v>
          </cell>
          <cell r="I6776" t="str">
            <v>M2</v>
          </cell>
          <cell r="J6776" t="str">
            <v>COEFICIENTE DE REPRESENTATIVIDADE</v>
          </cell>
          <cell r="K6776" t="str">
            <v>1,68</v>
          </cell>
        </row>
        <row r="6777">
          <cell r="G6777">
            <v>99821</v>
          </cell>
          <cell r="H6777" t="str">
            <v>LIMPEZA DE JANELA DE VIDRO COM CAIXILHO EM AÇO/ALUMÍNIO/PVC. AF_04/2019</v>
          </cell>
          <cell r="I6777" t="str">
            <v>M2</v>
          </cell>
          <cell r="J6777" t="str">
            <v>COEFICIENTE DE REPRESENTATIVIDADE</v>
          </cell>
          <cell r="K6777" t="str">
            <v>2,62</v>
          </cell>
        </row>
        <row r="6778">
          <cell r="G6778">
            <v>99822</v>
          </cell>
          <cell r="H6778" t="str">
            <v>LIMPEZA DE PORTA DE MADEIRA. AF_04/2019</v>
          </cell>
          <cell r="I6778" t="str">
            <v>M2</v>
          </cell>
          <cell r="J6778" t="str">
            <v>COLETADO</v>
          </cell>
          <cell r="K6778" t="str">
            <v>0,80</v>
          </cell>
        </row>
        <row r="6779">
          <cell r="G6779">
            <v>99823</v>
          </cell>
          <cell r="H6779" t="str">
            <v>LIMPEZA DE PORTA INTEIRAMENTE DE VIDRO. AF_04/2019</v>
          </cell>
          <cell r="I6779" t="str">
            <v>M2</v>
          </cell>
          <cell r="J6779" t="str">
            <v>COEFICIENTE DE REPRESENTATIVIDADE</v>
          </cell>
          <cell r="K6779" t="str">
            <v>1,95</v>
          </cell>
        </row>
        <row r="6780">
          <cell r="G6780">
            <v>99824</v>
          </cell>
          <cell r="H6780" t="str">
            <v>LIMPEZA DE PORTA EM AÇO/ALUMÍNIO. AF_04/2019</v>
          </cell>
          <cell r="I6780" t="str">
            <v>M2</v>
          </cell>
          <cell r="J6780" t="str">
            <v>COEFICIENTE DE REPRESENTATIVIDADE</v>
          </cell>
          <cell r="K6780" t="str">
            <v>2,11</v>
          </cell>
        </row>
        <row r="6781">
          <cell r="G6781">
            <v>99825</v>
          </cell>
          <cell r="H6781" t="str">
            <v>LIMPEZA DE PORTA DE VIDRO COM CAIXILHO EM AÇO/ ALUMÍNIO/ PVC. AF_04/2019</v>
          </cell>
          <cell r="I6781" t="str">
            <v>M2</v>
          </cell>
          <cell r="J6781" t="str">
            <v>COEFICIENTE DE REPRESENTATIVIDADE</v>
          </cell>
          <cell r="K6781" t="str">
            <v>3,04</v>
          </cell>
        </row>
        <row r="6782">
          <cell r="G6782">
            <v>99826</v>
          </cell>
          <cell r="H6782" t="str">
            <v>LIMPEZA DE FORRO REMOVÍVEL COM PANO ÚMIDO. AF_04/2019</v>
          </cell>
          <cell r="I6782" t="str">
            <v>M2</v>
          </cell>
          <cell r="J6782" t="str">
            <v>COLETADO</v>
          </cell>
          <cell r="K6782" t="str">
            <v>1,23</v>
          </cell>
        </row>
        <row r="6783">
          <cell r="G6783">
            <v>97010</v>
          </cell>
          <cell r="H6783" t="str">
            <v>GUARDA-CORPO FIXADO EM FÔRMA DE MADEIRA COM TRAVESSÕES EM MADEIRA PREGADA E FECHAMENTO EM TELA DE POLIPROPILENO PARA EDIFICAÇÕES COM ATÉ 2 PAVIMENTOS. AF_11/2017</v>
          </cell>
          <cell r="I6783" t="str">
            <v>M</v>
          </cell>
          <cell r="J6783" t="str">
            <v>COEFICIENTE DE REPRESENTATIVIDADE</v>
          </cell>
          <cell r="K6783" t="str">
            <v>64,98</v>
          </cell>
        </row>
        <row r="6784">
          <cell r="G6784">
            <v>97011</v>
          </cell>
          <cell r="H6784" t="str">
            <v>GUARDA-CORPO FIXADO EM FÔRMA DE MADEIRA COM TRAVESSÕES EM MADEIRA PREGADA E FECHAMENTO EM TELA DE POLIPROPILENO PARA EDIFICAÇÕES COM  3 PAVIMENTOS. AF_11/2017</v>
          </cell>
          <cell r="I6784" t="str">
            <v>M</v>
          </cell>
          <cell r="J6784" t="str">
            <v>COEFICIENTE DE REPRESENTATIVIDADE</v>
          </cell>
          <cell r="K6784" t="str">
            <v>49,22</v>
          </cell>
        </row>
        <row r="6785">
          <cell r="G6785">
            <v>97012</v>
          </cell>
          <cell r="H6785" t="str">
            <v>GUARDA-CORPO FIXADO EM FÔRMA DE MADEIRA COM TRAVESSÕES EM MADEIRA PREGADA E FECHAMENTO EM TELA DE POLIPROPILENO PARA EDIFICAÇÕES COM ALTURA IGUAL OU SUPERIOR A 4 PAVIMENTOS. AF_11/2017</v>
          </cell>
          <cell r="I6785" t="str">
            <v>M</v>
          </cell>
          <cell r="J6785" t="str">
            <v>COEFICIENTE DE REPRESENTATIVIDADE</v>
          </cell>
          <cell r="K6785" t="str">
            <v>41,35</v>
          </cell>
        </row>
        <row r="6786">
          <cell r="G6786">
            <v>97013</v>
          </cell>
          <cell r="H6786" t="str">
            <v>GUARDA-CORPO FIXADO EM FÔRMA DE MADEIRA COM TRAVESSÕES EM MADEIRA PREGADA E FECHAMENTO EM PAINEL COMPENSADO PARA EDIFICAÇÕES COM ATÉ 2 PAVIMENTOS. AF_11/2017</v>
          </cell>
          <cell r="I6786" t="str">
            <v>M</v>
          </cell>
          <cell r="J6786" t="str">
            <v>COEFICIENTE DE REPRESENTATIVIDADE</v>
          </cell>
          <cell r="K6786" t="str">
            <v>98,07</v>
          </cell>
        </row>
        <row r="6787">
          <cell r="G6787">
            <v>97014</v>
          </cell>
          <cell r="H6787" t="str">
            <v>GUARDA-CORPO FIXADO EM FÔRMA DE MADEIRA COM TRAVESSÕES EM MADEIRA PREGADA E FECHAMENTO EM PAINEL COMPENSADO PARA EDIFICAÇÕES COM 3 PAVIMENTOS. AF_11/2017</v>
          </cell>
          <cell r="I6787" t="str">
            <v>M</v>
          </cell>
          <cell r="J6787" t="str">
            <v>COEFICIENTE DE REPRESENTATIVIDADE</v>
          </cell>
          <cell r="K6787" t="str">
            <v>71,49</v>
          </cell>
        </row>
        <row r="6788">
          <cell r="G6788">
            <v>97015</v>
          </cell>
          <cell r="H6788" t="str">
            <v>GUARDA-CORPO FIXADO EM FÔRMA DE MADEIRA COM TRAVESSÕES EM MADEIRA PREGADA E FECHAMENTO EM PAINEL COMPENSADO PARA EDIFICAÇÕES COM ALTURA IGUAL OU SUPERIOR A 4 PAVIMENTOS. AF_11/2017</v>
          </cell>
          <cell r="I6788" t="str">
            <v>M</v>
          </cell>
          <cell r="J6788" t="str">
            <v>COEFICIENTE DE REPRESENTATIVIDADE</v>
          </cell>
          <cell r="K6788" t="str">
            <v>58,08</v>
          </cell>
        </row>
        <row r="6789">
          <cell r="G6789">
            <v>97016</v>
          </cell>
          <cell r="H6789" t="str">
            <v>GUARDA-CORPO FIXADO EM FÔRMA DE MADEIRA COM TRAVESSÕES EM MADEIRA PREGADA PRÉ-MONTADA E ENCAIXE NA FÔRMA. PARA EDIFICAÇÕES COM ATÉ 2 PAVIMENTOS. AF_11/2017</v>
          </cell>
          <cell r="I6789" t="str">
            <v>M</v>
          </cell>
          <cell r="J6789" t="str">
            <v>COEFICIENTE DE REPRESENTATIVIDADE</v>
          </cell>
          <cell r="K6789" t="str">
            <v>58,24</v>
          </cell>
        </row>
        <row r="6790">
          <cell r="G6790">
            <v>97017</v>
          </cell>
          <cell r="H6790" t="str">
            <v>GUARDA-CORPO FIXADO EM FÔRMA DE MADEIRA COM TRAVESSÕES EM MADEIRA PREGADA PRÉ-MONTADA E ENCAIXE NA FÔRMA PARA EDIFICAÇÕES COM 3 PAVIMENTOS. AF_11/2017</v>
          </cell>
          <cell r="I6790" t="str">
            <v>M</v>
          </cell>
          <cell r="J6790" t="str">
            <v>COEFICIENTE DE REPRESENTATIVIDADE</v>
          </cell>
          <cell r="K6790" t="str">
            <v>43,22</v>
          </cell>
        </row>
        <row r="6791">
          <cell r="G6791">
            <v>97018</v>
          </cell>
          <cell r="H6791" t="str">
            <v>GUARDA-CORPO FIXADO EM FÔRMA DE MADEIRA COM TRAVESSÕES EM MADEIRA PREGADA PRÉ-MONTADA E ENCAIXE NA FÔRMA. PARA EDIFICAÇÕES COM ALTURA IGUAL OU SUPERIOR A 4 PAVIMENTOS. AF_11/2017</v>
          </cell>
          <cell r="I6791" t="str">
            <v>M</v>
          </cell>
          <cell r="J6791" t="str">
            <v>COEFICIENTE DE REPRESENTATIVIDADE</v>
          </cell>
          <cell r="K6791" t="str">
            <v>35,44</v>
          </cell>
        </row>
        <row r="6792">
          <cell r="G6792">
            <v>97031</v>
          </cell>
          <cell r="H6792" t="str">
            <v>GUARDA-CORPO EM LAJE PÓS-DESFÔRMA, PARA ESTRUTURAS EM CONCRETO, COM ESCORAS DE MADEIRA ESTRONCADAS NA ESTRUTURA, TRAVESSÕES DE MADEIRA PREGADOS E FECHAMENTO EM TELA DE POLIPROPILENO PARA EDIFICAÇÕES COM ALTURA ATÉ 4 PAVIMENTOS (1 MONTAGEM POR OBRA). AF_11/2017</v>
          </cell>
          <cell r="I6792" t="str">
            <v>M</v>
          </cell>
          <cell r="J6792" t="str">
            <v>COEFICIENTE DE REPRESENTATIVIDADE</v>
          </cell>
          <cell r="K6792" t="str">
            <v>92,68</v>
          </cell>
        </row>
        <row r="6793">
          <cell r="G6793">
            <v>97032</v>
          </cell>
          <cell r="H6793" t="str">
            <v>GUARDA-CORPO EM LAJE PÓS-DESFÔRMA, PARA ESTRUTURAS EM CONCRETO, COM ESCORAS DE MADEIRA ESTRONCADAS NA ESTRUTURA, TRAVESSÕES DE MADEIRA PREGADOS E FECHAMENTO EM TELA DE POLIPROPILENO PARA EDIFICAÇÕES ACIMA DE 4 PAV. (2 MONTAGENS POR OBRA). AF_11/2017</v>
          </cell>
          <cell r="I6793" t="str">
            <v>M</v>
          </cell>
          <cell r="J6793" t="str">
            <v>COEFICIENTE DE REPRESENTATIVIDADE</v>
          </cell>
          <cell r="K6793" t="str">
            <v>55,82</v>
          </cell>
        </row>
        <row r="6794">
          <cell r="G6794">
            <v>97033</v>
          </cell>
          <cell r="H6794" t="str">
            <v>GUARDA-CORPO EM LAJE PÓS-DESFORMA, PARA ESTRUTURAS EM CONCRETO, COM ESCORAS METÁLICAS ESTRONCADAS NA ESTRUTURA, TRAVESSÕES DE MADEIRA E FECHAMENTO EM TELA DE POLIPROPILENO PARA EDIFICAÇÕES COM ALTURA ATÉ 4 PAVIMENTOS (1 MONTAGEM POR OBRA). AF_11/2017</v>
          </cell>
          <cell r="I6794" t="str">
            <v>M</v>
          </cell>
          <cell r="J6794" t="str">
            <v>COEFICIENTE DE REPRESENTATIVIDADE</v>
          </cell>
          <cell r="K6794" t="str">
            <v>97,96</v>
          </cell>
        </row>
        <row r="6795">
          <cell r="G6795">
            <v>97034</v>
          </cell>
          <cell r="H6795" t="str">
            <v>GUARDA-CORPO EM LAJE PÓS-DESFORMA, PARA ESTRUTURAS EM CONCRETO, COM ESCORAS METÁLICAS ESTRONCADAS NA ESTRUTURA, TRAVESSÕES DE MADEIRA E FECHAMENTO EM TELA DE POLIPROPILENO PARA EDIFICAÇÕES ACIMA DE 4 PAVIMENTOS (2 MONTAGENS POR OBRA). AF_11/2017</v>
          </cell>
          <cell r="I6795" t="str">
            <v>M</v>
          </cell>
          <cell r="J6795" t="str">
            <v>COEFICIENTE DE REPRESENTATIVIDADE</v>
          </cell>
          <cell r="K6795" t="str">
            <v>57,38</v>
          </cell>
        </row>
        <row r="6796">
          <cell r="G6796">
            <v>97039</v>
          </cell>
          <cell r="H6796" t="str">
            <v>FECHAMENTO REMOVÍVEL DE VÃO DE PORTAS, EM MADEIRA (VÃO DO ELEVADOR)  1 MONTAGEM EM OBRA. AF_11/2017</v>
          </cell>
          <cell r="I6796" t="str">
            <v>M2</v>
          </cell>
          <cell r="J6796" t="str">
            <v>COEFICIENTE DE REPRESENTATIVIDADE</v>
          </cell>
          <cell r="K6796" t="str">
            <v>46,85</v>
          </cell>
        </row>
        <row r="6797">
          <cell r="G6797">
            <v>97040</v>
          </cell>
          <cell r="H6797" t="str">
            <v>FECHAMENTO REMOVÍVEL DE ABERTURA DE CAIXILHO, EM MADEIRA  4 MONTAGENS EM OBRA. AF_11/2017</v>
          </cell>
          <cell r="I6797" t="str">
            <v>M2</v>
          </cell>
          <cell r="J6797" t="str">
            <v>COEFICIENTE DE REPRESENTATIVIDADE</v>
          </cell>
          <cell r="K6797" t="str">
            <v>15,68</v>
          </cell>
        </row>
        <row r="6798">
          <cell r="G6798">
            <v>97041</v>
          </cell>
          <cell r="H6798" t="str">
            <v>FECHAMENTO REMOVÍVEL DE ABERTURA NO PISO, EM MADEIRA  1 MONTAGEM EM OBRA. AF_11/2017</v>
          </cell>
          <cell r="I6798" t="str">
            <v>M2</v>
          </cell>
          <cell r="J6798" t="str">
            <v>COEFICIENTE DE REPRESENTATIVIDADE</v>
          </cell>
          <cell r="K6798" t="str">
            <v>265,45</v>
          </cell>
        </row>
        <row r="6799">
          <cell r="G6799">
            <v>97046</v>
          </cell>
          <cell r="H6799" t="str">
            <v>PONTEIRAS DE PROTEÇÃO DE VERGALHÕES EXPOSTOS EM FUNDAÇÕES. AF_11/2017</v>
          </cell>
          <cell r="I6799" t="str">
            <v>M2</v>
          </cell>
          <cell r="J6799" t="str">
            <v>ATRIBUÍDO SÃO PAULO</v>
          </cell>
          <cell r="K6799" t="str">
            <v>0,35</v>
          </cell>
        </row>
        <row r="6800">
          <cell r="G6800">
            <v>97047</v>
          </cell>
          <cell r="H6800" t="str">
            <v>PONTEIRAS DE PROTEÇÃO DE VERGALHÕES EXPOSTOS EM ESTRUTURAS DE CONCRETO ARMADO CONVENCIONAL. AF_11/2017</v>
          </cell>
          <cell r="I6800" t="str">
            <v>M2</v>
          </cell>
          <cell r="J6800" t="str">
            <v>ATRIBUÍDO SÃO PAULO</v>
          </cell>
          <cell r="K6800" t="str">
            <v>0,13</v>
          </cell>
        </row>
        <row r="6801">
          <cell r="G6801">
            <v>97048</v>
          </cell>
          <cell r="H6801" t="str">
            <v>PONTEIRAS DE PROTEÇÃO DE VERGALHÕES EXPOSTOS EM ALVENARIA ESTRUTURAL. AF_11/2017</v>
          </cell>
          <cell r="I6801" t="str">
            <v>M2</v>
          </cell>
          <cell r="J6801" t="str">
            <v>ATRIBUÍDO SÃO PAULO</v>
          </cell>
          <cell r="K6801" t="str">
            <v>0,10</v>
          </cell>
        </row>
        <row r="6802">
          <cell r="G6802">
            <v>97054</v>
          </cell>
          <cell r="H6802" t="str">
            <v>INSTALAÇÃO DE SINALIZADOR NOTURNO LED. AF_11/2017</v>
          </cell>
          <cell r="I6802" t="str">
            <v>UN</v>
          </cell>
          <cell r="J6802" t="str">
            <v>COEFICIENTE DE REPRESENTATIVIDADE</v>
          </cell>
          <cell r="K6802" t="str">
            <v>24,67</v>
          </cell>
        </row>
        <row r="6803">
          <cell r="G6803">
            <v>97062</v>
          </cell>
          <cell r="H6803" t="str">
            <v>COLOCAÇÃO DE TELA EM ANDAIME FACHADEIRO. AF_11/2017</v>
          </cell>
          <cell r="I6803" t="str">
            <v>M2</v>
          </cell>
          <cell r="J6803" t="str">
            <v>COEFICIENTE DE REPRESENTATIVIDADE</v>
          </cell>
          <cell r="K6803" t="str">
            <v>5,75</v>
          </cell>
        </row>
        <row r="6804">
          <cell r="G6804">
            <v>97063</v>
          </cell>
          <cell r="H6804" t="str">
            <v>MONTAGEM E DESMONTAGEM DE ANDAIME MODULAR FACHADEIRO, COM PISO METÁLICO, PARA EDIFICAÇÕES COM MÚLTIPLOS PAVIMENTOS (EXCLUSIVE ANDAIME E LIMPEZA). AF_11/2017</v>
          </cell>
          <cell r="I6804" t="str">
            <v>M2</v>
          </cell>
          <cell r="J6804" t="str">
            <v>COEFICIENTE DE REPRESENTATIVIDADE</v>
          </cell>
          <cell r="K6804" t="str">
            <v>8,40</v>
          </cell>
        </row>
        <row r="6805">
          <cell r="G6805">
            <v>97064</v>
          </cell>
          <cell r="H6805" t="str">
            <v>MONTAGEM E DESMONTAGEM DE ANDAIME TUBULAR TIPO TORRE (EXCLUSIVE ANDAIME E LIMPEZA). AF_11/2017</v>
          </cell>
          <cell r="I6805" t="str">
            <v>M</v>
          </cell>
          <cell r="J6805" t="str">
            <v>COEFICIENTE DE REPRESENTATIVIDADE</v>
          </cell>
          <cell r="K6805" t="str">
            <v>15,49</v>
          </cell>
        </row>
        <row r="6806">
          <cell r="G6806">
            <v>97065</v>
          </cell>
          <cell r="H6806" t="str">
            <v>MONTAGEM E DESMONTAGEM DE ANDAIME MULTIDIRECIONAL (EXCLUSIVE ANDAIME E LIMPEZA). AF_11/2017</v>
          </cell>
          <cell r="I6806" t="str">
            <v>M3</v>
          </cell>
          <cell r="J6806" t="str">
            <v>COEFICIENTE DE REPRESENTATIVIDADE</v>
          </cell>
          <cell r="K6806" t="str">
            <v>5,37</v>
          </cell>
        </row>
        <row r="6807">
          <cell r="G6807">
            <v>97066</v>
          </cell>
          <cell r="H6807" t="str">
            <v>COBERTURA PARA PROTEÇÃO DE PEDESTRES SOBRE ESTRUTURA DE ANDAIME, INCLUSIVE MONTAGEM E DESMONTAGEM. AF_11/2017</v>
          </cell>
          <cell r="I6807" t="str">
            <v>M2</v>
          </cell>
          <cell r="J6807" t="str">
            <v>COEFICIENTE DE REPRESENTATIVIDADE</v>
          </cell>
          <cell r="K6807" t="str">
            <v>101,64</v>
          </cell>
        </row>
        <row r="6808">
          <cell r="G6808">
            <v>97067</v>
          </cell>
          <cell r="H6808" t="str">
            <v>PLATAFORMA DE PROTEÇÃO PRINCIPAL PARA ALVENARIA ESTRUTURAL PARA SER APOIADA EM ANDAIME, INCLUSIVE MONTAGEM E DESMONTAGEM. AF_11/2017</v>
          </cell>
          <cell r="I6808" t="str">
            <v>M</v>
          </cell>
          <cell r="J6808" t="str">
            <v>COEFICIENTE DE REPRESENTATIVIDADE</v>
          </cell>
          <cell r="K6808" t="str">
            <v>696,63</v>
          </cell>
        </row>
        <row r="6809">
          <cell r="G6809">
            <v>97621</v>
          </cell>
          <cell r="H6809" t="str">
            <v>DEMOLIÇÃO DE ALVENARIA DE BLOCO FURADO, DE FORMA MANUAL, COM REAPROVEITAMENTO. AF_12/2017</v>
          </cell>
          <cell r="I6809" t="str">
            <v>M3</v>
          </cell>
          <cell r="J6809" t="str">
            <v>COLETADO</v>
          </cell>
          <cell r="K6809" t="str">
            <v>93,02</v>
          </cell>
        </row>
        <row r="6810">
          <cell r="G6810">
            <v>97622</v>
          </cell>
          <cell r="H6810" t="str">
            <v>DEMOLIÇÃO DE ALVENARIA DE BLOCO FURADO, DE FORMA MANUAL, SEM REAPROVEITAMENTO. AF_12/2017</v>
          </cell>
          <cell r="I6810" t="str">
            <v>M3</v>
          </cell>
          <cell r="J6810" t="str">
            <v>COLETADO</v>
          </cell>
          <cell r="K6810" t="str">
            <v>45,34</v>
          </cell>
        </row>
        <row r="6811">
          <cell r="G6811">
            <v>97623</v>
          </cell>
          <cell r="H6811" t="str">
            <v>DEMOLIÇÃO DE ALVENARIA DE TIJOLO MACIÇO, DE FORMA MANUAL, COM REAPROVEITAMENTO. AF_12/2017</v>
          </cell>
          <cell r="I6811" t="str">
            <v>M3</v>
          </cell>
          <cell r="J6811" t="str">
            <v>COLETADO</v>
          </cell>
          <cell r="K6811" t="str">
            <v>138,89</v>
          </cell>
        </row>
        <row r="6812">
          <cell r="G6812">
            <v>97624</v>
          </cell>
          <cell r="H6812" t="str">
            <v>DEMOLIÇÃO DE ALVENARIA DE TIJOLO MACIÇO, DE FORMA MANUAL, SEM REAPROVEITAMENTO. AF_12/2017</v>
          </cell>
          <cell r="I6812" t="str">
            <v>M3</v>
          </cell>
          <cell r="J6812" t="str">
            <v>COLETADO</v>
          </cell>
          <cell r="K6812" t="str">
            <v>85,24</v>
          </cell>
        </row>
        <row r="6813">
          <cell r="G6813">
            <v>97625</v>
          </cell>
          <cell r="H6813" t="str">
            <v>DEMOLIÇÃO DE ALVENARIA PARA QUALQUER TIPO DE BLOCO, DE FORMA MECANIZADA, SEM REAPROVEITAMENTO. AF_12/2017</v>
          </cell>
          <cell r="I6813" t="str">
            <v>M3</v>
          </cell>
          <cell r="J6813" t="str">
            <v>ATRIBUÍDO SÃO PAULO</v>
          </cell>
          <cell r="K6813" t="str">
            <v>48,96</v>
          </cell>
        </row>
        <row r="6814">
          <cell r="G6814">
            <v>97626</v>
          </cell>
          <cell r="H6814" t="str">
            <v>DEMOLIÇÃO DE PILARES E VIGAS EM CONCRETO ARMADO, DE FORMA MANUAL, SEM REAPROVEITAMENTO. AF_12/2017</v>
          </cell>
          <cell r="I6814" t="str">
            <v>M3</v>
          </cell>
          <cell r="J6814" t="str">
            <v>COEFICIENTE DE REPRESENTATIVIDADE</v>
          </cell>
          <cell r="K6814" t="str">
            <v>490,39</v>
          </cell>
        </row>
        <row r="6815">
          <cell r="G6815">
            <v>97627</v>
          </cell>
          <cell r="H6815" t="str">
            <v>DEMOLIÇÃO DE PILARES E VIGAS EM CONCRETO ARMADO, DE FORMA MECANIZADA COM MARTELETE, SEM REAPROVEITAMENTO. AF_12/2017</v>
          </cell>
          <cell r="I6815" t="str">
            <v>M3</v>
          </cell>
          <cell r="J6815" t="str">
            <v>ATRIBUÍDO SÃO PAULO</v>
          </cell>
          <cell r="K6815" t="str">
            <v>223,86</v>
          </cell>
        </row>
        <row r="6816">
          <cell r="G6816">
            <v>97628</v>
          </cell>
          <cell r="H6816" t="str">
            <v>DEMOLIÇÃO DE LAJES, DE FORMA MANUAL, SEM REAPROVEITAMENTO. AF_12/2017</v>
          </cell>
          <cell r="I6816" t="str">
            <v>M3</v>
          </cell>
          <cell r="J6816" t="str">
            <v>COLETADO</v>
          </cell>
          <cell r="K6816" t="str">
            <v>224,08</v>
          </cell>
        </row>
        <row r="6817">
          <cell r="G6817">
            <v>97629</v>
          </cell>
          <cell r="H6817" t="str">
            <v>DEMOLIÇÃO DE LAJES, DE FORMA MECANIZADA COM MARTELETE, SEM REAPROVEITAMENTO. AF_12/2017</v>
          </cell>
          <cell r="I6817" t="str">
            <v>M3</v>
          </cell>
          <cell r="J6817" t="str">
            <v>ATRIBUÍDO SÃO PAULO</v>
          </cell>
          <cell r="K6817" t="str">
            <v>96,33</v>
          </cell>
        </row>
        <row r="6818">
          <cell r="G6818">
            <v>97631</v>
          </cell>
          <cell r="H6818" t="str">
            <v>DEMOLIÇÃO DE ARGAMASSAS, DE FORMA MANUAL, SEM REAPROVEITAMENTO. AF_12/2017</v>
          </cell>
          <cell r="I6818" t="str">
            <v>M2</v>
          </cell>
          <cell r="J6818" t="str">
            <v>COLETADO</v>
          </cell>
          <cell r="K6818" t="str">
            <v>2,70</v>
          </cell>
        </row>
        <row r="6819">
          <cell r="G6819">
            <v>97632</v>
          </cell>
          <cell r="H6819" t="str">
            <v>DEMOLIÇÃO DE RODAPÉ CERÂMICO, DE FORMA MANUAL, SEM REAPROVEITAMENTO. AF_12/2017</v>
          </cell>
          <cell r="I6819" t="str">
            <v>M</v>
          </cell>
          <cell r="J6819" t="str">
            <v>COEFICIENTE DE REPRESENTATIVIDADE</v>
          </cell>
          <cell r="K6819" t="str">
            <v>2,13</v>
          </cell>
        </row>
        <row r="6820">
          <cell r="G6820">
            <v>97633</v>
          </cell>
          <cell r="H6820" t="str">
            <v>DEMOLIÇÃO DE REVESTIMENTO CERÂMICO, DE FORMA MANUAL, SEM REAPROVEITAMENTO. AF_12/2017</v>
          </cell>
          <cell r="I6820" t="str">
            <v>M2</v>
          </cell>
          <cell r="J6820" t="str">
            <v>COEFICIENTE DE REPRESENTATIVIDADE</v>
          </cell>
          <cell r="K6820" t="str">
            <v>18,62</v>
          </cell>
        </row>
        <row r="6821">
          <cell r="G6821">
            <v>97634</v>
          </cell>
          <cell r="H6821" t="str">
            <v>DEMOLIÇÃO DE REVESTIMENTO CERÂMICO, DE FORMA MECANIZADA COM MARTELETE, SEM REAPROVEITAMENTO. AF_12/2017</v>
          </cell>
          <cell r="I6821" t="str">
            <v>M2</v>
          </cell>
          <cell r="J6821" t="str">
            <v>ATRIBUÍDO SÃO PAULO</v>
          </cell>
          <cell r="K6821" t="str">
            <v>9,69</v>
          </cell>
        </row>
        <row r="6822">
          <cell r="G6822">
            <v>97635</v>
          </cell>
          <cell r="H6822" t="str">
            <v>DEMOLIÇÃO DE PAVIMENTO INTERTRAVADO, DE FORMA MANUAL, COM REAPROVEITAMENTO. AF_12/2017</v>
          </cell>
          <cell r="I6822" t="str">
            <v>M2</v>
          </cell>
          <cell r="J6822" t="str">
            <v>COEFICIENTE DE REPRESENTATIVIDADE</v>
          </cell>
          <cell r="K6822" t="str">
            <v>12,97</v>
          </cell>
        </row>
        <row r="6823">
          <cell r="G6823">
            <v>97636</v>
          </cell>
          <cell r="H6823" t="str">
            <v>DEMOLIÇÃO PARCIAL DE PAVIMENTO ASFÁLTICO, DE FORMA MECANIZADA, SEM REAPROVEITAMENTO. AF_12/2017</v>
          </cell>
          <cell r="I6823" t="str">
            <v>M2</v>
          </cell>
          <cell r="J6823" t="str">
            <v>ATRIBUÍDO SÃO PAULO</v>
          </cell>
          <cell r="K6823" t="str">
            <v>16,09</v>
          </cell>
        </row>
        <row r="6824">
          <cell r="G6824">
            <v>97637</v>
          </cell>
          <cell r="H6824" t="str">
            <v>REMOÇÃO DE TAPUME/ CHAPAS METÁLICAS E DE MADEIRA, DE FORMA MANUAL, SEM REAPROVEITAMENTO. AF_12/2017</v>
          </cell>
          <cell r="I6824" t="str">
            <v>M2</v>
          </cell>
          <cell r="J6824" t="str">
            <v>COEFICIENTE DE REPRESENTATIVIDADE</v>
          </cell>
          <cell r="K6824" t="str">
            <v>2,15</v>
          </cell>
        </row>
        <row r="6825">
          <cell r="G6825">
            <v>97638</v>
          </cell>
          <cell r="H6825" t="str">
            <v>REMOÇÃO DE CHAPAS E PERFIS DE DRYWALL, DE FORMA MANUAL, SEM REAPROVEITAMENTO. AF_12/2017</v>
          </cell>
          <cell r="I6825" t="str">
            <v>M2</v>
          </cell>
          <cell r="J6825" t="str">
            <v>COEFICIENTE DE REPRESENTATIVIDADE</v>
          </cell>
          <cell r="K6825" t="str">
            <v>6,26</v>
          </cell>
        </row>
        <row r="6826">
          <cell r="G6826">
            <v>97639</v>
          </cell>
          <cell r="H6826" t="str">
            <v>REMOÇÃO DE PLACAS E PILARETES DE CONCRETO, DE FORMA MANUAL, SEM REAPROVEITAMENTO. AF_12/2017</v>
          </cell>
          <cell r="I6826" t="str">
            <v>M2</v>
          </cell>
          <cell r="J6826" t="str">
            <v>COLETADO</v>
          </cell>
          <cell r="K6826" t="str">
            <v>16,47</v>
          </cell>
        </row>
        <row r="6827">
          <cell r="G6827">
            <v>97640</v>
          </cell>
          <cell r="H6827" t="str">
            <v>REMOÇÃO DE FORROS DE DRYWALL, PVC E FIBROMINERAL, DE FORMA MANUAL, SEM REAPROVEITAMENTO. AF_12/2017</v>
          </cell>
          <cell r="I6827" t="str">
            <v>M2</v>
          </cell>
          <cell r="J6827" t="str">
            <v>COEFICIENTE DE REPRESENTATIVIDADE</v>
          </cell>
          <cell r="K6827" t="str">
            <v>1,36</v>
          </cell>
        </row>
        <row r="6828">
          <cell r="G6828">
            <v>97641</v>
          </cell>
          <cell r="H6828" t="str">
            <v>REMOÇÃO DE FORRO DE GESSO, DE FORMA MANUAL, SEM REAPROVEITAMENTO. AF_12/2017</v>
          </cell>
          <cell r="I6828" t="str">
            <v>M2</v>
          </cell>
          <cell r="J6828" t="str">
            <v>COEFICIENTE DE REPRESENTATIVIDADE</v>
          </cell>
          <cell r="K6828" t="str">
            <v>3,99</v>
          </cell>
        </row>
        <row r="6829">
          <cell r="G6829">
            <v>97642</v>
          </cell>
          <cell r="H6829" t="str">
            <v>REMOÇÃO DE TRAMA METÁLICA OU DE MADEIRA PARA FORRO, DE FORMA MANUAL, SEM REAPROVEITAMENTO. AF_12/2017</v>
          </cell>
          <cell r="I6829" t="str">
            <v>M2</v>
          </cell>
          <cell r="J6829" t="str">
            <v>COEFICIENTE DE REPRESENTATIVIDADE</v>
          </cell>
          <cell r="K6829" t="str">
            <v>2,43</v>
          </cell>
        </row>
        <row r="6830">
          <cell r="G6830">
            <v>97643</v>
          </cell>
          <cell r="H6830" t="str">
            <v>REMOÇÃO DE PISO DE MADEIRA (ASSOALHO E BARROTE), DE FORMA MANUAL, SEM REAPROVEITAMENTO. AF_12/2017</v>
          </cell>
          <cell r="I6830" t="str">
            <v>M2</v>
          </cell>
          <cell r="J6830" t="str">
            <v>COLETADO</v>
          </cell>
          <cell r="K6830" t="str">
            <v>20,16</v>
          </cell>
        </row>
        <row r="6831">
          <cell r="G6831">
            <v>97644</v>
          </cell>
          <cell r="H6831" t="str">
            <v>REMOÇÃO DE PORTAS, DE FORMA MANUAL, SEM REAPROVEITAMENTO. AF_12/2017</v>
          </cell>
          <cell r="I6831" t="str">
            <v>M2</v>
          </cell>
          <cell r="J6831" t="str">
            <v>COLETADO</v>
          </cell>
          <cell r="K6831" t="str">
            <v>7,61</v>
          </cell>
        </row>
        <row r="6832">
          <cell r="G6832">
            <v>97645</v>
          </cell>
          <cell r="H6832" t="str">
            <v>REMOÇÃO DE JANELAS, DE FORMA MANUAL, SEM REAPROVEITAMENTO. AF_12/2017</v>
          </cell>
          <cell r="I6832" t="str">
            <v>M2</v>
          </cell>
          <cell r="J6832" t="str">
            <v>COEFICIENTE DE REPRESENTATIVIDADE</v>
          </cell>
          <cell r="K6832" t="str">
            <v>29,03</v>
          </cell>
        </row>
        <row r="6833">
          <cell r="G6833">
            <v>97647</v>
          </cell>
          <cell r="H6833" t="str">
            <v>REMOÇÃO DE TELHAS, DE FIBROCIMENTO, METÁLICA E CERÂMICA, DE FORMA MANUAL, SEM REAPROVEITAMENTO. AF_12/2017</v>
          </cell>
          <cell r="I6833" t="str">
            <v>M2</v>
          </cell>
          <cell r="J6833" t="str">
            <v>COEFICIENTE DE REPRESENTATIVIDADE</v>
          </cell>
          <cell r="K6833" t="str">
            <v>2,82</v>
          </cell>
        </row>
        <row r="6834">
          <cell r="G6834">
            <v>97648</v>
          </cell>
          <cell r="H6834" t="str">
            <v>REMOÇÃO DE PROTEÇÃO TÉRMICA PARA COBERTURA EM EPS, DE FORMA MANUAL, SEM REAPROVEITAMENTO. AF_12/2017</v>
          </cell>
          <cell r="I6834" t="str">
            <v>M2</v>
          </cell>
          <cell r="J6834" t="str">
            <v>COEFICIENTE DE REPRESENTATIVIDADE</v>
          </cell>
          <cell r="K6834" t="str">
            <v>1,62</v>
          </cell>
        </row>
        <row r="6835">
          <cell r="G6835">
            <v>97649</v>
          </cell>
          <cell r="H6835" t="str">
            <v>REMOÇÃO DE TELHAS DE FIBROCIMENTO, METÁLICA E CERÂMICA, DE FORMA MECANIZADA, COM USO DE GUINDASTE, SEM REAPROVEITAMENTO. AF_12/2017</v>
          </cell>
          <cell r="I6835" t="str">
            <v>M2</v>
          </cell>
          <cell r="J6835" t="str">
            <v>ATRIBUÍDO SÃO PAULO</v>
          </cell>
          <cell r="K6835" t="str">
            <v>3,62</v>
          </cell>
        </row>
        <row r="6836">
          <cell r="G6836">
            <v>97650</v>
          </cell>
          <cell r="H6836" t="str">
            <v>REMOÇÃO DE TRAMA DE MADEIRA PARA COBERTURA, DE FORMA MANUAL, SEM REAPROVEITAMENTO. AF_12/2017</v>
          </cell>
          <cell r="I6836" t="str">
            <v>M2</v>
          </cell>
          <cell r="J6836" t="str">
            <v>COEFICIENTE DE REPRESENTATIVIDADE</v>
          </cell>
          <cell r="K6836" t="str">
            <v>6,08</v>
          </cell>
        </row>
        <row r="6837">
          <cell r="G6837">
            <v>97651</v>
          </cell>
          <cell r="H6837" t="str">
            <v>REMOÇÃO DE TESOURAS DE MADEIRA, COM VÃO MENOR QUE 8M, DE FORMA MANUAL, SEM REAPROVEITAMENTO. AF_12/2017</v>
          </cell>
          <cell r="I6837" t="str">
            <v>UN</v>
          </cell>
          <cell r="J6837" t="str">
            <v>COEFICIENTE DE REPRESENTATIVIDADE</v>
          </cell>
          <cell r="K6837" t="str">
            <v>67,35</v>
          </cell>
        </row>
        <row r="6838">
          <cell r="G6838">
            <v>97652</v>
          </cell>
          <cell r="H6838" t="str">
            <v>REMOÇÃO DE TESOURAS DE MADEIRA, COM VÃO MAIOR OU IGUAL A 8M, DE FORMA MANUAL, SEM REAPROVEITAMENTO. AF_12/2017</v>
          </cell>
          <cell r="I6838" t="str">
            <v>UN</v>
          </cell>
          <cell r="J6838" t="str">
            <v>COEFICIENTE DE REPRESENTATIVIDADE</v>
          </cell>
          <cell r="K6838" t="str">
            <v>152,70</v>
          </cell>
        </row>
        <row r="6839">
          <cell r="G6839">
            <v>97653</v>
          </cell>
          <cell r="H6839" t="str">
            <v>REMOÇÃO DE TESOURAS DE MADEIRA, COM VÃO MENOR QUE 8M, DE FORMA MECANIZADA, COM REAPROVEITAMENTO. AF_12/2017</v>
          </cell>
          <cell r="I6839" t="str">
            <v>UN</v>
          </cell>
          <cell r="J6839" t="str">
            <v>ATRIBUÍDO SÃO PAULO</v>
          </cell>
          <cell r="K6839" t="str">
            <v>116,21</v>
          </cell>
        </row>
        <row r="6840">
          <cell r="G6840">
            <v>97654</v>
          </cell>
          <cell r="H6840" t="str">
            <v>REMOÇÃO DE TESOURAS DE MADEIRA, COM VÃO MAIOR OU IGUAL A 8M, DE FORMA MECANIZADA, COM REAPROVEITAMENTO. AF_12/2017</v>
          </cell>
          <cell r="I6840" t="str">
            <v>UN</v>
          </cell>
          <cell r="J6840" t="str">
            <v>ATRIBUÍDO SÃO PAULO</v>
          </cell>
          <cell r="K6840" t="str">
            <v>139,58</v>
          </cell>
        </row>
        <row r="6841">
          <cell r="G6841">
            <v>97655</v>
          </cell>
          <cell r="H6841" t="str">
            <v>REMOÇÃO DE TRAMA METÁLICA PARA COBERTURA, DE FORMA MANUAL, SEM REAPROVEITAMENTO. AF_12/2017</v>
          </cell>
          <cell r="I6841" t="str">
            <v>M2</v>
          </cell>
          <cell r="J6841" t="str">
            <v>COEFICIENTE DE REPRESENTATIVIDADE</v>
          </cell>
          <cell r="K6841" t="str">
            <v>26,99</v>
          </cell>
        </row>
        <row r="6842">
          <cell r="G6842">
            <v>97656</v>
          </cell>
          <cell r="H6842" t="str">
            <v>REMOÇÃO DE TESOURAS METÁLICAS, COM VÃO MENOR QUE 8M, DE FORMA MANUAL, SEM REAPROVEITAMENTO. AF_12/2017</v>
          </cell>
          <cell r="I6842" t="str">
            <v>UN</v>
          </cell>
          <cell r="J6842" t="str">
            <v>COEFICIENTE DE REPRESENTATIVIDADE</v>
          </cell>
          <cell r="K6842" t="str">
            <v>250,04</v>
          </cell>
        </row>
        <row r="6843">
          <cell r="G6843">
            <v>97657</v>
          </cell>
          <cell r="H6843" t="str">
            <v>REMOÇÃO DE TESOURAS METÁLICAS, COM VÃO MAIOR OU IGUAL A 8M, DE FORMA MANUAL, SEM REAPROVEITAMENTO. AF_12/2017</v>
          </cell>
          <cell r="I6843" t="str">
            <v>UN</v>
          </cell>
          <cell r="J6843" t="str">
            <v>COEFICIENTE DE REPRESENTATIVIDADE</v>
          </cell>
          <cell r="K6843" t="str">
            <v>495,59</v>
          </cell>
        </row>
        <row r="6844">
          <cell r="G6844">
            <v>97658</v>
          </cell>
          <cell r="H6844" t="str">
            <v>REMOÇÃO DE TESOURAS METÁLICAS, COM VÃO MENOR QUE 8M, DE FORMA MECANIZADA, COM REAPROVEITAMENTO. AF_12/2017</v>
          </cell>
          <cell r="I6844" t="str">
            <v>UN</v>
          </cell>
          <cell r="J6844" t="str">
            <v>ATRIBUÍDO SÃO PAULO</v>
          </cell>
          <cell r="K6844" t="str">
            <v>177,52</v>
          </cell>
        </row>
        <row r="6845">
          <cell r="G6845">
            <v>97659</v>
          </cell>
          <cell r="H6845" t="str">
            <v>REMOÇÃO DE TESOURAS METÁLICAS, COM VÃO MAIOR OU IGUAL A 8M, DE FORMA MECANIZADA, COM REAPROVEITAMENTO. AF_12/2017</v>
          </cell>
          <cell r="I6845" t="str">
            <v>UN</v>
          </cell>
          <cell r="J6845" t="str">
            <v>ATRIBUÍDO SÃO PAULO</v>
          </cell>
          <cell r="K6845" t="str">
            <v>242,23</v>
          </cell>
        </row>
        <row r="6846">
          <cell r="G6846">
            <v>97660</v>
          </cell>
          <cell r="H6846" t="str">
            <v>REMOÇÃO DE INTERRUPTORES/TOMADAS ELÉTRICAS, DE FORMA MANUAL, SEM REAPROVEITAMENTO. AF_12/2017</v>
          </cell>
          <cell r="I6846" t="str">
            <v>UN</v>
          </cell>
          <cell r="J6846" t="str">
            <v>COLETADO</v>
          </cell>
          <cell r="K6846" t="str">
            <v>0,55</v>
          </cell>
        </row>
        <row r="6847">
          <cell r="G6847">
            <v>97661</v>
          </cell>
          <cell r="H6847" t="str">
            <v>REMOÇÃO DE CABOS ELÉTRICOS, DE FORMA MANUAL, SEM REAPROVEITAMENTO. AF_12/2017</v>
          </cell>
          <cell r="I6847" t="str">
            <v>M</v>
          </cell>
          <cell r="J6847" t="str">
            <v>COLETADO</v>
          </cell>
          <cell r="K6847" t="str">
            <v>0,55</v>
          </cell>
        </row>
        <row r="6848">
          <cell r="G6848">
            <v>97662</v>
          </cell>
          <cell r="H6848" t="str">
            <v>REMOÇÃO DE TUBULAÇÕES (TUBOS E CONEXÕES) DE ÁGUA FRIA, DE FORMA MANUAL, SEM REAPROVEITAMENTO. AF_12/2017</v>
          </cell>
          <cell r="I6848" t="str">
            <v>M</v>
          </cell>
          <cell r="J6848" t="str">
            <v>COLETADO</v>
          </cell>
          <cell r="K6848" t="str">
            <v>0,40</v>
          </cell>
        </row>
        <row r="6849">
          <cell r="G6849">
            <v>97663</v>
          </cell>
          <cell r="H6849" t="str">
            <v>REMOÇÃO DE LOUÇAS, DE FORMA MANUAL, SEM REAPROVEITAMENTO. AF_12/2017</v>
          </cell>
          <cell r="I6849" t="str">
            <v>UN</v>
          </cell>
          <cell r="J6849" t="str">
            <v>COLETADO</v>
          </cell>
          <cell r="K6849" t="str">
            <v>10,03</v>
          </cell>
        </row>
        <row r="6850">
          <cell r="G6850">
            <v>97664</v>
          </cell>
          <cell r="H6850" t="str">
            <v>REMOÇÃO DE ACESSÓRIOS, DE FORMA MANUAL, SEM REAPROVEITAMENTO. AF_12/2017</v>
          </cell>
          <cell r="I6850" t="str">
            <v>UN</v>
          </cell>
          <cell r="J6850" t="str">
            <v>COLETADO</v>
          </cell>
          <cell r="K6850" t="str">
            <v>1,24</v>
          </cell>
        </row>
        <row r="6851">
          <cell r="G6851">
            <v>97665</v>
          </cell>
          <cell r="H6851" t="str">
            <v>REMOÇÃO DE LUMINÁRIAS, DE FORMA MANUAL, SEM REAPROVEITAMENTO. AF_12/2017</v>
          </cell>
          <cell r="I6851" t="str">
            <v>UN</v>
          </cell>
          <cell r="J6851" t="str">
            <v>COLETADO</v>
          </cell>
          <cell r="K6851" t="str">
            <v>1,05</v>
          </cell>
        </row>
        <row r="6852">
          <cell r="G6852">
            <v>97666</v>
          </cell>
          <cell r="H6852" t="str">
            <v>REMOÇÃO DE METAIS SANITÁRIOS, DE FORMA MANUAL, SEM REAPROVEITAMENTO. AF_12/2017</v>
          </cell>
          <cell r="I6852" t="str">
            <v>UN</v>
          </cell>
          <cell r="J6852" t="str">
            <v>COLETADO</v>
          </cell>
          <cell r="K6852" t="str">
            <v>7,31</v>
          </cell>
        </row>
        <row r="6853">
          <cell r="G6853">
            <v>95967</v>
          </cell>
          <cell r="H6853" t="str">
            <v>SERVIÇOS TÉCNICOS ESPECIALIZADOS PARA ACOMPANHAMENTO DE EXECUÇÃO DE FUNDAÇÕES PROFUNDAS E ESTRUTURAS DE CONTENÇÃO</v>
          </cell>
          <cell r="I6853" t="str">
            <v>H</v>
          </cell>
          <cell r="J6853" t="str">
            <v>COEFICIENTE DE REPRESENTATIVIDADE</v>
          </cell>
          <cell r="K6853" t="str">
            <v>138,61</v>
          </cell>
        </row>
        <row r="6854">
          <cell r="G6854">
            <v>99058</v>
          </cell>
          <cell r="H6854" t="str">
            <v>LOCAÇÃO DE PONTO PARA REFERÊNCIA TOPOGRÁFICA. AF_10/2018</v>
          </cell>
          <cell r="I6854" t="str">
            <v>UN</v>
          </cell>
          <cell r="J6854" t="str">
            <v>ATRIBUÍDO SÃO PAULO</v>
          </cell>
          <cell r="K6854" t="str">
            <v>6,91</v>
          </cell>
        </row>
        <row r="6855">
          <cell r="G6855">
            <v>99059</v>
          </cell>
          <cell r="H6855" t="str">
            <v>LOCACAO CONVENCIONAL DE OBRA, UTILIZANDO GABARITO DE TÁBUAS CORRIDAS PONTALETADAS A CADA 2,00M -  2 UTILIZAÇÕES. AF_10/2018</v>
          </cell>
          <cell r="I6855" t="str">
            <v>M</v>
          </cell>
          <cell r="J6855" t="str">
            <v>COEFICIENTE DE REPRESENTATIVIDADE</v>
          </cell>
          <cell r="K6855" t="str">
            <v>53,92</v>
          </cell>
        </row>
        <row r="6856">
          <cell r="G6856">
            <v>99060</v>
          </cell>
          <cell r="H6856" t="str">
            <v>LOCAÇÃO COM CAVALETE COM ALTURA DE 1,00 M - 2 UTILIZAÇÕES. AF_10/2018</v>
          </cell>
          <cell r="I6856" t="str">
            <v>UN</v>
          </cell>
          <cell r="J6856" t="str">
            <v>COEFICIENTE DE REPRESENTATIVIDADE</v>
          </cell>
          <cell r="K6856" t="str">
            <v>143,46</v>
          </cell>
        </row>
        <row r="6857">
          <cell r="G6857">
            <v>99061</v>
          </cell>
          <cell r="H6857" t="str">
            <v>LOCAÇÃO COM CAVALETE COM ALTURA DE 0,50 M - 2 UTILIZAÇÕES. AF_10/2018</v>
          </cell>
          <cell r="I6857" t="str">
            <v>UN</v>
          </cell>
          <cell r="J6857" t="str">
            <v>COEFICIENTE DE REPRESENTATIVIDADE</v>
          </cell>
          <cell r="K6857" t="str">
            <v>94,93</v>
          </cell>
        </row>
        <row r="6858">
          <cell r="G6858">
            <v>99062</v>
          </cell>
          <cell r="H6858" t="str">
            <v>MARCAÇÃO DE PONTOS EM GABARITO OU CAVALETE. AF_10/2018</v>
          </cell>
          <cell r="I6858" t="str">
            <v>UN</v>
          </cell>
          <cell r="J6858" t="str">
            <v>COEFICIENTE DE REPRESENTATIVIDADE</v>
          </cell>
          <cell r="K6858" t="str">
            <v>2,17</v>
          </cell>
        </row>
        <row r="6859">
          <cell r="G6859">
            <v>99063</v>
          </cell>
          <cell r="H6859" t="str">
            <v>LOCAÇÃO DE REDE DE ÁGUA OU ESGOTO. AF_10/2018</v>
          </cell>
          <cell r="I6859" t="str">
            <v>M</v>
          </cell>
          <cell r="J6859" t="str">
            <v>COEFICIENTE DE REPRESENTATIVIDADE</v>
          </cell>
          <cell r="K6859" t="str">
            <v>4,74</v>
          </cell>
        </row>
        <row r="6860">
          <cell r="G6860">
            <v>99064</v>
          </cell>
          <cell r="H6860" t="str">
            <v>LOCAÇÃO DE PAVIMENTAÇÃO. AF_10/2018</v>
          </cell>
          <cell r="I6860" t="str">
            <v>M</v>
          </cell>
          <cell r="J6860" t="str">
            <v>ATRIBUÍDO SÃO PAULO</v>
          </cell>
          <cell r="K6860" t="str">
            <v>0,34</v>
          </cell>
        </row>
        <row r="6861">
          <cell r="G6861">
            <v>93588</v>
          </cell>
          <cell r="H6861" t="str">
            <v>TRANSPORTE COM CAMINHÃO BASCULANTE DE 10 M³, EM VIA URBANA EM LEITO NATURAL (UNIDADE: M3XKM). AF_07/2020</v>
          </cell>
          <cell r="I6861" t="str">
            <v>M3XKM</v>
          </cell>
          <cell r="J6861" t="str">
            <v>ATRIBUÍDO SÃO PAULO</v>
          </cell>
          <cell r="K6861" t="str">
            <v>2,86</v>
          </cell>
        </row>
        <row r="6862">
          <cell r="G6862">
            <v>93589</v>
          </cell>
          <cell r="H6862" t="str">
            <v>TRANSPORTE COM CAMINHÃO BASCULANTE DE 10 M³, EM VIA URBANA EM REVESTIMENTO PRIMÁRIO (UNIDADE: M3XKM). AF_07/2020</v>
          </cell>
          <cell r="I6862" t="str">
            <v>M3XKM</v>
          </cell>
          <cell r="J6862" t="str">
            <v>ATRIBUÍDO SÃO PAULO</v>
          </cell>
          <cell r="K6862" t="str">
            <v>2,46</v>
          </cell>
        </row>
        <row r="6863">
          <cell r="G6863">
            <v>93590</v>
          </cell>
          <cell r="H6863" t="str">
            <v>TRANSPORTE COM CAMINHÃO BASCULANTE DE 10 M³, EM VIA URBANA PAVIMENTADA, ADICIONAL PARA DMT EXCEDENTE A 30 KM (UNIDADE: M3XKM). AF_07/2020</v>
          </cell>
          <cell r="I6863" t="str">
            <v>M3XKM</v>
          </cell>
          <cell r="J6863" t="str">
            <v>ATRIBUÍDO SÃO PAULO</v>
          </cell>
          <cell r="K6863" t="str">
            <v>0,89</v>
          </cell>
        </row>
        <row r="6864">
          <cell r="G6864">
            <v>93591</v>
          </cell>
          <cell r="H6864" t="str">
            <v>TRANSPORTE COM CAMINHÃO BASCULANTE DE 14 M³, EM VIA URBANA EM LEITO NATURAL (UNIDADE: M3XKM). AF_07/2020</v>
          </cell>
          <cell r="I6864" t="str">
            <v>M3XKM</v>
          </cell>
          <cell r="J6864" t="str">
            <v>ATRIBUÍDO SÃO PAULO</v>
          </cell>
          <cell r="K6864" t="str">
            <v>2,49</v>
          </cell>
        </row>
        <row r="6865">
          <cell r="G6865">
            <v>93592</v>
          </cell>
          <cell r="H6865" t="str">
            <v>TRANSPORTE COM CAMINHÃO BASCULANTE DE 14 M³, EM VIA URBANA EM REVESTIMENTO PRIMÁRIO (UNIDADE: M3XKM). AF_07/2020</v>
          </cell>
          <cell r="I6865" t="str">
            <v>M3XKM</v>
          </cell>
          <cell r="J6865" t="str">
            <v>ATRIBUÍDO SÃO PAULO</v>
          </cell>
          <cell r="K6865" t="str">
            <v>2,16</v>
          </cell>
        </row>
        <row r="6866">
          <cell r="G6866">
            <v>93593</v>
          </cell>
          <cell r="H6866" t="str">
            <v>TRANSPORTE COM CAMINHÃO BASCULANTE DE 14 M³, EM VIA URBANA PAVIMENTADA, ADICIONAL PARA DMT EXCEDENTE A 30 KM (UNIDADE: M3XKM). AF_07/2020</v>
          </cell>
          <cell r="I6866" t="str">
            <v>M3XKM</v>
          </cell>
          <cell r="J6866" t="str">
            <v>ATRIBUÍDO SÃO PAULO</v>
          </cell>
          <cell r="K6866" t="str">
            <v>0,78</v>
          </cell>
        </row>
        <row r="6867">
          <cell r="G6867">
            <v>93594</v>
          </cell>
          <cell r="H6867" t="str">
            <v>TRANSPORTE COM CAMINHÃO BASCULANTE DE 10 M³, EM VIA URBANA EM LEITO NATURAL (UNIDADE: TXKM). AF_07/2020</v>
          </cell>
          <cell r="I6867" t="str">
            <v>TXKM</v>
          </cell>
          <cell r="J6867" t="str">
            <v>ATRIBUÍDO SÃO PAULO</v>
          </cell>
          <cell r="K6867" t="str">
            <v>1,90</v>
          </cell>
        </row>
        <row r="6868">
          <cell r="G6868">
            <v>93595</v>
          </cell>
          <cell r="H6868" t="str">
            <v>TRANSPORTE COM CAMINHÃO BASCULANTE DE 10 M³, EM VIA URBANA EM REVESTIMENTO PRIMÁRIO (UNIDADE: TXKM). AF_07/2020</v>
          </cell>
          <cell r="I6868" t="str">
            <v>TXKM</v>
          </cell>
          <cell r="J6868" t="str">
            <v>ATRIBUÍDO SÃO PAULO</v>
          </cell>
          <cell r="K6868" t="str">
            <v>1,66</v>
          </cell>
        </row>
        <row r="6869">
          <cell r="G6869">
            <v>93596</v>
          </cell>
          <cell r="H6869" t="str">
            <v>TRANSPORTE COM CAMINHÃO BASCULANTE DE 10 M³, EM VIA URBANA PAVIMENTADA, ADICIONAL PARA DMT EXCEDENTE A 30 KM (UNIDADE: TXKM). AF_07/2020</v>
          </cell>
          <cell r="I6869" t="str">
            <v>TXKM</v>
          </cell>
          <cell r="J6869" t="str">
            <v>ATRIBUÍDO SÃO PAULO</v>
          </cell>
          <cell r="K6869" t="str">
            <v>0,59</v>
          </cell>
        </row>
        <row r="6870">
          <cell r="G6870">
            <v>93597</v>
          </cell>
          <cell r="H6870" t="str">
            <v>TRANSPORTE COM CAMINHÃO BASCULANTE DE 14 M³, EM VIA URBANA EM LEITO NATURAL (UNIDADE: TXKM). AF_07/2020</v>
          </cell>
          <cell r="I6870" t="str">
            <v>TXKM</v>
          </cell>
          <cell r="J6870" t="str">
            <v>ATRIBUÍDO SÃO PAULO</v>
          </cell>
          <cell r="K6870" t="str">
            <v>1,65</v>
          </cell>
        </row>
        <row r="6871">
          <cell r="G6871">
            <v>93598</v>
          </cell>
          <cell r="H6871" t="str">
            <v>TRANSPORTE COM CAMINHÃO BASCULANTE DE 14 M³, EM VIA URBANA EM REVESTIMENTO PRIMÁRIO (UNIDADE: TXKM). AF_07/2020</v>
          </cell>
          <cell r="I6871" t="str">
            <v>TXKM</v>
          </cell>
          <cell r="J6871" t="str">
            <v>ATRIBUÍDO SÃO PAULO</v>
          </cell>
          <cell r="K6871" t="str">
            <v>1,43</v>
          </cell>
        </row>
        <row r="6872">
          <cell r="G6872">
            <v>93599</v>
          </cell>
          <cell r="H6872" t="str">
            <v>TRANSPORTE COM CAMINHÃO BASCULANTE DE 14 M³, EM VIA URBANA PAVIMENTADA, ADICIONAL PARA DMT EXCEDENTE A 30 KM (UNIDADE: TXKM). AF_07/2020</v>
          </cell>
          <cell r="I6872" t="str">
            <v>TXKM</v>
          </cell>
          <cell r="J6872" t="str">
            <v>ATRIBUÍDO SÃO PAULO</v>
          </cell>
          <cell r="K6872" t="str">
            <v>0,52</v>
          </cell>
        </row>
        <row r="6873">
          <cell r="G6873">
            <v>95425</v>
          </cell>
          <cell r="H6873" t="str">
            <v>TRANSPORTE COM CAMINHÃO BASCULANTE DE 18 M³, EM VIA URBANA EM LEITO NATURAL (UNIDADE: M3XKM). AF_07/2020</v>
          </cell>
          <cell r="I6873" t="str">
            <v>M3XKM</v>
          </cell>
          <cell r="J6873" t="str">
            <v>ATRIBUÍDO SÃO PAULO</v>
          </cell>
          <cell r="K6873" t="str">
            <v>2,13</v>
          </cell>
        </row>
        <row r="6874">
          <cell r="G6874">
            <v>95426</v>
          </cell>
          <cell r="H6874" t="str">
            <v>TRANSPORTE COM CAMINHÃO BASCULANTE DE 18 M³, EM VIA URBANA EM REVESTIMENTO PRIMÁRIO (UNIDADE: M3XKM). AF_07/2020</v>
          </cell>
          <cell r="I6874" t="str">
            <v>M3XKM</v>
          </cell>
          <cell r="J6874" t="str">
            <v>ATRIBUÍDO SÃO PAULO</v>
          </cell>
          <cell r="K6874" t="str">
            <v>1,84</v>
          </cell>
        </row>
        <row r="6875">
          <cell r="G6875">
            <v>95427</v>
          </cell>
          <cell r="H6875" t="str">
            <v>TRANSPORTE COM CAMINHÃO BASCULANTE DE 18 M³, EM VIA URBANA PAVIMENTADA, ADICIONAL PARA DMT EXCEDENTE A 30 KM (UNIDADE: M3XKM). AF_07/2020</v>
          </cell>
          <cell r="I6875" t="str">
            <v>M3XKM</v>
          </cell>
          <cell r="J6875" t="str">
            <v>ATRIBUÍDO SÃO PAULO</v>
          </cell>
          <cell r="K6875" t="str">
            <v>0,68</v>
          </cell>
        </row>
        <row r="6876">
          <cell r="G6876">
            <v>95428</v>
          </cell>
          <cell r="H6876" t="str">
            <v>TRANSPORTE COM CAMINHÃO BASCULANTE DE 18 M³, EM VIA URBANA EM LEITO NATURAL (UNIDADE: TXKM). AF_07/2020</v>
          </cell>
          <cell r="I6876" t="str">
            <v>TXKM</v>
          </cell>
          <cell r="J6876" t="str">
            <v>ATRIBUÍDO SÃO PAULO</v>
          </cell>
          <cell r="K6876" t="str">
            <v>1,43</v>
          </cell>
        </row>
        <row r="6877">
          <cell r="G6877">
            <v>95429</v>
          </cell>
          <cell r="H6877" t="str">
            <v>TRANSPORTE COM CAMINHÃO BASCULANTE DE 18 M³, EM VIA URBANA EM REVESTIMENTO PRIMÁRIO (UNIDADE: TXKM). AF_07/2020</v>
          </cell>
          <cell r="I6877" t="str">
            <v>TXKM</v>
          </cell>
          <cell r="J6877" t="str">
            <v>ATRIBUÍDO SÃO PAULO</v>
          </cell>
          <cell r="K6877" t="str">
            <v>1,24</v>
          </cell>
        </row>
        <row r="6878">
          <cell r="G6878">
            <v>95430</v>
          </cell>
          <cell r="H6878" t="str">
            <v>TRANSPORTE COM CAMINHÃO BASCULANTE DE 18 M³, EM VIA URBANA PAVIMENTADA, ADICIONAL PARA DMT EXCEDENTE A 30 KM (UNIDADE: TXKM). AF_07/2020</v>
          </cell>
          <cell r="I6878" t="str">
            <v>TXKM</v>
          </cell>
          <cell r="J6878" t="str">
            <v>ATRIBUÍDO SÃO PAULO</v>
          </cell>
          <cell r="K6878" t="str">
            <v>0,43</v>
          </cell>
        </row>
        <row r="6879">
          <cell r="G6879">
            <v>95875</v>
          </cell>
          <cell r="H6879" t="str">
            <v>TRANSPORTE COM CAMINHÃO BASCULANTE DE 10 M³, EM VIA URBANA PAVIMENTADA, DMT ATÉ 30 KM (UNIDADE: M3XKM). AF_07/2020</v>
          </cell>
          <cell r="I6879" t="str">
            <v>M3XKM</v>
          </cell>
          <cell r="J6879" t="str">
            <v>ATRIBUÍDO SÃO PAULO</v>
          </cell>
          <cell r="K6879" t="str">
            <v>2,26</v>
          </cell>
        </row>
        <row r="6880">
          <cell r="G6880">
            <v>95876</v>
          </cell>
          <cell r="H6880" t="str">
            <v>TRANSPORTE COM CAMINHÃO BASCULANTE DE 14 M³, EM VIA URBANA PAVIMENTADA, DMT ATÉ 30 KM (UNIDADE: M3XKM). AF_07/2020</v>
          </cell>
          <cell r="I6880" t="str">
            <v>M3XKM</v>
          </cell>
          <cell r="J6880" t="str">
            <v>ATRIBUÍDO SÃO PAULO</v>
          </cell>
          <cell r="K6880" t="str">
            <v>1,96</v>
          </cell>
        </row>
        <row r="6881">
          <cell r="G6881">
            <v>95877</v>
          </cell>
          <cell r="H6881" t="str">
            <v>TRANSPORTE COM CAMINHÃO BASCULANTE DE 18 M³, EM VIA URBANA PAVIMENTADA, DMT ATÉ 30 KM (UNIDADE: M3XKM). AF_07/2020</v>
          </cell>
          <cell r="I6881" t="str">
            <v>M3XKM</v>
          </cell>
          <cell r="J6881" t="str">
            <v>ATRIBUÍDO SÃO PAULO</v>
          </cell>
          <cell r="K6881" t="str">
            <v>1,68</v>
          </cell>
        </row>
        <row r="6882">
          <cell r="G6882">
            <v>95878</v>
          </cell>
          <cell r="H6882" t="str">
            <v>TRANSPORTE COM CAMINHÃO BASCULANTE DE 10 M³, EM VIA URBANA PAVIMENTADA, DMT ATÉ 30 KM (UNIDADE: TXKM). AF_07/2020</v>
          </cell>
          <cell r="I6882" t="str">
            <v>TXKM</v>
          </cell>
          <cell r="J6882" t="str">
            <v>ATRIBUÍDO SÃO PAULO</v>
          </cell>
          <cell r="K6882" t="str">
            <v>1,52</v>
          </cell>
        </row>
        <row r="6883">
          <cell r="G6883">
            <v>95879</v>
          </cell>
          <cell r="H6883" t="str">
            <v>TRANSPORTE COM CAMINHÃO BASCULANTE DE 14 M³, EM VIA URBANA PAVIMENTADA, DMT ATÉ 30 KM (UNIDADE: TXKM). AF_07/2020</v>
          </cell>
          <cell r="I6883" t="str">
            <v>TXKM</v>
          </cell>
          <cell r="J6883" t="str">
            <v>ATRIBUÍDO SÃO PAULO</v>
          </cell>
          <cell r="K6883" t="str">
            <v>1,32</v>
          </cell>
        </row>
        <row r="6884">
          <cell r="G6884">
            <v>95880</v>
          </cell>
          <cell r="H6884" t="str">
            <v>TRANSPORTE COM CAMINHÃO BASCULANTE DE 18 M³, EM VIA URBANA PAVIMENTADA, DMT ATÉ 30 KM (UNIDADE: TXKM). AF_07/2020</v>
          </cell>
          <cell r="I6884" t="str">
            <v>TXKM</v>
          </cell>
          <cell r="J6884" t="str">
            <v>ATRIBUÍDO SÃO PAULO</v>
          </cell>
          <cell r="K6884" t="str">
            <v>1,13</v>
          </cell>
        </row>
        <row r="6885">
          <cell r="G6885">
            <v>97912</v>
          </cell>
          <cell r="H6885" t="str">
            <v>TRANSPORTE COM CAMINHÃO BASCULANTE DE 6 M³, EM VIA URBANA EM LEITO NATURAL (UNIDADE: M3XKM). AF_07/2020</v>
          </cell>
          <cell r="I6885" t="str">
            <v>M3XKM</v>
          </cell>
          <cell r="J6885" t="str">
            <v>ATRIBUÍDO SÃO PAULO</v>
          </cell>
          <cell r="K6885" t="str">
            <v>3,35</v>
          </cell>
        </row>
        <row r="6886">
          <cell r="G6886">
            <v>97913</v>
          </cell>
          <cell r="H6886" t="str">
            <v>TRANSPORTE COM CAMINHÃO BASCULANTE DE 6 M³, EM VIA URBANA EM REVESTIMENTO PRIMÁRIO (UNIDADE: M3XKM). AF_07/2020</v>
          </cell>
          <cell r="I6886" t="str">
            <v>M3XKM</v>
          </cell>
          <cell r="J6886" t="str">
            <v>ATRIBUÍDO SÃO PAULO</v>
          </cell>
          <cell r="K6886" t="str">
            <v>2,91</v>
          </cell>
        </row>
        <row r="6887">
          <cell r="G6887">
            <v>97914</v>
          </cell>
          <cell r="H6887" t="str">
            <v>TRANSPORTE COM CAMINHÃO BASCULANTE DE 6 M³, EM VIA URBANA PAVIMENTADA, DMT ATÉ 30 KM (UNIDADE: M3XKM). AF_07/2020</v>
          </cell>
          <cell r="I6887" t="str">
            <v>M3XKM</v>
          </cell>
          <cell r="J6887" t="str">
            <v>ATRIBUÍDO SÃO PAULO</v>
          </cell>
          <cell r="K6887" t="str">
            <v>2,67</v>
          </cell>
        </row>
        <row r="6888">
          <cell r="G6888">
            <v>97915</v>
          </cell>
          <cell r="H6888" t="str">
            <v>TRANSPORTE COM CAMINHÃO BASCULANTE DE 6 M³, EM VIA URBANA PAVIMENTADA, ADICIONAL PARA DMT EXCEDENTE A 30 KM (UNIDADE: M3XKM). AF_07/2020</v>
          </cell>
          <cell r="I6888" t="str">
            <v>M3XKM</v>
          </cell>
          <cell r="J6888" t="str">
            <v>ATRIBUÍDO SÃO PAULO</v>
          </cell>
          <cell r="K6888" t="str">
            <v>1,07</v>
          </cell>
        </row>
        <row r="6889">
          <cell r="G6889">
            <v>100937</v>
          </cell>
          <cell r="H6889" t="str">
            <v>TRANSPORTE COM CAMINHÃO BASCULANTE DE 6 M³, EM VIA INTERNA (DENTRO DO CANTEIRO - UNIDADE: M3XKM). AF_07/2020</v>
          </cell>
          <cell r="I6889" t="str">
            <v>M3XKM</v>
          </cell>
          <cell r="J6889" t="str">
            <v>ATRIBUÍDO SÃO PAULO</v>
          </cell>
          <cell r="K6889" t="str">
            <v>8,01</v>
          </cell>
        </row>
        <row r="6890">
          <cell r="G6890">
            <v>100938</v>
          </cell>
          <cell r="H6890" t="str">
            <v>TRANSPORTE COM CAMINHÃO BASCULANTE DE 10 M³, EM VIA INTERNA (DENTRO DO CANTEIRO - UNIDADE: M3XKM). AF_07/2020</v>
          </cell>
          <cell r="I6890" t="str">
            <v>M3XKM</v>
          </cell>
          <cell r="J6890" t="str">
            <v>ATRIBUÍDO SÃO PAULO</v>
          </cell>
          <cell r="K6890" t="str">
            <v>6,82</v>
          </cell>
        </row>
        <row r="6891">
          <cell r="G6891">
            <v>100939</v>
          </cell>
          <cell r="H6891" t="str">
            <v>TRANSPORTE COM CAMINHÃO BASCULANTE DE 14 M³, EM VIA INTERNA (DENTRO DO CANTEIRO - UNIDADE:M3XKM). AF_07/2020</v>
          </cell>
          <cell r="I6891" t="str">
            <v>M3XKM</v>
          </cell>
          <cell r="J6891" t="str">
            <v>ATRIBUÍDO SÃO PAULO</v>
          </cell>
          <cell r="K6891" t="str">
            <v>5,96</v>
          </cell>
        </row>
        <row r="6892">
          <cell r="G6892">
            <v>100940</v>
          </cell>
          <cell r="H6892" t="str">
            <v>TRANSPORTE COM CAMINHÃO BASCULANTE DE 18 M³, EM VIA INTERNA (DENTRO DO CANTEIRO - UNIDADE: M3XKM). AF_07/2020</v>
          </cell>
          <cell r="I6892" t="str">
            <v>M3XKM</v>
          </cell>
          <cell r="J6892" t="str">
            <v>ATRIBUÍDO SÃO PAULO</v>
          </cell>
          <cell r="K6892" t="str">
            <v>5,10</v>
          </cell>
        </row>
        <row r="6893">
          <cell r="G6893">
            <v>100941</v>
          </cell>
          <cell r="H6893" t="str">
            <v>TRANSPORTE COM CAMINHÃO BASCULANTE DE 6 M³, EM VIA INTERNA (DENTRO DO CANTEIRO - UNIDADE: TXKM). AF_07/2020</v>
          </cell>
          <cell r="I6893" t="str">
            <v>TXKM</v>
          </cell>
          <cell r="J6893" t="str">
            <v>ATRIBUÍDO SÃO PAULO</v>
          </cell>
          <cell r="K6893" t="str">
            <v>5,34</v>
          </cell>
        </row>
        <row r="6894">
          <cell r="G6894">
            <v>100942</v>
          </cell>
          <cell r="H6894" t="str">
            <v>TRANSPORTE COM CAMINHÃO BASCULANTE DE 10 M³, EM VIA INTERNA A OBRA (UNIDADE: TXKM). AF_07/2020</v>
          </cell>
          <cell r="I6894" t="str">
            <v>TXKM</v>
          </cell>
          <cell r="J6894" t="str">
            <v>ATRIBUÍDO SÃO PAULO</v>
          </cell>
          <cell r="K6894" t="str">
            <v>4,55</v>
          </cell>
        </row>
        <row r="6895">
          <cell r="G6895">
            <v>100943</v>
          </cell>
          <cell r="H6895" t="str">
            <v>TRANSPORTE COM CAMINHÃO BASCULANTE DE 14 M³, EM VIA INTERNA (DENTRO DO CANTEIRO - UNIDADE: TXKM). AF_07/2020</v>
          </cell>
          <cell r="I6895" t="str">
            <v>TXKM</v>
          </cell>
          <cell r="J6895" t="str">
            <v>ATRIBUÍDO SÃO PAULO</v>
          </cell>
          <cell r="K6895" t="str">
            <v>3,96</v>
          </cell>
        </row>
        <row r="6896">
          <cell r="G6896">
            <v>100944</v>
          </cell>
          <cell r="H6896" t="str">
            <v>TRANSPORTE COM CAMINHÃO BASCULANTE DE 18 M³, EM VIA INTERNA (DENTRO DO CANTEIRO - UNIDADE: TXKM). AF_07/2020</v>
          </cell>
          <cell r="I6896" t="str">
            <v>TXKM</v>
          </cell>
          <cell r="J6896" t="str">
            <v>ATRIBUÍDO SÃO PAULO</v>
          </cell>
          <cell r="K6896" t="str">
            <v>3,42</v>
          </cell>
        </row>
        <row r="6897">
          <cell r="G6897">
            <v>100945</v>
          </cell>
          <cell r="H6897" t="str">
            <v>TRANSPORTE COM CAMINHÃO CARROCERIA 9T, EM VIA URBANA EM LEITO NATURAL (UNIDADE: TXKM). AF_07/2020</v>
          </cell>
          <cell r="I6897" t="str">
            <v>TXKM</v>
          </cell>
          <cell r="J6897" t="str">
            <v>ATRIBUÍDO SÃO PAULO</v>
          </cell>
          <cell r="K6897" t="str">
            <v>2,57</v>
          </cell>
        </row>
        <row r="6898">
          <cell r="G6898">
            <v>100946</v>
          </cell>
          <cell r="H6898" t="str">
            <v>TRANSPORTE COM CAMINHÃO CARROCERIA 9T, EM VIA URBANA EM REVESTIMENTO PRIMÁRIO (UNIDADE: TXKM). AF_07/2020</v>
          </cell>
          <cell r="I6898" t="str">
            <v>TXKM</v>
          </cell>
          <cell r="J6898" t="str">
            <v>ATRIBUÍDO SÃO PAULO</v>
          </cell>
          <cell r="K6898" t="str">
            <v>2,22</v>
          </cell>
        </row>
        <row r="6899">
          <cell r="G6899">
            <v>100947</v>
          </cell>
          <cell r="H6899" t="str">
            <v>TRANSPORTE COM CAMINHÃO CARROCERIA 9T, EM VIA URBANA PAVIMENTADA, DMT ATÉ 30KM (UNIDADE: TXKM). AF_07/2020</v>
          </cell>
          <cell r="I6899" t="str">
            <v>TXKM</v>
          </cell>
          <cell r="J6899" t="str">
            <v>ATRIBUÍDO SÃO PAULO</v>
          </cell>
          <cell r="K6899" t="str">
            <v>2,04</v>
          </cell>
        </row>
        <row r="6900">
          <cell r="G6900">
            <v>100948</v>
          </cell>
          <cell r="H6900" t="str">
            <v>TRANSPORTE COM CAMINHÃO CARROCERIA 9T, EM VIA URBANA PAVIMENTADA, ADICIONAL PARA DMT EXCEDENTE A 30 KM (UNIDADE: TXKM). AF_07/2020</v>
          </cell>
          <cell r="I6900" t="str">
            <v>TXKM</v>
          </cell>
          <cell r="J6900" t="str">
            <v>ATRIBUÍDO SÃO PAULO</v>
          </cell>
          <cell r="K6900" t="str">
            <v>0,80</v>
          </cell>
        </row>
        <row r="6901">
          <cell r="G6901">
            <v>100949</v>
          </cell>
          <cell r="H6901" t="str">
            <v>TRANSPORTE COM CAMINHÃO CARROCERIA 9T, EM VIA INTERNA (DENTRO DO CANTEIRO - UNIDADE: TXKM). AF_07/2020</v>
          </cell>
          <cell r="I6901" t="str">
            <v>TXKM</v>
          </cell>
          <cell r="J6901" t="str">
            <v>ATRIBUÍDO SÃO PAULO</v>
          </cell>
          <cell r="K6901" t="str">
            <v>6,13</v>
          </cell>
        </row>
        <row r="6902">
          <cell r="G6902">
            <v>100950</v>
          </cell>
          <cell r="H6902" t="str">
            <v>TRANSPORTE COM CAMINHÃO CARROCERIA COM GUINDAUTO (MUNCK),  MOMENTO MÁXIMO DE CARGA 11,7 TM, EM VIA URBANA EM LEITO NATURAL (UNIDADE: TXKM). AF_07/2020</v>
          </cell>
          <cell r="I6902" t="str">
            <v>TXKM</v>
          </cell>
          <cell r="J6902" t="str">
            <v>ATRIBUÍDO SÃO PAULO</v>
          </cell>
          <cell r="K6902" t="str">
            <v>3,26</v>
          </cell>
        </row>
        <row r="6903">
          <cell r="G6903">
            <v>100951</v>
          </cell>
          <cell r="H6903" t="str">
            <v>TRANSPORTE COM CAMINHÃO CARROCERIA COM GUINDAUTO (MUNCK),  MOMENTO MÁXIMO DE CARGA 11,7 TM, EM VIA URBANA EM REVESTIMENTO PRIMÁRIO (UNIDADE: TXKM). AF_07/2020</v>
          </cell>
          <cell r="I6903" t="str">
            <v>TXKM</v>
          </cell>
          <cell r="J6903" t="str">
            <v>ATRIBUÍDO SÃO PAULO</v>
          </cell>
          <cell r="K6903" t="str">
            <v>2,81</v>
          </cell>
        </row>
        <row r="6904">
          <cell r="G6904">
            <v>100952</v>
          </cell>
          <cell r="H6904" t="str">
            <v>TRANSPORTE COM CAMINHÃO CARROCERIA COM GUINDAUTO (MUNCK),  MOMENTO MÁXIMO DE CARGA 11,7 TM, EM VIA URBANA PAVIMENTADA, DMT ATÉ 30KM (UNIDADE: TXKM). AF_07/2020</v>
          </cell>
          <cell r="I6904" t="str">
            <v>TXKM</v>
          </cell>
          <cell r="J6904" t="str">
            <v>ATRIBUÍDO SÃO PAULO</v>
          </cell>
          <cell r="K6904" t="str">
            <v>2,60</v>
          </cell>
        </row>
        <row r="6905">
          <cell r="G6905">
            <v>100953</v>
          </cell>
          <cell r="H6905" t="str">
            <v>TRANSPORTE COM CAMINHÃO CARROCERIA COM GUINDAUTO (MUNCK),  MOMENTO MÁXIMO DE CARGA 11,7 TM, EM VIA URBANA PAVIMENTADA, ADICIONAL PARA DMT EXCEDENTE A 30 KM (UNIDADE: TXKM). AF_07/2020</v>
          </cell>
          <cell r="I6905" t="str">
            <v>TXKM</v>
          </cell>
          <cell r="J6905" t="str">
            <v>ATRIBUÍDO SÃO PAULO</v>
          </cell>
          <cell r="K6905" t="str">
            <v>1,03</v>
          </cell>
        </row>
        <row r="6906">
          <cell r="G6906">
            <v>100954</v>
          </cell>
          <cell r="H6906" t="str">
            <v>TRANSPORTE COM CAMINHÃO CARROCERIA COM GUINDAUTO (MUNCK),  MOMENTO MÁXIMO DE CARGA 11,7 TM, EM VIA INTERNA (DENTRO DO CANTEIRO - UNIDADE: TXKM). AF_07/2020</v>
          </cell>
          <cell r="I6906" t="str">
            <v>TXKM</v>
          </cell>
          <cell r="J6906" t="str">
            <v>ATRIBUÍDO SÃO PAULO</v>
          </cell>
          <cell r="K6906" t="str">
            <v>7,77</v>
          </cell>
        </row>
        <row r="6907">
          <cell r="G6907">
            <v>100955</v>
          </cell>
          <cell r="H6907" t="str">
            <v>TRANSPORTE COM CAMINHÃO PIPA DE 6 M³, EM VIA URBANA EM LEITO NATURAL (UNIDADE: M3XKM). AF_07/2020</v>
          </cell>
          <cell r="I6907" t="str">
            <v>M3XKM</v>
          </cell>
          <cell r="J6907" t="str">
            <v>ATRIBUÍDO SÃO PAULO</v>
          </cell>
          <cell r="K6907" t="str">
            <v>4,52</v>
          </cell>
        </row>
        <row r="6908">
          <cell r="G6908">
            <v>100956</v>
          </cell>
          <cell r="H6908" t="str">
            <v>TRANSPORTE COM CAMINHÃO PIPA DE 6 M³, EM VIA URBANA EM REVESTIMENTO PRIMÁRIO (UNIDADE: M3XKM). AF_07/2020</v>
          </cell>
          <cell r="I6908" t="str">
            <v>M3XKM</v>
          </cell>
          <cell r="J6908" t="str">
            <v>ATRIBUÍDO SÃO PAULO</v>
          </cell>
          <cell r="K6908" t="str">
            <v>3,93</v>
          </cell>
        </row>
        <row r="6909">
          <cell r="G6909">
            <v>100957</v>
          </cell>
          <cell r="H6909" t="str">
            <v>TRANSPORTE COM CAMINHÃO PIPA DE 6 M³, EM VIA URBANA PAVIMENTADA, DMT ATÉ 30KM (UNIDADE: M3XKM). AF_07/2020</v>
          </cell>
          <cell r="I6909" t="str">
            <v>M3XKM</v>
          </cell>
          <cell r="J6909" t="str">
            <v>ATRIBUÍDO SÃO PAULO</v>
          </cell>
          <cell r="K6909" t="str">
            <v>3,59</v>
          </cell>
        </row>
        <row r="6910">
          <cell r="G6910">
            <v>100958</v>
          </cell>
          <cell r="H6910" t="str">
            <v>TRANSPORTE COM CAMINHÃO PIPA DE 6 M³, EM VIA URBANA PAVIMENTADA, ADICIONAL PARA DMT EXCEDENTE A 30 KM (UNIDADE: M3XKM). AF_07/2020</v>
          </cell>
          <cell r="I6910" t="str">
            <v>M3XKM</v>
          </cell>
          <cell r="J6910" t="str">
            <v>ATRIBUÍDO SÃO PAULO</v>
          </cell>
          <cell r="K6910" t="str">
            <v>1,44</v>
          </cell>
        </row>
        <row r="6911">
          <cell r="G6911">
            <v>100959</v>
          </cell>
          <cell r="H6911" t="str">
            <v>TRANSPORTE COM CAMINHÃO PIPA DE 6 M³, EM VIA INTERNA (DENTRO DO CANTEIRO - UNIDADE: M3XKM). AF_07/2020</v>
          </cell>
          <cell r="I6911" t="str">
            <v>M3XKM</v>
          </cell>
          <cell r="J6911" t="str">
            <v>ATRIBUÍDO SÃO PAULO</v>
          </cell>
          <cell r="K6911" t="str">
            <v>10,80</v>
          </cell>
        </row>
        <row r="6912">
          <cell r="G6912">
            <v>100960</v>
          </cell>
          <cell r="H6912" t="str">
            <v>TRANSPORTE COM CAMINHÃO PIPA DE 10 M³, EM VIA URBANA EM LEITO NATURAL (UNIDADE: M3XKM). AF_07/2020</v>
          </cell>
          <cell r="I6912" t="str">
            <v>M3XKM</v>
          </cell>
          <cell r="J6912" t="str">
            <v>ATRIBUÍDO SÃO PAULO</v>
          </cell>
          <cell r="K6912" t="str">
            <v>3,39</v>
          </cell>
        </row>
        <row r="6913">
          <cell r="G6913">
            <v>100961</v>
          </cell>
          <cell r="H6913" t="str">
            <v>TRANSPORTE COM CAMINHÃO PIPA DE 10 M³, EM VIA URBANA EM REVESTIMENTO PRIMÁRIO (UNIDADE: M3XKM). AF_07/2020</v>
          </cell>
          <cell r="I6913" t="str">
            <v>M3XKM</v>
          </cell>
          <cell r="J6913" t="str">
            <v>ATRIBUÍDO SÃO PAULO</v>
          </cell>
          <cell r="K6913" t="str">
            <v>2,93</v>
          </cell>
        </row>
        <row r="6914">
          <cell r="G6914">
            <v>100962</v>
          </cell>
          <cell r="H6914" t="str">
            <v>TRANSPORTE COM CAMINHÃO PIPA DE 10 M³, EM VIA URBANA PAVIMENTADA, DMT ATÉ 30KM (UNIDADE: M3XKM). AF_07/2020</v>
          </cell>
          <cell r="I6914" t="str">
            <v>M3XKM</v>
          </cell>
          <cell r="J6914" t="str">
            <v>ATRIBUÍDO SÃO PAULO</v>
          </cell>
          <cell r="K6914" t="str">
            <v>2,67</v>
          </cell>
        </row>
        <row r="6915">
          <cell r="G6915">
            <v>100963</v>
          </cell>
          <cell r="H6915" t="str">
            <v>TRANSPORTE COM CAMINHÃO PIPA DE 10 M³, EM VIA URBANA PAVIMENTADA, ADICIONAL PARA DMT EXCEDENTE A 30 KM (UNIDADE: M3XKM). AF_07/2020</v>
          </cell>
          <cell r="I6915" t="str">
            <v>M3XKM</v>
          </cell>
          <cell r="J6915" t="str">
            <v>ATRIBUÍDO SÃO PAULO</v>
          </cell>
          <cell r="K6915" t="str">
            <v>1,06</v>
          </cell>
        </row>
        <row r="6916">
          <cell r="G6916">
            <v>100964</v>
          </cell>
          <cell r="H6916" t="str">
            <v>TRANSPORTE COM CAMINHÃO PIPA DE 10 M³, EM VIA INTERNA (DENTRO DO CANTEIRO - UNIDADE: M3XKM). AF_07/2020</v>
          </cell>
          <cell r="I6916" t="str">
            <v>M3XKM</v>
          </cell>
          <cell r="J6916" t="str">
            <v>ATRIBUÍDO SÃO PAULO</v>
          </cell>
          <cell r="K6916" t="str">
            <v>8,14</v>
          </cell>
        </row>
        <row r="6917">
          <cell r="G6917">
            <v>100973</v>
          </cell>
          <cell r="H6917" t="str">
            <v>CARGA, MANOBRA E DESCARGA DE SOLOS E MATERIAIS GRANULARES EM CAMINHÃO BASCULANTE 6 M³ - CARGA COM PÁ CARREGADEIRA (CAÇAMBA DE 1,7 A 2,8 M³ / 128 HP) E DESCARGA LIVRE (UNIDADE: M3). AF_07/2020</v>
          </cell>
          <cell r="I6917" t="str">
            <v>M3</v>
          </cell>
          <cell r="J6917" t="str">
            <v>ATRIBUÍDO SÃO PAULO</v>
          </cell>
          <cell r="K6917" t="str">
            <v>7,88</v>
          </cell>
        </row>
        <row r="6918">
          <cell r="G6918">
            <v>100974</v>
          </cell>
          <cell r="H6918" t="str">
            <v>CARGA, MANOBRA E DESCARGA DE SOLOS E MATERIAIS GRANULARES EM CAMINHÃO BASCULANTE 10 M³ - CARGA COM PÁ CARREGADEIRA (CAÇAMBA DE 1,7 A 2,8 M³ / 128 HP) E DESCARGA LIVRE (UNIDADE: M3). AF_07/2020</v>
          </cell>
          <cell r="I6918" t="str">
            <v>M3</v>
          </cell>
          <cell r="J6918" t="str">
            <v>ATRIBUÍDO SÃO PAULO</v>
          </cell>
          <cell r="K6918" t="str">
            <v>7,74</v>
          </cell>
        </row>
        <row r="6919">
          <cell r="G6919">
            <v>100975</v>
          </cell>
          <cell r="H6919" t="str">
            <v>CARGA, MANOBRA E DESCARGA DE SOLOS E MATERIAIS GRANULARES EM CAMINHÃO BASCULANTE 14 M³ - CARGA COM PÁ CARREGADEIRA (CAÇAMBA DE 1,7 A 2,8 M³ / 128 HP) E DESCARGA LIVRE (UNIDADE: M3). AF_07/2020</v>
          </cell>
          <cell r="I6919" t="str">
            <v>M3</v>
          </cell>
          <cell r="J6919" t="str">
            <v>ATRIBUÍDO SÃO PAULO</v>
          </cell>
          <cell r="K6919" t="str">
            <v>7,80</v>
          </cell>
        </row>
        <row r="6920">
          <cell r="G6920">
            <v>100965</v>
          </cell>
          <cell r="H6920" t="str">
            <v>TRANSPORTE COM CAMINHÃO TANQUE DE TRANSPORTE DE MATERIAL ASFÁLTICO DE 30000 L, EM VIA URBANA EM  LEITO NATURAL (UNIDADE: TXKM). AF_07/2020</v>
          </cell>
          <cell r="I6920" t="str">
            <v>TXKM</v>
          </cell>
          <cell r="J6920" t="str">
            <v>ATRIBUÍDO SÃO PAULO</v>
          </cell>
          <cell r="K6920" t="str">
            <v>1,66</v>
          </cell>
        </row>
        <row r="6921">
          <cell r="G6921">
            <v>100966</v>
          </cell>
          <cell r="H6921" t="str">
            <v>TRANSPORTE COM CAMINHÃO TANQUE DE TRANSPORTE DE MATERIAL ASFÁLTICO DE 30000 L, EM VIA URBANA EM  REVESTIMENTO PRIMÁRIO (UNIDADE: TXKM). AF_07/2020</v>
          </cell>
          <cell r="I6921" t="str">
            <v>TXKM</v>
          </cell>
          <cell r="J6921" t="str">
            <v>ATRIBUÍDO SÃO PAULO</v>
          </cell>
          <cell r="K6921" t="str">
            <v>1,42</v>
          </cell>
        </row>
        <row r="6922">
          <cell r="G6922">
            <v>100969</v>
          </cell>
          <cell r="H6922" t="str">
            <v>TRANSPORTE COM CAMINHÃO TANQUE DE TRANSPORTE DE MATERIAL ASFÁLTICO DE 20000 L, EM VIA URBANA EM LEITO NATURAL (UNIDADE: TXKM). AF_07/2020</v>
          </cell>
          <cell r="I6922" t="str">
            <v>TXKM</v>
          </cell>
          <cell r="J6922" t="str">
            <v>ATRIBUÍDO SÃO PAULO</v>
          </cell>
          <cell r="K6922" t="str">
            <v>2,17</v>
          </cell>
        </row>
        <row r="6923">
          <cell r="G6923">
            <v>100970</v>
          </cell>
          <cell r="H6923" t="str">
            <v>TRANSPORTE COM CAMINHÃO TANQUE DE TRANSPORTE DE MATERIAL ASFÁLTICO DE 20000 L, EM VIA URBANA EM  REVESTIMENTO PRIMÁRIO (UNIDADE: TXKM). AF_07/2020</v>
          </cell>
          <cell r="I6923" t="str">
            <v>TXKM</v>
          </cell>
          <cell r="J6923" t="str">
            <v>ATRIBUÍDO SÃO PAULO</v>
          </cell>
          <cell r="K6923" t="str">
            <v>1,83</v>
          </cell>
        </row>
        <row r="6924">
          <cell r="G6924">
            <v>102330</v>
          </cell>
          <cell r="H6924" t="str">
            <v>TRANSPORTE COM CAMINHÃO TANQUE DE TRANSPORTE DE MATERIAL ASFÁLTICO DE 30000 L, EM VIA URBANA PAVIMENTADA, DMT ATÉ 30KM (UNIDADE: TXKM). AF_07/2020</v>
          </cell>
          <cell r="I6924" t="str">
            <v>TXKM</v>
          </cell>
          <cell r="J6924" t="str">
            <v>ATRIBUÍDO SÃO PAULO</v>
          </cell>
          <cell r="K6924" t="str">
            <v>1,32</v>
          </cell>
        </row>
        <row r="6925">
          <cell r="G6925">
            <v>102331</v>
          </cell>
          <cell r="H6925" t="str">
            <v>TRANSPORTE COM CAMINHÃO TANQUE DE TRANSPORTE DE MATERIAL ASFÁLTICO DE 30000 L, EM VIA URBANA PAVIMENTADA, ADICIONAL PARA DMT EXCEDENTE A 30 KM (UNIDADE: TXKM). AF_07/2020</v>
          </cell>
          <cell r="I6925" t="str">
            <v>TXKM</v>
          </cell>
          <cell r="J6925" t="str">
            <v>ATRIBUÍDO SÃO PAULO</v>
          </cell>
          <cell r="K6925" t="str">
            <v>0,52</v>
          </cell>
        </row>
        <row r="6926">
          <cell r="G6926">
            <v>102332</v>
          </cell>
          <cell r="H6926" t="str">
            <v>TRANSPORTE COM CAMINHÃO TANQUE DE TRANSPORTE DE MATERIAL ASFÁLTICO DE 20000 L, EM VIA URBANA PAVIMENTADA, DMT ATÉ 30KM (UNIDADE: TXKM). AF_07/2020</v>
          </cell>
          <cell r="I6926" t="str">
            <v>TXKM</v>
          </cell>
          <cell r="J6926" t="str">
            <v>ATRIBUÍDO SÃO PAULO</v>
          </cell>
          <cell r="K6926" t="str">
            <v>1,71</v>
          </cell>
        </row>
        <row r="6927">
          <cell r="G6927">
            <v>102333</v>
          </cell>
          <cell r="H6927" t="str">
            <v>TRANSPORTE COM CAMINHÃO TANQUE DE TRANSPORTE DE MATERIAL ASFÁLTICO DE 20000 L, EM VIA URBANA PAVIMENTADA, ADICIONAL PARA DMT EXCEDENTE A 30 KM (UNIDADE: TXKM). AF_07/2020</v>
          </cell>
          <cell r="I6927" t="str">
            <v>TXKM</v>
          </cell>
          <cell r="J6927" t="str">
            <v>ATRIBUÍDO SÃO PAULO</v>
          </cell>
          <cell r="K6927" t="str">
            <v>0,68</v>
          </cell>
        </row>
        <row r="6928">
          <cell r="G6928">
            <v>101019</v>
          </cell>
          <cell r="H6928" t="str">
            <v>CARGA, MANOBRA E DESCARGA MANUAL DE TUBOS PLÁSTICOS, DN MENOR OU IGUAL A 100 MM, EM CAMINHÃO CARROCERIA 9T. AF_07/2020</v>
          </cell>
          <cell r="I6928" t="str">
            <v>T</v>
          </cell>
          <cell r="J6928" t="str">
            <v>ATRIBUÍDO SÃO PAULO</v>
          </cell>
          <cell r="K6928" t="str">
            <v>505,39</v>
          </cell>
        </row>
        <row r="6929">
          <cell r="G6929">
            <v>101479</v>
          </cell>
          <cell r="H6929" t="str">
            <v>CARGA, MANOBRA E DESCARGA MANUAL DE TUBOS PLÁSTICOS, DN 200 MM, EM CAMINHÃO CARROCERIA 9T. AF_07/2020</v>
          </cell>
          <cell r="I6929" t="str">
            <v>T</v>
          </cell>
          <cell r="J6929" t="str">
            <v>ATRIBUÍDO SÃO PAULO</v>
          </cell>
          <cell r="K6929" t="str">
            <v>147,25</v>
          </cell>
        </row>
        <row r="6930">
          <cell r="G6930">
            <v>102568</v>
          </cell>
          <cell r="H6930" t="str">
            <v>CARGA, MANOBRA E DESCARGA MANUAL DE TUBOS PLÁSTICOS, DN 150 MM, EM CAMINHÃO CARROCERIA 9T. AF_06/2021</v>
          </cell>
          <cell r="I6930" t="str">
            <v>T</v>
          </cell>
          <cell r="J6930" t="str">
            <v>ATRIBUÍDO SÃO PAULO</v>
          </cell>
          <cell r="K6930" t="str">
            <v>250,84</v>
          </cell>
        </row>
        <row r="6931">
          <cell r="G6931">
            <v>100976</v>
          </cell>
          <cell r="H6931" t="str">
            <v>CARGA, MANOBRA E DESCARGA DE SOLOS E MATERIAIS GRANULARES EM CAMINHÃO BASCULANTE 18 M³ - CARGA COM PÁ CARREGADEIRA (CAÇAMBA DE 1,7 A 2,8 M³ / 128 HP) E DESCARGA LIVRE (UNIDADE: M3). AF_07/2020</v>
          </cell>
          <cell r="I6931" t="str">
            <v>M3</v>
          </cell>
          <cell r="J6931" t="str">
            <v>ATRIBUÍDO SÃO PAULO</v>
          </cell>
          <cell r="K6931" t="str">
            <v>7,68</v>
          </cell>
        </row>
        <row r="6932">
          <cell r="G6932">
            <v>100977</v>
          </cell>
          <cell r="H6932" t="str">
            <v>CARGA, MANOBRA E DESCARGA DE SOLOS E MATERIAIS GRANULARES EM CAMINHÃO BASCULANTE 6 M³ - CARGA COM ESCAVADEIRA HIDRÁULICA (CAÇAMBA DE 1,20 M³ / 155 HP) E DESCARGA LIVRE (UNIDADE: M3). AF_07/2020</v>
          </cell>
          <cell r="I6932" t="str">
            <v>M3</v>
          </cell>
          <cell r="J6932" t="str">
            <v>ATRIBUÍDO SÃO PAULO</v>
          </cell>
          <cell r="K6932" t="str">
            <v>6,78</v>
          </cell>
        </row>
        <row r="6933">
          <cell r="G6933">
            <v>100978</v>
          </cell>
          <cell r="H6933" t="str">
            <v>CARGA, MANOBRA E DESCARGA DE SOLOS E MATERIAIS GRANULARES EM CAMINHÃO BASCULANTE 10 M³ - CARGA COM ESCAVADEIRA HIDRÁULICA (CAÇAMBA DE 1,20 M³ / 155 HP) E DESCARGA LIVRE (UNIDADE: M3). AF_07/2020</v>
          </cell>
          <cell r="I6933" t="str">
            <v>M3</v>
          </cell>
          <cell r="J6933" t="str">
            <v>ATRIBUÍDO SÃO PAULO</v>
          </cell>
          <cell r="K6933" t="str">
            <v>6,25</v>
          </cell>
        </row>
        <row r="6934">
          <cell r="G6934">
            <v>100979</v>
          </cell>
          <cell r="H6934" t="str">
            <v>CARGA, MANOBRA E DESCARGA DE SOLOS E MATERIAIS GRANULARES EM CAMINHÃO BASCULANTE 14 M³ - CARGA COM ESCAVADEIRA HIDRÁULICA (CAÇAMBA DE 1,20 M³ / 155 HP) E DESCARGA LIVRE (UNIDADE: M3). AF_07/2020</v>
          </cell>
          <cell r="I6934" t="str">
            <v>M3</v>
          </cell>
          <cell r="J6934" t="str">
            <v>ATRIBUÍDO SÃO PAULO</v>
          </cell>
          <cell r="K6934" t="str">
            <v>5,99</v>
          </cell>
        </row>
        <row r="6935">
          <cell r="G6935">
            <v>100980</v>
          </cell>
          <cell r="H6935" t="str">
            <v>CARGA, MANOBRA E DESCARGA DE SOLOS E MATERIAIS GRANULARES EM CAMINHÃO BASCULANTE 18 M³ - CARGA COM ESCAVADEIRA HIDRÁULICA (CAÇAMBA DE 1,20 M³ / 155 HP) E DESCARGA LIVRE (UNIDADE: M3). AF_07/2020</v>
          </cell>
          <cell r="I6935" t="str">
            <v>M3</v>
          </cell>
          <cell r="J6935" t="str">
            <v>ATRIBUÍDO SÃO PAULO</v>
          </cell>
          <cell r="K6935" t="str">
            <v>5,69</v>
          </cell>
        </row>
        <row r="6936">
          <cell r="G6936">
            <v>100981</v>
          </cell>
          <cell r="H6936" t="str">
            <v>CARGA, MANOBRA E DESCARGA DE ENTULHO EM CAMINHÃO BASCULANTE 6 M³ - CARGA COM ESCAVADEIRA HIDRÁULICA  (CAÇAMBA DE 0,80 M³ / 111 HP) E DESCARGA LIVRE (UNIDADE: M3). AF_07/2020</v>
          </cell>
          <cell r="I6936" t="str">
            <v>M3</v>
          </cell>
          <cell r="J6936" t="str">
            <v>ATRIBUÍDO SÃO PAULO</v>
          </cell>
          <cell r="K6936" t="str">
            <v>8,28</v>
          </cell>
        </row>
        <row r="6937">
          <cell r="G6937">
            <v>100982</v>
          </cell>
          <cell r="H6937" t="str">
            <v>CARGA, MANOBRA E DESCARGA DE ENTULHO EM CAMINHÃO BASCULANTE 10 M³ - CARGA COM ESCAVADEIRA HIDRÁULICA  (CAÇAMBA DE 0,80 M³ / 111 HP) E DESCARGA LIVRE (UNIDADE: M3). AF_07/2020</v>
          </cell>
          <cell r="I6937" t="str">
            <v>M3</v>
          </cell>
          <cell r="J6937" t="str">
            <v>ATRIBUÍDO SÃO PAULO</v>
          </cell>
          <cell r="K6937" t="str">
            <v>8,08</v>
          </cell>
        </row>
        <row r="6938">
          <cell r="G6938">
            <v>100983</v>
          </cell>
          <cell r="H6938" t="str">
            <v>CARGA, MANOBRA E DESCARGA DE ENTULHO EM CAMINHÃO BASCULANTE 14 M³ - CARGA COM ESCAVADEIRA HIDRÁULICA  (CAÇAMBA DE 0,80 M³ / 111 HP) E DESCARGA LIVRE (UNIDADE: M3). AF_07/2020</v>
          </cell>
          <cell r="I6938" t="str">
            <v>M3</v>
          </cell>
          <cell r="J6938" t="str">
            <v>ATRIBUÍDO SÃO PAULO</v>
          </cell>
          <cell r="K6938" t="str">
            <v>8,11</v>
          </cell>
        </row>
        <row r="6939">
          <cell r="G6939">
            <v>100984</v>
          </cell>
          <cell r="H6939" t="str">
            <v>CARGA, MANOBRA E DESCARGA DE ENTULHO EM CAMINHÃO BASCULANTE 18 M³ - CARGA COM ESCAVADEIRA HIDRÁULICA  (CAÇAMBA DE 0,80 M³ / 111 HP) E DESCARGA LIVRE (UNIDADE: M3). AF_07/2020</v>
          </cell>
          <cell r="I6939" t="str">
            <v>M3</v>
          </cell>
          <cell r="J6939" t="str">
            <v>ATRIBUÍDO SÃO PAULO</v>
          </cell>
          <cell r="K6939" t="str">
            <v>7,98</v>
          </cell>
        </row>
        <row r="6940">
          <cell r="G6940">
            <v>100985</v>
          </cell>
          <cell r="H6940" t="str">
            <v>CARGA DE MISTURA ASFÁLTICA EM CAMINHÃO BASCULANTE 6 M³ (UNIDADE: M3). AF_07/2020</v>
          </cell>
          <cell r="I6940" t="str">
            <v>M3</v>
          </cell>
          <cell r="J6940" t="str">
            <v>ATRIBUÍDO SÃO PAULO</v>
          </cell>
          <cell r="K6940" t="str">
            <v>6,69</v>
          </cell>
        </row>
        <row r="6941">
          <cell r="G6941">
            <v>100986</v>
          </cell>
          <cell r="H6941" t="str">
            <v>CARGA DE MISTURA ASFÁLTICA EM CAMINHÃO BASCULANTE 10 M³ (UNIDADE: M3). AF_07/2020</v>
          </cell>
          <cell r="I6941" t="str">
            <v>M3</v>
          </cell>
          <cell r="J6941" t="str">
            <v>ATRIBUÍDO SÃO PAULO</v>
          </cell>
          <cell r="K6941" t="str">
            <v>8,22</v>
          </cell>
        </row>
        <row r="6942">
          <cell r="G6942">
            <v>100987</v>
          </cell>
          <cell r="H6942" t="str">
            <v>CARGA DE MISTURA ASFÁLTICA EM CAMINHÃO BASCULANTE 14 M³ (UNIDADE: M3). AF_07/2020</v>
          </cell>
          <cell r="I6942" t="str">
            <v>M3</v>
          </cell>
          <cell r="J6942" t="str">
            <v>ATRIBUÍDO SÃO PAULO</v>
          </cell>
          <cell r="K6942" t="str">
            <v>9,44</v>
          </cell>
        </row>
        <row r="6943">
          <cell r="G6943">
            <v>100988</v>
          </cell>
          <cell r="H6943" t="str">
            <v>CARGA DE MISTURA ASFÁLTICA EM CAMINHÃO BASCULANTE 18 M³ (UNIDADE: M3). AF_07/2020</v>
          </cell>
          <cell r="I6943" t="str">
            <v>M3</v>
          </cell>
          <cell r="J6943" t="str">
            <v>ATRIBUÍDO SÃO PAULO</v>
          </cell>
          <cell r="K6943" t="str">
            <v>10,03</v>
          </cell>
        </row>
        <row r="6944">
          <cell r="G6944">
            <v>100989</v>
          </cell>
          <cell r="H6944" t="str">
            <v>CARGA, MANOBRA E DESCARGA DE SOLOS E MATERIAIS GRANULARES EM CAMINHÃO BASCULANTE 6 M³ - CARGA COM PÁ CARREGADEIRA (CAÇAMBA DE 1,7 A 2,8 M³ / 128 HP) E DESCARGA LIVRE (UNIDADE: T). AF_07/2020</v>
          </cell>
          <cell r="I6944" t="str">
            <v>T</v>
          </cell>
          <cell r="J6944" t="str">
            <v>ATRIBUÍDO SÃO PAULO</v>
          </cell>
          <cell r="K6944" t="str">
            <v>5,25</v>
          </cell>
        </row>
        <row r="6945">
          <cell r="G6945">
            <v>100990</v>
          </cell>
          <cell r="H6945" t="str">
            <v>CARGA, MANOBRA E DESCARGA DE SOLOS E MATERIAIS GRANULARES EM CAMINHÃO BASCULANTE 10 M³ - CARGA COM PÁ CARREGADEIRA (CAÇAMBA DE 1,7 A 2,8 M³ / 128 HP) E DESCARGA LIVRE (UNIDADE: T). AF_07/2020</v>
          </cell>
          <cell r="I6945" t="str">
            <v>T</v>
          </cell>
          <cell r="J6945" t="str">
            <v>ATRIBUÍDO SÃO PAULO</v>
          </cell>
          <cell r="K6945" t="str">
            <v>5,17</v>
          </cell>
        </row>
        <row r="6946">
          <cell r="G6946">
            <v>100991</v>
          </cell>
          <cell r="H6946" t="str">
            <v>CARGA, MANOBRA E DESCARGA DE SOLOS E MATERIAIS GRANULARES EM CAMINHÃO BASCULANTE 14 M³ - CARGA COM PÁ CARREGADEIRA (CAÇAMBA DE 1,7 A 2,8 M³ / 128 HP) E DESCARGA LIVRE (UNIDADE: T). AF_07/2020</v>
          </cell>
          <cell r="I6946" t="str">
            <v>T</v>
          </cell>
          <cell r="J6946" t="str">
            <v>ATRIBUÍDO SÃO PAULO</v>
          </cell>
          <cell r="K6946" t="str">
            <v>5,22</v>
          </cell>
        </row>
        <row r="6947">
          <cell r="G6947">
            <v>100992</v>
          </cell>
          <cell r="H6947" t="str">
            <v>CARGA, MANOBRA E DESCARGA DE SOLOS E MATERIAIS GRANULARES EM CAMINHÃO BASCULANTE 18 M³ - CARGA COM PÁ CARREGADEIRA (CAÇAMBA DE 1,7 A 2,8 M³ / 128 HP) E DESCARGA LIVRE (UNIDADE: T). AF_07/2020</v>
          </cell>
          <cell r="I6947" t="str">
            <v>T</v>
          </cell>
          <cell r="J6947" t="str">
            <v>ATRIBUÍDO SÃO PAULO</v>
          </cell>
          <cell r="K6947" t="str">
            <v>5,12</v>
          </cell>
        </row>
        <row r="6948">
          <cell r="G6948">
            <v>100993</v>
          </cell>
          <cell r="H6948" t="str">
            <v>CARGA, MANOBRA E DESCARGA DE SOLOS E MATERIAIS GRANULARES EM CAMINHÃO BASCULANTE 6 M³ - CARGA COM ESCAVADEIRA HIDRÁULICA (CAÇAMBA DE 1,20 M³ / 155 HP) E DESCARGA LIVRE (UNIDADE: T). AF_07/2020</v>
          </cell>
          <cell r="I6948" t="str">
            <v>T</v>
          </cell>
          <cell r="J6948" t="str">
            <v>ATRIBUÍDO SÃO PAULO</v>
          </cell>
          <cell r="K6948" t="str">
            <v>4,52</v>
          </cell>
        </row>
        <row r="6949">
          <cell r="G6949">
            <v>100994</v>
          </cell>
          <cell r="H6949" t="str">
            <v>CARGA, MANOBRA E DESCARGA DE SOLOS E MATERIAIS GRANULARES EM CAMINHÃO BASCULANTE 10 M³ - CARGA COM ESCAVADEIRA HIDRÁULICA (CAÇAMBA DE 1,20 M³ / 155 HP) E DESCARGA LIVRE (UNIDADE: T). AF_07/2020</v>
          </cell>
          <cell r="I6949" t="str">
            <v>T</v>
          </cell>
          <cell r="J6949" t="str">
            <v>ATRIBUÍDO SÃO PAULO</v>
          </cell>
          <cell r="K6949" t="str">
            <v>4,14</v>
          </cell>
        </row>
        <row r="6950">
          <cell r="G6950">
            <v>100995</v>
          </cell>
          <cell r="H6950" t="str">
            <v>CARGA, MANOBRA E DESCARGA DE SOLOS E MATERIAIS GRANULARES EM CAMINHÃO BASCULANTE 14 M³ - CARGA COM ESCAVADEIRA HIDRÁULICA (CAÇAMBA DE 1,20 M³ / 155 HP) E DESCARGA LIVRE (UNIDADE: T). AF_07/2020</v>
          </cell>
          <cell r="I6950" t="str">
            <v>T</v>
          </cell>
          <cell r="J6950" t="str">
            <v>ATRIBUÍDO SÃO PAULO</v>
          </cell>
          <cell r="K6950" t="str">
            <v>4,01</v>
          </cell>
        </row>
        <row r="6951">
          <cell r="G6951">
            <v>100996</v>
          </cell>
          <cell r="H6951" t="str">
            <v>CARGA, MANOBRA E DESCARGA DE SOLOS E MATERIAIS GRANULARES EM CAMINHÃO BASCULANTE 18 M³ - CARGA COM ESCAVADEIRA HIDRÁULICA (CAÇAMBA DE 1,20 M³ / 155 HP) E DESCARGA LIVRE (UNIDADE: T). AF_07/2020</v>
          </cell>
          <cell r="I6951" t="str">
            <v>T</v>
          </cell>
          <cell r="J6951" t="str">
            <v>ATRIBUÍDO SÃO PAULO</v>
          </cell>
          <cell r="K6951" t="str">
            <v>3,79</v>
          </cell>
        </row>
        <row r="6952">
          <cell r="G6952">
            <v>100997</v>
          </cell>
          <cell r="H6952" t="str">
            <v>CARGA, MANOBRA E DESCARGA DE ENTULHO EM CAMINHÃO BASCULANTE 6 M³ - CARGA COM ESCAVADEIRA HIDRÁULICA  (CAÇAMBA DE 0,80 M³ / 111 HP) E DESCARGA LIVRE (UNIDADE: T). AF_07/2020</v>
          </cell>
          <cell r="I6952" t="str">
            <v>T</v>
          </cell>
          <cell r="J6952" t="str">
            <v>ATRIBUÍDO SÃO PAULO</v>
          </cell>
          <cell r="K6952" t="str">
            <v>5,53</v>
          </cell>
        </row>
        <row r="6953">
          <cell r="G6953">
            <v>100998</v>
          </cell>
          <cell r="H6953" t="str">
            <v>CARGA, MANOBRA E DESCARGA DE ENTULHO EM CAMINHÃO BASCULANTE 10 M³ - CARGA COM ESCAVADEIRA HIDRÁULICA  (CAÇAMBA DE 0,80 M³ / 111 HP) E DESCARGA LIVRE (UNIDADE: T). AF_07/2020</v>
          </cell>
          <cell r="I6953" t="str">
            <v>T</v>
          </cell>
          <cell r="J6953" t="str">
            <v>ATRIBUÍDO SÃO PAULO</v>
          </cell>
          <cell r="K6953" t="str">
            <v>5,40</v>
          </cell>
        </row>
        <row r="6954">
          <cell r="G6954">
            <v>100999</v>
          </cell>
          <cell r="H6954" t="str">
            <v>CARGA, MANOBRA E DESCARGA DE ENTULHO EM CAMINHÃO BASCULANTE 14 M³ - CARGA COM ESCAVADEIRA HIDRÁULICA  (CAÇAMBA DE 0,80 M³ / 111 HP) E DESCARGA LIVRE (UNIDADE: T). AF_07/2020</v>
          </cell>
          <cell r="I6954" t="str">
            <v>T</v>
          </cell>
          <cell r="J6954" t="str">
            <v>ATRIBUÍDO SÃO PAULO</v>
          </cell>
          <cell r="K6954" t="str">
            <v>5,43</v>
          </cell>
        </row>
        <row r="6955">
          <cell r="G6955">
            <v>101000</v>
          </cell>
          <cell r="H6955" t="str">
            <v>CARGA, MANOBRA E DESCARGA DE ENTULHO EM CAMINHÃO BASCULANTE 18 M³ - CARGA COM ESCAVADEIRA HIDRÁULICA  (CAÇAMBA DE 0,80 M³ / 111 HP) E DESCARGA LIVRE (UNIDADE: T). AF_07/2020</v>
          </cell>
          <cell r="I6955" t="str">
            <v>T</v>
          </cell>
          <cell r="J6955" t="str">
            <v>ATRIBUÍDO SÃO PAULO</v>
          </cell>
          <cell r="K6955" t="str">
            <v>5,32</v>
          </cell>
        </row>
        <row r="6956">
          <cell r="G6956">
            <v>101001</v>
          </cell>
          <cell r="H6956" t="str">
            <v>CARGA DE MISTURA ASFÁLTICA EM CAMINHÃO BASCULANTE 6 M³ (UNIDADE: T). AF_07/2020</v>
          </cell>
          <cell r="I6956" t="str">
            <v>T</v>
          </cell>
          <cell r="J6956" t="str">
            <v>ATRIBUÍDO SÃO PAULO</v>
          </cell>
          <cell r="K6956" t="str">
            <v>4,46</v>
          </cell>
        </row>
        <row r="6957">
          <cell r="G6957">
            <v>101002</v>
          </cell>
          <cell r="H6957" t="str">
            <v>CARGA DE MISTURA ASFÁLTICA EM CAMINHÃO BASCULANTE 10 M³ (UNIDADE: T). AF_07/2020</v>
          </cell>
          <cell r="I6957" t="str">
            <v>T</v>
          </cell>
          <cell r="J6957" t="str">
            <v>ATRIBUÍDO SÃO PAULO</v>
          </cell>
          <cell r="K6957" t="str">
            <v>5,47</v>
          </cell>
        </row>
        <row r="6958">
          <cell r="G6958">
            <v>101003</v>
          </cell>
          <cell r="H6958" t="str">
            <v>CARGA DE MISTURA ASFÁLTICA EM CAMINHÃO BASCULANTE 14 M³ (UNIDADE: T). AF_07/2020</v>
          </cell>
          <cell r="I6958" t="str">
            <v>T</v>
          </cell>
          <cell r="J6958" t="str">
            <v>ATRIBUÍDO SÃO PAULO</v>
          </cell>
          <cell r="K6958" t="str">
            <v>6,27</v>
          </cell>
        </row>
        <row r="6959">
          <cell r="G6959">
            <v>101004</v>
          </cell>
          <cell r="H6959" t="str">
            <v>CARGA DE MISTURA ASFÁLTICA EM CAMINHÃO BASCULANTE 18 M³ (UNIDADE: T). AF_07/2020</v>
          </cell>
          <cell r="I6959" t="str">
            <v>T</v>
          </cell>
          <cell r="J6959" t="str">
            <v>ATRIBUÍDO SÃO PAULO</v>
          </cell>
          <cell r="K6959" t="str">
            <v>6,69</v>
          </cell>
        </row>
        <row r="6960">
          <cell r="G6960">
            <v>101005</v>
          </cell>
          <cell r="H6960" t="str">
            <v>CARGA, MANOBRA E DESCARGA DE ÁGUA EM CAMINHÃO PIPA 6 M³. AF_07/2020</v>
          </cell>
          <cell r="I6960" t="str">
            <v>M3</v>
          </cell>
          <cell r="J6960" t="str">
            <v>ATRIBUÍDO SÃO PAULO</v>
          </cell>
          <cell r="K6960" t="str">
            <v>17,22</v>
          </cell>
        </row>
        <row r="6961">
          <cell r="G6961">
            <v>101006</v>
          </cell>
          <cell r="H6961" t="str">
            <v>CARGA, MANOBRA E DESCARGA DE ÁGUA EM CAMINHÃO PIPA 10 M³. AF_07/2020</v>
          </cell>
          <cell r="I6961" t="str">
            <v>M3</v>
          </cell>
          <cell r="J6961" t="str">
            <v>ATRIBUÍDO SÃO PAULO</v>
          </cell>
          <cell r="K6961" t="str">
            <v>19,31</v>
          </cell>
        </row>
        <row r="6962">
          <cell r="G6962">
            <v>101007</v>
          </cell>
          <cell r="H6962" t="str">
            <v>CARGA DE ÁGUA EM CAMINHÃO PIPA 6 M³. AF_07/2020</v>
          </cell>
          <cell r="I6962" t="str">
            <v>M3</v>
          </cell>
          <cell r="J6962" t="str">
            <v>ATRIBUÍDO SÃO PAULO</v>
          </cell>
          <cell r="K6962" t="str">
            <v>4,99</v>
          </cell>
        </row>
        <row r="6963">
          <cell r="G6963">
            <v>101008</v>
          </cell>
          <cell r="H6963" t="str">
            <v>CARGA DE ÁGUA EM CAMINHÃO PIPA 10 M³. AF_07/2020</v>
          </cell>
          <cell r="I6963" t="str">
            <v>M3</v>
          </cell>
          <cell r="J6963" t="str">
            <v>ATRIBUÍDO SÃO PAULO</v>
          </cell>
          <cell r="K6963" t="str">
            <v>5,11</v>
          </cell>
        </row>
        <row r="6964">
          <cell r="G6964">
            <v>101009</v>
          </cell>
          <cell r="H6964" t="str">
            <v>CARGA, MANOBRA E DESCARGA DE POSTE DE CONCRETO EM CAMINHÃO CARROCERIA COM GUINDAUTO (MUNCK) 11,7 TM. AF_07/2020</v>
          </cell>
          <cell r="I6964" t="str">
            <v>T</v>
          </cell>
          <cell r="J6964" t="str">
            <v>ATRIBUÍDO SÃO PAULO</v>
          </cell>
          <cell r="K6964" t="str">
            <v>39,38</v>
          </cell>
        </row>
        <row r="6965">
          <cell r="G6965">
            <v>101010</v>
          </cell>
          <cell r="H6965" t="str">
            <v>CARGA, MANOBRA E DESCARGA DE PERFIL METÁLICO EM CAMINHÃO CARROCERIA COM GUINDAUTO (MUNCK) 11,7 TM. AF_07/2020</v>
          </cell>
          <cell r="I6965" t="str">
            <v>T</v>
          </cell>
          <cell r="J6965" t="str">
            <v>ATRIBUÍDO SÃO PAULO</v>
          </cell>
          <cell r="K6965" t="str">
            <v>24,80</v>
          </cell>
        </row>
        <row r="6966">
          <cell r="G6966">
            <v>101013</v>
          </cell>
          <cell r="H6966" t="str">
            <v>CARGA, MANOBRA E DESCARGA DE TUBOS DE CONCRETO, DN MENOR OU IGUAL A 300 MM, EM CAMINHÃO CARROCERIA COM GUINDAUTO (MUNCK) 11,7 TM. AF_07/2020</v>
          </cell>
          <cell r="I6966" t="str">
            <v>T</v>
          </cell>
          <cell r="J6966" t="str">
            <v>ATRIBUÍDO SÃO PAULO</v>
          </cell>
          <cell r="K6966" t="str">
            <v>40,42</v>
          </cell>
        </row>
        <row r="6967">
          <cell r="G6967">
            <v>101014</v>
          </cell>
          <cell r="H6967" t="str">
            <v>CARGA, MANOBRA E DESCARGA DE TUBOS DE CONCRETO, DN 400 MM, EM CAMINHÃO CARROCERIA COM GUINDAUTO (MUNCK) 11,7 TM. AF_07/2020</v>
          </cell>
          <cell r="I6967" t="str">
            <v>T</v>
          </cell>
          <cell r="J6967" t="str">
            <v>ATRIBUÍDO SÃO PAULO</v>
          </cell>
          <cell r="K6967" t="str">
            <v>37,04</v>
          </cell>
        </row>
        <row r="6968">
          <cell r="G6968">
            <v>101015</v>
          </cell>
          <cell r="H6968" t="str">
            <v>CARGA, MANOBRA E DESCARGA DE TUBOS DE CONCRETO, DN 500 MM, EM CAMINHÃO CARROCERIA COM GUINDAUTO (MUNCK) 11,7 TM. AF_07/2020</v>
          </cell>
          <cell r="I6968" t="str">
            <v>T</v>
          </cell>
          <cell r="J6968" t="str">
            <v>ATRIBUÍDO SÃO PAULO</v>
          </cell>
          <cell r="K6968" t="str">
            <v>30,42</v>
          </cell>
        </row>
        <row r="6969">
          <cell r="G6969">
            <v>101016</v>
          </cell>
          <cell r="H6969" t="str">
            <v>CARGA, MANOBRA E DESCARGA DE TUBOS METÁLICOS, DN MENOR OU IGUAL A 150 MM, EM CAMINHÃO CARROCERIA COM GUINDAUTO (MUNCK) 11,7 TM. AF_07/2020</v>
          </cell>
          <cell r="I6969" t="str">
            <v>T</v>
          </cell>
          <cell r="J6969" t="str">
            <v>ATRIBUÍDO SÃO PAULO</v>
          </cell>
          <cell r="K6969" t="str">
            <v>35,21</v>
          </cell>
        </row>
        <row r="6970">
          <cell r="G6970">
            <v>101017</v>
          </cell>
          <cell r="H6970" t="str">
            <v>CARGA, MANOBRA E DESCARGA DE TUBOS METÁLICOS, DN 200 MM, EM CAMINHÃO CARROCERIA COM GUINDAUTO (MUNCK) 11,7 TM. AF_07/2020</v>
          </cell>
          <cell r="I6970" t="str">
            <v>T</v>
          </cell>
          <cell r="J6970" t="str">
            <v>ATRIBUÍDO SÃO PAULO</v>
          </cell>
          <cell r="K6970" t="str">
            <v>26,70</v>
          </cell>
        </row>
        <row r="6971">
          <cell r="G6971">
            <v>101018</v>
          </cell>
          <cell r="H6971" t="str">
            <v>CARGA, MANOBRA E DESCARGA DE TUBOS METÁLICOS, DN 250 MM, EM CAMINHÃO CARROCERIA COM GUINDAUTO (MUNCK) 11,7 TM. AF_07/2020</v>
          </cell>
          <cell r="I6971" t="str">
            <v>T</v>
          </cell>
          <cell r="J6971" t="str">
            <v>ATRIBUÍDO SÃO PAULO</v>
          </cell>
          <cell r="K6971" t="str">
            <v>21,93</v>
          </cell>
        </row>
        <row r="6972">
          <cell r="G6972">
            <v>101463</v>
          </cell>
          <cell r="H6972" t="str">
            <v>CARGA, MANOBRA E DESCARGA DE TUBOS DE CONCRETO, DN 600 MM, EM CAMINHÃO CARROCERIA COM GUINDAUTO (MUNCK) 11,7 TM. AF_07/2020</v>
          </cell>
          <cell r="I6972" t="str">
            <v>T</v>
          </cell>
          <cell r="J6972" t="str">
            <v>ATRIBUÍDO SÃO PAULO</v>
          </cell>
          <cell r="K6972" t="str">
            <v>40,55</v>
          </cell>
        </row>
        <row r="6973">
          <cell r="G6973">
            <v>101464</v>
          </cell>
          <cell r="H6973" t="str">
            <v>CARGA, MANOBRA E DESCARGA DE TUBOS DE CONCRETO, DN 700 MM, EM CAMINHÃO CARROCERIA COM GUINDAUTO (MUNCK) 11,7 TM. AF_07/2020</v>
          </cell>
          <cell r="I6973" t="str">
            <v>T</v>
          </cell>
          <cell r="J6973" t="str">
            <v>ATRIBUÍDO SÃO PAULO</v>
          </cell>
          <cell r="K6973" t="str">
            <v>31,15</v>
          </cell>
        </row>
        <row r="6974">
          <cell r="G6974">
            <v>101465</v>
          </cell>
          <cell r="H6974" t="str">
            <v>CARGA, MANOBRA E DESCARGA DE TUBOS DE CONCRETO, DN 800 MM, EM CAMINHÃO CARROCERIA COM GUINDAUTO (MUNCK) 11,7 TM. AF_07/2020</v>
          </cell>
          <cell r="I6974" t="str">
            <v>T</v>
          </cell>
          <cell r="J6974" t="str">
            <v>ATRIBUÍDO SÃO PAULO</v>
          </cell>
          <cell r="K6974" t="str">
            <v>23,81</v>
          </cell>
        </row>
        <row r="6975">
          <cell r="G6975">
            <v>101466</v>
          </cell>
          <cell r="H6975" t="str">
            <v>CARGA, MANOBRA E DESCARGA DE TUBOS DE CONCRETO, DN 900 MM, EM CAMINHÃO CARROCERIA COM GUINDAUTO (MUNCK) 11,7 TM. AF_07/2020</v>
          </cell>
          <cell r="I6975" t="str">
            <v>T</v>
          </cell>
          <cell r="J6975" t="str">
            <v>ATRIBUÍDO SÃO PAULO</v>
          </cell>
          <cell r="K6975" t="str">
            <v>19,36</v>
          </cell>
        </row>
        <row r="6976">
          <cell r="G6976">
            <v>101467</v>
          </cell>
          <cell r="H6976" t="str">
            <v>CARGA, MANOBRA E DESCARGA DE TUBOS DE CONCRETO, DN 1000 MM, EM CAMINHÃO CARROCERIA COM GUINDAUTO (MUNCK) 11,7 TM. AF_07/2020</v>
          </cell>
          <cell r="I6976" t="str">
            <v>T</v>
          </cell>
          <cell r="J6976" t="str">
            <v>ATRIBUÍDO SÃO PAULO</v>
          </cell>
          <cell r="K6976" t="str">
            <v>16,20</v>
          </cell>
        </row>
        <row r="6977">
          <cell r="G6977">
            <v>101468</v>
          </cell>
          <cell r="H6977" t="str">
            <v>CARGA, MANOBRA E DESCARGA DE TUBOS DE CONCRETO, DN 1200 MM, EM CAMINHÃO CARROCERIA COM GUINDAUTO (MUNCK) 11,7 TM. AF_07/2020</v>
          </cell>
          <cell r="I6977" t="str">
            <v>T</v>
          </cell>
          <cell r="J6977" t="str">
            <v>ATRIBUÍDO SÃO PAULO</v>
          </cell>
          <cell r="K6977" t="str">
            <v>14,83</v>
          </cell>
        </row>
        <row r="6978">
          <cell r="G6978">
            <v>101469</v>
          </cell>
          <cell r="H6978" t="str">
            <v>CARGA, MANOBRA E DESCARGA DE TUBOS METÁLICOS, DN 300 MM, EM CAMINHÃO CARROCERIA COM GUINDAUTO (MUNCK) 11,7 TM. AF_07/2020</v>
          </cell>
          <cell r="I6978" t="str">
            <v>T</v>
          </cell>
          <cell r="J6978" t="str">
            <v>ATRIBUÍDO SÃO PAULO</v>
          </cell>
          <cell r="K6978" t="str">
            <v>33,18</v>
          </cell>
        </row>
        <row r="6979">
          <cell r="G6979">
            <v>101470</v>
          </cell>
          <cell r="H6979" t="str">
            <v>CARGA, MANOBRA E DESCARGA DE TUBOS METÁLICOS, DN 350 MM, EM CAMINHÃO CARROCERIA COM GUINDAUTO (MUNCK) 11,7 TM. AF_07/2020</v>
          </cell>
          <cell r="I6979" t="str">
            <v>T</v>
          </cell>
          <cell r="J6979" t="str">
            <v>ATRIBUÍDO SÃO PAULO</v>
          </cell>
          <cell r="K6979" t="str">
            <v>26,33</v>
          </cell>
        </row>
        <row r="6980">
          <cell r="G6980">
            <v>101471</v>
          </cell>
          <cell r="H6980" t="str">
            <v>CARGA, MANOBRA E DESCARGA DE TUBOS METÁLICOS, DN 400 MM, EM CAMINHÃO CARROCERIA COM GUINDAUTO (MUNCK) 11,7 TM. AF_07/2020</v>
          </cell>
          <cell r="I6980" t="str">
            <v>T</v>
          </cell>
          <cell r="J6980" t="str">
            <v>ATRIBUÍDO SÃO PAULO</v>
          </cell>
          <cell r="K6980" t="str">
            <v>22,60</v>
          </cell>
        </row>
        <row r="6981">
          <cell r="G6981">
            <v>101472</v>
          </cell>
          <cell r="H6981" t="str">
            <v>CARGA, MANOBRA E DESCARGA DE TUBOS METÁLICOS, DN 500 MM, EM CAMINHÃO CARROCERIA COM GUINDAUTO (MUNCK) 11,7 TM. AF_07/2020</v>
          </cell>
          <cell r="I6981" t="str">
            <v>T</v>
          </cell>
          <cell r="J6981" t="str">
            <v>ATRIBUÍDO SÃO PAULO</v>
          </cell>
          <cell r="K6981" t="str">
            <v>17,59</v>
          </cell>
        </row>
        <row r="6982">
          <cell r="G6982">
            <v>101473</v>
          </cell>
          <cell r="H6982" t="str">
            <v>CARGA, MANOBRA E DESCARGA DE TUBOS METÁLICOS, DN 600 MM, EM CAMINHÃO CARROCERIA COM GUINDAUTO (MUNCK) 11,7 TM. AF_07/2020</v>
          </cell>
          <cell r="I6982" t="str">
            <v>T</v>
          </cell>
          <cell r="J6982" t="str">
            <v>ATRIBUÍDO SÃO PAULO</v>
          </cell>
          <cell r="K6982" t="str">
            <v>25,32</v>
          </cell>
        </row>
        <row r="6983">
          <cell r="G6983">
            <v>101474</v>
          </cell>
          <cell r="H6983" t="str">
            <v>CARGA, MANOBRA E DESCARGA DE TUBOS METÁLICOS, DN 700 MM, EM CAMINHÃO CARROCERIA COM GUINDAUTO (MUNCK) 11,7 TM. AF_07/2020</v>
          </cell>
          <cell r="I6983" t="str">
            <v>T</v>
          </cell>
          <cell r="J6983" t="str">
            <v>ATRIBUÍDO SÃO PAULO</v>
          </cell>
          <cell r="K6983" t="str">
            <v>18,12</v>
          </cell>
        </row>
        <row r="6984">
          <cell r="G6984">
            <v>101475</v>
          </cell>
          <cell r="H6984" t="str">
            <v>CARGA, MANOBRA E DESCARGA DE TUBOS METÁLICOS, DN 800 MM, EM CAMINHÃO CARROCERIA COM GUINDAUTO (MUNCK) 11,7 TM. AF_07/2020</v>
          </cell>
          <cell r="I6984" t="str">
            <v>T</v>
          </cell>
          <cell r="J6984" t="str">
            <v>ATRIBUÍDO SÃO PAULO</v>
          </cell>
          <cell r="K6984" t="str">
            <v>16,07</v>
          </cell>
        </row>
        <row r="6985">
          <cell r="G6985">
            <v>101476</v>
          </cell>
          <cell r="H6985" t="str">
            <v>CARGA, MANOBRA E DESCARGA DE TUBOS METÁLICOS, DN 900 MM, EM CAMINHÃO CARROCERIA COM GUINDAUTO (MUNCK) 11,7 TM. AF_07/2020</v>
          </cell>
          <cell r="I6985" t="str">
            <v>T</v>
          </cell>
          <cell r="J6985" t="str">
            <v>ATRIBUÍDO SÃO PAULO</v>
          </cell>
          <cell r="K6985" t="str">
            <v>14,32</v>
          </cell>
        </row>
        <row r="6986">
          <cell r="G6986">
            <v>101477</v>
          </cell>
          <cell r="H6986" t="str">
            <v>CARGA, MANOBRA E DESCARGA DE TUBOS METÁLICOS, DN 1000 MM, EM CAMINHÃO CARROCERIA COM GUINDAUTO (MUNCK) 11,7 TM. AF_07/2020</v>
          </cell>
          <cell r="I6986" t="str">
            <v>T</v>
          </cell>
          <cell r="J6986" t="str">
            <v>ATRIBUÍDO SÃO PAULO</v>
          </cell>
          <cell r="K6986" t="str">
            <v>11,74</v>
          </cell>
        </row>
        <row r="6987">
          <cell r="G6987">
            <v>101478</v>
          </cell>
          <cell r="H6987" t="str">
            <v>CARGA, MANOBRA E DESCARGA DE TUBOS METÁLICOS, DN 1200 MM, EM CAMINHÃO CARROCERIA COM GUINDAUTO (MUNCK) 11,7 TM. AF_07/2020</v>
          </cell>
          <cell r="I6987" t="str">
            <v>T</v>
          </cell>
          <cell r="J6987" t="str">
            <v>ATRIBUÍDO SÃO PAULO</v>
          </cell>
          <cell r="K6987" t="str">
            <v>9,97</v>
          </cell>
        </row>
        <row r="6988">
          <cell r="G6988">
            <v>101480</v>
          </cell>
          <cell r="H6988" t="str">
            <v>CARGA, MANOBRA E DESCARGA DE TUBOS PLÁSTICOS, DN 250 MM, EM CAMINHÃO CARROCERIA COM GUINDAUTO (MUNCK) 11,7 TM. AF_07/2020</v>
          </cell>
          <cell r="I6988" t="str">
            <v>T</v>
          </cell>
          <cell r="J6988" t="str">
            <v>ATRIBUÍDO SÃO PAULO</v>
          </cell>
          <cell r="K6988" t="str">
            <v>59,33</v>
          </cell>
        </row>
        <row r="6989">
          <cell r="G6989">
            <v>101481</v>
          </cell>
          <cell r="H6989" t="str">
            <v>CARGA, MANOBRA E DESCARGA DE TUBOS PLÁSTICOS, DN 300 MM, EM CAMINHÃO CARROCERIA COM GUINDAUTO (MUNCK) 11,7 TM. AF_07/2020</v>
          </cell>
          <cell r="I6989" t="str">
            <v>T</v>
          </cell>
          <cell r="J6989" t="str">
            <v>ATRIBUÍDO SÃO PAULO</v>
          </cell>
          <cell r="K6989" t="str">
            <v>42,86</v>
          </cell>
        </row>
        <row r="6990">
          <cell r="G6990">
            <v>101482</v>
          </cell>
          <cell r="H6990" t="str">
            <v>CARGA, MANOBRA E DESCARGA DE TUBOS PLÁSTICOS, DN 400 MM, EM CAMINHÃO CARROCERIA COM GUINDAUTO (MUNCK) 11,7 TM. AF_07/2020</v>
          </cell>
          <cell r="I6990" t="str">
            <v>T</v>
          </cell>
          <cell r="J6990" t="str">
            <v>ATRIBUÍDO SÃO PAULO</v>
          </cell>
          <cell r="K6990" t="str">
            <v>32,04</v>
          </cell>
        </row>
        <row r="6991">
          <cell r="G6991">
            <v>101483</v>
          </cell>
          <cell r="H6991" t="str">
            <v>CARGA, MANOBRA E DESCARGA DE TUBOS PLÁSTICOS, DN 500 MM, EM CAMINHÃO CARROCERIA COM GUINDAUTO (MUNCK) 11,7 TM. AF_07/2020</v>
          </cell>
          <cell r="I6991" t="str">
            <v>T</v>
          </cell>
          <cell r="J6991" t="str">
            <v>ATRIBUÍDO SÃO PAULO</v>
          </cell>
          <cell r="K6991" t="str">
            <v>33,24</v>
          </cell>
        </row>
        <row r="6992">
          <cell r="G6992">
            <v>101484</v>
          </cell>
          <cell r="H6992" t="str">
            <v>CARGA, MANOBRA E DESCARGA DE TUBOS PLÁSTICOS, DN 600 MM, EM CAMINHÃO CARROCERIA COM GUINDAUTO (MUNCK) 11,7 TM. AF_07/2020</v>
          </cell>
          <cell r="I6992" t="str">
            <v>T</v>
          </cell>
          <cell r="J6992" t="str">
            <v>ATRIBUÍDO SÃO PAULO</v>
          </cell>
          <cell r="K6992" t="str">
            <v>172,30</v>
          </cell>
        </row>
        <row r="6993">
          <cell r="G6993">
            <v>101485</v>
          </cell>
          <cell r="H6993" t="str">
            <v>CARGA, MANOBRA E DESCARGA DE TUBOS PLÁSTICOS, DN 750 MM, EM CAMINHÃO CARROCERIA COM GUINDAUTO (MUNCK) 11,7 TM. AF_07/2020</v>
          </cell>
          <cell r="I6993" t="str">
            <v>T</v>
          </cell>
          <cell r="J6993" t="str">
            <v>ATRIBUÍDO SÃO PAULO</v>
          </cell>
          <cell r="K6993" t="str">
            <v>132,27</v>
          </cell>
        </row>
        <row r="6994">
          <cell r="G6994">
            <v>101486</v>
          </cell>
          <cell r="H6994" t="str">
            <v>CARGA, MANOBRA E DESCARGA DE TUBOS PLÁSTICOS, DN 900 MM, EM CAMINHÃO CARROCERIA COM GUINDAUTO (MUNCK) 11,7 TM. AF_07/2020</v>
          </cell>
          <cell r="I6994" t="str">
            <v>T</v>
          </cell>
          <cell r="J6994" t="str">
            <v>ATRIBUÍDO SÃO PAULO</v>
          </cell>
          <cell r="K6994" t="str">
            <v>119,14</v>
          </cell>
        </row>
        <row r="6995">
          <cell r="G6995">
            <v>101487</v>
          </cell>
          <cell r="H6995" t="str">
            <v>CARGA, MANOBRA E DESCARGA DE TUBOS PLÁSTICOS, DN 1000 MM, EM CAMINHÃO CARROCERIA COM GUINDAUTO (MUNCK) 11,7 TM. AF_07/2020</v>
          </cell>
          <cell r="I6995" t="str">
            <v>T</v>
          </cell>
          <cell r="J6995" t="str">
            <v>ATRIBUÍDO SÃO PAULO</v>
          </cell>
          <cell r="K6995" t="str">
            <v>87,24</v>
          </cell>
        </row>
        <row r="6996">
          <cell r="G6996">
            <v>101488</v>
          </cell>
          <cell r="H6996" t="str">
            <v>CARGA, MANOBRA E DESCARGA DE TUBOS PLÁSTICOS, DN 1200 MM, EM CAMINHÃO CARROCERIA COM GUINDAUTO (MUNCK) 11,7 TM. AF_07/2020</v>
          </cell>
          <cell r="I6996" t="str">
            <v>T</v>
          </cell>
          <cell r="J6996" t="str">
            <v>ATRIBUÍDO SÃO PAULO</v>
          </cell>
          <cell r="K6996" t="str">
            <v>75,48</v>
          </cell>
        </row>
        <row r="6997">
          <cell r="G6997">
            <v>101188</v>
          </cell>
          <cell r="H6997" t="str">
            <v>RECOMPOSIÇÃO PARCIAL DE ARAME FARPADO Nº 14 CLASSE 250, FIXADO EM CERCA COM MOURÕES DE CONCRETO - FORNECIMENTO E INSTALAÇÃO. AF_05/2020</v>
          </cell>
          <cell r="I6997" t="str">
            <v>M</v>
          </cell>
          <cell r="J6997" t="str">
            <v>COEFICIENTE DE REPRESENTATIVIDADE</v>
          </cell>
          <cell r="K6997" t="str">
            <v>5,56</v>
          </cell>
        </row>
        <row r="6998">
          <cell r="G6998">
            <v>101189</v>
          </cell>
          <cell r="H6998" t="str">
            <v>CERCA COM MOURÕES DE CONCRETO, RETO, H=3,00 M, ESPAÇAMENTO DE 2,5 M, CRAVADOS 0,5 M, COM 4 FIOS DE ARAME FARPADO Nº 14 CLASSE 250 - FORNECIMENTO E INSTALAÇÃO. AF_05/2020</v>
          </cell>
          <cell r="I6998" t="str">
            <v>M</v>
          </cell>
          <cell r="J6998" t="str">
            <v>COEFICIENTE DE REPRESENTATIVIDADE</v>
          </cell>
          <cell r="K6998" t="str">
            <v>64,28</v>
          </cell>
        </row>
        <row r="6999">
          <cell r="G6999">
            <v>101190</v>
          </cell>
          <cell r="H6999" t="str">
            <v>CERCA COM MOURÕES DE CONCRETO, RETO, H=3,00 M, ESPAÇAMENTO DE 2,5 M, CRAVADOS 0,5 M, COM 4 FIOS DE ARAME DE AÇO OVALADO 15X17 - FORNECIMENTO E INSTALAÇÃO. AF_05/2020</v>
          </cell>
          <cell r="I6999" t="str">
            <v>M</v>
          </cell>
          <cell r="J6999" t="str">
            <v>COEFICIENTE DE REPRESENTATIVIDADE</v>
          </cell>
          <cell r="K6999" t="str">
            <v>63,47</v>
          </cell>
        </row>
        <row r="7000">
          <cell r="G7000">
            <v>101191</v>
          </cell>
          <cell r="H7000" t="str">
            <v>CERCA COM MOURÕES DE CONCRETO, RETO, H=3,00 M, ESPAÇAMENTO DE 2,5 M, CRAVADOS 0,5 M, COM 4 FIOS DE ARAME MISTO - FORNECIMENTO E INSTALAÇÃO. AF_05/2020</v>
          </cell>
          <cell r="I7000" t="str">
            <v>M</v>
          </cell>
          <cell r="J7000" t="str">
            <v>COEFICIENTE DE REPRESENTATIVIDADE</v>
          </cell>
          <cell r="K7000" t="str">
            <v>63,87</v>
          </cell>
        </row>
        <row r="7001">
          <cell r="G7001">
            <v>101192</v>
          </cell>
          <cell r="H7001" t="str">
            <v>CERCA COM MOURÕES DE CONCRETO, RETO, H=2,30 M, ESPAÇAMENTO DE 2,5 M, CRAVADOS 0,5 M, COM 4 FIOS DE ARAME FARPADO Nº 14 CLASSE 250 - FORNECIMENTO E INSTALAÇÃO. AF_05/2020</v>
          </cell>
          <cell r="I7001" t="str">
            <v>M</v>
          </cell>
          <cell r="J7001" t="str">
            <v>COEFICIENTE DE REPRESENTATIVIDADE</v>
          </cell>
          <cell r="K7001" t="str">
            <v>65,07</v>
          </cell>
        </row>
        <row r="7002">
          <cell r="G7002">
            <v>101193</v>
          </cell>
          <cell r="H7002" t="str">
            <v>CERCA COM MOURÕES DE CONCRETO, RETO, H=2,30 M, ESPAÇAMENTO DE 2,5 M, CRAVADOS 0,5 M, COM 4 FIOS DE ARAME DE AÇO OVALADO 15X17 - FORNECIMENTO E INSTALAÇÃO. AF_05/2020</v>
          </cell>
          <cell r="I7002" t="str">
            <v>M</v>
          </cell>
          <cell r="J7002" t="str">
            <v>COEFICIENTE DE REPRESENTATIVIDADE</v>
          </cell>
          <cell r="K7002" t="str">
            <v>57,68</v>
          </cell>
        </row>
        <row r="7003">
          <cell r="G7003">
            <v>101194</v>
          </cell>
          <cell r="H7003" t="str">
            <v>CERCA COM MOURÕES DE CONCRETO, RETO, H=2,30 M, ESPAÇAMENTO DE 2,5 M, CRAVADOS 0,5 M, COM 4 FIOS DE ARAME MISTO - FORNECIMENTO E INSTALAÇÃO. AF_05/2020</v>
          </cell>
          <cell r="I7003" t="str">
            <v>M</v>
          </cell>
          <cell r="J7003" t="str">
            <v>COEFICIENTE DE REPRESENTATIVIDADE</v>
          </cell>
          <cell r="K7003" t="str">
            <v>58,08</v>
          </cell>
        </row>
        <row r="7004">
          <cell r="G7004">
            <v>101197</v>
          </cell>
          <cell r="H7004" t="str">
            <v>CERCA COM MOURÕES DE CONCRETO, SEÇÃO "T" PONTA INCLINADA, 10X10 CM, ESPAÇAMENTO DE 2,5 M, CRAVADOS 0,5 M, COM 11 FIOS DE ARAME FARPADO Nº 14 - FORNECIMENTO E INSTALAÇÃO. AF_05/2020</v>
          </cell>
          <cell r="I7004" t="str">
            <v>M</v>
          </cell>
          <cell r="J7004" t="str">
            <v>COEFICIENTE DE REPRESENTATIVIDADE</v>
          </cell>
          <cell r="K7004" t="str">
            <v>120,30</v>
          </cell>
        </row>
        <row r="7005">
          <cell r="G7005">
            <v>101198</v>
          </cell>
          <cell r="H7005" t="str">
            <v>CERCA COM MOURÕES DE CONCRETO, SEÇÃO "T" PONTA INCLINADA, 10X10 CM, ESPAÇAMENTO DE 2,5 M, CRAVADOS 0,5 M, COM 11 FIOS DE ARAME DE AÇO OVALADO 15X17 - FORNECIMENTO E INSTALAÇÃO. AF_05/2020</v>
          </cell>
          <cell r="I7005" t="str">
            <v>M</v>
          </cell>
          <cell r="J7005" t="str">
            <v>COEFICIENTE DE REPRESENTATIVIDADE</v>
          </cell>
          <cell r="K7005" t="str">
            <v>86,90</v>
          </cell>
        </row>
        <row r="7006">
          <cell r="G7006">
            <v>101199</v>
          </cell>
          <cell r="H7006" t="str">
            <v>CERCA COM MOURÕES DE CONCRETO, SEÇÃO "T" PONTA INCLINADA, 10X10CM, ESPAÇAMENTO DE 2,5M, CRAVADOS 0,5M, COM 11 FIOS DE ARAME MISTO - FORNECIMENTO E INSTALAÇÃO. AF_05/2020</v>
          </cell>
          <cell r="I7006" t="str">
            <v>M</v>
          </cell>
          <cell r="J7006" t="str">
            <v>COEFICIENTE DE REPRESENTATIVIDADE</v>
          </cell>
          <cell r="K7006" t="str">
            <v>87,90</v>
          </cell>
        </row>
        <row r="7007">
          <cell r="G7007">
            <v>101200</v>
          </cell>
          <cell r="H7007" t="str">
            <v>CERCA COM MOURÕES DE MADEIRA, 7,5X7,5 CM, ESPAÇAMENTO DE 2,5 M, ALTURA LIVRE DE 2 M, CRAVADOS 0,5 M, COM 4 FIOS DE ARAME FARPADO Nº 14 CLASSE 250 - FORNECIMENTO E INSTALAÇÃO. AF_05/2020</v>
          </cell>
          <cell r="I7007" t="str">
            <v>M</v>
          </cell>
          <cell r="J7007" t="str">
            <v>COEFICIENTE DE REPRESENTATIVIDADE</v>
          </cell>
          <cell r="K7007" t="str">
            <v>53,72</v>
          </cell>
        </row>
        <row r="7008">
          <cell r="G7008">
            <v>101201</v>
          </cell>
          <cell r="H7008" t="str">
            <v>CERCA COM MOURÕES DE MADEIRA, 7,5X7,5 CM, ESPAÇAMENTO DE 2,5 M, ALTURA LIVRE DE 2 M, CRAVADOS 0,5 M, COM 8 FIOS DE ARAME FARPADO Nº 14 CLASSE 250 - FORNECIMENTO E INSTALAÇÃO. AF_05/2020</v>
          </cell>
          <cell r="I7008" t="str">
            <v>M</v>
          </cell>
          <cell r="J7008" t="str">
            <v>COEFICIENTE DE REPRESENTATIVIDADE</v>
          </cell>
          <cell r="K7008" t="str">
            <v>66,28</v>
          </cell>
        </row>
        <row r="7009">
          <cell r="G7009">
            <v>101202</v>
          </cell>
          <cell r="H7009" t="str">
            <v>CERCA COM MOURÕES DE MADEIRA ROLIÇA, DIÂMETRO 11 CM, ESPAÇAMENTO DE 2,5 M, ALTURA LIVRE DE 1,7 M, CRAVADOS 0,5 M, COM 5 FIOS DE ARAME FARPADO Nº 14 CLASSE 250 - FORNECIMENTO E INSTALAÇÃO. AF_05/2020</v>
          </cell>
          <cell r="I7009" t="str">
            <v>M</v>
          </cell>
          <cell r="J7009" t="str">
            <v>COEFICIENTE DE REPRESENTATIVIDADE</v>
          </cell>
          <cell r="K7009" t="str">
            <v>38,07</v>
          </cell>
        </row>
        <row r="7010">
          <cell r="G7010">
            <v>101203</v>
          </cell>
          <cell r="H7010" t="str">
            <v>CERCA COM MOURÕES DE MADEIRA ROLIÇA, DIÂMETRO 11 CM, ESPAÇAMENTO DE 2,5 M, ALTURA LIVRE DE 1,7 M, CRAVADOS 0,5 M, COM 5 FIOS DE ARAME DE AÇO OVALADO 15X17 - FORNECIMENTO E INSTALAÇÃO. AF_05/2020</v>
          </cell>
          <cell r="I7010" t="str">
            <v>M</v>
          </cell>
          <cell r="J7010" t="str">
            <v>COEFICIENTE DE REPRESENTATIVIDADE</v>
          </cell>
          <cell r="K7010" t="str">
            <v>37,06</v>
          </cell>
        </row>
        <row r="7011">
          <cell r="G7011">
            <v>101204</v>
          </cell>
          <cell r="H7011" t="str">
            <v>CERCA COM MOURÕES DE MADEIRA ROLIÇA, DIÂMETRO 11 CM, ESPAÇAMENTO DE 2,5 M, ALTURA LIVRE DE 1,7 M, CRAVADOS 0,5 M, COM 5 FIOS DE ARAME MISTO - FORNECIMENTO E INSTALAÇÃO. AF_05/2020</v>
          </cell>
          <cell r="I7011" t="str">
            <v>M</v>
          </cell>
          <cell r="J7011" t="str">
            <v>COEFICIENTE DE REPRESENTATIVIDADE</v>
          </cell>
          <cell r="K7011" t="str">
            <v>37,46</v>
          </cell>
        </row>
        <row r="7012">
          <cell r="G7012">
            <v>101205</v>
          </cell>
          <cell r="H7012" t="str">
            <v>PORTÃO COM MOURÕES DE MADEIRA ROLIÇA, DIÂMETRO 11 CM, COM 5 FIOS DE ARAME FARPADO Nº 14 CLASSE 250, SEM DOBRADIÇAS - FORNECIMENTO E INSTALAÇÃO. AF_05/2020</v>
          </cell>
          <cell r="I7012" t="str">
            <v>M</v>
          </cell>
          <cell r="J7012" t="str">
            <v>COEFICIENTE DE REPRESENTATIVIDADE</v>
          </cell>
          <cell r="K7012" t="str">
            <v>38,07</v>
          </cell>
        </row>
        <row r="7013">
          <cell r="G7013">
            <v>102362</v>
          </cell>
          <cell r="H7013" t="str">
            <v>ALAMBRADO PARA QUADRA POLIESPORTIVA, ESTRUTURADO POR TUBOS DE ACO GALVANIZADO, (MONTANTES COM DIAMETRO 2", TRAVESSAS E ESCORAS COM DIÂMETRO 1 ¼), COM TELA DE ARAME GALVANIZADO, FIO 14 BWG E MALHA QUADRADA 5X5CM (EXCETO MURETA). AF_03/2021</v>
          </cell>
          <cell r="I7013" t="str">
            <v>M2</v>
          </cell>
          <cell r="J7013" t="str">
            <v>ATRIBUÍDO SÃO PAULO</v>
          </cell>
          <cell r="K7013" t="str">
            <v>162,73</v>
          </cell>
        </row>
        <row r="7014">
          <cell r="G7014">
            <v>102363</v>
          </cell>
          <cell r="H7014" t="str">
            <v>ALAMBRADO PARA QUADRA POLIESPORTIVA, ESTRUTURADO POR TUBOS DE ACO GALVANIZADO, (MONTANTES COM DIAMETRO 2", TRAVESSAS E ESCORAS COM DIÂMETRO 1 ¼), COM TELA DE ARAME GALVANIZADO, FIO 12 BWG E MALHA QUADRADA 5X5CM (EXCETO MURETA). AF_03/2021</v>
          </cell>
          <cell r="I7014" t="str">
            <v>M2</v>
          </cell>
          <cell r="J7014" t="str">
            <v>ATRIBUÍDO SÃO PAULO</v>
          </cell>
          <cell r="K7014" t="str">
            <v>174,95</v>
          </cell>
        </row>
        <row r="7015">
          <cell r="G7015">
            <v>102364</v>
          </cell>
          <cell r="H7015" t="str">
            <v>ALAMBRADO PARA QUADRA POLIESPORTIVA, ESTRUTURADO POR TUBOS DE ACO GALVANIZADO, (MONTANTES COM DIAMETRO 2", TRAVESSAS E ESCORAS COM DIÂMETRO 1 ¼), COM TELA DE ARAME GALVANIZADO, FIO 10 BWG E MALHA QUADRADA 5X5CM (EXCETO MURETA). AF_03/2021</v>
          </cell>
          <cell r="I7015" t="str">
            <v>M2</v>
          </cell>
          <cell r="J7015" t="str">
            <v>ATRIBUÍDO SÃO PAULO</v>
          </cell>
          <cell r="K7015" t="str">
            <v>197,14</v>
          </cell>
        </row>
        <row r="7016">
          <cell r="G7016">
            <v>98509</v>
          </cell>
          <cell r="H7016" t="str">
            <v>PLANTIO DE ARBUSTO OU  CERCA VIVA. AF_05/2018</v>
          </cell>
          <cell r="I7016" t="str">
            <v>UN</v>
          </cell>
          <cell r="J7016" t="str">
            <v>COEFICIENTE DE REPRESENTATIVIDADE</v>
          </cell>
          <cell r="K7016" t="str">
            <v>43,26</v>
          </cell>
        </row>
        <row r="7017">
          <cell r="G7017">
            <v>98510</v>
          </cell>
          <cell r="H7017" t="str">
            <v>PLANTIO DE ÁRVORE ORNAMENTAL COM ALTURA DE MUDA MENOR OU IGUAL A 2,00 M. AF_05/2018</v>
          </cell>
          <cell r="I7017" t="str">
            <v>UN</v>
          </cell>
          <cell r="J7017" t="str">
            <v>COEFICIENTE DE REPRESENTATIVIDADE</v>
          </cell>
          <cell r="K7017" t="str">
            <v>65,29</v>
          </cell>
        </row>
        <row r="7018">
          <cell r="G7018">
            <v>98511</v>
          </cell>
          <cell r="H7018" t="str">
            <v>PLANTIO DE ÁRVORE ORNAMENTAL COM ALTURA DE MUDA MAIOR QUE 2,00 M E MENOR OU IGUAL A 4,00 M. AF_05/2018</v>
          </cell>
          <cell r="I7018" t="str">
            <v>UN</v>
          </cell>
          <cell r="J7018" t="str">
            <v>COEFICIENTE DE REPRESENTATIVIDADE</v>
          </cell>
          <cell r="K7018" t="str">
            <v>123,90</v>
          </cell>
        </row>
        <row r="7019">
          <cell r="G7019">
            <v>98516</v>
          </cell>
          <cell r="H7019" t="str">
            <v>PLANTIO DE PALMEIRA COM ALTURA DE MUDA MENOR OU IGUAL A 2,00 M. AF_05/2018</v>
          </cell>
          <cell r="I7019" t="str">
            <v>UN</v>
          </cell>
          <cell r="J7019" t="str">
            <v>ATRIBUÍDO SÃO PAULO</v>
          </cell>
          <cell r="K7019" t="str">
            <v>323,37</v>
          </cell>
        </row>
        <row r="7020">
          <cell r="G7020">
            <v>98519</v>
          </cell>
          <cell r="H7020" t="str">
            <v>REVOLVIMENTO E LIMPEZA MANUAL DE SOLO. AF_05/2018</v>
          </cell>
          <cell r="I7020" t="str">
            <v>M2</v>
          </cell>
          <cell r="J7020" t="str">
            <v>COEFICIENTE DE REPRESENTATIVIDADE</v>
          </cell>
          <cell r="K7020" t="str">
            <v>1,71</v>
          </cell>
        </row>
        <row r="7021">
          <cell r="G7021">
            <v>98520</v>
          </cell>
          <cell r="H7021" t="str">
            <v>APLICAÇÃO DE ADUBO EM SOLO. AF_05/2018</v>
          </cell>
          <cell r="I7021" t="str">
            <v>M2</v>
          </cell>
          <cell r="J7021" t="str">
            <v>COEFICIENTE DE REPRESENTATIVIDADE</v>
          </cell>
          <cell r="K7021" t="str">
            <v>5,94</v>
          </cell>
        </row>
        <row r="7022">
          <cell r="G7022">
            <v>98521</v>
          </cell>
          <cell r="H7022" t="str">
            <v>APLICAÇÃO DE CALCÁRIO PARA CORREÇÃO DO PH DO SOLO. AF_05/2018</v>
          </cell>
          <cell r="I7022" t="str">
            <v>M2</v>
          </cell>
          <cell r="J7022" t="str">
            <v>COEFICIENTE DE REPRESENTATIVIDADE</v>
          </cell>
          <cell r="K7022" t="str">
            <v>0,31</v>
          </cell>
        </row>
        <row r="7023">
          <cell r="G7023">
            <v>98522</v>
          </cell>
          <cell r="H7023" t="str">
            <v>ALAMBRADO EM MOURÕES DE CONCRETO, COM TELA DE ARAME GALVANIZADO (INCLUSIVE MURETA EM CONCRETO). AF_05/2018</v>
          </cell>
          <cell r="I7023" t="str">
            <v>M</v>
          </cell>
          <cell r="J7023" t="str">
            <v>COEFICIENTE DE REPRESENTATIVIDADE</v>
          </cell>
          <cell r="K7023" t="str">
            <v>153,16</v>
          </cell>
        </row>
        <row r="7024">
          <cell r="G7024">
            <v>98524</v>
          </cell>
          <cell r="H7024" t="str">
            <v>LIMPEZA MANUAL DE VEGETAÇÃO EM TERRENO COM ENXADA.AF_05/2018</v>
          </cell>
          <cell r="I7024" t="str">
            <v>M2</v>
          </cell>
          <cell r="J7024" t="str">
            <v>COEFICIENTE DE REPRESENTATIVIDADE</v>
          </cell>
          <cell r="K7024" t="str">
            <v>2,78</v>
          </cell>
        </row>
        <row r="7025">
          <cell r="G7025">
            <v>98503</v>
          </cell>
          <cell r="H7025" t="str">
            <v>PLANTIO DE GRAMA EM PAVIMENTO CONCREGRAMA. AF_05/2018</v>
          </cell>
          <cell r="I7025" t="str">
            <v>M2</v>
          </cell>
          <cell r="J7025" t="str">
            <v>COEFICIENTE DE REPRESENTATIVIDADE</v>
          </cell>
          <cell r="K7025" t="str">
            <v>22,31</v>
          </cell>
        </row>
        <row r="7026">
          <cell r="G7026">
            <v>98504</v>
          </cell>
          <cell r="H7026" t="str">
            <v>PLANTIO DE GRAMA BATATAIS EM PLACAS. AF_05/2018</v>
          </cell>
          <cell r="I7026" t="str">
            <v>M2</v>
          </cell>
          <cell r="J7026" t="str">
            <v>COEFICIENTE DE REPRESENTATIVIDADE</v>
          </cell>
          <cell r="K7026" t="str">
            <v>12,98</v>
          </cell>
        </row>
        <row r="7027">
          <cell r="G7027">
            <v>98505</v>
          </cell>
          <cell r="H7027" t="str">
            <v>PLANTIO DE FORRAÇÃO. AF_05/2018</v>
          </cell>
          <cell r="I7027" t="str">
            <v>M2</v>
          </cell>
          <cell r="J7027" t="str">
            <v>COEFICIENTE DE REPRESENTATIVIDADE</v>
          </cell>
          <cell r="K7027" t="str">
            <v>62,25</v>
          </cell>
        </row>
        <row r="7028">
          <cell r="G7028">
            <v>103946</v>
          </cell>
          <cell r="H7028" t="str">
            <v>PLANTIO DE GRAMA ESMERALDA OU SÃO CARLOS OU CURITIBANA, EM PLACAS. AF_05/2022</v>
          </cell>
          <cell r="I7028" t="str">
            <v>M2</v>
          </cell>
          <cell r="J7028" t="str">
            <v>COEFICIENTE DE REPRESENTATIVIDADE</v>
          </cell>
          <cell r="K7028" t="str">
            <v>16,77</v>
          </cell>
        </row>
        <row r="7029">
          <cell r="G7029">
            <v>103185</v>
          </cell>
          <cell r="H7029" t="str">
            <v>INSTALAÇÃO DE ESQUI TRIPLO, EM TUBO DE AÇO CARBONO - EQUIPAMENTO DE GINÁSTICA PARA ACADEMIA AO AR LIVRE / ACADEMIA DA TERCEIRA IDADE - ATI, INSTALADO SOBRE PISO DE CONCRETO EXISTENTE. AF_10/2021</v>
          </cell>
          <cell r="I7029" t="str">
            <v>UN</v>
          </cell>
          <cell r="J7029" t="str">
            <v>ATRIBUÍDO SÃO PAULO</v>
          </cell>
          <cell r="K7029" t="str">
            <v>6.135,13</v>
          </cell>
        </row>
        <row r="7030">
          <cell r="G7030">
            <v>103186</v>
          </cell>
          <cell r="H7030" t="str">
            <v>INSTALAÇÃO DE MULTIEXERCITADOR COM SEIS FUNÇÕES, EM TUBO DE AÇO CARBONO - EQUIPAMENTO DE GINÁSTICA PARA ACADEMIA AO AR LIVRE / ACADEMIA DA TERCEIRA IDADE - ATI, INSTALADO SOBRE PISO DE CONCRETO EXISTENTE. AF_10/2021</v>
          </cell>
          <cell r="I7030" t="str">
            <v>UN</v>
          </cell>
          <cell r="J7030" t="str">
            <v>ATRIBUÍDO SÃO PAULO</v>
          </cell>
          <cell r="K7030" t="str">
            <v>6.479,29</v>
          </cell>
        </row>
        <row r="7031">
          <cell r="G7031">
            <v>103187</v>
          </cell>
          <cell r="H7031" t="str">
            <v>INSTALAÇÃO DE SIMULADOR DE CAMINHADA TRIPLO, EM TUBO DE AÇO CARBONO - EQUIPAMENTO DE GINÁSTICA PARA ACADEMIA AO AR LIVRE / ACADEMIA DA TERCEIRA IDADE - ATI, INSTALADO SOBRE PISO DE CONCRETO EXISTENTE. AF_10/2021</v>
          </cell>
          <cell r="I7031" t="str">
            <v>UN</v>
          </cell>
          <cell r="J7031" t="str">
            <v>ATRIBUÍDO SÃO PAULO</v>
          </cell>
          <cell r="K7031" t="str">
            <v>4.864,44</v>
          </cell>
        </row>
        <row r="7032">
          <cell r="G7032">
            <v>103188</v>
          </cell>
          <cell r="H7032" t="str">
            <v>INSTALAÇÃO DE SIMULADOR DE CAVALGADA TRIPLO, EM TUBO DE AÇO CARBONO - EQUIPAMENTO DE GINÁSTICA PARA ACADEMIA AO AR LIVRE / ACADEMIA DA TERCEIRA IDADE - ATI, INSTALADO SOBRE PISO DE CONCRETO EXISTENTE. AF_10/2021</v>
          </cell>
          <cell r="I7032" t="str">
            <v>UN</v>
          </cell>
          <cell r="J7032" t="str">
            <v>ATRIBUÍDO SÃO PAULO</v>
          </cell>
          <cell r="K7032" t="str">
            <v>5.233,28</v>
          </cell>
        </row>
        <row r="7033">
          <cell r="G7033">
            <v>103189</v>
          </cell>
          <cell r="H7033" t="str">
            <v>INSTALAÇÃO DE SIMULADOR DE REMO INDIVIDUAL, EM TUBO DE AÇO CARBONO - EQUIPAMENTO DE GINÁSTICA PARA ACADEMIA AO AR LIVRE / ACADEMIA DA TERCEIRA IDADE - ATI, INSTALADO SOBRE PISO DE CONCRETO EXISTENTE. AF_10/2021</v>
          </cell>
          <cell r="I7033" t="str">
            <v>UN</v>
          </cell>
          <cell r="J7033" t="str">
            <v>ATRIBUÍDO SÃO PAULO</v>
          </cell>
          <cell r="K7033" t="str">
            <v>2.621,27</v>
          </cell>
        </row>
        <row r="7034">
          <cell r="G7034">
            <v>103190</v>
          </cell>
          <cell r="H7034" t="str">
            <v>INSTALAÇÃO DE PRESSÃO DE PERNAS TRIPLO, EM TUBO DE AÇO CARBONO - EQUIPAMENTO DE GINÁSTICA PARA ACADEMIA AO AR LIVRE / ACADEMIA DA TERCEIRA IDADE - ATI, INSTALADO SOBRE SOLO. AF_10/2021</v>
          </cell>
          <cell r="I7034" t="str">
            <v>UN</v>
          </cell>
          <cell r="J7034" t="str">
            <v>ATRIBUÍDO SÃO PAULO</v>
          </cell>
          <cell r="K7034" t="str">
            <v>4.071,17</v>
          </cell>
        </row>
        <row r="7035">
          <cell r="G7035">
            <v>103191</v>
          </cell>
          <cell r="H7035" t="str">
            <v>INSTALAÇÃO DE ALONGADOR COM TRÊS ALTURAS, EM TUBO DE AÇO CARBONO - EQUIPAMENTO DE GINASTICA PARA ACADEMIA AO AR LIVRE / ACADEMIA DA TERCEIRA IDADE - ATI, INSTALADO SOBRE SOLO. AF_10/2021</v>
          </cell>
          <cell r="I7035" t="str">
            <v>UN</v>
          </cell>
          <cell r="J7035" t="str">
            <v>ATRIBUÍDO SÃO PAULO</v>
          </cell>
          <cell r="K7035" t="str">
            <v>2.370,58</v>
          </cell>
        </row>
        <row r="7036">
          <cell r="G7036">
            <v>103192</v>
          </cell>
          <cell r="H7036" t="str">
            <v>INSTALAÇÃO DE ROTAÇÃO DIAGONAL DUPLA, APARELHO TRIPLO, EM TUBO DE AÇO CARBONO - EQUIPAMENTO DE GINÁSTICA PARA ACADEMIA AO AR LIVRE / ACADEMIA DA TERCEIRA IDADE - ATI, INSTALADO SOBRE SOLO. AF_10/2021</v>
          </cell>
          <cell r="I7036" t="str">
            <v>UN</v>
          </cell>
          <cell r="J7036" t="str">
            <v>ATRIBUÍDO SÃO PAULO</v>
          </cell>
          <cell r="K7036" t="str">
            <v>2.524,22</v>
          </cell>
        </row>
        <row r="7037">
          <cell r="G7037">
            <v>103193</v>
          </cell>
          <cell r="H7037" t="str">
            <v>INSTALAÇÃO DE ROTAÇÃO VERTICAL DUPLO, EM TUBO DE AÇO CARBONO - EQUIPAMENTO DE GINÁSTICA PARA ACADEMIA AO AR LIVRE / ACADEMIA DA TERCEIRA IDADE - ATI, INSTALADO SOBRE SOLO. AF_10/2021</v>
          </cell>
          <cell r="I7037" t="str">
            <v>UN</v>
          </cell>
          <cell r="J7037" t="str">
            <v>ATRIBUÍDO SÃO PAULO</v>
          </cell>
          <cell r="K7037" t="str">
            <v>1.942,95</v>
          </cell>
        </row>
        <row r="7038">
          <cell r="G7038">
            <v>103194</v>
          </cell>
          <cell r="H7038" t="str">
            <v>INSTALAÇÃO DE SURF DUPLO, EM TUBO DE AÇO CARBONO - EQUIPAMENTO DE GINÁSTICA PARA ACADEMIA AO AR LIVRE / ACADEMIA DA TERCEIRA IDADE - ATI, INSTALADO SOBRE SOLO. AF_10/2021</v>
          </cell>
          <cell r="I7038" t="str">
            <v>UN</v>
          </cell>
          <cell r="J7038" t="str">
            <v>ATRIBUÍDO SÃO PAULO</v>
          </cell>
          <cell r="K7038" t="str">
            <v>2.800,92</v>
          </cell>
        </row>
        <row r="7039">
          <cell r="G7039">
            <v>103195</v>
          </cell>
          <cell r="H7039" t="str">
            <v>INSTALAÇÃO DE PLACA ORIENTATIVA SOBRE EXERCÍCIOS, 2,00M X 1,00M, EM TUBO DE AÇO CARBONO - PARA ACADEMIA AO AR LIVRE / ACADEMIA DA TERCEIRA IDADE - ATI, INSTALADO SOBRE SOLO. AF_10/2021</v>
          </cell>
          <cell r="I7039" t="str">
            <v>UN</v>
          </cell>
          <cell r="J7039" t="str">
            <v>ATRIBUÍDO SÃO PAULO</v>
          </cell>
          <cell r="K7039" t="str">
            <v>2.184,29</v>
          </cell>
        </row>
        <row r="7040">
          <cell r="G7040">
            <v>103205</v>
          </cell>
          <cell r="H7040" t="str">
            <v>INSTALAÇÃO DE PRESSÃO DE PERNAS TRIPLO, EM TUBO DE AÇO CARBONO - EQUIPAMENTO DE GINÁSTICA PARA ACADEMIA AO AR LIVRE / ACADEMIA DA TERCEIRA IDADE - ATI, INSTALADO SOBRE PISO DE CONCRETO EXISTENTE. AF_10/2021</v>
          </cell>
          <cell r="I7040" t="str">
            <v>UN</v>
          </cell>
          <cell r="J7040" t="str">
            <v>ATRIBUÍDO SÃO PAULO</v>
          </cell>
          <cell r="K7040" t="str">
            <v>4.077,15</v>
          </cell>
        </row>
        <row r="7041">
          <cell r="G7041">
            <v>103206</v>
          </cell>
          <cell r="H7041" t="str">
            <v>INSTALAÇÃO DE ALONGADOR COM TRÊS ALTURAS, EM TUBO DE AÇO CARBONO - EQUIPAMENTO DE GINÁSTICA PARA ACADEMIA AO AR LIVRE / ACADEMIA DA TERCEIRA IDADE - ATI, INSTALADO SOBRE PISO DE CONCRETO EXISTENTE. AF_10/2021</v>
          </cell>
          <cell r="I7041" t="str">
            <v>UN</v>
          </cell>
          <cell r="J7041" t="str">
            <v>ATRIBUÍDO SÃO PAULO</v>
          </cell>
          <cell r="K7041" t="str">
            <v>2.376,57</v>
          </cell>
        </row>
        <row r="7042">
          <cell r="G7042">
            <v>103207</v>
          </cell>
          <cell r="H7042" t="str">
            <v>INSTALAÇÃO DE ROTAÇÃO DIAGONAL DUPLA, APARELHO TRIPLO, EM TUBO DE AÇO CARBONO - EQUIPAMENTO DE GINÁSTICA PARA ACADEMIA AO AR LIVRE / ACADEMIA DA TERCEIRA IDADE - ATI, INSTALADO SOBRE PISO DE CONCRETO EXISTENTE. AF_10/2021</v>
          </cell>
          <cell r="I7042" t="str">
            <v>UN</v>
          </cell>
          <cell r="J7042" t="str">
            <v>ATRIBUÍDO SÃO PAULO</v>
          </cell>
          <cell r="K7042" t="str">
            <v>2.530,21</v>
          </cell>
        </row>
        <row r="7043">
          <cell r="G7043">
            <v>103208</v>
          </cell>
          <cell r="H7043" t="str">
            <v>INSTALAÇÃO DE ROTAÇÃO VERTICAL DUPLO, EM TUBO DE ACO CARBONO - EQUIPAMENTO DE GINASTICA PARA ACADEMIA AO AR LIVRE / ACADEMIA DA TERCEIRA IDADE - ATI, INSTALADO SOBRE PISO DE CONCRETO EXISTENTE. AF_10/2021</v>
          </cell>
          <cell r="I7043" t="str">
            <v>UN</v>
          </cell>
          <cell r="J7043" t="str">
            <v>ATRIBUÍDO SÃO PAULO</v>
          </cell>
          <cell r="K7043" t="str">
            <v>1.948,94</v>
          </cell>
        </row>
        <row r="7044">
          <cell r="G7044">
            <v>103209</v>
          </cell>
          <cell r="H7044" t="str">
            <v>INSTALAÇÃO DE SURF DUPLO, EM TUBO DE AÇO CARBONO - EQUIPAMENTO DE GINÁSTICA PARA ACADEMIA AO AR LIVRE / ACADEMIA DA TERCEIRA IDADE - ATI, INSTALADO SOBRE PISO DE CONCRETO EXISTENTE. AF_10/2021</v>
          </cell>
          <cell r="I7044" t="str">
            <v>UN</v>
          </cell>
          <cell r="J7044" t="str">
            <v>ATRIBUÍDO SÃO PAULO</v>
          </cell>
          <cell r="K7044" t="str">
            <v>2.806,91</v>
          </cell>
        </row>
        <row r="7045">
          <cell r="G7045">
            <v>103210</v>
          </cell>
          <cell r="H7045" t="str">
            <v>INSTALAÇÃO DE PLACA ORIENTATIVA SOBRE EXERCÍCIOS, 2,00M X 1,00M, EM TUBO DE AÇO CARBONO - PARA ACADEMIA AO AR LIVRE / ACADEMIA DA TERCEIRA IDADE - ATI, INSTALADO SOBRE PISO DE CONCRETO EXISTENTE. AF_10/2021</v>
          </cell>
          <cell r="I7045" t="str">
            <v>UN</v>
          </cell>
          <cell r="J7045" t="str">
            <v>ATRIBUÍDO SÃO PAULO</v>
          </cell>
          <cell r="K7045" t="str">
            <v>2.265,59</v>
          </cell>
        </row>
        <row r="7046">
          <cell r="G7046">
            <v>103304</v>
          </cell>
          <cell r="H7046" t="str">
            <v>INSTALAÇÃO DE BANCO METÁLICO COM ENCOSTO, 1,60 M DE COMPRIMENTO, EM TUBO DE AÇO CARBONO COM PINTURA ELETROSTÁTICA, SOBRE PISO DE CONCRETO EXISTENTE. AF_11/2021</v>
          </cell>
          <cell r="I7046" t="str">
            <v>UN</v>
          </cell>
          <cell r="J7046" t="str">
            <v>ATRIBUÍDO SÃO PAULO</v>
          </cell>
          <cell r="K7046" t="str">
            <v>1.242,43</v>
          </cell>
        </row>
        <row r="7047">
          <cell r="G7047">
            <v>103307</v>
          </cell>
          <cell r="H7047" t="str">
            <v>INSTALAÇÃO DE LIXEIRA METÁLICA DUPLA, CAPACIDADE DE 60 L, EM TUBO DE AÇO CARBONO E CESTOS EM CHAPA DE AÇO COM PINTURA ELETROSTÁTICA, SOBRE PISO DE CONCRETO EXISTENTE. AF_11/2021</v>
          </cell>
          <cell r="I7047" t="str">
            <v>UN</v>
          </cell>
          <cell r="J7047" t="str">
            <v>ATRIBUÍDO SÃO PAULO</v>
          </cell>
          <cell r="K7047" t="str">
            <v>1.322,16</v>
          </cell>
        </row>
        <row r="7048">
          <cell r="G7048">
            <v>103310</v>
          </cell>
          <cell r="H7048" t="str">
            <v>INSTALAÇÃO DE LIXEIRA METÁLICA DUPLA, CAPACIDADE DE 60 L, EM TUBO DE AÇO CARBONO E CESTOS EM CHAPA DE AÇO COM PINTURA ELETROSTÁTICA, SOBRE SOLO. AF_11/2021</v>
          </cell>
          <cell r="I7048" t="str">
            <v>UN</v>
          </cell>
          <cell r="J7048" t="str">
            <v>ATRIBUÍDO SÃO PAULO</v>
          </cell>
          <cell r="K7048" t="str">
            <v>1.280,71</v>
          </cell>
        </row>
        <row r="7049">
          <cell r="G7049">
            <v>103314</v>
          </cell>
          <cell r="H7049" t="str">
            <v>INSTALAÇÃO DE PERGOLADO DE MADEIRA, EM MAÇARANDUBA, ANGELIM OU EQUIVALENTE DA REGIÃO, FIXADO COM CONCRETO SOBRE PISO DE CONCRETO EXISTENTE. AF_11/2021</v>
          </cell>
          <cell r="I7049" t="str">
            <v>M2</v>
          </cell>
          <cell r="J7049" t="str">
            <v>ATRIBUÍDO SÃO PAULO</v>
          </cell>
          <cell r="K7049" t="str">
            <v>264,34</v>
          </cell>
        </row>
        <row r="7050">
          <cell r="G7050">
            <v>103315</v>
          </cell>
          <cell r="H7050" t="str">
            <v>INSTALAÇÃO DE PERGOLADO DE MADEIRA, EM MAÇARANDUBA, ANGELIM OU EQUIVALENTE DA REGIÃO, FIXADO COM CONCRETO SOBRE SOLO. AF_11/2021</v>
          </cell>
          <cell r="I7050" t="str">
            <v>M2</v>
          </cell>
          <cell r="J7050" t="str">
            <v>COEFICIENTE DE REPRESENTATIVIDADE</v>
          </cell>
          <cell r="K7050" t="str">
            <v>257,59</v>
          </cell>
        </row>
        <row r="7051">
          <cell r="G7051">
            <v>103769</v>
          </cell>
          <cell r="H7051" t="str">
            <v>PAR DE TABELAS DE BASQUETE DE COMPENSADO NAVAL, COM AROS E REDES - FORNECIMENTO E INSTALAÇÃO. AF_03/2022</v>
          </cell>
          <cell r="I7051" t="str">
            <v>UN</v>
          </cell>
          <cell r="J7051" t="str">
            <v>COEFICIENTE DE REPRESENTATIVIDADE</v>
          </cell>
          <cell r="K7051" t="str">
            <v>3.577,26</v>
          </cell>
        </row>
        <row r="7052">
          <cell r="G7052">
            <v>98525</v>
          </cell>
          <cell r="H7052" t="str">
            <v>LIMPEZA MECANIZADA DE CAMADA VEGETAL, VEGETAÇÃO E PEQUENAS ÁRVORES (DIÂMETRO DE TRONCO MENOR QUE 0,20 M), COM TRATOR DE ESTEIRAS.AF_05/2018</v>
          </cell>
          <cell r="I7052" t="str">
            <v>M2</v>
          </cell>
          <cell r="J7052" t="str">
            <v>ATRIBUÍDO SÃO PAULO</v>
          </cell>
          <cell r="K7052" t="str">
            <v>0,34</v>
          </cell>
        </row>
        <row r="7053">
          <cell r="G7053">
            <v>98526</v>
          </cell>
          <cell r="H7053" t="str">
            <v>REMOÇÃO DE RAÍZES REMANESCENTES DE TRONCO DE ÁRVORE COM DIÂMETRO MAIOR OU IGUAL A 0,20 M E MENOR QUE 0,40 M.AF_05/2018</v>
          </cell>
          <cell r="I7053" t="str">
            <v>UN</v>
          </cell>
          <cell r="J7053" t="str">
            <v>ATRIBUÍDO SÃO PAULO</v>
          </cell>
          <cell r="K7053" t="str">
            <v>72,68</v>
          </cell>
        </row>
        <row r="7054">
          <cell r="G7054">
            <v>98527</v>
          </cell>
          <cell r="H7054" t="str">
            <v>REMOÇÃO DE RAÍZES REMANESCENTES DE TRONCO DE ÁRVORE COM DIÂMETRO MAIOR OU IGUAL A 0,40 M E MENOR QUE 0,60 M.AF_05/2018</v>
          </cell>
          <cell r="I7054" t="str">
            <v>UN</v>
          </cell>
          <cell r="J7054" t="str">
            <v>ATRIBUÍDO SÃO PAULO</v>
          </cell>
          <cell r="K7054" t="str">
            <v>156,48</v>
          </cell>
        </row>
        <row r="7055">
          <cell r="G7055">
            <v>98528</v>
          </cell>
          <cell r="H7055" t="str">
            <v>REMOÇÃO DE RAÍZES REMANESCENTES DE TRONCO DE ÁRVORE COM DIÂMETRO MAIOR OU IGUAL A 0,60 M.AF_05/2018</v>
          </cell>
          <cell r="I7055" t="str">
            <v>UN</v>
          </cell>
          <cell r="J7055" t="str">
            <v>ATRIBUÍDO SÃO PAULO</v>
          </cell>
          <cell r="K7055" t="str">
            <v>228,82</v>
          </cell>
        </row>
        <row r="7056">
          <cell r="G7056">
            <v>98529</v>
          </cell>
          <cell r="H7056" t="str">
            <v>CORTE RASO E RECORTE DE ÁRVORE COM DIÂMETRO DE TRONCO MAIOR OU IGUAL A 0,20 M E MENOR QUE 0,40 M.AF_05/2018</v>
          </cell>
          <cell r="I7056" t="str">
            <v>UN</v>
          </cell>
          <cell r="J7056" t="str">
            <v>COEFICIENTE DE REPRESENTATIVIDADE</v>
          </cell>
          <cell r="K7056" t="str">
            <v>59,84</v>
          </cell>
        </row>
        <row r="7057">
          <cell r="G7057">
            <v>98530</v>
          </cell>
          <cell r="H7057" t="str">
            <v>CORTE RASO E RECORTE DE ÁRVORE COM DIÂMETRO DE TRONCO MAIOR OU IGUAL A 0,40 M E MENOR QUE 0,60 M.AF_05/2018</v>
          </cell>
          <cell r="I7057" t="str">
            <v>UN</v>
          </cell>
          <cell r="J7057" t="str">
            <v>COEFICIENTE DE REPRESENTATIVIDADE</v>
          </cell>
          <cell r="K7057" t="str">
            <v>106,59</v>
          </cell>
        </row>
        <row r="7058">
          <cell r="G7058">
            <v>98531</v>
          </cell>
          <cell r="H7058" t="str">
            <v>CORTE RASO E RECORTE DE ÁRVORE COM DIÂMETRO DE TRONCO MAIOR OU IGUAL A 0,60 M.AF_05/2018</v>
          </cell>
          <cell r="I7058" t="str">
            <v>UN</v>
          </cell>
          <cell r="J7058" t="str">
            <v>ATRIBUÍDO SÃO PAULO</v>
          </cell>
          <cell r="K7058" t="str">
            <v>247,81</v>
          </cell>
        </row>
        <row r="7059">
          <cell r="G7059">
            <v>98532</v>
          </cell>
          <cell r="H7059" t="str">
            <v>PODA EM ALTURA DE ÁRVORE COM DIÂMETRO DE TRONCO MENOR QUE 0,20 M.AF_05/2018</v>
          </cell>
          <cell r="I7059" t="str">
            <v>UN</v>
          </cell>
          <cell r="J7059" t="str">
            <v>ATRIBUÍDO SÃO PAULO</v>
          </cell>
          <cell r="K7059" t="str">
            <v>107,17</v>
          </cell>
        </row>
        <row r="7060">
          <cell r="G7060">
            <v>98533</v>
          </cell>
          <cell r="H7060" t="str">
            <v>PODA EM ALTURA DE ÁRVORE COM DIÂMETRO DE TRONCO MAIOR OU IGUAL A 0,20 M E MENOR QUE 0,40 M.AF_05/2018</v>
          </cell>
          <cell r="I7060" t="str">
            <v>UN</v>
          </cell>
          <cell r="J7060" t="str">
            <v>ATRIBUÍDO SÃO PAULO</v>
          </cell>
          <cell r="K7060" t="str">
            <v>289,15</v>
          </cell>
        </row>
        <row r="7061">
          <cell r="G7061">
            <v>98534</v>
          </cell>
          <cell r="H7061" t="str">
            <v>PODA EM ALTURA DE ÁRVORE COM DIÂMETRO DE TRONCO MAIOR OU IGUAL A 0,40 M E MENOR QUE 0,60 M.AF_05/2018</v>
          </cell>
          <cell r="I7061" t="str">
            <v>UN</v>
          </cell>
          <cell r="J7061" t="str">
            <v>ATRIBUÍDO SÃO PAULO</v>
          </cell>
          <cell r="K7061" t="str">
            <v>745,94</v>
          </cell>
        </row>
        <row r="7062">
          <cell r="G7062">
            <v>98535</v>
          </cell>
          <cell r="H7062" t="str">
            <v>PODA EM ALTURA DE ÁRVORE COM DIÂMETRO DE TRONCO MAIOR OU IGUAL A 0,60 M.AF_05/2018</v>
          </cell>
          <cell r="I7062" t="str">
            <v>UN</v>
          </cell>
          <cell r="J7062" t="str">
            <v>ATRIBUÍDO SÃO PAULO</v>
          </cell>
          <cell r="K7062" t="str">
            <v>1.171,78</v>
          </cell>
        </row>
        <row r="7063">
          <cell r="G7063">
            <v>88238</v>
          </cell>
          <cell r="H7063" t="str">
            <v>AJUDANTE DE ARMADOR COM ENCARGOS COMPLEMENTARES</v>
          </cell>
          <cell r="I7063" t="str">
            <v>H</v>
          </cell>
          <cell r="J7063" t="str">
            <v>COEFICIENTE DE REPRESENTATIVIDADE</v>
          </cell>
          <cell r="K7063" t="str">
            <v>17,55</v>
          </cell>
        </row>
        <row r="7064">
          <cell r="G7064">
            <v>88239</v>
          </cell>
          <cell r="H7064" t="str">
            <v>AJUDANTE DE CARPINTEIRO COM ENCARGOS COMPLEMENTARES</v>
          </cell>
          <cell r="I7064" t="str">
            <v>H</v>
          </cell>
          <cell r="J7064" t="str">
            <v>COEFICIENTE DE REPRESENTATIVIDADE</v>
          </cell>
          <cell r="K7064" t="str">
            <v>17,60</v>
          </cell>
        </row>
        <row r="7065">
          <cell r="G7065">
            <v>88240</v>
          </cell>
          <cell r="H7065" t="str">
            <v>AJUDANTE DE ESTRUTURA METÁLICA COM ENCARGOS COMPLEMENTARES</v>
          </cell>
          <cell r="I7065" t="str">
            <v>H</v>
          </cell>
          <cell r="J7065" t="str">
            <v>COEFICIENTE DE REPRESENTATIVIDADE</v>
          </cell>
          <cell r="K7065" t="str">
            <v>15,06</v>
          </cell>
        </row>
        <row r="7066">
          <cell r="G7066">
            <v>88241</v>
          </cell>
          <cell r="H7066" t="str">
            <v>AJUDANTE DE OPERAÇÃO EM GERAL COM ENCARGOS COMPLEMENTARES</v>
          </cell>
          <cell r="I7066" t="str">
            <v>H</v>
          </cell>
          <cell r="J7066" t="str">
            <v>COEFICIENTE DE REPRESENTATIVIDADE</v>
          </cell>
          <cell r="K7066" t="str">
            <v>20,66</v>
          </cell>
        </row>
        <row r="7067">
          <cell r="G7067">
            <v>88242</v>
          </cell>
          <cell r="H7067" t="str">
            <v>AJUDANTE DE PEDREIRO COM ENCARGOS COMPLEMENTARES</v>
          </cell>
          <cell r="I7067" t="str">
            <v>H</v>
          </cell>
          <cell r="J7067" t="str">
            <v>COEFICIENTE DE REPRESENTATIVIDADE</v>
          </cell>
          <cell r="K7067" t="str">
            <v>17,59</v>
          </cell>
        </row>
        <row r="7068">
          <cell r="G7068">
            <v>88243</v>
          </cell>
          <cell r="H7068" t="str">
            <v>AJUDANTE ESPECIALIZADO COM ENCARGOS COMPLEMENTARES</v>
          </cell>
          <cell r="I7068" t="str">
            <v>H</v>
          </cell>
          <cell r="J7068" t="str">
            <v>COEFICIENTE DE REPRESENTATIVIDADE</v>
          </cell>
          <cell r="K7068" t="str">
            <v>17,92</v>
          </cell>
        </row>
        <row r="7069">
          <cell r="G7069">
            <v>88245</v>
          </cell>
          <cell r="H7069" t="str">
            <v>ARMADOR COM ENCARGOS COMPLEMENTARES</v>
          </cell>
          <cell r="I7069" t="str">
            <v>H</v>
          </cell>
          <cell r="J7069" t="str">
            <v>COEFICIENTE DE REPRESENTATIVIDADE</v>
          </cell>
          <cell r="K7069" t="str">
            <v>24,06</v>
          </cell>
        </row>
        <row r="7070">
          <cell r="G7070">
            <v>88246</v>
          </cell>
          <cell r="H7070" t="str">
            <v>ASSENTADOR DE TUBOS COM ENCARGOS COMPLEMENTARES</v>
          </cell>
          <cell r="I7070" t="str">
            <v>H</v>
          </cell>
          <cell r="J7070" t="str">
            <v>COEFICIENTE DE REPRESENTATIVIDADE</v>
          </cell>
          <cell r="K7070" t="str">
            <v>21,40</v>
          </cell>
        </row>
        <row r="7071">
          <cell r="G7071">
            <v>88247</v>
          </cell>
          <cell r="H7071" t="str">
            <v>AUXILIAR DE ELETRICISTA COM ENCARGOS COMPLEMENTARES</v>
          </cell>
          <cell r="I7071" t="str">
            <v>H</v>
          </cell>
          <cell r="J7071" t="str">
            <v>COEFICIENTE DE REPRESENTATIVIDADE</v>
          </cell>
          <cell r="K7071" t="str">
            <v>18,05</v>
          </cell>
        </row>
        <row r="7072">
          <cell r="G7072">
            <v>88248</v>
          </cell>
          <cell r="H7072" t="str">
            <v>AUXILIAR DE ENCANADOR OU BOMBEIRO HIDRÁULICO COM ENCARGOS COMPLEMENTARES</v>
          </cell>
          <cell r="I7072" t="str">
            <v>H</v>
          </cell>
          <cell r="J7072" t="str">
            <v>COEFICIENTE DE REPRESENTATIVIDADE</v>
          </cell>
          <cell r="K7072" t="str">
            <v>17,14</v>
          </cell>
        </row>
        <row r="7073">
          <cell r="G7073">
            <v>88249</v>
          </cell>
          <cell r="H7073" t="str">
            <v>AUXILIAR DE LABORATÓRIO COM ENCARGOS COMPLEMENTARES</v>
          </cell>
          <cell r="I7073" t="str">
            <v>H</v>
          </cell>
          <cell r="J7073" t="str">
            <v>COEFICIENTE DE REPRESENTATIVIDADE</v>
          </cell>
          <cell r="K7073" t="str">
            <v>22,44</v>
          </cell>
        </row>
        <row r="7074">
          <cell r="G7074">
            <v>88250</v>
          </cell>
          <cell r="H7074" t="str">
            <v>AUXILIAR DE MECÂNICO COM ENCARGOS COMPLEMENTARES</v>
          </cell>
          <cell r="I7074" t="str">
            <v>H</v>
          </cell>
          <cell r="J7074" t="str">
            <v>COEFICIENTE DE REPRESENTATIVIDADE</v>
          </cell>
          <cell r="K7074" t="str">
            <v>16,52</v>
          </cell>
        </row>
        <row r="7075">
          <cell r="G7075">
            <v>88251</v>
          </cell>
          <cell r="H7075" t="str">
            <v>AUXILIAR DE SERRALHEIRO COM ENCARGOS COMPLEMENTARES</v>
          </cell>
          <cell r="I7075" t="str">
            <v>H</v>
          </cell>
          <cell r="J7075" t="str">
            <v>COEFICIENTE DE REPRESENTATIVIDADE</v>
          </cell>
          <cell r="K7075" t="str">
            <v>17,75</v>
          </cell>
        </row>
        <row r="7076">
          <cell r="G7076">
            <v>88252</v>
          </cell>
          <cell r="H7076" t="str">
            <v>AUXILIAR DE SERVIÇOS GERAIS COM ENCARGOS COMPLEMENTARES</v>
          </cell>
          <cell r="I7076" t="str">
            <v>H</v>
          </cell>
          <cell r="J7076" t="str">
            <v>COEFICIENTE DE REPRESENTATIVIDADE</v>
          </cell>
          <cell r="K7076" t="str">
            <v>17,05</v>
          </cell>
        </row>
        <row r="7077">
          <cell r="G7077">
            <v>88253</v>
          </cell>
          <cell r="H7077" t="str">
            <v>AUXILIAR DE TOPÓGRAFO COM ENCARGOS COMPLEMENTARES</v>
          </cell>
          <cell r="I7077" t="str">
            <v>H</v>
          </cell>
          <cell r="J7077" t="str">
            <v>COEFICIENTE DE REPRESENTATIVIDADE</v>
          </cell>
          <cell r="K7077" t="str">
            <v>10,02</v>
          </cell>
        </row>
        <row r="7078">
          <cell r="G7078">
            <v>88255</v>
          </cell>
          <cell r="H7078" t="str">
            <v>AUXILIAR TÉCNICO DE ENGENHARIA COM ENCARGOS COMPLEMENTARES</v>
          </cell>
          <cell r="I7078" t="str">
            <v>H</v>
          </cell>
          <cell r="J7078" t="str">
            <v>COEFICIENTE DE REPRESENTATIVIDADE</v>
          </cell>
          <cell r="K7078" t="str">
            <v>27,25</v>
          </cell>
        </row>
        <row r="7079">
          <cell r="G7079">
            <v>88256</v>
          </cell>
          <cell r="H7079" t="str">
            <v>AZULEJISTA OU LADRILHISTA COM ENCARGOS COMPLEMENTARES</v>
          </cell>
          <cell r="I7079" t="str">
            <v>H</v>
          </cell>
          <cell r="J7079" t="str">
            <v>COEFICIENTE DE REPRESENTATIVIDADE</v>
          </cell>
          <cell r="K7079" t="str">
            <v>24,63</v>
          </cell>
        </row>
        <row r="7080">
          <cell r="G7080">
            <v>88257</v>
          </cell>
          <cell r="H7080" t="str">
            <v>BLASTER, DINAMITADOR OU CABO DE FOGO COM ENCARGOS COMPLEMENTARES</v>
          </cell>
          <cell r="I7080" t="str">
            <v>H</v>
          </cell>
          <cell r="J7080" t="str">
            <v>COEFICIENTE DE REPRESENTATIVIDADE</v>
          </cell>
          <cell r="K7080" t="str">
            <v>18,88</v>
          </cell>
        </row>
        <row r="7081">
          <cell r="G7081">
            <v>88258</v>
          </cell>
          <cell r="H7081" t="str">
            <v>CADASTRISTA DE REDES DE AGUA E ESGOTO COM ENCARGOS COMPLEMENTARES</v>
          </cell>
          <cell r="I7081" t="str">
            <v>H</v>
          </cell>
          <cell r="J7081" t="str">
            <v>COEFICIENTE DE REPRESENTATIVIDADE</v>
          </cell>
          <cell r="K7081" t="str">
            <v>16,65</v>
          </cell>
        </row>
        <row r="7082">
          <cell r="G7082">
            <v>88260</v>
          </cell>
          <cell r="H7082" t="str">
            <v>CALCETEIRO COM ENCARGOS COMPLEMENTARES</v>
          </cell>
          <cell r="I7082" t="str">
            <v>H</v>
          </cell>
          <cell r="J7082" t="str">
            <v>COEFICIENTE DE REPRESENTATIVIDADE</v>
          </cell>
          <cell r="K7082" t="str">
            <v>22,36</v>
          </cell>
        </row>
        <row r="7083">
          <cell r="G7083">
            <v>88261</v>
          </cell>
          <cell r="H7083" t="str">
            <v>CARPINTEIRO DE ESQUADRIA COM ENCARGOS COMPLEMENTARES</v>
          </cell>
          <cell r="I7083" t="str">
            <v>H</v>
          </cell>
          <cell r="J7083" t="str">
            <v>COEFICIENTE DE REPRESENTATIVIDADE</v>
          </cell>
          <cell r="K7083" t="str">
            <v>22,87</v>
          </cell>
        </row>
        <row r="7084">
          <cell r="G7084">
            <v>88262</v>
          </cell>
          <cell r="H7084" t="str">
            <v>CARPINTEIRO DE FORMAS COM ENCARGOS COMPLEMENTARES</v>
          </cell>
          <cell r="I7084" t="str">
            <v>H</v>
          </cell>
          <cell r="J7084" t="str">
            <v>COLETADO</v>
          </cell>
          <cell r="K7084" t="str">
            <v>23,88</v>
          </cell>
        </row>
        <row r="7085">
          <cell r="G7085">
            <v>88263</v>
          </cell>
          <cell r="H7085" t="str">
            <v>CAVOUQUEIRO OU OPERADOR PERFURATRIZ/ROMPEDOR COM ENCARGOS COMPLEMENTARES</v>
          </cell>
          <cell r="I7085" t="str">
            <v>H</v>
          </cell>
          <cell r="J7085" t="str">
            <v>COEFICIENTE DE REPRESENTATIVIDADE</v>
          </cell>
          <cell r="K7085" t="str">
            <v>16,54</v>
          </cell>
        </row>
        <row r="7086">
          <cell r="G7086">
            <v>88264</v>
          </cell>
          <cell r="H7086" t="str">
            <v>ELETRICISTA COM ENCARGOS COMPLEMENTARES</v>
          </cell>
          <cell r="I7086" t="str">
            <v>H</v>
          </cell>
          <cell r="J7086" t="str">
            <v>COLETADO</v>
          </cell>
          <cell r="K7086" t="str">
            <v>24,53</v>
          </cell>
        </row>
        <row r="7087">
          <cell r="G7087">
            <v>88265</v>
          </cell>
          <cell r="H7087" t="str">
            <v>ELETRICISTA INDUSTRIAL COM ENCARGOS COMPLEMENTARES</v>
          </cell>
          <cell r="I7087" t="str">
            <v>H</v>
          </cell>
          <cell r="J7087" t="str">
            <v>COEFICIENTE DE REPRESENTATIVIDADE</v>
          </cell>
          <cell r="K7087" t="str">
            <v>24,53</v>
          </cell>
        </row>
        <row r="7088">
          <cell r="G7088">
            <v>88266</v>
          </cell>
          <cell r="H7088" t="str">
            <v>ELETROTÉCNICO COM ENCARGOS COMPLEMENTARES</v>
          </cell>
          <cell r="I7088" t="str">
            <v>H</v>
          </cell>
          <cell r="J7088" t="str">
            <v>COEFICIENTE DE REPRESENTATIVIDADE</v>
          </cell>
          <cell r="K7088" t="str">
            <v>28,04</v>
          </cell>
        </row>
        <row r="7089">
          <cell r="G7089">
            <v>88267</v>
          </cell>
          <cell r="H7089" t="str">
            <v>ENCANADOR OU BOMBEIRO HIDRÁULICO COM ENCARGOS COMPLEMENTARES</v>
          </cell>
          <cell r="I7089" t="str">
            <v>H</v>
          </cell>
          <cell r="J7089" t="str">
            <v>COLETADO</v>
          </cell>
          <cell r="K7089" t="str">
            <v>23,50</v>
          </cell>
        </row>
        <row r="7090">
          <cell r="G7090">
            <v>88269</v>
          </cell>
          <cell r="H7090" t="str">
            <v>GESSEIRO COM ENCARGOS COMPLEMENTARES</v>
          </cell>
          <cell r="I7090" t="str">
            <v>H</v>
          </cell>
          <cell r="J7090" t="str">
            <v>COEFICIENTE DE REPRESENTATIVIDADE</v>
          </cell>
          <cell r="K7090" t="str">
            <v>22,34</v>
          </cell>
        </row>
        <row r="7091">
          <cell r="G7091">
            <v>88270</v>
          </cell>
          <cell r="H7091" t="str">
            <v>IMPERMEABILIZADOR COM ENCARGOS COMPLEMENTARES</v>
          </cell>
          <cell r="I7091" t="str">
            <v>H</v>
          </cell>
          <cell r="J7091" t="str">
            <v>COEFICIENTE DE REPRESENTATIVIDADE</v>
          </cell>
          <cell r="K7091" t="str">
            <v>24,24</v>
          </cell>
        </row>
        <row r="7092">
          <cell r="G7092">
            <v>88272</v>
          </cell>
          <cell r="H7092" t="str">
            <v>MACARIQUEIRO COM ENCARGOS COMPLEMENTARES</v>
          </cell>
          <cell r="I7092" t="str">
            <v>H</v>
          </cell>
          <cell r="J7092" t="str">
            <v>COEFICIENTE DE REPRESENTATIVIDADE</v>
          </cell>
          <cell r="K7092" t="str">
            <v>24,83</v>
          </cell>
        </row>
        <row r="7093">
          <cell r="G7093">
            <v>88273</v>
          </cell>
          <cell r="H7093" t="str">
            <v>MARCENEIRO COM ENCARGOS COMPLEMENTARES</v>
          </cell>
          <cell r="I7093" t="str">
            <v>H</v>
          </cell>
          <cell r="J7093" t="str">
            <v>COEFICIENTE DE REPRESENTATIVIDADE</v>
          </cell>
          <cell r="K7093" t="str">
            <v>22,61</v>
          </cell>
        </row>
        <row r="7094">
          <cell r="G7094">
            <v>88274</v>
          </cell>
          <cell r="H7094" t="str">
            <v>MARMORISTA/GRANITEIRO COM ENCARGOS COMPLEMENTARES</v>
          </cell>
          <cell r="I7094" t="str">
            <v>H</v>
          </cell>
          <cell r="J7094" t="str">
            <v>COEFICIENTE DE REPRESENTATIVIDADE</v>
          </cell>
          <cell r="K7094" t="str">
            <v>24,12</v>
          </cell>
        </row>
        <row r="7095">
          <cell r="G7095">
            <v>88275</v>
          </cell>
          <cell r="H7095" t="str">
            <v>MECÃNICO DE EQUIPAMENTOS PESADOS COM ENCARGOS COMPLEMENTARES</v>
          </cell>
          <cell r="I7095" t="str">
            <v>H</v>
          </cell>
          <cell r="J7095" t="str">
            <v>COEFICIENTE DE REPRESENTATIVIDADE</v>
          </cell>
          <cell r="K7095" t="str">
            <v>25,21</v>
          </cell>
        </row>
        <row r="7096">
          <cell r="G7096">
            <v>88277</v>
          </cell>
          <cell r="H7096" t="str">
            <v>MONTADOR (TUBO AÇO/EQUIPAMENTOS) COM ENCARGOS COMPLEMENTARES</v>
          </cell>
          <cell r="I7096" t="str">
            <v>H</v>
          </cell>
          <cell r="J7096" t="str">
            <v>COEFICIENTE DE REPRESENTATIVIDADE</v>
          </cell>
          <cell r="K7096" t="str">
            <v>17,42</v>
          </cell>
        </row>
        <row r="7097">
          <cell r="G7097">
            <v>88278</v>
          </cell>
          <cell r="H7097" t="str">
            <v>MONTADOR DE ESTRUTURA METÁLICA COM ENCARGOS COMPLEMENTARES</v>
          </cell>
          <cell r="I7097" t="str">
            <v>H</v>
          </cell>
          <cell r="J7097" t="str">
            <v>COEFICIENTE DE REPRESENTATIVIDADE</v>
          </cell>
          <cell r="K7097" t="str">
            <v>19,14</v>
          </cell>
        </row>
        <row r="7098">
          <cell r="G7098">
            <v>88279</v>
          </cell>
          <cell r="H7098" t="str">
            <v>MONTADOR ELETROMECÃNICO COM ENCARGOS COMPLEMENTARES</v>
          </cell>
          <cell r="I7098" t="str">
            <v>H</v>
          </cell>
          <cell r="J7098" t="str">
            <v>COEFICIENTE DE REPRESENTATIVIDADE</v>
          </cell>
          <cell r="K7098" t="str">
            <v>25,77</v>
          </cell>
        </row>
        <row r="7099">
          <cell r="G7099">
            <v>88281</v>
          </cell>
          <cell r="H7099" t="str">
            <v>MOTORISTA DE BASCULANTE COM ENCARGOS COMPLEMENTARES</v>
          </cell>
          <cell r="I7099" t="str">
            <v>H</v>
          </cell>
          <cell r="J7099" t="str">
            <v>COEFICIENTE DE REPRESENTATIVIDADE</v>
          </cell>
          <cell r="K7099" t="str">
            <v>18,74</v>
          </cell>
        </row>
        <row r="7100">
          <cell r="G7100">
            <v>88282</v>
          </cell>
          <cell r="H7100" t="str">
            <v>MOTORISTA DE CAMINHÃO COM ENCARGOS COMPLEMENTARES</v>
          </cell>
          <cell r="I7100" t="str">
            <v>H</v>
          </cell>
          <cell r="J7100" t="str">
            <v>COEFICIENTE DE REPRESENTATIVIDADE</v>
          </cell>
          <cell r="K7100" t="str">
            <v>19,56</v>
          </cell>
        </row>
        <row r="7101">
          <cell r="G7101">
            <v>88283</v>
          </cell>
          <cell r="H7101" t="str">
            <v>MOTORISTA DE CAMINHÃO E CARRETA COM ENCARGOS COMPLEMENTARES</v>
          </cell>
          <cell r="I7101" t="str">
            <v>H</v>
          </cell>
          <cell r="J7101" t="str">
            <v>COEFICIENTE DE REPRESENTATIVIDADE</v>
          </cell>
          <cell r="K7101" t="str">
            <v>24,52</v>
          </cell>
        </row>
        <row r="7102">
          <cell r="G7102">
            <v>88284</v>
          </cell>
          <cell r="H7102" t="str">
            <v>MOTORISTA DE VEIÍCULO LEVE COM ENCARGOS COMPLEMENTARES</v>
          </cell>
          <cell r="I7102" t="str">
            <v>H</v>
          </cell>
          <cell r="J7102" t="str">
            <v>COEFICIENTE DE REPRESENTATIVIDADE</v>
          </cell>
          <cell r="K7102" t="str">
            <v>19,34</v>
          </cell>
        </row>
        <row r="7103">
          <cell r="G7103">
            <v>88285</v>
          </cell>
          <cell r="H7103" t="str">
            <v>MOTORISTA DE VEÍCULO PESADO COM ENCARGOS COMPLEMENTARES</v>
          </cell>
          <cell r="I7103" t="str">
            <v>H</v>
          </cell>
          <cell r="J7103" t="str">
            <v>COEFICIENTE DE REPRESENTATIVIDADE</v>
          </cell>
          <cell r="K7103" t="str">
            <v>21,78</v>
          </cell>
        </row>
        <row r="7104">
          <cell r="G7104">
            <v>88286</v>
          </cell>
          <cell r="H7104" t="str">
            <v>MOTORISTA OPERADOR DE MUNCK COM ENCARGOS COMPLEMENTARES</v>
          </cell>
          <cell r="I7104" t="str">
            <v>H</v>
          </cell>
          <cell r="J7104" t="str">
            <v>COEFICIENTE DE REPRESENTATIVIDADE</v>
          </cell>
          <cell r="K7104" t="str">
            <v>20,39</v>
          </cell>
        </row>
        <row r="7105">
          <cell r="G7105">
            <v>88288</v>
          </cell>
          <cell r="H7105" t="str">
            <v>NIVELADOR COM ENCARGOS COMPLEMENTARES</v>
          </cell>
          <cell r="I7105" t="str">
            <v>H</v>
          </cell>
          <cell r="J7105" t="str">
            <v>COEFICIENTE DE REPRESENTATIVIDADE</v>
          </cell>
          <cell r="K7105" t="str">
            <v>12,25</v>
          </cell>
        </row>
        <row r="7106">
          <cell r="G7106">
            <v>88291</v>
          </cell>
          <cell r="H7106" t="str">
            <v>OPERADOR DE BETONEIRA (CAMINHÃO) COM ENCARGOS COMPLEMENTARES</v>
          </cell>
          <cell r="I7106" t="str">
            <v>H</v>
          </cell>
          <cell r="J7106" t="str">
            <v>COEFICIENTE DE REPRESENTATIVIDADE</v>
          </cell>
          <cell r="K7106" t="str">
            <v>18,16</v>
          </cell>
        </row>
        <row r="7107">
          <cell r="G7107">
            <v>88292</v>
          </cell>
          <cell r="H7107" t="str">
            <v>OPERADOR DE COMPRESSOR OU COMPRESSORISTA COM ENCARGOS COMPLEMENTARES</v>
          </cell>
          <cell r="I7107" t="str">
            <v>H</v>
          </cell>
          <cell r="J7107" t="str">
            <v>COEFICIENTE DE REPRESENTATIVIDADE</v>
          </cell>
          <cell r="K7107" t="str">
            <v>19,61</v>
          </cell>
        </row>
        <row r="7108">
          <cell r="G7108">
            <v>88293</v>
          </cell>
          <cell r="H7108" t="str">
            <v>OPERADOR DE DEMARCADORA DE FAIXAS COM ENCARGOS COMPLEMENTARES</v>
          </cell>
          <cell r="I7108" t="str">
            <v>H</v>
          </cell>
          <cell r="J7108" t="str">
            <v>COEFICIENTE DE REPRESENTATIVIDADE</v>
          </cell>
          <cell r="K7108" t="str">
            <v>21,24</v>
          </cell>
        </row>
        <row r="7109">
          <cell r="G7109">
            <v>88294</v>
          </cell>
          <cell r="H7109" t="str">
            <v>OPERADOR DE ESCAVADEIRA COM ENCARGOS COMPLEMENTARES</v>
          </cell>
          <cell r="I7109" t="str">
            <v>H</v>
          </cell>
          <cell r="J7109" t="str">
            <v>COLETADO</v>
          </cell>
          <cell r="K7109" t="str">
            <v>22,88</v>
          </cell>
        </row>
        <row r="7110">
          <cell r="G7110">
            <v>88295</v>
          </cell>
          <cell r="H7110" t="str">
            <v>OPERADOR DE GUINCHO COM ENCARGOS COMPLEMENTARES</v>
          </cell>
          <cell r="I7110" t="str">
            <v>H</v>
          </cell>
          <cell r="J7110" t="str">
            <v>COEFICIENTE DE REPRESENTATIVIDADE</v>
          </cell>
          <cell r="K7110" t="str">
            <v>15,26</v>
          </cell>
        </row>
        <row r="7111">
          <cell r="G7111">
            <v>88296</v>
          </cell>
          <cell r="H7111" t="str">
            <v>OPERADOR DE GUINDASTE COM ENCARGOS COMPLEMENTARES</v>
          </cell>
          <cell r="I7111" t="str">
            <v>H</v>
          </cell>
          <cell r="J7111" t="str">
            <v>COEFICIENTE DE REPRESENTATIVIDADE</v>
          </cell>
          <cell r="K7111" t="str">
            <v>19,51</v>
          </cell>
        </row>
        <row r="7112">
          <cell r="G7112">
            <v>88297</v>
          </cell>
          <cell r="H7112" t="str">
            <v>OPERADOR DE MÁQUINAS E EQUIPAMENTOS COM ENCARGOS COMPLEMENTARES</v>
          </cell>
          <cell r="I7112" t="str">
            <v>H</v>
          </cell>
          <cell r="J7112" t="str">
            <v>COEFICIENTE DE REPRESENTATIVIDADE</v>
          </cell>
          <cell r="K7112" t="str">
            <v>18,79</v>
          </cell>
        </row>
        <row r="7113">
          <cell r="G7113">
            <v>88298</v>
          </cell>
          <cell r="H7113" t="str">
            <v>OPERADOR DE MARTELETE OU MARTELETEIRO COM ENCARGOS COMPLEMENTARES</v>
          </cell>
          <cell r="I7113" t="str">
            <v>H</v>
          </cell>
          <cell r="J7113" t="str">
            <v>COEFICIENTE DE REPRESENTATIVIDADE</v>
          </cell>
          <cell r="K7113" t="str">
            <v>14,62</v>
          </cell>
        </row>
        <row r="7114">
          <cell r="G7114">
            <v>88299</v>
          </cell>
          <cell r="H7114" t="str">
            <v>OPERADOR DE MOTO-ESCREIPER COM ENCARGOS COMPLEMENTARES</v>
          </cell>
          <cell r="I7114" t="str">
            <v>H</v>
          </cell>
          <cell r="J7114" t="str">
            <v>COEFICIENTE DE REPRESENTATIVIDADE</v>
          </cell>
          <cell r="K7114" t="str">
            <v>21,52</v>
          </cell>
        </row>
        <row r="7115">
          <cell r="G7115">
            <v>88300</v>
          </cell>
          <cell r="H7115" t="str">
            <v>OPERADOR DE MOTONIVELADORA COM ENCARGOS COMPLEMENTARES</v>
          </cell>
          <cell r="I7115" t="str">
            <v>H</v>
          </cell>
          <cell r="J7115" t="str">
            <v>COEFICIENTE DE REPRESENTATIVIDADE</v>
          </cell>
          <cell r="K7115" t="str">
            <v>25,30</v>
          </cell>
        </row>
        <row r="7116">
          <cell r="G7116">
            <v>88301</v>
          </cell>
          <cell r="H7116" t="str">
            <v>OPERADOR DE PÁ CARREGADEIRA COM ENCARGOS COMPLEMENTARES</v>
          </cell>
          <cell r="I7116" t="str">
            <v>H</v>
          </cell>
          <cell r="J7116" t="str">
            <v>COEFICIENTE DE REPRESENTATIVIDADE</v>
          </cell>
          <cell r="K7116" t="str">
            <v>19,15</v>
          </cell>
        </row>
        <row r="7117">
          <cell r="G7117">
            <v>88302</v>
          </cell>
          <cell r="H7117" t="str">
            <v>OPERADOR DE PAVIMENTADORA COM ENCARGOS COMPLEMENTARES</v>
          </cell>
          <cell r="I7117" t="str">
            <v>H</v>
          </cell>
          <cell r="J7117" t="str">
            <v>COEFICIENTE DE REPRESENTATIVIDADE</v>
          </cell>
          <cell r="K7117" t="str">
            <v>22,06</v>
          </cell>
        </row>
        <row r="7118">
          <cell r="G7118">
            <v>88303</v>
          </cell>
          <cell r="H7118" t="str">
            <v>OPERADOR DE ROLO COMPACTADOR COM ENCARGOS COMPLEMENTARES</v>
          </cell>
          <cell r="I7118" t="str">
            <v>H</v>
          </cell>
          <cell r="J7118" t="str">
            <v>COEFICIENTE DE REPRESENTATIVIDADE</v>
          </cell>
          <cell r="K7118" t="str">
            <v>18,75</v>
          </cell>
        </row>
        <row r="7119">
          <cell r="G7119">
            <v>88304</v>
          </cell>
          <cell r="H7119" t="str">
            <v>OPERADOR DE USINA DE ASFALTO, DE SOLOS OU DE CONCRETO COM ENCARGOS COMPLEMENTARES</v>
          </cell>
          <cell r="I7119" t="str">
            <v>H</v>
          </cell>
          <cell r="J7119" t="str">
            <v>COEFICIENTE DE REPRESENTATIVIDADE</v>
          </cell>
          <cell r="K7119" t="str">
            <v>19,63</v>
          </cell>
        </row>
        <row r="7120">
          <cell r="G7120">
            <v>88306</v>
          </cell>
          <cell r="H7120" t="str">
            <v>OPERADOR JATO DE AREIA OU JATISTA COM ENCARGOS COMPLEMENTARES</v>
          </cell>
          <cell r="I7120" t="str">
            <v>H</v>
          </cell>
          <cell r="J7120" t="str">
            <v>COEFICIENTE DE REPRESENTATIVIDADE</v>
          </cell>
          <cell r="K7120" t="str">
            <v>20,99</v>
          </cell>
        </row>
        <row r="7121">
          <cell r="G7121">
            <v>88307</v>
          </cell>
          <cell r="H7121" t="str">
            <v>OPERADOR PARA BATE ESTACAS COM ENCARGOS COMPLEMENTARES</v>
          </cell>
          <cell r="I7121" t="str">
            <v>H</v>
          </cell>
          <cell r="J7121" t="str">
            <v>COEFICIENTE DE REPRESENTATIVIDADE</v>
          </cell>
          <cell r="K7121" t="str">
            <v>21,22</v>
          </cell>
        </row>
        <row r="7122">
          <cell r="G7122">
            <v>88308</v>
          </cell>
          <cell r="H7122" t="str">
            <v>PASTILHEIRO COM ENCARGOS COMPLEMENTARES</v>
          </cell>
          <cell r="I7122" t="str">
            <v>H</v>
          </cell>
          <cell r="J7122" t="str">
            <v>COEFICIENTE DE REPRESENTATIVIDADE</v>
          </cell>
          <cell r="K7122" t="str">
            <v>24,12</v>
          </cell>
        </row>
        <row r="7123">
          <cell r="G7123">
            <v>88309</v>
          </cell>
          <cell r="H7123" t="str">
            <v>PEDREIRO COM ENCARGOS COMPLEMENTARES</v>
          </cell>
          <cell r="I7123" t="str">
            <v>H</v>
          </cell>
          <cell r="J7123" t="str">
            <v>COLETADO</v>
          </cell>
          <cell r="K7123" t="str">
            <v>24,24</v>
          </cell>
        </row>
        <row r="7124">
          <cell r="G7124">
            <v>88310</v>
          </cell>
          <cell r="H7124" t="str">
            <v>PINTOR COM ENCARGOS COMPLEMENTARES</v>
          </cell>
          <cell r="I7124" t="str">
            <v>H</v>
          </cell>
          <cell r="J7124" t="str">
            <v>COLETADO</v>
          </cell>
          <cell r="K7124" t="str">
            <v>25,47</v>
          </cell>
        </row>
        <row r="7125">
          <cell r="G7125">
            <v>88311</v>
          </cell>
          <cell r="H7125" t="str">
            <v>PINTOR DE LETREIROS COM ENCARGOS COMPLEMENTARES</v>
          </cell>
          <cell r="I7125" t="str">
            <v>H</v>
          </cell>
          <cell r="J7125" t="str">
            <v>COEFICIENTE DE REPRESENTATIVIDADE</v>
          </cell>
          <cell r="K7125" t="str">
            <v>24,93</v>
          </cell>
        </row>
        <row r="7126">
          <cell r="G7126">
            <v>88312</v>
          </cell>
          <cell r="H7126" t="str">
            <v>PINTOR PARA TINTA EPÓXI COM ENCARGOS COMPLEMENTARES</v>
          </cell>
          <cell r="I7126" t="str">
            <v>H</v>
          </cell>
          <cell r="J7126" t="str">
            <v>COEFICIENTE DE REPRESENTATIVIDADE</v>
          </cell>
          <cell r="K7126" t="str">
            <v>25,47</v>
          </cell>
        </row>
        <row r="7127">
          <cell r="G7127">
            <v>88313</v>
          </cell>
          <cell r="H7127" t="str">
            <v>POCEIRO COM ENCARGOS COMPLEMENTARES</v>
          </cell>
          <cell r="I7127" t="str">
            <v>H</v>
          </cell>
          <cell r="J7127" t="str">
            <v>COEFICIENTE DE REPRESENTATIVIDADE</v>
          </cell>
          <cell r="K7127" t="str">
            <v>19,28</v>
          </cell>
        </row>
        <row r="7128">
          <cell r="G7128">
            <v>88314</v>
          </cell>
          <cell r="H7128" t="str">
            <v>RASTELEIRO COM ENCARGOS COMPLEMENTARES</v>
          </cell>
          <cell r="I7128" t="str">
            <v>H</v>
          </cell>
          <cell r="J7128" t="str">
            <v>COEFICIENTE DE REPRESENTATIVIDADE</v>
          </cell>
          <cell r="K7128" t="str">
            <v>16,45</v>
          </cell>
        </row>
        <row r="7129">
          <cell r="G7129">
            <v>88315</v>
          </cell>
          <cell r="H7129" t="str">
            <v>SERRALHEIRO COM ENCARGOS COMPLEMENTARES</v>
          </cell>
          <cell r="I7129" t="str">
            <v>H</v>
          </cell>
          <cell r="J7129" t="str">
            <v>COEFICIENTE DE REPRESENTATIVIDADE</v>
          </cell>
          <cell r="K7129" t="str">
            <v>24,06</v>
          </cell>
        </row>
        <row r="7130">
          <cell r="G7130">
            <v>88316</v>
          </cell>
          <cell r="H7130" t="str">
            <v>SERVENTE COM ENCARGOS COMPLEMENTARES</v>
          </cell>
          <cell r="I7130" t="str">
            <v>H</v>
          </cell>
          <cell r="J7130" t="str">
            <v>COLETADO</v>
          </cell>
          <cell r="K7130" t="str">
            <v>17,16</v>
          </cell>
        </row>
        <row r="7131">
          <cell r="G7131">
            <v>88317</v>
          </cell>
          <cell r="H7131" t="str">
            <v>SOLDADOR COM ENCARGOS COMPLEMENTARES</v>
          </cell>
          <cell r="I7131" t="str">
            <v>H</v>
          </cell>
          <cell r="J7131" t="str">
            <v>COLETADO</v>
          </cell>
          <cell r="K7131" t="str">
            <v>24,90</v>
          </cell>
        </row>
        <row r="7132">
          <cell r="G7132">
            <v>88318</v>
          </cell>
          <cell r="H7132" t="str">
            <v>SOLDADOR A (PARA SOLDA A SER TESTADA COM RAIOS "X") COM ENCARGOS COMPLEMENTARES</v>
          </cell>
          <cell r="I7132" t="str">
            <v>H</v>
          </cell>
          <cell r="J7132" t="str">
            <v>COEFICIENTE DE REPRESENTATIVIDADE</v>
          </cell>
          <cell r="K7132" t="str">
            <v>28,05</v>
          </cell>
        </row>
        <row r="7133">
          <cell r="G7133">
            <v>88320</v>
          </cell>
          <cell r="H7133" t="str">
            <v>TAQUEADOR OU TAQUEIRO COM ENCARGOS COMPLEMENTARES</v>
          </cell>
          <cell r="I7133" t="str">
            <v>H</v>
          </cell>
          <cell r="J7133" t="str">
            <v>COEFICIENTE DE REPRESENTATIVIDADE</v>
          </cell>
          <cell r="K7133" t="str">
            <v>23,88</v>
          </cell>
        </row>
        <row r="7134">
          <cell r="G7134">
            <v>88321</v>
          </cell>
          <cell r="H7134" t="str">
            <v>TÉCNICO DE LABORATÓRIO COM ENCARGOS COMPLEMENTARES</v>
          </cell>
          <cell r="I7134" t="str">
            <v>H</v>
          </cell>
          <cell r="J7134" t="str">
            <v>COEFICIENTE DE REPRESENTATIVIDADE</v>
          </cell>
          <cell r="K7134" t="str">
            <v>25,04</v>
          </cell>
        </row>
        <row r="7135">
          <cell r="G7135">
            <v>88322</v>
          </cell>
          <cell r="H7135" t="str">
            <v>TÉCNICO DE SONDAGEM COM ENCARGOS COMPLEMENTARES</v>
          </cell>
          <cell r="I7135" t="str">
            <v>H</v>
          </cell>
          <cell r="J7135" t="str">
            <v>COEFICIENTE DE REPRESENTATIVIDADE</v>
          </cell>
          <cell r="K7135" t="str">
            <v>20,19</v>
          </cell>
        </row>
        <row r="7136">
          <cell r="G7136">
            <v>88323</v>
          </cell>
          <cell r="H7136" t="str">
            <v>TELHADISTA COM ENCARGOS COMPLEMENTARES</v>
          </cell>
          <cell r="I7136" t="str">
            <v>H</v>
          </cell>
          <cell r="J7136" t="str">
            <v>COEFICIENTE DE REPRESENTATIVIDADE</v>
          </cell>
          <cell r="K7136" t="str">
            <v>23,65</v>
          </cell>
        </row>
        <row r="7137">
          <cell r="G7137">
            <v>88324</v>
          </cell>
          <cell r="H7137" t="str">
            <v>TRATORISTA COM ENCARGOS COMPLEMENTARES</v>
          </cell>
          <cell r="I7137" t="str">
            <v>H</v>
          </cell>
          <cell r="J7137" t="str">
            <v>COEFICIENTE DE REPRESENTATIVIDADE</v>
          </cell>
          <cell r="K7137" t="str">
            <v>19,44</v>
          </cell>
        </row>
        <row r="7138">
          <cell r="G7138">
            <v>88325</v>
          </cell>
          <cell r="H7138" t="str">
            <v>VIDRACEIRO COM ENCARGOS COMPLEMENTARES</v>
          </cell>
          <cell r="I7138" t="str">
            <v>H</v>
          </cell>
          <cell r="J7138" t="str">
            <v>COEFICIENTE DE REPRESENTATIVIDADE</v>
          </cell>
          <cell r="K7138" t="str">
            <v>21,61</v>
          </cell>
        </row>
        <row r="7139">
          <cell r="G7139">
            <v>88326</v>
          </cell>
          <cell r="H7139" t="str">
            <v>VIGIA NOTURNO COM ENCARGOS COMPLEMENTARES</v>
          </cell>
          <cell r="I7139" t="str">
            <v>H</v>
          </cell>
          <cell r="J7139" t="str">
            <v>COEFICIENTE DE REPRESENTATIVIDADE</v>
          </cell>
          <cell r="K7139" t="str">
            <v>21,09</v>
          </cell>
        </row>
        <row r="7140">
          <cell r="G7140">
            <v>88377</v>
          </cell>
          <cell r="H7140" t="str">
            <v>OPERADOR DE BETONEIRA ESTACIONÁRIA/MISTURADOR COM ENCARGOS COMPLEMENTARES</v>
          </cell>
          <cell r="I7140" t="str">
            <v>H</v>
          </cell>
          <cell r="J7140" t="str">
            <v>COEFICIENTE DE REPRESENTATIVIDADE</v>
          </cell>
          <cell r="K7140" t="str">
            <v>17,70</v>
          </cell>
        </row>
        <row r="7141">
          <cell r="G7141">
            <v>88441</v>
          </cell>
          <cell r="H7141" t="str">
            <v>JARDINEIRO COM ENCARGOS COMPLEMENTARES</v>
          </cell>
          <cell r="I7141" t="str">
            <v>H</v>
          </cell>
          <cell r="J7141" t="str">
            <v>COEFICIENTE DE REPRESENTATIVIDADE</v>
          </cell>
          <cell r="K7141" t="str">
            <v>21,59</v>
          </cell>
        </row>
        <row r="7142">
          <cell r="G7142">
            <v>88597</v>
          </cell>
          <cell r="H7142" t="str">
            <v>DESENHISTA DETALHISTA COM ENCARGOS COMPLEMENTARES</v>
          </cell>
          <cell r="I7142" t="str">
            <v>H</v>
          </cell>
          <cell r="J7142" t="str">
            <v>COEFICIENTE DE REPRESENTATIVIDADE</v>
          </cell>
          <cell r="K7142" t="str">
            <v>16,79</v>
          </cell>
        </row>
        <row r="7143">
          <cell r="G7143">
            <v>90766</v>
          </cell>
          <cell r="H7143" t="str">
            <v>ALMOXARIFE COM ENCARGOS COMPLEMENTARES</v>
          </cell>
          <cell r="I7143" t="str">
            <v>H</v>
          </cell>
          <cell r="J7143" t="str">
            <v>COLETADO</v>
          </cell>
          <cell r="K7143" t="str">
            <v>19,92</v>
          </cell>
        </row>
        <row r="7144">
          <cell r="G7144">
            <v>90767</v>
          </cell>
          <cell r="H7144" t="str">
            <v>APONTADOR OU APROPRIADOR COM ENCARGOS COMPLEMENTARES</v>
          </cell>
          <cell r="I7144" t="str">
            <v>H</v>
          </cell>
          <cell r="J7144" t="str">
            <v>COEFICIENTE DE REPRESENTATIVIDADE</v>
          </cell>
          <cell r="K7144" t="str">
            <v>20,43</v>
          </cell>
        </row>
        <row r="7145">
          <cell r="G7145">
            <v>90768</v>
          </cell>
          <cell r="H7145" t="str">
            <v>ARQUITETO DE OBRA JUNIOR COM ENCARGOS COMPLEMENTARES</v>
          </cell>
          <cell r="I7145" t="str">
            <v>H</v>
          </cell>
          <cell r="J7145" t="str">
            <v>COEFICIENTE DE REPRESENTATIVIDADE</v>
          </cell>
          <cell r="K7145" t="str">
            <v>71,75</v>
          </cell>
        </row>
        <row r="7146">
          <cell r="G7146">
            <v>90769</v>
          </cell>
          <cell r="H7146" t="str">
            <v>ARQUITETO DE OBRA PLENO COM ENCARGOS COMPLEMENTARES</v>
          </cell>
          <cell r="I7146" t="str">
            <v>H</v>
          </cell>
          <cell r="J7146" t="str">
            <v>COEFICIENTE DE REPRESENTATIVIDADE</v>
          </cell>
          <cell r="K7146" t="str">
            <v>101,11</v>
          </cell>
        </row>
        <row r="7147">
          <cell r="G7147">
            <v>90770</v>
          </cell>
          <cell r="H7147" t="str">
            <v>ARQUITETO DE OBRA SENIOR COM ENCARGOS COMPLEMENTARES</v>
          </cell>
          <cell r="I7147" t="str">
            <v>H</v>
          </cell>
          <cell r="J7147" t="str">
            <v>COEFICIENTE DE REPRESENTATIVIDADE</v>
          </cell>
          <cell r="K7147" t="str">
            <v>133,05</v>
          </cell>
        </row>
        <row r="7148">
          <cell r="G7148">
            <v>90771</v>
          </cell>
          <cell r="H7148" t="str">
            <v>AUXILIAR DE DESENHISTA COM ENCARGOS COMPLEMENTARES</v>
          </cell>
          <cell r="I7148" t="str">
            <v>H</v>
          </cell>
          <cell r="J7148" t="str">
            <v>COEFICIENTE DE REPRESENTATIVIDADE</v>
          </cell>
          <cell r="K7148" t="str">
            <v>13,11</v>
          </cell>
        </row>
        <row r="7149">
          <cell r="G7149">
            <v>90772</v>
          </cell>
          <cell r="H7149" t="str">
            <v>AUXILIAR DE ESCRITORIO COM ENCARGOS COMPLEMENTARES</v>
          </cell>
          <cell r="I7149" t="str">
            <v>H</v>
          </cell>
          <cell r="J7149" t="str">
            <v>COEFICIENTE DE REPRESENTATIVIDADE</v>
          </cell>
          <cell r="K7149" t="str">
            <v>16,89</v>
          </cell>
        </row>
        <row r="7150">
          <cell r="G7150">
            <v>90773</v>
          </cell>
          <cell r="H7150" t="str">
            <v>DESENHISTA COPISTA COM ENCARGOS COMPLEMENTARES</v>
          </cell>
          <cell r="I7150" t="str">
            <v>H</v>
          </cell>
          <cell r="J7150" t="str">
            <v>COEFICIENTE DE REPRESENTATIVIDADE</v>
          </cell>
          <cell r="K7150" t="str">
            <v>12,96</v>
          </cell>
        </row>
        <row r="7151">
          <cell r="G7151">
            <v>90775</v>
          </cell>
          <cell r="H7151" t="str">
            <v>DESENHISTA PROJETISTA COM ENCARGOS COMPLEMENTARES</v>
          </cell>
          <cell r="I7151" t="str">
            <v>H</v>
          </cell>
          <cell r="J7151" t="str">
            <v>COEFICIENTE DE REPRESENTATIVIDADE</v>
          </cell>
          <cell r="K7151" t="str">
            <v>15,39</v>
          </cell>
        </row>
        <row r="7152">
          <cell r="G7152">
            <v>90776</v>
          </cell>
          <cell r="H7152" t="str">
            <v>ENCARREGADO GERAL COM ENCARGOS COMPLEMENTARES</v>
          </cell>
          <cell r="I7152" t="str">
            <v>H</v>
          </cell>
          <cell r="J7152" t="str">
            <v>COLETADO</v>
          </cell>
          <cell r="K7152" t="str">
            <v>28,13</v>
          </cell>
        </row>
        <row r="7153">
          <cell r="G7153">
            <v>90777</v>
          </cell>
          <cell r="H7153" t="str">
            <v>ENGENHEIRO CIVIL DE OBRA JUNIOR COM ENCARGOS COMPLEMENTARES</v>
          </cell>
          <cell r="I7153" t="str">
            <v>H</v>
          </cell>
          <cell r="J7153" t="str">
            <v>COLETADO</v>
          </cell>
          <cell r="K7153" t="str">
            <v>97,30</v>
          </cell>
        </row>
        <row r="7154">
          <cell r="G7154">
            <v>90778</v>
          </cell>
          <cell r="H7154" t="str">
            <v>ENGENHEIRO CIVIL DE OBRA PLENO COM ENCARGOS COMPLEMENTARES</v>
          </cell>
          <cell r="I7154" t="str">
            <v>H</v>
          </cell>
          <cell r="J7154" t="str">
            <v>COEFICIENTE DE REPRESENTATIVIDADE</v>
          </cell>
          <cell r="K7154" t="str">
            <v>110,48</v>
          </cell>
        </row>
        <row r="7155">
          <cell r="G7155">
            <v>90779</v>
          </cell>
          <cell r="H7155" t="str">
            <v>ENGENHEIRO CIVIL DE OBRA SENIOR COM ENCARGOS COMPLEMENTARES</v>
          </cell>
          <cell r="I7155" t="str">
            <v>H</v>
          </cell>
          <cell r="J7155" t="str">
            <v>COEFICIENTE DE REPRESENTATIVIDADE</v>
          </cell>
          <cell r="K7155" t="str">
            <v>150,32</v>
          </cell>
        </row>
        <row r="7156">
          <cell r="G7156">
            <v>90780</v>
          </cell>
          <cell r="H7156" t="str">
            <v>MESTRE DE OBRAS COM ENCARGOS COMPLEMENTARES</v>
          </cell>
          <cell r="I7156" t="str">
            <v>H</v>
          </cell>
          <cell r="J7156" t="str">
            <v>COEFICIENTE DE REPRESENTATIVIDADE</v>
          </cell>
          <cell r="K7156" t="str">
            <v>38,09</v>
          </cell>
        </row>
        <row r="7157">
          <cell r="G7157">
            <v>90781</v>
          </cell>
          <cell r="H7157" t="str">
            <v>TOPOGRAFO COM ENCARGOS COMPLEMENTARES</v>
          </cell>
          <cell r="I7157" t="str">
            <v>H</v>
          </cell>
          <cell r="J7157" t="str">
            <v>COLETADO</v>
          </cell>
          <cell r="K7157" t="str">
            <v>19,92</v>
          </cell>
        </row>
        <row r="7158">
          <cell r="G7158">
            <v>91677</v>
          </cell>
          <cell r="H7158" t="str">
            <v>ENGENHEIRO ELETRICISTA COM ENCARGOS COMPLEMENTARES</v>
          </cell>
          <cell r="I7158" t="str">
            <v>H</v>
          </cell>
          <cell r="J7158" t="str">
            <v>COEFICIENTE DE REPRESENTATIVIDADE</v>
          </cell>
          <cell r="K7158" t="str">
            <v>99,21</v>
          </cell>
        </row>
        <row r="7159">
          <cell r="G7159">
            <v>91678</v>
          </cell>
          <cell r="H7159" t="str">
            <v>ENGENHEIRO SANITARISTA COM ENCARGOS COMPLEMENTARES</v>
          </cell>
          <cell r="I7159" t="str">
            <v>H</v>
          </cell>
          <cell r="J7159" t="str">
            <v>COEFICIENTE DE REPRESENTATIVIDADE</v>
          </cell>
          <cell r="K7159" t="str">
            <v>96,35</v>
          </cell>
        </row>
        <row r="7160">
          <cell r="G7160">
            <v>93558</v>
          </cell>
          <cell r="H7160" t="str">
            <v>MOTORISTA DE CAMINHAO COM ENCARGOS COMPLEMENTARES</v>
          </cell>
          <cell r="I7160" t="str">
            <v>MES</v>
          </cell>
          <cell r="J7160" t="str">
            <v>COEFICIENTE DE REPRESENTATIVIDADE</v>
          </cell>
          <cell r="K7160" t="str">
            <v>3.500,11</v>
          </cell>
        </row>
        <row r="7161">
          <cell r="G7161">
            <v>93559</v>
          </cell>
          <cell r="H7161" t="str">
            <v>DESENHISTA DETALHISTA COM ENCARGOS COMPLEMENTARES</v>
          </cell>
          <cell r="I7161" t="str">
            <v>MES</v>
          </cell>
          <cell r="J7161" t="str">
            <v>COEFICIENTE DE REPRESENTATIVIDADE</v>
          </cell>
          <cell r="K7161" t="str">
            <v>2.977,45</v>
          </cell>
        </row>
        <row r="7162">
          <cell r="G7162">
            <v>93560</v>
          </cell>
          <cell r="H7162" t="str">
            <v>DESENHISTA COPISTA COM ENCARGOS COMPLEMENTARES</v>
          </cell>
          <cell r="I7162" t="str">
            <v>MES</v>
          </cell>
          <cell r="J7162" t="str">
            <v>COEFICIENTE DE REPRESENTATIVIDADE</v>
          </cell>
          <cell r="K7162" t="str">
            <v>2.307,04</v>
          </cell>
        </row>
        <row r="7163">
          <cell r="G7163">
            <v>93561</v>
          </cell>
          <cell r="H7163" t="str">
            <v>DESENHISTA PROJETISTA COM ENCARGOS COMPLEMENTARES</v>
          </cell>
          <cell r="I7163" t="str">
            <v>MES</v>
          </cell>
          <cell r="J7163" t="str">
            <v>COEFICIENTE DE REPRESENTATIVIDADE</v>
          </cell>
          <cell r="K7163" t="str">
            <v>2.729,16</v>
          </cell>
        </row>
        <row r="7164">
          <cell r="G7164">
            <v>93562</v>
          </cell>
          <cell r="H7164" t="str">
            <v>AUXILIAR DE DESENHISTA COM ENCARGOS COMPLEMENTARES</v>
          </cell>
          <cell r="I7164" t="str">
            <v>MES</v>
          </cell>
          <cell r="J7164" t="str">
            <v>COEFICIENTE DE REPRESENTATIVIDADE</v>
          </cell>
          <cell r="K7164" t="str">
            <v>2.331,88</v>
          </cell>
        </row>
        <row r="7165">
          <cell r="G7165">
            <v>93563</v>
          </cell>
          <cell r="H7165" t="str">
            <v>ALMOXARIFE COM ENCARGOS COMPLEMENTARES</v>
          </cell>
          <cell r="I7165" t="str">
            <v>MES</v>
          </cell>
          <cell r="J7165" t="str">
            <v>COEFICIENTE DE REPRESENTATIVIDADE</v>
          </cell>
          <cell r="K7165" t="str">
            <v>3.522,26</v>
          </cell>
        </row>
        <row r="7166">
          <cell r="G7166">
            <v>93564</v>
          </cell>
          <cell r="H7166" t="str">
            <v>APONTADOR OU APROPRIADOR COM ENCARGOS COMPLEMENTARES</v>
          </cell>
          <cell r="I7166" t="str">
            <v>MES</v>
          </cell>
          <cell r="J7166" t="str">
            <v>COEFICIENTE DE REPRESENTATIVIDADE</v>
          </cell>
          <cell r="K7166" t="str">
            <v>3.600,44</v>
          </cell>
        </row>
        <row r="7167">
          <cell r="G7167">
            <v>93565</v>
          </cell>
          <cell r="H7167" t="str">
            <v>ENGENHEIRO CIVIL DE OBRA JUNIOR COM ENCARGOS COMPLEMENTARES</v>
          </cell>
          <cell r="I7167" t="str">
            <v>MES</v>
          </cell>
          <cell r="J7167" t="str">
            <v>COEFICIENTE DE REPRESENTATIVIDADE</v>
          </cell>
          <cell r="K7167" t="str">
            <v>17.062,89</v>
          </cell>
        </row>
        <row r="7168">
          <cell r="G7168">
            <v>93566</v>
          </cell>
          <cell r="H7168" t="str">
            <v>AUXILIAR DE ESCRITORIO COM ENCARGOS COMPLEMENTARES</v>
          </cell>
          <cell r="I7168" t="str">
            <v>MES</v>
          </cell>
          <cell r="J7168" t="str">
            <v>COEFICIENTE DE REPRESENTATIVIDADE</v>
          </cell>
          <cell r="K7168" t="str">
            <v>2.993,51</v>
          </cell>
        </row>
        <row r="7169">
          <cell r="G7169">
            <v>93567</v>
          </cell>
          <cell r="H7169" t="str">
            <v>ENGENHEIRO CIVIL DE OBRA PLENO COM ENCARGOS COMPLEMENTARES</v>
          </cell>
          <cell r="I7169" t="str">
            <v>MES</v>
          </cell>
          <cell r="J7169" t="str">
            <v>COEFICIENTE DE REPRESENTATIVIDADE</v>
          </cell>
          <cell r="K7169" t="str">
            <v>19.370,72</v>
          </cell>
        </row>
        <row r="7170">
          <cell r="G7170">
            <v>93568</v>
          </cell>
          <cell r="H7170" t="str">
            <v>ENGENHEIRO CIVIL DE OBRA SENIOR COM ENCARGOS COMPLEMENTARES</v>
          </cell>
          <cell r="I7170" t="str">
            <v>MES</v>
          </cell>
          <cell r="J7170" t="str">
            <v>COEFICIENTE DE REPRESENTATIVIDADE</v>
          </cell>
          <cell r="K7170" t="str">
            <v>26.345,51</v>
          </cell>
        </row>
        <row r="7171">
          <cell r="G7171">
            <v>93569</v>
          </cell>
          <cell r="H7171" t="str">
            <v>ARQUITETO JUNIOR COM ENCARGOS COMPLEMENTARES</v>
          </cell>
          <cell r="I7171" t="str">
            <v>MES</v>
          </cell>
          <cell r="J7171" t="str">
            <v>COEFICIENTE DE REPRESENTATIVIDADE</v>
          </cell>
          <cell r="K7171" t="str">
            <v>12.610,94</v>
          </cell>
        </row>
        <row r="7172">
          <cell r="G7172">
            <v>93570</v>
          </cell>
          <cell r="H7172" t="str">
            <v>ARQUITETO PLENO COM ENCARGOS COMPLEMENTARES</v>
          </cell>
          <cell r="I7172" t="str">
            <v>MES</v>
          </cell>
          <cell r="J7172" t="str">
            <v>COEFICIENTE DE REPRESENTATIVIDADE</v>
          </cell>
          <cell r="K7172" t="str">
            <v>17.759,59</v>
          </cell>
        </row>
        <row r="7173">
          <cell r="G7173">
            <v>93571</v>
          </cell>
          <cell r="H7173" t="str">
            <v>ARQUITETO SENIOR COM ENCARGOS COMPLEMENTARES</v>
          </cell>
          <cell r="I7173" t="str">
            <v>MES</v>
          </cell>
          <cell r="J7173" t="str">
            <v>COEFICIENTE DE REPRESENTATIVIDADE</v>
          </cell>
          <cell r="K7173" t="str">
            <v>23.362,38</v>
          </cell>
        </row>
        <row r="7174">
          <cell r="G7174">
            <v>93572</v>
          </cell>
          <cell r="H7174" t="str">
            <v>ENCARREGADO GERAL DE OBRAS COM ENCARGOS COMPLEMENTARES</v>
          </cell>
          <cell r="I7174" t="str">
            <v>MES</v>
          </cell>
          <cell r="J7174" t="str">
            <v>COEFICIENTE DE REPRESENTATIVIDADE</v>
          </cell>
          <cell r="K7174" t="str">
            <v>4.954,77</v>
          </cell>
        </row>
        <row r="7175">
          <cell r="G7175">
            <v>94295</v>
          </cell>
          <cell r="H7175" t="str">
            <v>MESTRE DE OBRAS COM ENCARGOS COMPLEMENTARES</v>
          </cell>
          <cell r="I7175" t="str">
            <v>MES</v>
          </cell>
          <cell r="J7175" t="str">
            <v>COEFICIENTE DE REPRESENTATIVIDADE</v>
          </cell>
          <cell r="K7175" t="str">
            <v>6.697,28</v>
          </cell>
        </row>
        <row r="7176">
          <cell r="G7176">
            <v>94296</v>
          </cell>
          <cell r="H7176" t="str">
            <v>TOPOGRAFO COM ENCARGOS COMPLEMENTARES</v>
          </cell>
          <cell r="I7176" t="str">
            <v>MES</v>
          </cell>
          <cell r="J7176" t="str">
            <v>COEFICIENTE DE REPRESENTATIVIDADE</v>
          </cell>
          <cell r="K7176" t="str">
            <v>3.520,83</v>
          </cell>
        </row>
        <row r="7177">
          <cell r="G7177">
            <v>95308</v>
          </cell>
          <cell r="H7177" t="str">
            <v>CURSO DE CAPACITAÇÃO PARA AJUDANTE DE ARMADOR (ENCARGOS COMPLEMENTARES) - HORISTA</v>
          </cell>
          <cell r="I7177" t="str">
            <v>H</v>
          </cell>
          <cell r="J7177" t="str">
            <v>COEFICIENTE DE REPRESENTATIVIDADE</v>
          </cell>
          <cell r="K7177" t="str">
            <v>0,13</v>
          </cell>
        </row>
        <row r="7178">
          <cell r="G7178">
            <v>95309</v>
          </cell>
          <cell r="H7178" t="str">
            <v>CURSO DE CAPACITAÇÃO PARA AJUDANTE DE CARPINTEIRO (ENCARGOS COMPLEMENTARES) - HORISTA</v>
          </cell>
          <cell r="I7178" t="str">
            <v>H</v>
          </cell>
          <cell r="J7178" t="str">
            <v>COEFICIENTE DE REPRESENTATIVIDADE</v>
          </cell>
          <cell r="K7178" t="str">
            <v>0,17</v>
          </cell>
        </row>
        <row r="7179">
          <cell r="G7179">
            <v>95310</v>
          </cell>
          <cell r="H7179" t="str">
            <v>CURSO DE CAPACITAÇÃO PARA AJUDANTE DE ESTRUTURA METÁLICA (ENCARGOS COMPLEMENTARES) - HORISTA</v>
          </cell>
          <cell r="I7179" t="str">
            <v>H</v>
          </cell>
          <cell r="J7179" t="str">
            <v>COEFICIENTE DE REPRESENTATIVIDADE</v>
          </cell>
          <cell r="K7179" t="str">
            <v>0,12</v>
          </cell>
        </row>
        <row r="7180">
          <cell r="G7180">
            <v>95311</v>
          </cell>
          <cell r="H7180" t="str">
            <v>CURSO DE CAPACITAÇÃO PARA AJUDANTE DE OPERAÇÃO EM GERAL (ENCARGOS COMPLEMENTARES) - HORISTA</v>
          </cell>
          <cell r="I7180" t="str">
            <v>H</v>
          </cell>
          <cell r="J7180" t="str">
            <v>COEFICIENTE DE REPRESENTATIVIDADE</v>
          </cell>
          <cell r="K7180" t="str">
            <v>0,17</v>
          </cell>
        </row>
        <row r="7181">
          <cell r="G7181">
            <v>95312</v>
          </cell>
          <cell r="H7181" t="str">
            <v>CURSO DE CAPACITAÇÃO PARA AJUDANTE DE PEDREIRO (ENCARGOS COMPLEMENTARES) - HORISTA</v>
          </cell>
          <cell r="I7181" t="str">
            <v>H</v>
          </cell>
          <cell r="J7181" t="str">
            <v>COEFICIENTE DE REPRESENTATIVIDADE</v>
          </cell>
          <cell r="K7181" t="str">
            <v>0,17</v>
          </cell>
        </row>
        <row r="7182">
          <cell r="G7182">
            <v>95313</v>
          </cell>
          <cell r="H7182" t="str">
            <v>CURSO DE CAPACITAÇÃO PARA AJUDANTE ESPECIALIZADO (ENCARGOS COMPLEMENTARES) - HORISTA</v>
          </cell>
          <cell r="I7182" t="str">
            <v>H</v>
          </cell>
          <cell r="J7182" t="str">
            <v>COEFICIENTE DE REPRESENTATIVIDADE</v>
          </cell>
          <cell r="K7182" t="str">
            <v>0,14</v>
          </cell>
        </row>
        <row r="7183">
          <cell r="G7183">
            <v>95314</v>
          </cell>
          <cell r="H7183" t="str">
            <v>CURSO DE CAPACITAÇÃO PARA ARMADOR (ENCARGOS COMPLEMENTARES) - HORISTA</v>
          </cell>
          <cell r="I7183" t="str">
            <v>H</v>
          </cell>
          <cell r="J7183" t="str">
            <v>COEFICIENTE DE REPRESENTATIVIDADE</v>
          </cell>
          <cell r="K7183" t="str">
            <v>0,21</v>
          </cell>
        </row>
        <row r="7184">
          <cell r="G7184">
            <v>95315</v>
          </cell>
          <cell r="H7184" t="str">
            <v>CURSO DE CAPACITAÇÃO PARA ASSENTADOR DE TUBOS (ENCARGOS COMPLEMENTARES) - HORISTA</v>
          </cell>
          <cell r="I7184" t="str">
            <v>H</v>
          </cell>
          <cell r="J7184" t="str">
            <v>COEFICIENTE DE REPRESENTATIVIDADE</v>
          </cell>
          <cell r="K7184" t="str">
            <v>0,25</v>
          </cell>
        </row>
        <row r="7185">
          <cell r="G7185">
            <v>95316</v>
          </cell>
          <cell r="H7185" t="str">
            <v>CURSO DE CAPACITAÇÃO PARA AUXILIAR DE ELETRICISTA (ENCARGOS COMPLEMENTARES) - HORISTA</v>
          </cell>
          <cell r="I7185" t="str">
            <v>H</v>
          </cell>
          <cell r="J7185" t="str">
            <v>COEFICIENTE DE REPRESENTATIVIDADE</v>
          </cell>
          <cell r="K7185" t="str">
            <v>0,45</v>
          </cell>
        </row>
        <row r="7186">
          <cell r="G7186">
            <v>95317</v>
          </cell>
          <cell r="H7186" t="str">
            <v>CURSO DE CAPACITAÇÃO PARA AUXILIAR DE ENCANADOR OU BOMBEIRO HIDRÁULICO (ENCARGOS COMPLEMENTARES) - HORISTA</v>
          </cell>
          <cell r="I7186" t="str">
            <v>H</v>
          </cell>
          <cell r="J7186" t="str">
            <v>COEFICIENTE DE REPRESENTATIVIDADE</v>
          </cell>
          <cell r="K7186" t="str">
            <v>0,21</v>
          </cell>
        </row>
        <row r="7187">
          <cell r="G7187">
            <v>95318</v>
          </cell>
          <cell r="H7187" t="str">
            <v>CURSO DE CAPACITAÇÃO PARA AUXILIAR DE LABORATÓRIO (ENCARGOS COMPLEMENTARES) - HORISTA</v>
          </cell>
          <cell r="I7187" t="str">
            <v>H</v>
          </cell>
          <cell r="J7187" t="str">
            <v>COEFICIENTE DE REPRESENTATIVIDADE</v>
          </cell>
          <cell r="K7187" t="str">
            <v>0,17</v>
          </cell>
        </row>
        <row r="7188">
          <cell r="G7188">
            <v>95319</v>
          </cell>
          <cell r="H7188" t="str">
            <v>CURSO DE CAPACITAÇÃO PARA AUXILIAR DE MECÂNICO (ENCARGOS COMPLEMENTARES) - HORISTA</v>
          </cell>
          <cell r="I7188" t="str">
            <v>H</v>
          </cell>
          <cell r="J7188" t="str">
            <v>COEFICIENTE DE REPRESENTATIVIDADE</v>
          </cell>
          <cell r="K7188" t="str">
            <v>0,13</v>
          </cell>
        </row>
        <row r="7189">
          <cell r="G7189">
            <v>95320</v>
          </cell>
          <cell r="H7189" t="str">
            <v>CURSO DE CAPACITAÇÃO PARA AUXILIAR DE SERRALHEIRO (ENCARGOS COMPLEMENTARES) - HORISTA</v>
          </cell>
          <cell r="I7189" t="str">
            <v>H</v>
          </cell>
          <cell r="J7189" t="str">
            <v>COEFICIENTE DE REPRESENTATIVIDADE</v>
          </cell>
          <cell r="K7189" t="str">
            <v>0,14</v>
          </cell>
        </row>
        <row r="7190">
          <cell r="G7190">
            <v>95321</v>
          </cell>
          <cell r="H7190" t="str">
            <v>CURSO DE CAPACITAÇÃO PARA AUXILIAR DE SERVIÇOS GERAIS (ENCARGOS COMPLEMENTARES) - HORISTA</v>
          </cell>
          <cell r="I7190" t="str">
            <v>H</v>
          </cell>
          <cell r="J7190" t="str">
            <v>COEFICIENTE DE REPRESENTATIVIDADE</v>
          </cell>
          <cell r="K7190" t="str">
            <v>0,13</v>
          </cell>
        </row>
        <row r="7191">
          <cell r="G7191">
            <v>95322</v>
          </cell>
          <cell r="H7191" t="str">
            <v>CURSO DE CAPACITAÇÃO PARA AUXILIAR DE TOPÓGRAFO (ENCARGOS COMPLEMENTARES) - HORISTA</v>
          </cell>
          <cell r="I7191" t="str">
            <v>H</v>
          </cell>
          <cell r="J7191" t="str">
            <v>COEFICIENTE DE REPRESENTATIVIDADE</v>
          </cell>
          <cell r="K7191" t="str">
            <v>0,06</v>
          </cell>
        </row>
        <row r="7192">
          <cell r="G7192">
            <v>95323</v>
          </cell>
          <cell r="H7192" t="str">
            <v>CURSO DE CAPACITAÇÃO PARA AUXILIAR TÉCNICO DE ENGENHARIA (ENCARGOS COMPLEMENTARES) - HORISTA</v>
          </cell>
          <cell r="I7192" t="str">
            <v>H</v>
          </cell>
          <cell r="J7192" t="str">
            <v>COEFICIENTE DE REPRESENTATIVIDADE</v>
          </cell>
          <cell r="K7192" t="str">
            <v>0,21</v>
          </cell>
        </row>
        <row r="7193">
          <cell r="G7193">
            <v>95324</v>
          </cell>
          <cell r="H7193" t="str">
            <v>CURSO DE CAPACITAÇÃO PARA AZULEJISTA OU LADRILHISTA (ENCARGOS COMPLEMENTARES) - HORISTA</v>
          </cell>
          <cell r="I7193" t="str">
            <v>H</v>
          </cell>
          <cell r="J7193" t="str">
            <v>COEFICIENTE DE REPRESENTATIVIDADE</v>
          </cell>
          <cell r="K7193" t="str">
            <v>0,28</v>
          </cell>
        </row>
        <row r="7194">
          <cell r="G7194">
            <v>95325</v>
          </cell>
          <cell r="H7194" t="str">
            <v>CURSO DE CAPACITAÇÃO PARA BLASTER, DINAMITADOR OU CABO DE FOGO (ENCARGOS COMPLEMENTARES) - HORISTA</v>
          </cell>
          <cell r="I7194" t="str">
            <v>H</v>
          </cell>
          <cell r="J7194" t="str">
            <v>COEFICIENTE DE REPRESENTATIVIDADE</v>
          </cell>
          <cell r="K7194" t="str">
            <v>0,25</v>
          </cell>
        </row>
        <row r="7195">
          <cell r="G7195">
            <v>95326</v>
          </cell>
          <cell r="H7195" t="str">
            <v>CURSO DE CAPACITAÇÃO PARA CADASTRISTA DE REDES DE AGUA E ESGOTO (ENCARGOS COMPLEMENTARES) - HORISTA</v>
          </cell>
          <cell r="I7195" t="str">
            <v>H</v>
          </cell>
          <cell r="J7195" t="str">
            <v>COEFICIENTE DE REPRESENTATIVIDADE</v>
          </cell>
          <cell r="K7195" t="str">
            <v>0,07</v>
          </cell>
        </row>
        <row r="7196">
          <cell r="G7196">
            <v>95328</v>
          </cell>
          <cell r="H7196" t="str">
            <v>CURSO DE CAPACITAÇÃO PARA CALCETEIRO (ENCARGOS COMPLEMENTARES) - HORISTA</v>
          </cell>
          <cell r="I7196" t="str">
            <v>H</v>
          </cell>
          <cell r="J7196" t="str">
            <v>COEFICIENTE DE REPRESENTATIVIDADE</v>
          </cell>
          <cell r="K7196" t="str">
            <v>0,19</v>
          </cell>
        </row>
        <row r="7197">
          <cell r="G7197">
            <v>95329</v>
          </cell>
          <cell r="H7197" t="str">
            <v>CURSO DE CAPACITAÇÃO PARA CARPINTEIRO DE ESQUADRIA (ENCARGOS COMPLEMENTARES) - HORISTA</v>
          </cell>
          <cell r="I7197" t="str">
            <v>H</v>
          </cell>
          <cell r="J7197" t="str">
            <v>COEFICIENTE DE REPRESENTATIVIDADE</v>
          </cell>
          <cell r="K7197" t="str">
            <v>0,25</v>
          </cell>
        </row>
        <row r="7198">
          <cell r="G7198">
            <v>95330</v>
          </cell>
          <cell r="H7198" t="str">
            <v>CURSO DE CAPACITAÇÃO PARA CARPINTEIRO DE FÔRMAS (ENCARGOS COMPLEMENTARES) - HORISTA</v>
          </cell>
          <cell r="I7198" t="str">
            <v>H</v>
          </cell>
          <cell r="J7198" t="str">
            <v>COLETADO</v>
          </cell>
          <cell r="K7198" t="str">
            <v>0,21</v>
          </cell>
        </row>
        <row r="7199">
          <cell r="G7199">
            <v>95331</v>
          </cell>
          <cell r="H7199" t="str">
            <v>CURSO DE CAPACITAÇÃO PARA CAVOUQUEIRO OU OPERADOR PERFURATRIZ/ROMPEDOR (ENCARGOS COMPLEMENTARES) - HORISTA</v>
          </cell>
          <cell r="I7199" t="str">
            <v>H</v>
          </cell>
          <cell r="J7199" t="str">
            <v>COEFICIENTE DE REPRESENTATIVIDADE</v>
          </cell>
          <cell r="K7199" t="str">
            <v>0,13</v>
          </cell>
        </row>
        <row r="7200">
          <cell r="G7200">
            <v>95332</v>
          </cell>
          <cell r="H7200" t="str">
            <v>CURSO DE CAPACITAÇÃO PARA ELETRICISTA (ENCARGOS COMPLEMENTARES) - HORISTA</v>
          </cell>
          <cell r="I7200" t="str">
            <v>H</v>
          </cell>
          <cell r="J7200" t="str">
            <v>COLETADO</v>
          </cell>
          <cell r="K7200" t="str">
            <v>0,69</v>
          </cell>
        </row>
        <row r="7201">
          <cell r="G7201">
            <v>95333</v>
          </cell>
          <cell r="H7201" t="str">
            <v>CURSO DE CAPACITAÇÃO PARA ELETRICISTA INDUSTRIAL (ENCARGOS COMPLEMENTARES) - HORISTA</v>
          </cell>
          <cell r="I7201" t="str">
            <v>H</v>
          </cell>
          <cell r="J7201" t="str">
            <v>COEFICIENTE DE REPRESENTATIVIDADE</v>
          </cell>
          <cell r="K7201" t="str">
            <v>0,69</v>
          </cell>
        </row>
        <row r="7202">
          <cell r="G7202">
            <v>95334</v>
          </cell>
          <cell r="H7202" t="str">
            <v>CURSO DE CAPACITAÇÃO PARA ELETROTÉCNICO (ENCARGOS COMPLEMENTARES) - HORISTA</v>
          </cell>
          <cell r="I7202" t="str">
            <v>H</v>
          </cell>
          <cell r="J7202" t="str">
            <v>COEFICIENTE DE REPRESENTATIVIDADE</v>
          </cell>
          <cell r="K7202" t="str">
            <v>0,69</v>
          </cell>
        </row>
        <row r="7203">
          <cell r="G7203">
            <v>95335</v>
          </cell>
          <cell r="H7203" t="str">
            <v>CURSO DE CAPACITAÇÃO PARA ENCANADOR OU BOMBEIRO HIDRÁULICO (ENCARGOS COMPLEMENTARES) - HORISTA</v>
          </cell>
          <cell r="I7203" t="str">
            <v>H</v>
          </cell>
          <cell r="J7203" t="str">
            <v>COLETADO</v>
          </cell>
          <cell r="K7203" t="str">
            <v>0,33</v>
          </cell>
        </row>
        <row r="7204">
          <cell r="G7204">
            <v>95337</v>
          </cell>
          <cell r="H7204" t="str">
            <v>CURSO DE CAPACITAÇÃO PARA GESSEIRO (ENCARGOS COMPLEMENTARES) - HORISTA</v>
          </cell>
          <cell r="I7204" t="str">
            <v>H</v>
          </cell>
          <cell r="J7204" t="str">
            <v>COEFICIENTE DE REPRESENTATIVIDADE</v>
          </cell>
          <cell r="K7204" t="str">
            <v>0,19</v>
          </cell>
        </row>
        <row r="7205">
          <cell r="G7205">
            <v>95338</v>
          </cell>
          <cell r="H7205" t="str">
            <v>CURSO DE CAPACITAÇÃO PARA IMPERMEABILIZADOR (ENCARGOS COMPLEMENTARES) - HORISTA</v>
          </cell>
          <cell r="I7205" t="str">
            <v>H</v>
          </cell>
          <cell r="J7205" t="str">
            <v>COEFICIENTE DE REPRESENTATIVIDADE</v>
          </cell>
          <cell r="K7205" t="str">
            <v>0,39</v>
          </cell>
        </row>
        <row r="7206">
          <cell r="G7206">
            <v>95339</v>
          </cell>
          <cell r="H7206" t="str">
            <v>CURSO DE CAPACITAÇÃO PARA MAÇARIQUEIRO (ENCARGOS COMPLEMENTARES) - HORISTA</v>
          </cell>
          <cell r="I7206" t="str">
            <v>H</v>
          </cell>
          <cell r="J7206" t="str">
            <v>COEFICIENTE DE REPRESENTATIVIDADE</v>
          </cell>
          <cell r="K7206" t="str">
            <v>0,33</v>
          </cell>
        </row>
        <row r="7207">
          <cell r="G7207">
            <v>95340</v>
          </cell>
          <cell r="H7207" t="str">
            <v>CURSO DE CAPACITAÇÃO PARA MARCENEIRO (ENCARGOS COMPLEMENTARES) - HORISTA</v>
          </cell>
          <cell r="I7207" t="str">
            <v>H</v>
          </cell>
          <cell r="J7207" t="str">
            <v>COEFICIENTE DE REPRESENTATIVIDADE</v>
          </cell>
          <cell r="K7207" t="str">
            <v>0,25</v>
          </cell>
        </row>
        <row r="7208">
          <cell r="G7208">
            <v>95341</v>
          </cell>
          <cell r="H7208" t="str">
            <v>CURSO DE CAPACITAÇÃO PARA MARMORISTA/GRANITEIRO (ENCARGOS COMPLEMENTARES) - HORISTA</v>
          </cell>
          <cell r="I7208" t="str">
            <v>H</v>
          </cell>
          <cell r="J7208" t="str">
            <v>COEFICIENTE DE REPRESENTATIVIDADE</v>
          </cell>
          <cell r="K7208" t="str">
            <v>0,27</v>
          </cell>
        </row>
        <row r="7209">
          <cell r="G7209">
            <v>95342</v>
          </cell>
          <cell r="H7209" t="str">
            <v>CURSO DE CAPACITAÇÃO PARA MECÂNICO DE EQUIPAMENTOS PESADOS (ENCARGOS COMPLEMENTARES) - HORISTA</v>
          </cell>
          <cell r="I7209" t="str">
            <v>H</v>
          </cell>
          <cell r="J7209" t="str">
            <v>COEFICIENTE DE REPRESENTATIVIDADE</v>
          </cell>
          <cell r="K7209" t="str">
            <v>0,17</v>
          </cell>
        </row>
        <row r="7210">
          <cell r="G7210">
            <v>95343</v>
          </cell>
          <cell r="H7210" t="str">
            <v>CURSO DE CAPACITAÇÃO PARA MONTADOR  DE TUBO AÇO/EQUIPAMENTOS (ENCARGOS COMPLEMENTARES) - HORISTA</v>
          </cell>
          <cell r="I7210" t="str">
            <v>H</v>
          </cell>
          <cell r="J7210" t="str">
            <v>COEFICIENTE DE REPRESENTATIVIDADE</v>
          </cell>
          <cell r="K7210" t="str">
            <v>0,19</v>
          </cell>
        </row>
        <row r="7211">
          <cell r="G7211">
            <v>95344</v>
          </cell>
          <cell r="H7211" t="str">
            <v>CURSO DE CAPACITAÇÃO PARA MONTADOR DE ESTRUTURA METÁLICA (ENCARGOS COMPLEMENTARES) - HORISTA</v>
          </cell>
          <cell r="I7211" t="str">
            <v>H</v>
          </cell>
          <cell r="J7211" t="str">
            <v>COEFICIENTE DE REPRESENTATIVIDADE</v>
          </cell>
          <cell r="K7211" t="str">
            <v>0,17</v>
          </cell>
        </row>
        <row r="7212">
          <cell r="G7212">
            <v>95345</v>
          </cell>
          <cell r="H7212" t="str">
            <v>CURSO DE CAPACITAÇÃO PARA MONTADOR ELETROMECÂNICO (ENCARGOS COMPLEMENTARES) - HORISTA</v>
          </cell>
          <cell r="I7212" t="str">
            <v>H</v>
          </cell>
          <cell r="J7212" t="str">
            <v>COEFICIENTE DE REPRESENTATIVIDADE</v>
          </cell>
          <cell r="K7212" t="str">
            <v>0,61</v>
          </cell>
        </row>
        <row r="7213">
          <cell r="G7213">
            <v>95346</v>
          </cell>
          <cell r="H7213" t="str">
            <v>CURSO DE CAPACITAÇÃO PARA MOTORISTA DE BASCULANTE (ENCARGOS COMPLEMENTARES) - HORISTA</v>
          </cell>
          <cell r="I7213" t="str">
            <v>H</v>
          </cell>
          <cell r="J7213" t="str">
            <v>COEFICIENTE DE REPRESENTATIVIDADE</v>
          </cell>
          <cell r="K7213" t="str">
            <v>0,07</v>
          </cell>
        </row>
        <row r="7214">
          <cell r="G7214">
            <v>95347</v>
          </cell>
          <cell r="H7214" t="str">
            <v>CURSO DE CAPACITAÇÃO PARA MOTORISTA DE CAMINHÃO (ENCARGOS COMPLEMENTARES) - HORISTA</v>
          </cell>
          <cell r="I7214" t="str">
            <v>H</v>
          </cell>
          <cell r="J7214" t="str">
            <v>COEFICIENTE DE REPRESENTATIVIDADE</v>
          </cell>
          <cell r="K7214" t="str">
            <v>0,07</v>
          </cell>
        </row>
        <row r="7215">
          <cell r="G7215">
            <v>95348</v>
          </cell>
          <cell r="H7215" t="str">
            <v>CURSO DE CAPACITAÇÃO PARA MOTORISTA DE CAMINHÃO E CARRETA (ENCARGOS COMPLEMENTARES) - HORISTA</v>
          </cell>
          <cell r="I7215" t="str">
            <v>H</v>
          </cell>
          <cell r="J7215" t="str">
            <v>COEFICIENTE DE REPRESENTATIVIDADE</v>
          </cell>
          <cell r="K7215" t="str">
            <v>0,10</v>
          </cell>
        </row>
        <row r="7216">
          <cell r="G7216">
            <v>95349</v>
          </cell>
          <cell r="H7216" t="str">
            <v>CURSO DE CAPACITAÇÃO PARA MOTORISTA DE VEÍCULO LEVE (ENCARGOS COMPLEMENTARES) - HORISTA</v>
          </cell>
          <cell r="I7216" t="str">
            <v>H</v>
          </cell>
          <cell r="J7216" t="str">
            <v>COEFICIENTE DE REPRESENTATIVIDADE</v>
          </cell>
          <cell r="K7216" t="str">
            <v>0,07</v>
          </cell>
        </row>
        <row r="7217">
          <cell r="G7217">
            <v>95350</v>
          </cell>
          <cell r="H7217" t="str">
            <v>CURSO DE CAPACITAÇÃO PARA MOTORISTA DE VEÍCULO PESADO (ENCARGOS COMPLEMENTARES) - HORISTA</v>
          </cell>
          <cell r="I7217" t="str">
            <v>H</v>
          </cell>
          <cell r="J7217" t="str">
            <v>COEFICIENTE DE REPRESENTATIVIDADE</v>
          </cell>
          <cell r="K7217" t="str">
            <v>0,08</v>
          </cell>
        </row>
        <row r="7218">
          <cell r="G7218">
            <v>95351</v>
          </cell>
          <cell r="H7218" t="str">
            <v>CURSO DE CAPACITAÇÃO PARA MOTORISTA OPERADOR DE MUNCK (ENCARGOS COMPLEMENTARES) - HORISTA</v>
          </cell>
          <cell r="I7218" t="str">
            <v>H</v>
          </cell>
          <cell r="J7218" t="str">
            <v>COEFICIENTE DE REPRESENTATIVIDADE</v>
          </cell>
          <cell r="K7218" t="str">
            <v>0,26</v>
          </cell>
        </row>
        <row r="7219">
          <cell r="G7219">
            <v>95352</v>
          </cell>
          <cell r="H7219" t="str">
            <v>CURSO DE CAPACITAÇÃO PARA NIVELADOR (ENCARGOS COMPLEMENTARES) - HORISTA</v>
          </cell>
          <cell r="I7219" t="str">
            <v>H</v>
          </cell>
          <cell r="J7219" t="str">
            <v>COEFICIENTE DE REPRESENTATIVIDADE</v>
          </cell>
          <cell r="K7219" t="str">
            <v>0,08</v>
          </cell>
        </row>
        <row r="7220">
          <cell r="G7220">
            <v>95354</v>
          </cell>
          <cell r="H7220" t="str">
            <v>CURSO DE CAPACITAÇÃO PARA OPERADOR DE BETONEIRA (CAMINHÃO) (ENCARGOS COMPLEMENTARES) - HORISTA</v>
          </cell>
          <cell r="I7220" t="str">
            <v>H</v>
          </cell>
          <cell r="J7220" t="str">
            <v>COEFICIENTE DE REPRESENTATIVIDADE</v>
          </cell>
          <cell r="K7220" t="str">
            <v>0,11</v>
          </cell>
        </row>
        <row r="7221">
          <cell r="G7221">
            <v>95355</v>
          </cell>
          <cell r="H7221" t="str">
            <v>CURSO DE CAPACITAÇÃO PARA OPERADOR DE COMPRESSOR OU COMPRESSORISTA (ENCARGOS COMPLEMENTARES) - HORISTA</v>
          </cell>
          <cell r="I7221" t="str">
            <v>H</v>
          </cell>
          <cell r="J7221" t="str">
            <v>COEFICIENTE DE REPRESENTATIVIDADE</v>
          </cell>
          <cell r="K7221" t="str">
            <v>0,12</v>
          </cell>
        </row>
        <row r="7222">
          <cell r="G7222">
            <v>95356</v>
          </cell>
          <cell r="H7222" t="str">
            <v>CURSO DE CAPACITAÇÃO PARA OPERADOR DE DEMARCADORA DE FAIXAS (ENCARGOS COMPLEMENTARES) - HORISTA</v>
          </cell>
          <cell r="I7222" t="str">
            <v>H</v>
          </cell>
          <cell r="J7222" t="str">
            <v>COEFICIENTE DE REPRESENTATIVIDADE</v>
          </cell>
          <cell r="K7222" t="str">
            <v>0,14</v>
          </cell>
        </row>
        <row r="7223">
          <cell r="G7223">
            <v>95357</v>
          </cell>
          <cell r="H7223" t="str">
            <v>CURSO DE CAPACITAÇÃO PARA OPERADOR DE ESCAVADEIRA (ENCARGOS COMPLEMENTARES) - HORISTA</v>
          </cell>
          <cell r="I7223" t="str">
            <v>H</v>
          </cell>
          <cell r="J7223" t="str">
            <v>COLETADO</v>
          </cell>
          <cell r="K7223" t="str">
            <v>0,21</v>
          </cell>
        </row>
        <row r="7224">
          <cell r="G7224">
            <v>95358</v>
          </cell>
          <cell r="H7224" t="str">
            <v>CURSO DE CAPACITAÇÃO PARA OPERADOR DE GUINCHO (ENCARGOS COMPLEMENTARES) - HORISTA</v>
          </cell>
          <cell r="I7224" t="str">
            <v>H</v>
          </cell>
          <cell r="J7224" t="str">
            <v>COEFICIENTE DE REPRESENTATIVIDADE</v>
          </cell>
          <cell r="K7224" t="str">
            <v>0,17</v>
          </cell>
        </row>
        <row r="7225">
          <cell r="G7225">
            <v>95359</v>
          </cell>
          <cell r="H7225" t="str">
            <v>CURSO DE CAPACITAÇÃO PARA OPERADOR DE GUINDASTE (ENCARGOS COMPLEMENTARES) - HORISTA</v>
          </cell>
          <cell r="I7225" t="str">
            <v>H</v>
          </cell>
          <cell r="J7225" t="str">
            <v>COEFICIENTE DE REPRESENTATIVIDADE</v>
          </cell>
          <cell r="K7225" t="str">
            <v>0,24</v>
          </cell>
        </row>
        <row r="7226">
          <cell r="G7226">
            <v>95360</v>
          </cell>
          <cell r="H7226" t="str">
            <v>CURSO DE CAPACITAÇÃO PARA OPERADOR DE MÁQUINAS E EQUIPAMENTOS (ENCARGOS COMPLEMENTARES) - HORISTA</v>
          </cell>
          <cell r="I7226" t="str">
            <v>H</v>
          </cell>
          <cell r="J7226" t="str">
            <v>COEFICIENTE DE REPRESENTATIVIDADE</v>
          </cell>
          <cell r="K7226" t="str">
            <v>0,16</v>
          </cell>
        </row>
        <row r="7227">
          <cell r="G7227">
            <v>95361</v>
          </cell>
          <cell r="H7227" t="str">
            <v>CURSO DE CAPACITAÇÃO PARA OPERADOR DE MARTELETE OU MARTELETEIRO (ENCARGOS COMPLEMENTARES) - HORISTA</v>
          </cell>
          <cell r="I7227" t="str">
            <v>H</v>
          </cell>
          <cell r="J7227" t="str">
            <v>COEFICIENTE DE REPRESENTATIVIDADE</v>
          </cell>
          <cell r="K7227" t="str">
            <v>0,08</v>
          </cell>
        </row>
        <row r="7228">
          <cell r="G7228">
            <v>95362</v>
          </cell>
          <cell r="H7228" t="str">
            <v>CURSO DE CAPACITAÇÃO PARA OPERADOR DE MOTO-ESCREIPER (ENCARGOS COMPLEMENTARES) - HORISTA</v>
          </cell>
          <cell r="I7228" t="str">
            <v>H</v>
          </cell>
          <cell r="J7228" t="str">
            <v>COEFICIENTE DE REPRESENTATIVIDADE</v>
          </cell>
          <cell r="K7228" t="str">
            <v>0,14</v>
          </cell>
        </row>
        <row r="7229">
          <cell r="G7229">
            <v>95363</v>
          </cell>
          <cell r="H7229" t="str">
            <v>CURSO DE CAPACITAÇÃO PARA OPERADOR DE MOTONIVELADORA (ENCARGOS COMPLEMENTARES) - HORISTA</v>
          </cell>
          <cell r="I7229" t="str">
            <v>H</v>
          </cell>
          <cell r="J7229" t="str">
            <v>COEFICIENTE DE REPRESENTATIVIDADE</v>
          </cell>
          <cell r="K7229" t="str">
            <v>0,17</v>
          </cell>
        </row>
        <row r="7230">
          <cell r="G7230">
            <v>95364</v>
          </cell>
          <cell r="H7230" t="str">
            <v>CURSO DE CAPACITAÇÃO PARA OPERADOR DE PÁ CARREGADEIRA (ENCARGOS COMPLEMENTARES) - HORISTA</v>
          </cell>
          <cell r="I7230" t="str">
            <v>H</v>
          </cell>
          <cell r="J7230" t="str">
            <v>COEFICIENTE DE REPRESENTATIVIDADE</v>
          </cell>
          <cell r="K7230" t="str">
            <v>0,12</v>
          </cell>
        </row>
        <row r="7231">
          <cell r="G7231">
            <v>95365</v>
          </cell>
          <cell r="H7231" t="str">
            <v>CURSO DE CAPACITAÇÃO PARA OPERADOR DE PAVIMENTADORA (ENCARGOS COMPLEMENTARES) - HORISTA</v>
          </cell>
          <cell r="I7231" t="str">
            <v>H</v>
          </cell>
          <cell r="J7231" t="str">
            <v>COEFICIENTE DE REPRESENTATIVIDADE</v>
          </cell>
          <cell r="K7231" t="str">
            <v>0,14</v>
          </cell>
        </row>
        <row r="7232">
          <cell r="G7232">
            <v>95366</v>
          </cell>
          <cell r="H7232" t="str">
            <v>CURSO DE CAPACITAÇÃO PARA OPERADOR DE ROLO COMPACTADOR (ENCARGOS COMPLEMENTARES) - HORISTA</v>
          </cell>
          <cell r="I7232" t="str">
            <v>H</v>
          </cell>
          <cell r="J7232" t="str">
            <v>COEFICIENTE DE REPRESENTATIVIDADE</v>
          </cell>
          <cell r="K7232" t="str">
            <v>0,12</v>
          </cell>
        </row>
        <row r="7233">
          <cell r="G7233">
            <v>95367</v>
          </cell>
          <cell r="H7233" t="str">
            <v>CURSO DE CAPACITAÇÃO PARA OPERADOR DE USINA DE ASFALTO, DE SOLOS OU DE CONCRETO (ENCARGOS COMPLEMENTARES) - HORISTA</v>
          </cell>
          <cell r="I7233" t="str">
            <v>H</v>
          </cell>
          <cell r="J7233" t="str">
            <v>COEFICIENTE DE REPRESENTATIVIDADE</v>
          </cell>
          <cell r="K7233" t="str">
            <v>0,12</v>
          </cell>
        </row>
        <row r="7234">
          <cell r="G7234">
            <v>95368</v>
          </cell>
          <cell r="H7234" t="str">
            <v>CURSO DE CAPACITAÇÃO PARA OPERADOR JATO DE AREIA OU JATISTA (ENCARGOS COMPLEMENTARES) - HORISTA</v>
          </cell>
          <cell r="I7234" t="str">
            <v>H</v>
          </cell>
          <cell r="J7234" t="str">
            <v>COEFICIENTE DE REPRESENTATIVIDADE</v>
          </cell>
          <cell r="K7234" t="str">
            <v>0,19</v>
          </cell>
        </row>
        <row r="7235">
          <cell r="G7235">
            <v>95369</v>
          </cell>
          <cell r="H7235" t="str">
            <v>CURSO DE CAPACITAÇÃO PARA OPERADOR PARA BATE ESTACAS (ENCARGOS COMPLEMENTARES) - HORISTA</v>
          </cell>
          <cell r="I7235" t="str">
            <v>H</v>
          </cell>
          <cell r="J7235" t="str">
            <v>COEFICIENTE DE REPRESENTATIVIDADE</v>
          </cell>
          <cell r="K7235" t="str">
            <v>0,14</v>
          </cell>
        </row>
        <row r="7236">
          <cell r="G7236">
            <v>95370</v>
          </cell>
          <cell r="H7236" t="str">
            <v>CURSO DE CAPACITAÇÃO PARA PASTILHEIRO (ENCARGOS COMPLEMENTARES) - HORISTA</v>
          </cell>
          <cell r="I7236" t="str">
            <v>H</v>
          </cell>
          <cell r="J7236" t="str">
            <v>COEFICIENTE DE REPRESENTATIVIDADE</v>
          </cell>
          <cell r="K7236" t="str">
            <v>0,27</v>
          </cell>
        </row>
        <row r="7237">
          <cell r="G7237">
            <v>95371</v>
          </cell>
          <cell r="H7237" t="str">
            <v>CURSO DE CAPACITAÇÃO PARA PEDREIRO (ENCARGOS COMPLEMENTARES) - HORISTA</v>
          </cell>
          <cell r="I7237" t="str">
            <v>H</v>
          </cell>
          <cell r="J7237" t="str">
            <v>COLETADO</v>
          </cell>
          <cell r="K7237" t="str">
            <v>0,39</v>
          </cell>
        </row>
        <row r="7238">
          <cell r="G7238">
            <v>95372</v>
          </cell>
          <cell r="H7238" t="str">
            <v>CURSO DE CAPACITAÇÃO PARA PINTOR (ENCARGOS COMPLEMENTARES) - HORISTA</v>
          </cell>
          <cell r="I7238" t="str">
            <v>H</v>
          </cell>
          <cell r="J7238" t="str">
            <v>COLETADO</v>
          </cell>
          <cell r="K7238" t="str">
            <v>0,27</v>
          </cell>
        </row>
        <row r="7239">
          <cell r="G7239">
            <v>95373</v>
          </cell>
          <cell r="H7239" t="str">
            <v>CURSO DE CAPACITAÇÃO PARA PINTOR DE LETREIROS (ENCARGOS COMPLEMENTARES) - HORISTA</v>
          </cell>
          <cell r="I7239" t="str">
            <v>H</v>
          </cell>
          <cell r="J7239" t="str">
            <v>COEFICIENTE DE REPRESENTATIVIDADE</v>
          </cell>
          <cell r="K7239" t="str">
            <v>0,26</v>
          </cell>
        </row>
        <row r="7240">
          <cell r="G7240">
            <v>95374</v>
          </cell>
          <cell r="H7240" t="str">
            <v>CURSO DE CAPACITAÇÃO PARA PINTOR PARA TINTA EPÓXI (ENCARGOS COMPLEMENTARES) - HORISTA</v>
          </cell>
          <cell r="I7240" t="str">
            <v>H</v>
          </cell>
          <cell r="J7240" t="str">
            <v>COEFICIENTE DE REPRESENTATIVIDADE</v>
          </cell>
          <cell r="K7240" t="str">
            <v>0,27</v>
          </cell>
        </row>
        <row r="7241">
          <cell r="G7241">
            <v>95375</v>
          </cell>
          <cell r="H7241" t="str">
            <v>CURSO DE CAPACITAÇÃO PARA POCEIRO (ENCARGOS COMPLEMENTARES) - HORISTA</v>
          </cell>
          <cell r="I7241" t="str">
            <v>H</v>
          </cell>
          <cell r="J7241" t="str">
            <v>COEFICIENTE DE REPRESENTATIVIDADE</v>
          </cell>
          <cell r="K7241" t="str">
            <v>0,31</v>
          </cell>
        </row>
        <row r="7242">
          <cell r="G7242">
            <v>95376</v>
          </cell>
          <cell r="H7242" t="str">
            <v>CURSO DE CAPACITAÇÃO PARA RASTELEIRO (ENCARGOS COMPLEMENTARES) - HORISTA</v>
          </cell>
          <cell r="I7242" t="str">
            <v>H</v>
          </cell>
          <cell r="J7242" t="str">
            <v>COEFICIENTE DE REPRESENTATIVIDADE</v>
          </cell>
          <cell r="K7242" t="str">
            <v>0,06</v>
          </cell>
        </row>
        <row r="7243">
          <cell r="G7243">
            <v>95377</v>
          </cell>
          <cell r="H7243" t="str">
            <v>CURSO DE CAPACITAÇÃO PARA SERRALHEIRO (ENCARGOS COMPLEMENTARES) - HORISTA</v>
          </cell>
          <cell r="I7243" t="str">
            <v>H</v>
          </cell>
          <cell r="J7243" t="str">
            <v>COEFICIENTE DE REPRESENTATIVIDADE</v>
          </cell>
          <cell r="K7243" t="str">
            <v>0,21</v>
          </cell>
        </row>
        <row r="7244">
          <cell r="G7244">
            <v>95378</v>
          </cell>
          <cell r="H7244" t="str">
            <v>CURSO DE CAPACITAÇÃO PARA SERVENTE (ENCARGOS COMPLEMENTARES) - HORISTA</v>
          </cell>
          <cell r="I7244" t="str">
            <v>H</v>
          </cell>
          <cell r="J7244" t="str">
            <v>COLETADO</v>
          </cell>
          <cell r="K7244" t="str">
            <v>0,24</v>
          </cell>
        </row>
        <row r="7245">
          <cell r="G7245">
            <v>95379</v>
          </cell>
          <cell r="H7245" t="str">
            <v>CURSO DE CAPACITAÇÃO PARA SOLDADOR (ENCARGOS COMPLEMENTARES) - HORISTA</v>
          </cell>
          <cell r="I7245" t="str">
            <v>H</v>
          </cell>
          <cell r="J7245" t="str">
            <v>COLETADO</v>
          </cell>
          <cell r="K7245" t="str">
            <v>0,21</v>
          </cell>
        </row>
        <row r="7246">
          <cell r="G7246">
            <v>95380</v>
          </cell>
          <cell r="H7246" t="str">
            <v>CURSO DE CAPACITAÇÃO PARA SOLDADOR A (PARA SOLDA A SER TESTADA COM RAIOS  X ) (ENCARGOS COMPLEMENTARES) - HORISTA</v>
          </cell>
          <cell r="I7246" t="str">
            <v>H</v>
          </cell>
          <cell r="J7246" t="str">
            <v>COEFICIENTE DE REPRESENTATIVIDADE</v>
          </cell>
          <cell r="K7246" t="str">
            <v>0,25</v>
          </cell>
        </row>
        <row r="7247">
          <cell r="G7247">
            <v>95382</v>
          </cell>
          <cell r="H7247" t="str">
            <v>CURSO DE CAPACITAÇÃO PARA TAQUEADOR OU TAQUEIRO (ENCARGOS COMPLEMENTARES) - HORISTA</v>
          </cell>
          <cell r="I7247" t="str">
            <v>H</v>
          </cell>
          <cell r="J7247" t="str">
            <v>COEFICIENTE DE REPRESENTATIVIDADE</v>
          </cell>
          <cell r="K7247" t="str">
            <v>0,21</v>
          </cell>
        </row>
        <row r="7248">
          <cell r="G7248">
            <v>95383</v>
          </cell>
          <cell r="H7248" t="str">
            <v>CURSO DE CAPACITAÇÃO PARA TÉCNICO DE LABORATÓRIO (ENCARGOS COMPLEMENTARES) - HORISTA</v>
          </cell>
          <cell r="I7248" t="str">
            <v>H</v>
          </cell>
          <cell r="J7248" t="str">
            <v>COEFICIENTE DE REPRESENTATIVIDADE</v>
          </cell>
          <cell r="K7248" t="str">
            <v>0,19</v>
          </cell>
        </row>
        <row r="7249">
          <cell r="G7249">
            <v>95384</v>
          </cell>
          <cell r="H7249" t="str">
            <v>CURSO DE CAPACITAÇÃO PARA TÉCNICO DE SONDAGEM (ENCARGOS COMPLEMENTARES) - HORISTA</v>
          </cell>
          <cell r="I7249" t="str">
            <v>H</v>
          </cell>
          <cell r="J7249" t="str">
            <v>COEFICIENTE DE REPRESENTATIVIDADE</v>
          </cell>
          <cell r="K7249" t="str">
            <v>0,21</v>
          </cell>
        </row>
        <row r="7250">
          <cell r="G7250">
            <v>95385</v>
          </cell>
          <cell r="H7250" t="str">
            <v>CURSO DE CAPACITAÇÃO PARA TELHADISTA (ENCARGOS COMPLEMENTARES) - HORISTA</v>
          </cell>
          <cell r="I7250" t="str">
            <v>H</v>
          </cell>
          <cell r="J7250" t="str">
            <v>COEFICIENTE DE REPRESENTATIVIDADE</v>
          </cell>
          <cell r="K7250" t="str">
            <v>0,21</v>
          </cell>
        </row>
        <row r="7251">
          <cell r="G7251">
            <v>95386</v>
          </cell>
          <cell r="H7251" t="str">
            <v>CURSO DE CAPACITAÇÃO PARA TRATORISTA (ENCARGOS COMPLEMENTARES) - HORISTA</v>
          </cell>
          <cell r="I7251" t="str">
            <v>H</v>
          </cell>
          <cell r="J7251" t="str">
            <v>COEFICIENTE DE REPRESENTATIVIDADE</v>
          </cell>
          <cell r="K7251" t="str">
            <v>0,17</v>
          </cell>
        </row>
        <row r="7252">
          <cell r="G7252">
            <v>95387</v>
          </cell>
          <cell r="H7252" t="str">
            <v>CURSO DE CAPACITAÇÃO PARA VIDRACEIRO (ENCARGOS COMPLEMENTARES) - HORISTA</v>
          </cell>
          <cell r="I7252" t="str">
            <v>H</v>
          </cell>
          <cell r="J7252" t="str">
            <v>COEFICIENTE DE REPRESENTATIVIDADE</v>
          </cell>
          <cell r="K7252" t="str">
            <v>0,23</v>
          </cell>
        </row>
        <row r="7253">
          <cell r="G7253">
            <v>95388</v>
          </cell>
          <cell r="H7253" t="str">
            <v>CURSO DE CAPACITAÇÃO PARA VIGIA NOTURNO (ENCARGOS COMPLEMENTARES) - HORISTA</v>
          </cell>
          <cell r="I7253" t="str">
            <v>H</v>
          </cell>
          <cell r="J7253" t="str">
            <v>COEFICIENTE DE REPRESENTATIVIDADE</v>
          </cell>
          <cell r="K7253" t="str">
            <v>0,08</v>
          </cell>
        </row>
        <row r="7254">
          <cell r="G7254">
            <v>95389</v>
          </cell>
          <cell r="H7254" t="str">
            <v>CURSO DE CAPACITAÇÃO PARA OPERADOR DE BETONEIRA ESTACIONÁRIA/MISTURADOR (ENCARGOS COMPLEMENTARES) - HORISTA</v>
          </cell>
          <cell r="I7254" t="str">
            <v>H</v>
          </cell>
          <cell r="J7254" t="str">
            <v>COEFICIENTE DE REPRESENTATIVIDADE</v>
          </cell>
          <cell r="K7254" t="str">
            <v>0,11</v>
          </cell>
        </row>
        <row r="7255">
          <cell r="G7255">
            <v>95390</v>
          </cell>
          <cell r="H7255" t="str">
            <v>CURSO DE CAPACITAÇÃO PARA JARDINEIRO (ENCARGOS COMPLEMENTARES) - HORISTA</v>
          </cell>
          <cell r="I7255" t="str">
            <v>H</v>
          </cell>
          <cell r="J7255" t="str">
            <v>COEFICIENTE DE REPRESENTATIVIDADE</v>
          </cell>
          <cell r="K7255" t="str">
            <v>0,08</v>
          </cell>
        </row>
        <row r="7256">
          <cell r="G7256">
            <v>95391</v>
          </cell>
          <cell r="H7256" t="str">
            <v>CURSO DE CAPACITAÇÃO PARA DESENHISTA DETALHISTA (ENCARGOS COMPLEMENTARES) - HORISTA</v>
          </cell>
          <cell r="I7256" t="str">
            <v>H</v>
          </cell>
          <cell r="J7256" t="str">
            <v>COEFICIENTE DE REPRESENTATIVIDADE</v>
          </cell>
          <cell r="K7256" t="str">
            <v>0,07</v>
          </cell>
        </row>
        <row r="7257">
          <cell r="G7257">
            <v>95392</v>
          </cell>
          <cell r="H7257" t="str">
            <v>CURSO DE CAPACITAÇÃO PARA ALMOXARIFE (ENCARGOS COMPLEMENTARES) - HORISTA</v>
          </cell>
          <cell r="I7257" t="str">
            <v>H</v>
          </cell>
          <cell r="J7257" t="str">
            <v>COLETADO</v>
          </cell>
          <cell r="K7257" t="str">
            <v>0,09</v>
          </cell>
        </row>
        <row r="7258">
          <cell r="G7258">
            <v>95393</v>
          </cell>
          <cell r="H7258" t="str">
            <v>CURSO DE CAPACITAÇÃO PARA APONTADOR OU APROPRIADOR (ENCARGOS COMPLEMENTARES) - HORISTA</v>
          </cell>
          <cell r="I7258" t="str">
            <v>H</v>
          </cell>
          <cell r="J7258" t="str">
            <v>COEFICIENTE DE REPRESENTATIVIDADE</v>
          </cell>
          <cell r="K7258" t="str">
            <v>0,40</v>
          </cell>
        </row>
        <row r="7259">
          <cell r="G7259">
            <v>95394</v>
          </cell>
          <cell r="H7259" t="str">
            <v>CURSO DE CAPACITAÇÃO PARA ARQUITETO DE OBRA JÚNIOR (ENCARGOS COMPLEMENTARES) - HORISTA</v>
          </cell>
          <cell r="I7259" t="str">
            <v>H</v>
          </cell>
          <cell r="J7259" t="str">
            <v>COEFICIENTE DE REPRESENTATIVIDADE</v>
          </cell>
          <cell r="K7259" t="str">
            <v>0,60</v>
          </cell>
        </row>
        <row r="7260">
          <cell r="G7260">
            <v>95395</v>
          </cell>
          <cell r="H7260" t="str">
            <v>CURSO DE CAPACITAÇÃO PARA ARQUITETO DE OBRA PLENO (ENCARGOS COMPLEMENTARES) - HORISTA</v>
          </cell>
          <cell r="I7260" t="str">
            <v>H</v>
          </cell>
          <cell r="J7260" t="str">
            <v>COEFICIENTE DE REPRESENTATIVIDADE</v>
          </cell>
          <cell r="K7260" t="str">
            <v>0,85</v>
          </cell>
        </row>
        <row r="7261">
          <cell r="G7261">
            <v>95396</v>
          </cell>
          <cell r="H7261" t="str">
            <v>CURSO DE CAPACITAÇÃO PARA ARQUITETO DE OBRA SÊNIOR (ENCARGOS COMPLEMENTARES) - HORISTA</v>
          </cell>
          <cell r="I7261" t="str">
            <v>H</v>
          </cell>
          <cell r="J7261" t="str">
            <v>COEFICIENTE DE REPRESENTATIVIDADE</v>
          </cell>
          <cell r="K7261" t="str">
            <v>1,13</v>
          </cell>
        </row>
        <row r="7262">
          <cell r="G7262">
            <v>95397</v>
          </cell>
          <cell r="H7262" t="str">
            <v>CURSO DE CAPACITAÇÃO PARA AUXILIAR DE DESENHISTA (ENCARGOS COMPLEMENTARES) - HORISTA</v>
          </cell>
          <cell r="I7262" t="str">
            <v>H</v>
          </cell>
          <cell r="J7262" t="str">
            <v>COEFICIENTE DE REPRESENTATIVIDADE</v>
          </cell>
          <cell r="K7262" t="str">
            <v>0,05</v>
          </cell>
        </row>
        <row r="7263">
          <cell r="G7263">
            <v>95398</v>
          </cell>
          <cell r="H7263" t="str">
            <v>CURSO DE CAPACITAÇÃO PARA AUXILIAR DE ESCRITÓRIO (ENCARGOS COMPLEMENTARES) - HORISTA</v>
          </cell>
          <cell r="I7263" t="str">
            <v>H</v>
          </cell>
          <cell r="J7263" t="str">
            <v>COEFICIENTE DE REPRESENTATIVIDADE</v>
          </cell>
          <cell r="K7263" t="str">
            <v>0,07</v>
          </cell>
        </row>
        <row r="7264">
          <cell r="G7264">
            <v>95399</v>
          </cell>
          <cell r="H7264" t="str">
            <v>CURSO DE CAPACITAÇÃO PARA DESENHISTA COPISTA (ENCARGOS COMPLEMENTARES) - HORISTA</v>
          </cell>
          <cell r="I7264" t="str">
            <v>H</v>
          </cell>
          <cell r="J7264" t="str">
            <v>COEFICIENTE DE REPRESENTATIVIDADE</v>
          </cell>
          <cell r="K7264" t="str">
            <v>0,05</v>
          </cell>
        </row>
        <row r="7265">
          <cell r="G7265">
            <v>95400</v>
          </cell>
          <cell r="H7265" t="str">
            <v>CURSO DE CAPACITAÇÃO PARA DESENHISTA PROJETISTA (ENCARGOS COMPLEMENTARES) - HORISTA</v>
          </cell>
          <cell r="I7265" t="str">
            <v>H</v>
          </cell>
          <cell r="J7265" t="str">
            <v>COEFICIENTE DE REPRESENTATIVIDADE</v>
          </cell>
          <cell r="K7265" t="str">
            <v>0,07</v>
          </cell>
        </row>
        <row r="7266">
          <cell r="G7266">
            <v>95401</v>
          </cell>
          <cell r="H7266" t="str">
            <v>CURSO DE CAPACITAÇÃO PARA ENCARREGADO GERAL (ENCARGOS COMPLEMENTARES) - HORISTA</v>
          </cell>
          <cell r="I7266" t="str">
            <v>H</v>
          </cell>
          <cell r="J7266" t="str">
            <v>COLETADO</v>
          </cell>
          <cell r="K7266" t="str">
            <v>0,55</v>
          </cell>
        </row>
        <row r="7267">
          <cell r="G7267">
            <v>95402</v>
          </cell>
          <cell r="H7267" t="str">
            <v>CURSO DE CAPACITAÇÃO PARA ENGENHEIRO CIVIL DE OBRA JÚNIOR (ENCARGOS COMPLEMENTARES) - HORISTA</v>
          </cell>
          <cell r="I7267" t="str">
            <v>H</v>
          </cell>
          <cell r="J7267" t="str">
            <v>COLETADO</v>
          </cell>
          <cell r="K7267" t="str">
            <v>1,45</v>
          </cell>
        </row>
        <row r="7268">
          <cell r="G7268">
            <v>95403</v>
          </cell>
          <cell r="H7268" t="str">
            <v>CURSO DE CAPACITAÇÃO PARA ENGENHEIRO CIVIL DE OBRA PLENO (ENCARGOS COMPLEMENTARES) - HORISTA</v>
          </cell>
          <cell r="I7268" t="str">
            <v>H</v>
          </cell>
          <cell r="J7268" t="str">
            <v>COEFICIENTE DE REPRESENTATIVIDADE</v>
          </cell>
          <cell r="K7268" t="str">
            <v>1,65</v>
          </cell>
        </row>
        <row r="7269">
          <cell r="G7269">
            <v>95404</v>
          </cell>
          <cell r="H7269" t="str">
            <v>CURSO DE CAPACITAÇÃO PARA ENGENHEIRO CIVIL DE OBRA SÊNIOR (ENCARGOS COMPLEMENTARES) - HORISTA</v>
          </cell>
          <cell r="I7269" t="str">
            <v>H</v>
          </cell>
          <cell r="J7269" t="str">
            <v>COEFICIENTE DE REPRESENTATIVIDADE</v>
          </cell>
          <cell r="K7269" t="str">
            <v>2,26</v>
          </cell>
        </row>
        <row r="7270">
          <cell r="G7270">
            <v>95405</v>
          </cell>
          <cell r="H7270" t="str">
            <v>CURSO DE CAPACITAÇÃO PARA MESTRE DE OBRAS (ENCARGOS COMPLEMENTARES) - HORISTA</v>
          </cell>
          <cell r="I7270" t="str">
            <v>H</v>
          </cell>
          <cell r="J7270" t="str">
            <v>COEFICIENTE DE REPRESENTATIVIDADE</v>
          </cell>
          <cell r="K7270" t="str">
            <v>0,77</v>
          </cell>
        </row>
        <row r="7271">
          <cell r="G7271">
            <v>95406</v>
          </cell>
          <cell r="H7271" t="str">
            <v>CURSO DE CAPACITAÇÃO PARA TOPÓGRAFO (ENCARGOS COMPLEMENTARES) - HORISTA</v>
          </cell>
          <cell r="I7271" t="str">
            <v>H</v>
          </cell>
          <cell r="J7271" t="str">
            <v>COLETADO</v>
          </cell>
          <cell r="K7271" t="str">
            <v>0,15</v>
          </cell>
        </row>
        <row r="7272">
          <cell r="G7272">
            <v>95407</v>
          </cell>
          <cell r="H7272" t="str">
            <v>CURSO DE CAPACITAÇÃO PARA ENGENHEIRO ELETRICISTA (ENCARGOS COMPLEMENTARES) - HORISTA</v>
          </cell>
          <cell r="I7272" t="str">
            <v>H</v>
          </cell>
          <cell r="J7272" t="str">
            <v>COEFICIENTE DE REPRESENTATIVIDADE</v>
          </cell>
          <cell r="K7272" t="str">
            <v>3,36</v>
          </cell>
        </row>
        <row r="7273">
          <cell r="G7273">
            <v>95408</v>
          </cell>
          <cell r="H7273" t="str">
            <v>CURSO DE CAPACITAÇÃO  PARA MOTORISTA DE CAMINHÃO (ENCARGOS COMPLEMENTARES) - MENSALISTA</v>
          </cell>
          <cell r="I7273" t="str">
            <v>MES</v>
          </cell>
          <cell r="J7273" t="str">
            <v>COEFICIENTE DE REPRESENTATIVIDADE</v>
          </cell>
          <cell r="K7273" t="str">
            <v>10,35</v>
          </cell>
        </row>
        <row r="7274">
          <cell r="G7274">
            <v>95409</v>
          </cell>
          <cell r="H7274" t="str">
            <v>CURSO DE CAPACITAÇÃO PARA DESENHISTA DETALHISTA (ENCARGOS COMPLEMENTARES) - MENSALISTA</v>
          </cell>
          <cell r="I7274" t="str">
            <v>MES</v>
          </cell>
          <cell r="J7274" t="str">
            <v>COEFICIENTE DE REPRESENTATIVIDADE</v>
          </cell>
          <cell r="K7274" t="str">
            <v>10,43</v>
          </cell>
        </row>
        <row r="7275">
          <cell r="G7275">
            <v>95410</v>
          </cell>
          <cell r="H7275" t="str">
            <v>CURSO DE CAPACITAÇÃO PARA DESENHISTA COPISTA (ENCARGOS COMPLEMENTARES) - MENSALISTA</v>
          </cell>
          <cell r="I7275" t="str">
            <v>MES</v>
          </cell>
          <cell r="J7275" t="str">
            <v>COEFICIENTE DE REPRESENTATIVIDADE</v>
          </cell>
          <cell r="K7275" t="str">
            <v>7,75</v>
          </cell>
        </row>
        <row r="7276">
          <cell r="G7276">
            <v>95411</v>
          </cell>
          <cell r="H7276" t="str">
            <v>CURSO DE CAPACITAÇÃO PARA DESENHISTA PROJETISTA (ENCARGOS COMPLEMENTARES) - MENSALISTA</v>
          </cell>
          <cell r="I7276" t="str">
            <v>MES</v>
          </cell>
          <cell r="J7276" t="str">
            <v>COEFICIENTE DE REPRESENTATIVIDADE</v>
          </cell>
          <cell r="K7276" t="str">
            <v>9,44</v>
          </cell>
        </row>
        <row r="7277">
          <cell r="G7277">
            <v>95412</v>
          </cell>
          <cell r="H7277" t="str">
            <v>CURSO DE CAPACITAÇÃO PARA AUXILIAR DE DESENHISTA (ENCARGOS COMPLEMENTARES) - MENSALISTA</v>
          </cell>
          <cell r="I7277" t="str">
            <v>MES</v>
          </cell>
          <cell r="J7277" t="str">
            <v>COEFICIENTE DE REPRESENTATIVIDADE</v>
          </cell>
          <cell r="K7277" t="str">
            <v>7,85</v>
          </cell>
        </row>
        <row r="7278">
          <cell r="G7278">
            <v>95413</v>
          </cell>
          <cell r="H7278" t="str">
            <v>CURSO DE CAPACITAÇÃO PARA ALMOXARIFE (ENCARGOS COMPLEMENTARES) - MENSALISTA</v>
          </cell>
          <cell r="I7278" t="str">
            <v>MES</v>
          </cell>
          <cell r="J7278" t="str">
            <v>COEFICIENTE DE REPRESENTATIVIDADE</v>
          </cell>
          <cell r="K7278" t="str">
            <v>12,58</v>
          </cell>
        </row>
        <row r="7279">
          <cell r="G7279">
            <v>95414</v>
          </cell>
          <cell r="H7279" t="str">
            <v>CURSO DE CAPACITAÇÃO PARA APONTADOR OU APROPRIADOR (ENCARGOS COMPLEMENTARES) - MENSALISTA</v>
          </cell>
          <cell r="I7279" t="str">
            <v>MES</v>
          </cell>
          <cell r="J7279" t="str">
            <v>COEFICIENTE DE REPRESENTATIVIDADE</v>
          </cell>
          <cell r="K7279" t="str">
            <v>53,05</v>
          </cell>
        </row>
        <row r="7280">
          <cell r="G7280">
            <v>95415</v>
          </cell>
          <cell r="H7280" t="str">
            <v>CURSO DE CAPACITAÇÃO PARA ENGENHEIRO CIVIL DE OBRA JÚNIOR (ENCARGOS COMPLEMENTARES) - MENSALISTA</v>
          </cell>
          <cell r="I7280" t="str">
            <v>MES</v>
          </cell>
          <cell r="J7280" t="str">
            <v>COEFICIENTE DE REPRESENTATIVIDADE</v>
          </cell>
          <cell r="K7280" t="str">
            <v>192,45</v>
          </cell>
        </row>
        <row r="7281">
          <cell r="G7281">
            <v>95416</v>
          </cell>
          <cell r="H7281" t="str">
            <v>CURSO DE CAPACITAÇÃO PARA AUXILIAR DE ESCRITÓRIO (ENCARGOS COMPLEMENTARES) - MENSALISTA</v>
          </cell>
          <cell r="I7281" t="str">
            <v>MES</v>
          </cell>
          <cell r="J7281" t="str">
            <v>COEFICIENTE DE REPRESENTATIVIDADE</v>
          </cell>
          <cell r="K7281" t="str">
            <v>10,46</v>
          </cell>
        </row>
        <row r="7282">
          <cell r="G7282">
            <v>95417</v>
          </cell>
          <cell r="H7282" t="str">
            <v>CURSO DE CAPACITAÇÃO PARA ENGENHEIRO CIVIL DE OBRA PLENO (ENCARGOS COMPLEMENTARES) - MENSALISTA</v>
          </cell>
          <cell r="I7282" t="str">
            <v>MES</v>
          </cell>
          <cell r="J7282" t="str">
            <v>COEFICIENTE DE REPRESENTATIVIDADE</v>
          </cell>
          <cell r="K7282" t="str">
            <v>219,05</v>
          </cell>
        </row>
        <row r="7283">
          <cell r="G7283">
            <v>95418</v>
          </cell>
          <cell r="H7283" t="str">
            <v>CURSO DE CAPACITAÇÃO PARA ENGENHEIRO CIVIL DE OBRA SÊNIOR (ENCARGOS COMPLEMENTARES) - MENSALISTA</v>
          </cell>
          <cell r="I7283" t="str">
            <v>MES</v>
          </cell>
          <cell r="J7283" t="str">
            <v>COEFICIENTE DE REPRESENTATIVIDADE</v>
          </cell>
          <cell r="K7283" t="str">
            <v>299,44</v>
          </cell>
        </row>
        <row r="7284">
          <cell r="G7284">
            <v>95419</v>
          </cell>
          <cell r="H7284" t="str">
            <v>CURSO DE CAPACITAÇÃO PARA ARQUITETO JÚNIOR (ENCARGOS COMPLEMENTARES) - MENSALISTA</v>
          </cell>
          <cell r="I7284" t="str">
            <v>MES</v>
          </cell>
          <cell r="J7284" t="str">
            <v>COEFICIENTE DE REPRESENTATIVIDADE</v>
          </cell>
          <cell r="K7284" t="str">
            <v>79,93</v>
          </cell>
        </row>
        <row r="7285">
          <cell r="G7285">
            <v>95420</v>
          </cell>
          <cell r="H7285" t="str">
            <v>CURSO DE CAPACITAÇÃO PARA ARQUITETO PLENO (ENCARGOS COMPLEMENTARES) - MENSALISTA</v>
          </cell>
          <cell r="I7285" t="str">
            <v>MES</v>
          </cell>
          <cell r="J7285" t="str">
            <v>COEFICIENTE DE REPRESENTATIVIDADE</v>
          </cell>
          <cell r="K7285" t="str">
            <v>113,54</v>
          </cell>
        </row>
        <row r="7286">
          <cell r="G7286">
            <v>95421</v>
          </cell>
          <cell r="H7286" t="str">
            <v>CURSO DE CAPACITAÇÃO PARA ARQUITETO SÊNIOR (ENCARGOS COMPLEMENTARES) - MENSALISTA</v>
          </cell>
          <cell r="I7286" t="str">
            <v>MES</v>
          </cell>
          <cell r="J7286" t="str">
            <v>COEFICIENTE DE REPRESENTATIVIDADE</v>
          </cell>
          <cell r="K7286" t="str">
            <v>150,11</v>
          </cell>
        </row>
        <row r="7287">
          <cell r="G7287">
            <v>95422</v>
          </cell>
          <cell r="H7287" t="str">
            <v>CURSO DE CAPACITAÇÃO PARA ENCARREGADO GERAL DE OBRAS (ENCARGOS COMPLEMENTARES) - MENSALISTA</v>
          </cell>
          <cell r="I7287" t="str">
            <v>MES</v>
          </cell>
          <cell r="J7287" t="str">
            <v>COEFICIENTE DE REPRESENTATIVIDADE</v>
          </cell>
          <cell r="K7287" t="str">
            <v>73,85</v>
          </cell>
        </row>
        <row r="7288">
          <cell r="G7288">
            <v>95423</v>
          </cell>
          <cell r="H7288" t="str">
            <v>CURSO DE CAPACITAÇÃO PARA MESTRE DE OBRAS (ENCARGOS COMPLEMENTARES) - MENSALISTA</v>
          </cell>
          <cell r="I7288" t="str">
            <v>MES</v>
          </cell>
          <cell r="J7288" t="str">
            <v>COEFICIENTE DE REPRESENTATIVIDADE</v>
          </cell>
          <cell r="K7288" t="str">
            <v>102,56</v>
          </cell>
        </row>
        <row r="7289">
          <cell r="G7289">
            <v>95424</v>
          </cell>
          <cell r="H7289" t="str">
            <v>CURSO DE CAPACITAÇÃO PARA TOPÓGRAFO (ENCARGOS COMPLEMENTARES) - MENSALISTA</v>
          </cell>
          <cell r="I7289" t="str">
            <v>MES</v>
          </cell>
          <cell r="J7289" t="str">
            <v>COEFICIENTE DE REPRESENTATIVIDADE</v>
          </cell>
          <cell r="K7289" t="str">
            <v>20,56</v>
          </cell>
        </row>
        <row r="7290">
          <cell r="G7290">
            <v>100288</v>
          </cell>
          <cell r="H7290" t="str">
            <v>CURSO DE CAPACITAÇÃO PARA VIGIA DIURNO (ENCARGOS COMPLEMENTARES) - HORISTA</v>
          </cell>
          <cell r="I7290" t="str">
            <v>H</v>
          </cell>
          <cell r="J7290" t="str">
            <v>COEFICIENTE DE REPRESENTATIVIDADE</v>
          </cell>
          <cell r="K7290" t="str">
            <v>0,05</v>
          </cell>
        </row>
        <row r="7291">
          <cell r="G7291">
            <v>100289</v>
          </cell>
          <cell r="H7291" t="str">
            <v>VIGIA DIURNO COM ENCARGOS COMPLEMENTARES</v>
          </cell>
          <cell r="I7291" t="str">
            <v>H</v>
          </cell>
          <cell r="J7291" t="str">
            <v>COEFICIENTE DE REPRESENTATIVIDADE</v>
          </cell>
          <cell r="K7291" t="str">
            <v>17,02</v>
          </cell>
        </row>
        <row r="7292">
          <cell r="G7292">
            <v>100290</v>
          </cell>
          <cell r="H7292" t="str">
            <v>CURSO DE CAPACITAÇÃO PARA AUXILIAR DE ALMOXARIFE (ENCARGOS COMPLEMENTARES) - HORISTA</v>
          </cell>
          <cell r="I7292" t="str">
            <v>H</v>
          </cell>
          <cell r="J7292" t="str">
            <v>COEFICIENTE DE REPRESENTATIVIDADE</v>
          </cell>
          <cell r="K7292" t="str">
            <v>0,05</v>
          </cell>
        </row>
        <row r="7293">
          <cell r="G7293">
            <v>100291</v>
          </cell>
          <cell r="H7293" t="str">
            <v>CURSO DE CAPACITAÇÃO PARA AJUDANTE DE PINTOR (ENCARGOS COMPLEMENTARES) - HORISTA</v>
          </cell>
          <cell r="I7293" t="str">
            <v>H</v>
          </cell>
          <cell r="J7293" t="str">
            <v>COEFICIENTE DE REPRESENTATIVIDADE</v>
          </cell>
          <cell r="K7293" t="str">
            <v>0,16</v>
          </cell>
        </row>
        <row r="7294">
          <cell r="G7294">
            <v>100292</v>
          </cell>
          <cell r="H7294" t="str">
            <v>CURSO DE CAPACITAÇÃO PARA COORDENADOR/GERENTE DE OBRA (ENCARGOS COMPLEMENTARES) - HORISTA</v>
          </cell>
          <cell r="I7294" t="str">
            <v>H</v>
          </cell>
          <cell r="J7294" t="str">
            <v>COEFICIENTE DE REPRESENTATIVIDADE</v>
          </cell>
          <cell r="K7294" t="str">
            <v>0,73</v>
          </cell>
        </row>
        <row r="7295">
          <cell r="G7295">
            <v>100293</v>
          </cell>
          <cell r="H7295" t="str">
            <v>CURSO DE CAPACITAÇÃO PARA AUXILIAR DE AZULEJISTA (ENCARGOS COMPLEMENTARES) - HORISTA</v>
          </cell>
          <cell r="I7295" t="str">
            <v>H</v>
          </cell>
          <cell r="J7295" t="str">
            <v>COEFICIENTE DE REPRESENTATIVIDADE</v>
          </cell>
          <cell r="K7295" t="str">
            <v>0,17</v>
          </cell>
        </row>
        <row r="7296">
          <cell r="G7296">
            <v>100294</v>
          </cell>
          <cell r="H7296" t="str">
            <v>CURSO DE CAPACITAÇÃO PARA ARQUITETO PAISAGISTA (ENCARGOS COMPLEMENTARES) - HORISTA</v>
          </cell>
          <cell r="I7296" t="str">
            <v>H</v>
          </cell>
          <cell r="J7296" t="str">
            <v>COEFICIENTE DE REPRESENTATIVIDADE</v>
          </cell>
          <cell r="K7296" t="str">
            <v>0,36</v>
          </cell>
        </row>
        <row r="7297">
          <cell r="G7297">
            <v>100295</v>
          </cell>
          <cell r="H7297" t="str">
            <v>CURSO DE CAPACITAÇÃO PARA MONTADOR DE ELETROELETRONICOS (ENCARGOS COMPLEMENTARES) - HORISTA</v>
          </cell>
          <cell r="I7297" t="str">
            <v>H</v>
          </cell>
          <cell r="J7297" t="str">
            <v>COEFICIENTE DE REPRESENTATIVIDADE</v>
          </cell>
          <cell r="K7297" t="str">
            <v>0,48</v>
          </cell>
        </row>
        <row r="7298">
          <cell r="G7298">
            <v>100296</v>
          </cell>
          <cell r="H7298" t="str">
            <v>CURSO DE CAPACITAÇÃO PARA ENGENHEIRO CIVIL JUNIOR (ENCARGOS COMPLEMENTARES) - HORISTA</v>
          </cell>
          <cell r="I7298" t="str">
            <v>H</v>
          </cell>
          <cell r="J7298" t="str">
            <v>COEFICIENTE DE REPRESENTATIVIDADE</v>
          </cell>
          <cell r="K7298" t="str">
            <v>1,15</v>
          </cell>
        </row>
        <row r="7299">
          <cell r="G7299">
            <v>100297</v>
          </cell>
          <cell r="H7299" t="str">
            <v>CURSO DE CAPACITAÇÃO PARA ENGENHEIRO CIVIL PLENO (ENCARGOS COMPLEMENTARES) - HORISTA</v>
          </cell>
          <cell r="I7299" t="str">
            <v>H</v>
          </cell>
          <cell r="J7299" t="str">
            <v>COEFICIENTE DE REPRESENTATIVIDADE</v>
          </cell>
          <cell r="K7299" t="str">
            <v>1,30</v>
          </cell>
        </row>
        <row r="7300">
          <cell r="G7300">
            <v>100298</v>
          </cell>
          <cell r="H7300" t="str">
            <v>CURSO DE CAPACITAÇÃO PARA MECÂNICO DE REFRIGERAÇÃO (ENCARGOS COMPLEMENTARES) - HORISTA</v>
          </cell>
          <cell r="I7300" t="str">
            <v>H</v>
          </cell>
          <cell r="J7300" t="str">
            <v>COEFICIENTE DE REPRESENTATIVIDADE</v>
          </cell>
          <cell r="K7300" t="str">
            <v>0,51</v>
          </cell>
        </row>
        <row r="7301">
          <cell r="G7301">
            <v>100299</v>
          </cell>
          <cell r="H7301" t="str">
            <v>CURSO DE CAPACITAÇÃO PARA TÉCNICO EM SEGURANÇA DO TRABALHO (ENCARGOS COMPLEMENTARES) - HORISTA</v>
          </cell>
          <cell r="I7301" t="str">
            <v>H</v>
          </cell>
          <cell r="J7301" t="str">
            <v>COEFICIENTE DE REPRESENTATIVIDADE</v>
          </cell>
          <cell r="K7301" t="str">
            <v>0,44</v>
          </cell>
        </row>
        <row r="7302">
          <cell r="G7302">
            <v>100300</v>
          </cell>
          <cell r="H7302" t="str">
            <v>AUXILIAR DE ALMOXARIFE COM ENCARGOS COMPLEMENTARES</v>
          </cell>
          <cell r="I7302" t="str">
            <v>H</v>
          </cell>
          <cell r="J7302" t="str">
            <v>COEFICIENTE DE REPRESENTATIVIDADE</v>
          </cell>
          <cell r="K7302" t="str">
            <v>12,80</v>
          </cell>
        </row>
        <row r="7303">
          <cell r="G7303">
            <v>100301</v>
          </cell>
          <cell r="H7303" t="str">
            <v>AJUDANTE DE PINTOR COM ENCARGOS COMPLEMENTARES</v>
          </cell>
          <cell r="I7303" t="str">
            <v>H</v>
          </cell>
          <cell r="J7303" t="str">
            <v>COEFICIENTE DE REPRESENTATIVIDADE</v>
          </cell>
          <cell r="K7303" t="str">
            <v>18,28</v>
          </cell>
        </row>
        <row r="7304">
          <cell r="G7304">
            <v>100302</v>
          </cell>
          <cell r="H7304" t="str">
            <v>COORDENADOR/GERENTE DE OBRA COM ENCARGOS COMPLEMENTARES</v>
          </cell>
          <cell r="I7304" t="str">
            <v>H</v>
          </cell>
          <cell r="J7304" t="str">
            <v>COEFICIENTE DE REPRESENTATIVIDADE</v>
          </cell>
          <cell r="K7304" t="str">
            <v>140,33</v>
          </cell>
        </row>
        <row r="7305">
          <cell r="G7305">
            <v>100303</v>
          </cell>
          <cell r="H7305" t="str">
            <v>AUXILIAR DE AZULEJISTA COM ENCARGOS COMPLEMENTARES</v>
          </cell>
          <cell r="I7305" t="str">
            <v>H</v>
          </cell>
          <cell r="J7305" t="str">
            <v>COEFICIENTE DE REPRESENTATIVIDADE</v>
          </cell>
          <cell r="K7305" t="str">
            <v>17,59</v>
          </cell>
        </row>
        <row r="7306">
          <cell r="G7306">
            <v>100304</v>
          </cell>
          <cell r="H7306" t="str">
            <v>ARQUITETO PAISAGISTA COM ENCARGOS COMPLEMENTARES</v>
          </cell>
          <cell r="I7306" t="str">
            <v>H</v>
          </cell>
          <cell r="J7306" t="str">
            <v>COEFICIENTE DE REPRESENTATIVIDADE</v>
          </cell>
          <cell r="K7306" t="str">
            <v>71,49</v>
          </cell>
        </row>
        <row r="7307">
          <cell r="G7307">
            <v>100305</v>
          </cell>
          <cell r="H7307" t="str">
            <v>ENGENHEIRO CIVIL JUNIOR COM ENCARGOS COMPLEMENTARES</v>
          </cell>
          <cell r="I7307" t="str">
            <v>H</v>
          </cell>
          <cell r="J7307" t="str">
            <v>COEFICIENTE DE REPRESENTATIVIDADE</v>
          </cell>
          <cell r="K7307" t="str">
            <v>98,37</v>
          </cell>
        </row>
        <row r="7308">
          <cell r="G7308">
            <v>100306</v>
          </cell>
          <cell r="H7308" t="str">
            <v>ENGENHEIRO CIVIL PLENO COM ENCARGOS COMPLEMENTARES</v>
          </cell>
          <cell r="I7308" t="str">
            <v>H</v>
          </cell>
          <cell r="J7308" t="str">
            <v>COEFICIENTE DE REPRESENTATIVIDADE</v>
          </cell>
          <cell r="K7308" t="str">
            <v>110,73</v>
          </cell>
        </row>
        <row r="7309">
          <cell r="G7309">
            <v>100307</v>
          </cell>
          <cell r="H7309" t="str">
            <v>MONTADOR DE ELETROELETRÔNICOS COM ENCARGOS COMPLEMENTARES</v>
          </cell>
          <cell r="I7309" t="str">
            <v>H</v>
          </cell>
          <cell r="J7309" t="str">
            <v>COEFICIENTE DE REPRESENTATIVIDADE</v>
          </cell>
          <cell r="K7309" t="str">
            <v>21,57</v>
          </cell>
        </row>
        <row r="7310">
          <cell r="G7310">
            <v>100308</v>
          </cell>
          <cell r="H7310" t="str">
            <v>MECÂNICO DE REFRIGERAÇÃO COM ENCARGOS COMPLEMENTARES</v>
          </cell>
          <cell r="I7310" t="str">
            <v>H</v>
          </cell>
          <cell r="J7310" t="str">
            <v>COEFICIENTE DE REPRESENTATIVIDADE</v>
          </cell>
          <cell r="K7310" t="str">
            <v>24,29</v>
          </cell>
        </row>
        <row r="7311">
          <cell r="G7311">
            <v>100309</v>
          </cell>
          <cell r="H7311" t="str">
            <v>TÉCNICO EM SEGURANÇA DO TRABALHO COM ENCARGOS COMPLEMENTARES</v>
          </cell>
          <cell r="I7311" t="str">
            <v>H</v>
          </cell>
          <cell r="J7311" t="str">
            <v>COEFICIENTE DE REPRESENTATIVIDADE</v>
          </cell>
          <cell r="K7311" t="str">
            <v>26,26</v>
          </cell>
        </row>
        <row r="7312">
          <cell r="G7312">
            <v>100310</v>
          </cell>
          <cell r="H7312" t="str">
            <v>CURSO DE CAPACITAÇÃO PARA AUXILIAR DE ALMOXARIFE (ENCARGOS COMPLEMENTARES) - MENSALISTA</v>
          </cell>
          <cell r="I7312" t="str">
            <v>MES</v>
          </cell>
          <cell r="J7312" t="str">
            <v>COEFICIENTE DE REPRESENTATIVIDADE</v>
          </cell>
          <cell r="K7312" t="str">
            <v>7,59</v>
          </cell>
        </row>
        <row r="7313">
          <cell r="G7313">
            <v>100311</v>
          </cell>
          <cell r="H7313" t="str">
            <v>CURSO DE CAPACITAÇÃO PARA COORDENADOR/GERENTE DE OBRA (ENCARGOS COMPLEMENTARES) - MENSALISTA</v>
          </cell>
          <cell r="I7313" t="str">
            <v>MES</v>
          </cell>
          <cell r="J7313" t="str">
            <v>COEFICIENTE DE REPRESENTATIVIDADE</v>
          </cell>
          <cell r="K7313" t="str">
            <v>97,26</v>
          </cell>
        </row>
        <row r="7314">
          <cell r="G7314">
            <v>100312</v>
          </cell>
          <cell r="H7314" t="str">
            <v>CURSO DE CAPACITAÇÃO PARA ARQUITETO PAISAGISTA (ENCARGOS COMPLEMENTARES) - MENSALISTA</v>
          </cell>
          <cell r="I7314" t="str">
            <v>MES</v>
          </cell>
          <cell r="J7314" t="str">
            <v>COEFICIENTE DE REPRESENTATIVIDADE</v>
          </cell>
          <cell r="K7314" t="str">
            <v>126,26</v>
          </cell>
        </row>
        <row r="7315">
          <cell r="G7315">
            <v>100313</v>
          </cell>
          <cell r="H7315" t="str">
            <v>CURSO DE CAPACITAÇÃO PARA ENGENHEIRO CIVIL JUNIOR (ENCARGOS COMPLEMENTARES) - MENSALISTA</v>
          </cell>
          <cell r="I7315" t="str">
            <v>MES</v>
          </cell>
          <cell r="J7315" t="str">
            <v>COEFICIENTE DE REPRESENTATIVIDADE</v>
          </cell>
          <cell r="K7315" t="str">
            <v>152,56</v>
          </cell>
        </row>
        <row r="7316">
          <cell r="G7316">
            <v>100314</v>
          </cell>
          <cell r="H7316" t="str">
            <v>CURSO DE CAPACITAÇÃO PARA ENGENHEIRO CIVIL PLENO (ENCARGOS COMPLEMENTARES) - MENSALISTA</v>
          </cell>
          <cell r="I7316" t="str">
            <v>MES</v>
          </cell>
          <cell r="J7316" t="str">
            <v>COEFICIENTE DE REPRESENTATIVIDADE</v>
          </cell>
          <cell r="K7316" t="str">
            <v>172,12</v>
          </cell>
        </row>
        <row r="7317">
          <cell r="G7317">
            <v>100315</v>
          </cell>
          <cell r="H7317" t="str">
            <v>CURSO DE CAPACITAÇÃO PARA TÉCNICO EM SEGURANÇA DO TRABALHO (ENCARGOS COMPLEMENTARES) - MENSALISTA</v>
          </cell>
          <cell r="I7317" t="str">
            <v>MES</v>
          </cell>
          <cell r="J7317" t="str">
            <v>COEFICIENTE DE REPRESENTATIVIDADE</v>
          </cell>
          <cell r="K7317" t="str">
            <v>59,41</v>
          </cell>
        </row>
        <row r="7318">
          <cell r="G7318">
            <v>100316</v>
          </cell>
          <cell r="H7318" t="str">
            <v>AUXILIAR DE ALMOXARIFE COM ENCARGOS COMPLEMENTARES</v>
          </cell>
          <cell r="I7318" t="str">
            <v>MES</v>
          </cell>
          <cell r="J7318" t="str">
            <v>COEFICIENTE DE REPRESENTATIVIDADE</v>
          </cell>
          <cell r="K7318" t="str">
            <v>2.276,40</v>
          </cell>
        </row>
        <row r="7319">
          <cell r="G7319">
            <v>100317</v>
          </cell>
          <cell r="H7319" t="str">
            <v>COORDENADOR / GERENTE DE OBRA COM ENCARGOS COMPLEMENTARES</v>
          </cell>
          <cell r="I7319" t="str">
            <v>MES</v>
          </cell>
          <cell r="J7319" t="str">
            <v>COEFICIENTE DE REPRESENTATIVIDADE</v>
          </cell>
          <cell r="K7319" t="str">
            <v>24.657,99</v>
          </cell>
        </row>
        <row r="7320">
          <cell r="G7320">
            <v>100318</v>
          </cell>
          <cell r="H7320" t="str">
            <v>ARQUITETO PAISAGISTA COM ENCARGOS COMPLEMENTARES</v>
          </cell>
          <cell r="I7320" t="str">
            <v>MES</v>
          </cell>
          <cell r="J7320" t="str">
            <v>COEFICIENTE DE REPRESENTATIVIDADE</v>
          </cell>
          <cell r="K7320" t="str">
            <v>12.654,69</v>
          </cell>
        </row>
        <row r="7321">
          <cell r="G7321">
            <v>100319</v>
          </cell>
          <cell r="H7321" t="str">
            <v>ENGENHEIRO CIVIL JUNIOR COM ENCARGOS COMPLEMENTARES</v>
          </cell>
          <cell r="I7321" t="str">
            <v>MES</v>
          </cell>
          <cell r="J7321" t="str">
            <v>COEFICIENTE DE REPRESENTATIVIDADE</v>
          </cell>
          <cell r="K7321" t="str">
            <v>17.263,79</v>
          </cell>
        </row>
        <row r="7322">
          <cell r="G7322">
            <v>100320</v>
          </cell>
          <cell r="H7322" t="str">
            <v>ENGENHEIRO CIVIL PLENO COM ENCARGOS COMPLEMENTARES</v>
          </cell>
          <cell r="I7322" t="str">
            <v>MES</v>
          </cell>
          <cell r="J7322" t="str">
            <v>COEFICIENTE DE REPRESENTATIVIDADE</v>
          </cell>
          <cell r="K7322" t="str">
            <v>19.430,25</v>
          </cell>
        </row>
        <row r="7323">
          <cell r="G7323">
            <v>100321</v>
          </cell>
          <cell r="H7323" t="str">
            <v>TÉCNICO EM SEGURANÇA DO TRABALHO COM ENCARGOS COMPLEMENTARES</v>
          </cell>
          <cell r="I7323" t="str">
            <v>MES</v>
          </cell>
          <cell r="J7323" t="str">
            <v>COEFICIENTE DE REPRESENTATIVIDADE</v>
          </cell>
          <cell r="K7323" t="str">
            <v>4.622,96</v>
          </cell>
        </row>
        <row r="7324">
          <cell r="G7324">
            <v>100533</v>
          </cell>
          <cell r="H7324" t="str">
            <v>TECNICO DE EDIFICACOES COM ENCARGOS COMPLEMENTARES</v>
          </cell>
          <cell r="I7324" t="str">
            <v>H</v>
          </cell>
          <cell r="J7324" t="str">
            <v>COEFICIENTE DE REPRESENTATIVIDADE</v>
          </cell>
          <cell r="K7324" t="str">
            <v>16,27</v>
          </cell>
        </row>
        <row r="7325">
          <cell r="G7325">
            <v>100534</v>
          </cell>
          <cell r="H7325" t="str">
            <v>TECNICO DE EDIFICACOES COM ENCARGOS COMPLEMENTARES</v>
          </cell>
          <cell r="I7325" t="str">
            <v>MES</v>
          </cell>
          <cell r="J7325" t="str">
            <v>COEFICIENTE DE REPRESENTATIVIDADE</v>
          </cell>
          <cell r="K7325" t="str">
            <v>2.887,88</v>
          </cell>
        </row>
        <row r="7326">
          <cell r="G7326">
            <v>100535</v>
          </cell>
          <cell r="H7326" t="str">
            <v>CURSO DE CAPACITAÇÃO PARA TECNICO DE EDIFICACOES (ENCARGOS COMPLEMENTARES) - HORISTA</v>
          </cell>
          <cell r="I7326" t="str">
            <v>H</v>
          </cell>
          <cell r="J7326" t="str">
            <v>COEFICIENTE DE REPRESENTATIVIDADE</v>
          </cell>
          <cell r="K7326" t="str">
            <v>0,26</v>
          </cell>
        </row>
        <row r="7327">
          <cell r="G7327">
            <v>100536</v>
          </cell>
          <cell r="H7327" t="str">
            <v>CURSO DE CAPACITAÇÃO PARA TECNICO DE EDIFICACOES (ENCARGOS COMPLEMENTARES) - MENSALISTA</v>
          </cell>
          <cell r="I7327" t="str">
            <v>MES</v>
          </cell>
          <cell r="J7327" t="str">
            <v>COEFICIENTE DE REPRESENTATIVIDADE</v>
          </cell>
          <cell r="K7327" t="str">
            <v>35,11</v>
          </cell>
        </row>
        <row r="7328">
          <cell r="G7328">
            <v>101284</v>
          </cell>
          <cell r="H7328" t="str">
            <v>CURSO DE CAPACITAÇÃO PARA ENGENHEIRO CIVIL SENIOR (ENCARGOS COMPLEMENTARES) - HORISTA</v>
          </cell>
          <cell r="I7328" t="str">
            <v>H</v>
          </cell>
          <cell r="J7328" t="str">
            <v>COEFICIENTE DE REPRESENTATIVIDADE</v>
          </cell>
          <cell r="K7328" t="str">
            <v>1,78</v>
          </cell>
        </row>
        <row r="7329">
          <cell r="G7329">
            <v>101285</v>
          </cell>
          <cell r="H7329" t="str">
            <v>CURSO DE CAPACITAÇÃO PARA ENGENHEIRO SANITARISTA (ENCARGOS COMPLEMENTARES) - HORISTA</v>
          </cell>
          <cell r="I7329" t="str">
            <v>H</v>
          </cell>
          <cell r="J7329" t="str">
            <v>COEFICIENTE DE REPRESENTATIVIDADE</v>
          </cell>
          <cell r="K7329" t="str">
            <v>0,50</v>
          </cell>
        </row>
        <row r="7330">
          <cell r="G7330">
            <v>101286</v>
          </cell>
          <cell r="H7330" t="str">
            <v>CURSO DE CAPACITAÇÃO PARA AJUDANTE DE ARMADOR (ENCARGOS COMPLEMENTARES) - MENSALISTA</v>
          </cell>
          <cell r="I7330" t="str">
            <v>MES</v>
          </cell>
          <cell r="J7330" t="str">
            <v>COEFICIENTE DE REPRESENTATIVIDADE</v>
          </cell>
          <cell r="K7330" t="str">
            <v>18,23</v>
          </cell>
        </row>
        <row r="7331">
          <cell r="G7331">
            <v>101287</v>
          </cell>
          <cell r="H7331" t="str">
            <v>CURSO DE CAPACITAÇÃO PARA AJUDANTE DE ELETRICISTA (ENCARGOS COMPLEMENTARES) - MENSALISTA</v>
          </cell>
          <cell r="I7331" t="str">
            <v>MES</v>
          </cell>
          <cell r="J7331" t="str">
            <v>COEFICIENTE DE REPRESENTATIVIDADE</v>
          </cell>
          <cell r="K7331" t="str">
            <v>60,03</v>
          </cell>
        </row>
        <row r="7332">
          <cell r="G7332">
            <v>101288</v>
          </cell>
          <cell r="H7332" t="str">
            <v>CURSO DE CAPACITAÇÃO PARA AJUDANTE DE ESTRUTURAS METÁLICAS(ENCARGOS COMPLEMENTARES) - MENSALISTA</v>
          </cell>
          <cell r="I7332" t="str">
            <v>MES</v>
          </cell>
          <cell r="J7332" t="str">
            <v>COEFICIENTE DE REPRESENTATIVIDADE</v>
          </cell>
          <cell r="K7332" t="str">
            <v>16,16</v>
          </cell>
        </row>
        <row r="7333">
          <cell r="G7333">
            <v>101289</v>
          </cell>
          <cell r="H7333" t="str">
            <v>CURSO DE CAPACITAÇÃO PARA AJUDANTE DE OPERAÇÃO EM GERAL (ENCARGOS COMPLEMENTARES) - MENSALISTA</v>
          </cell>
          <cell r="I7333" t="str">
            <v>MES</v>
          </cell>
          <cell r="J7333" t="str">
            <v>COEFICIENTE DE REPRESENTATIVIDADE</v>
          </cell>
          <cell r="K7333" t="str">
            <v>23,16</v>
          </cell>
        </row>
        <row r="7334">
          <cell r="G7334">
            <v>101290</v>
          </cell>
          <cell r="H7334" t="str">
            <v>CURSO DE CAPACITAÇÃO PARA AJUDANTE DE PINTOR (ENCARGOS COMPLEMENTARES) - MENSALISTA</v>
          </cell>
          <cell r="I7334" t="str">
            <v>MES</v>
          </cell>
          <cell r="J7334" t="str">
            <v>COEFICIENTE DE REPRESENTATIVIDADE</v>
          </cell>
          <cell r="K7334" t="str">
            <v>22,02</v>
          </cell>
        </row>
        <row r="7335">
          <cell r="G7335">
            <v>101291</v>
          </cell>
          <cell r="H7335" t="str">
            <v>CURSO DE CAPACITAÇÃO PARA AJUDANTE DE SERRALHEIRO (ENCARGOS COMPLEMENTARES) - MENSALISTA</v>
          </cell>
          <cell r="I7335" t="str">
            <v>MES</v>
          </cell>
          <cell r="J7335" t="str">
            <v>COEFICIENTE DE REPRESENTATIVIDADE</v>
          </cell>
          <cell r="K7335" t="str">
            <v>18,55</v>
          </cell>
        </row>
        <row r="7336">
          <cell r="G7336">
            <v>101292</v>
          </cell>
          <cell r="H7336" t="str">
            <v>CURSO DE CAPACITAÇÃO PARA AJUDANTE ESPECIALIZADO (ENCARGOS COMPLEMENTARES) - MENSALISTA</v>
          </cell>
          <cell r="I7336" t="str">
            <v>MES</v>
          </cell>
          <cell r="J7336" t="str">
            <v>COEFICIENTE DE REPRESENTATIVIDADE</v>
          </cell>
          <cell r="K7336" t="str">
            <v>19,08</v>
          </cell>
        </row>
        <row r="7337">
          <cell r="G7337">
            <v>101293</v>
          </cell>
          <cell r="H7337" t="str">
            <v>CURSO DE CAPACITAÇÃO PARA ARMADOR (ENCARGOS COMPLEMENTARES) - MENSALISTA</v>
          </cell>
          <cell r="I7337" t="str">
            <v>MES</v>
          </cell>
          <cell r="J7337" t="str">
            <v>COEFICIENTE DE REPRESENTATIVIDADE</v>
          </cell>
          <cell r="K7337" t="str">
            <v>28,51</v>
          </cell>
        </row>
        <row r="7338">
          <cell r="G7338">
            <v>101294</v>
          </cell>
          <cell r="H7338" t="str">
            <v>CURSO DE CAPACITAÇÃO PARA ASSENTADOR DE MANILHA (ENCARGOS COMPLEMENTARES) - MENSALISTA</v>
          </cell>
          <cell r="I7338" t="str">
            <v>MES</v>
          </cell>
          <cell r="J7338" t="str">
            <v>COEFICIENTE DE REPRESENTATIVIDADE</v>
          </cell>
          <cell r="K7338" t="str">
            <v>33,42</v>
          </cell>
        </row>
        <row r="7339">
          <cell r="G7339">
            <v>101295</v>
          </cell>
          <cell r="H7339" t="str">
            <v>CURSO DE CAPACITAÇÃO PARA AUXILIAR DE AZULEJISTA (ENCARGOS COMPLEMENTARES) - MENSALISTA</v>
          </cell>
          <cell r="I7339" t="str">
            <v>MES</v>
          </cell>
          <cell r="J7339" t="str">
            <v>COEFICIENTE DE REPRESENTATIVIDADE</v>
          </cell>
          <cell r="K7339" t="str">
            <v>23,34</v>
          </cell>
        </row>
        <row r="7340">
          <cell r="G7340">
            <v>101296</v>
          </cell>
          <cell r="H7340" t="str">
            <v>CURSO DE CAPACITAÇÃO PARA AUXILIAR DE ENCANADOR OU BOMBEIRO HIDRÁULICO (ENCARGOS COMPLEMENTARES) - MENSALISTA</v>
          </cell>
          <cell r="I7340" t="str">
            <v>MES</v>
          </cell>
          <cell r="J7340" t="str">
            <v>COEFICIENTE DE REPRESENTATIVIDADE</v>
          </cell>
          <cell r="K7340" t="str">
            <v>28,92</v>
          </cell>
        </row>
        <row r="7341">
          <cell r="G7341">
            <v>101297</v>
          </cell>
          <cell r="H7341" t="str">
            <v>CURSO DE CAPACITAÇÃO PARA AUXILIAR DE LABORATORISTA (ENCARGOS COMPLEMENTARES) - MENSALISTA</v>
          </cell>
          <cell r="I7341" t="str">
            <v>MES</v>
          </cell>
          <cell r="J7341" t="str">
            <v>COEFICIENTE DE REPRESENTATIVIDADE</v>
          </cell>
          <cell r="K7341" t="str">
            <v>23,40</v>
          </cell>
        </row>
        <row r="7342">
          <cell r="G7342">
            <v>101298</v>
          </cell>
          <cell r="H7342" t="str">
            <v>CURSO DE CAPACITAÇÃO PARA AUXILIAR DE MECANICO (ENCARGOS COMPLEMENTARES) - MENSALISTA</v>
          </cell>
          <cell r="I7342" t="str">
            <v>MES</v>
          </cell>
          <cell r="J7342" t="str">
            <v>COEFICIENTE DE REPRESENTATIVIDADE</v>
          </cell>
          <cell r="K7342" t="str">
            <v>18,48</v>
          </cell>
        </row>
        <row r="7343">
          <cell r="G7343">
            <v>101299</v>
          </cell>
          <cell r="H7343" t="str">
            <v>CURSO DE CAPACITAÇÃO PARA AUXILIAR DE PEDREIRO (ENCARGOS COMPLEMENTARES) - MENSALISTA</v>
          </cell>
          <cell r="I7343" t="str">
            <v>MES</v>
          </cell>
          <cell r="J7343" t="str">
            <v>COEFICIENTE DE REPRESENTATIVIDADE</v>
          </cell>
          <cell r="K7343" t="str">
            <v>23,34</v>
          </cell>
        </row>
        <row r="7344">
          <cell r="G7344">
            <v>101300</v>
          </cell>
          <cell r="H7344" t="str">
            <v>CURSO DE CAPACITAÇÃO PARA AUXILIAR DE SERVIÇOS GERAIS (ENCARGOS COMPLEMENTARES) - MENSALISTA</v>
          </cell>
          <cell r="I7344" t="str">
            <v>MES</v>
          </cell>
          <cell r="J7344" t="str">
            <v>COEFICIENTE DE REPRESENTATIVIDADE</v>
          </cell>
          <cell r="K7344" t="str">
            <v>17,69</v>
          </cell>
        </row>
        <row r="7345">
          <cell r="G7345">
            <v>101301</v>
          </cell>
          <cell r="H7345" t="str">
            <v>CURSO DE CAPACITAÇÃO PARA AUXILIAR DE TOPÓGRAFO (ENCARGOS COMPLEMENTARES) - MENSALISTA</v>
          </cell>
          <cell r="I7345" t="str">
            <v>MES</v>
          </cell>
          <cell r="J7345" t="str">
            <v>COEFICIENTE DE REPRESENTATIVIDADE</v>
          </cell>
          <cell r="K7345" t="str">
            <v>9,25</v>
          </cell>
        </row>
        <row r="7346">
          <cell r="G7346">
            <v>101302</v>
          </cell>
          <cell r="H7346" t="str">
            <v>CURSO DE CAPACITAÇÃO PARA AUXILIAR TÉCNICO DE ENGENHARIA (ENCARGOS COMPLEMENTARES) - MENSALISTA</v>
          </cell>
          <cell r="I7346" t="str">
            <v>MES</v>
          </cell>
          <cell r="J7346" t="str">
            <v>COEFICIENTE DE REPRESENTATIVIDADE</v>
          </cell>
          <cell r="K7346" t="str">
            <v>28,99</v>
          </cell>
        </row>
        <row r="7347">
          <cell r="G7347">
            <v>101303</v>
          </cell>
          <cell r="H7347" t="str">
            <v>CURSO DE CAPACITAÇÃO PARA MONTADOR DE ELETROELETRONICOS(ENCARGOS COMPLEMENTARES) - MENSALISTA</v>
          </cell>
          <cell r="I7347" t="str">
            <v>MES</v>
          </cell>
          <cell r="J7347" t="str">
            <v>COEFICIENTE DE REPRESENTATIVIDADE</v>
          </cell>
          <cell r="K7347" t="str">
            <v>64,62</v>
          </cell>
        </row>
        <row r="7348">
          <cell r="G7348">
            <v>101304</v>
          </cell>
          <cell r="H7348" t="str">
            <v>CURSO DE CAPACITAÇÃO PARA AZULEJISTA OU LADRILHISTA (ENCARGOS COMPLEMENTARES) - MENSALISTA</v>
          </cell>
          <cell r="I7348" t="str">
            <v>MES</v>
          </cell>
          <cell r="J7348" t="str">
            <v>COEFICIENTE DE REPRESENTATIVIDADE</v>
          </cell>
          <cell r="K7348" t="str">
            <v>37,53</v>
          </cell>
        </row>
        <row r="7349">
          <cell r="G7349">
            <v>101305</v>
          </cell>
          <cell r="H7349" t="str">
            <v>CURSO DE CAPACITAÇÃO PARA BLASTER, DINAMITADOR OU CABO DE FORÇA (ENCARGOS COMPLEMENTARES) - MENSALISTA</v>
          </cell>
          <cell r="I7349" t="str">
            <v>MES</v>
          </cell>
          <cell r="J7349" t="str">
            <v>COEFICIENTE DE REPRESENTATIVIDADE</v>
          </cell>
          <cell r="K7349" t="str">
            <v>34,38</v>
          </cell>
        </row>
        <row r="7350">
          <cell r="G7350">
            <v>101307</v>
          </cell>
          <cell r="H7350" t="str">
            <v>CURSO DE CAPACITAÇÃO PARA CALCETEIRO (ENCARGOS COMPLEMENTARES) - MENSALISTA</v>
          </cell>
          <cell r="I7350" t="str">
            <v>MES</v>
          </cell>
          <cell r="J7350" t="str">
            <v>COEFICIENTE DE REPRESENTATIVIDADE</v>
          </cell>
          <cell r="K7350" t="str">
            <v>25,82</v>
          </cell>
        </row>
        <row r="7351">
          <cell r="G7351">
            <v>101308</v>
          </cell>
          <cell r="H7351" t="str">
            <v>CURSO DE CAPACITAÇÃO PARA MONTADOR DE ESTRUTURAS METALICAS (ENCARGOS COMPLEMENTARES) - MENSALISTA</v>
          </cell>
          <cell r="I7351" t="str">
            <v>MES</v>
          </cell>
          <cell r="J7351" t="str">
            <v>COEFICIENTE DE REPRESENTATIVIDADE</v>
          </cell>
          <cell r="K7351" t="str">
            <v>22,59</v>
          </cell>
        </row>
        <row r="7352">
          <cell r="G7352">
            <v>101309</v>
          </cell>
          <cell r="H7352" t="str">
            <v>CURSO DE CAPACITAÇÃO PARA CARPINTEIRO AUXILIAR (ENCARGOS COMPLEMENTARES) - MENSALISTA</v>
          </cell>
          <cell r="I7352" t="str">
            <v>MES</v>
          </cell>
          <cell r="J7352" t="str">
            <v>COEFICIENTE DE REPRESENTATIVIDADE</v>
          </cell>
          <cell r="K7352" t="str">
            <v>23,75</v>
          </cell>
        </row>
        <row r="7353">
          <cell r="G7353">
            <v>101310</v>
          </cell>
          <cell r="H7353" t="str">
            <v>CURSO DE CAPACITAÇÃO PARA CARPINTEIRO DE ESQUADRIAS (ENCARGOS COMPLEMENTARES) - MENSALISTA</v>
          </cell>
          <cell r="I7353" t="str">
            <v>MES</v>
          </cell>
          <cell r="J7353" t="str">
            <v>COEFICIENTE DE REPRESENTATIVIDADE</v>
          </cell>
          <cell r="K7353" t="str">
            <v>34,36</v>
          </cell>
        </row>
        <row r="7354">
          <cell r="G7354">
            <v>101311</v>
          </cell>
          <cell r="H7354" t="str">
            <v>CURSO DE CAPACITAÇÃO PARA CARPINTEIRO DE FORMAS (ENCARGOS COMPLEMENTARES) - MENSALISTA</v>
          </cell>
          <cell r="I7354" t="str">
            <v>MES</v>
          </cell>
          <cell r="J7354" t="str">
            <v>COEFICIENTE DE REPRESENTATIVIDADE</v>
          </cell>
          <cell r="K7354" t="str">
            <v>28,51</v>
          </cell>
        </row>
        <row r="7355">
          <cell r="G7355">
            <v>101312</v>
          </cell>
          <cell r="H7355" t="str">
            <v>CURSO DE CAPACITAÇÃO PARA CAVOUQUEIRO OU OPERADOR DE PERFURATRIZ (ENCARGOS COMPLEMENTARES) - MENSALISTA</v>
          </cell>
          <cell r="I7355" t="str">
            <v>MES</v>
          </cell>
          <cell r="J7355" t="str">
            <v>COEFICIENTE DE REPRESENTATIVIDADE</v>
          </cell>
          <cell r="K7355" t="str">
            <v>18,50</v>
          </cell>
        </row>
        <row r="7356">
          <cell r="G7356">
            <v>101313</v>
          </cell>
          <cell r="H7356" t="str">
            <v>CURSO DE CAPACITAÇÃO PARA ELETRICISTA (ENCARGOS COMPLEMENTARES) - MENSALISTA</v>
          </cell>
          <cell r="I7356" t="str">
            <v>MES</v>
          </cell>
          <cell r="J7356" t="str">
            <v>COEFICIENTE DE REPRESENTATIVIDADE</v>
          </cell>
          <cell r="K7356" t="str">
            <v>92,23</v>
          </cell>
        </row>
        <row r="7357">
          <cell r="G7357">
            <v>101314</v>
          </cell>
          <cell r="H7357" t="str">
            <v>CURSO DE CAPACITAÇÃO PARA ELETRICISTA DE MANUTENÇÃO INDUSTRIAL (ENCARGOS COMPLEMENTARES) - MENSALISTA</v>
          </cell>
          <cell r="I7357" t="str">
            <v>MES</v>
          </cell>
          <cell r="J7357" t="str">
            <v>COEFICIENTE DE REPRESENTATIVIDADE</v>
          </cell>
          <cell r="K7357" t="str">
            <v>92,23</v>
          </cell>
        </row>
        <row r="7358">
          <cell r="G7358">
            <v>101315</v>
          </cell>
          <cell r="H7358" t="str">
            <v>CURSO DE CAPACITAÇÃO PARA ELETROTÉCNICO (ENCARGOS COMPLEMENTARES) - MENSALISTA</v>
          </cell>
          <cell r="I7358" t="str">
            <v>MES</v>
          </cell>
          <cell r="J7358" t="str">
            <v>COEFICIENTE DE REPRESENTATIVIDADE</v>
          </cell>
          <cell r="K7358" t="str">
            <v>91,39</v>
          </cell>
        </row>
        <row r="7359">
          <cell r="G7359">
            <v>101316</v>
          </cell>
          <cell r="H7359" t="str">
            <v>CURSO DE CAPACITAÇÃO PARA ENCANADOR OU BOMBEIRO HIDRÁULICO (ENCARGOS COMPLEMENTARES) - MENSALISTA</v>
          </cell>
          <cell r="I7359" t="str">
            <v>MES</v>
          </cell>
          <cell r="J7359" t="str">
            <v>COEFICIENTE DE REPRESENTATIVIDADE</v>
          </cell>
          <cell r="K7359" t="str">
            <v>44,44</v>
          </cell>
        </row>
        <row r="7360">
          <cell r="G7360">
            <v>101317</v>
          </cell>
          <cell r="H7360" t="str">
            <v>CURSO DE CAPACITAÇÃO PARA ENGENHEIRO CIVIL SENIOR (ENCARGOS COMPLEMENTARES) - MENSALISTA</v>
          </cell>
          <cell r="I7360" t="str">
            <v>MES</v>
          </cell>
          <cell r="J7360" t="str">
            <v>COEFICIENTE DE REPRESENTATIVIDADE</v>
          </cell>
          <cell r="K7360" t="str">
            <v>235,87</v>
          </cell>
        </row>
        <row r="7361">
          <cell r="G7361">
            <v>101318</v>
          </cell>
          <cell r="H7361" t="str">
            <v>CURSO DE CAPACITAÇÃO PARA ENGENHEIRO ELETRICISTA (ENCARGOS COMPLEMENTARES) - MENSALISTA</v>
          </cell>
          <cell r="I7361" t="str">
            <v>MES</v>
          </cell>
          <cell r="J7361" t="str">
            <v>COEFICIENTE DE REPRESENTATIVIDADE</v>
          </cell>
          <cell r="K7361" t="str">
            <v>444,50</v>
          </cell>
        </row>
        <row r="7362">
          <cell r="G7362">
            <v>101319</v>
          </cell>
          <cell r="H7362" t="str">
            <v>CURSO DE CAPACITAÇÃO PARA ENGENHEIRO SANITARISTA (ENCARGOS COMPLEMENTARES) - MENSALISTA</v>
          </cell>
          <cell r="I7362" t="str">
            <v>MES</v>
          </cell>
          <cell r="J7362" t="str">
            <v>COEFICIENTE DE REPRESENTATIVIDADE</v>
          </cell>
          <cell r="K7362" t="str">
            <v>66,35</v>
          </cell>
        </row>
        <row r="7363">
          <cell r="G7363">
            <v>101320</v>
          </cell>
          <cell r="H7363" t="str">
            <v>CURSO DE CAPACITAÇÃO PARA MONTADOR DE MAQUINAS (ENCARGOS COMPLEMENTARES) - MENSALISTA</v>
          </cell>
          <cell r="I7363" t="str">
            <v>MES</v>
          </cell>
          <cell r="J7363" t="str">
            <v>COEFICIENTE DE REPRESENTATIVIDADE</v>
          </cell>
          <cell r="K7363" t="str">
            <v>22,10</v>
          </cell>
        </row>
        <row r="7364">
          <cell r="G7364">
            <v>101322</v>
          </cell>
          <cell r="H7364" t="str">
            <v>CURSO DE CAPACITAÇÃO PARA GESSEIRO (ENCARGOS COMPLEMENTARES) - MENSALISTA</v>
          </cell>
          <cell r="I7364" t="str">
            <v>MES</v>
          </cell>
          <cell r="J7364" t="str">
            <v>COEFICIENTE DE REPRESENTATIVIDADE</v>
          </cell>
          <cell r="K7364" t="str">
            <v>25,81</v>
          </cell>
        </row>
        <row r="7365">
          <cell r="G7365">
            <v>101323</v>
          </cell>
          <cell r="H7365" t="str">
            <v>CURSO DE CAPACITAÇÃO PARA IMPERMEABILIZADOR (ENCARGOS COMPLEMENTARES) - MENSALISTA</v>
          </cell>
          <cell r="I7365" t="str">
            <v>MES</v>
          </cell>
          <cell r="J7365" t="str">
            <v>COEFICIENTE DE REPRESENTATIVIDADE</v>
          </cell>
          <cell r="K7365" t="str">
            <v>52,43</v>
          </cell>
        </row>
        <row r="7366">
          <cell r="G7366">
            <v>101324</v>
          </cell>
          <cell r="H7366" t="str">
            <v>CURSO DE CAPACITAÇÃO PARA MOTORISTA DE CAMINHAO-BASCULANTE (ENCARGOS COMPLEMENTARES) - MENSALISTA</v>
          </cell>
          <cell r="I7366" t="str">
            <v>MES</v>
          </cell>
          <cell r="J7366" t="str">
            <v>COEFICIENTE DE REPRESENTATIVIDADE</v>
          </cell>
          <cell r="K7366" t="str">
            <v>9,76</v>
          </cell>
        </row>
        <row r="7367">
          <cell r="G7367">
            <v>101325</v>
          </cell>
          <cell r="H7367" t="str">
            <v>CURSO DE CAPACITAÇÃO PARA INSTALADOR DE TUBULAÇÕES (ENCARGOS COMPLEMENTARES) - MENSALISTA</v>
          </cell>
          <cell r="I7367" t="str">
            <v>MES</v>
          </cell>
          <cell r="J7367" t="str">
            <v>COEFICIENTE DE REPRESENTATIVIDADE</v>
          </cell>
          <cell r="K7367" t="str">
            <v>25,36</v>
          </cell>
        </row>
        <row r="7368">
          <cell r="G7368">
            <v>101326</v>
          </cell>
          <cell r="H7368" t="str">
            <v>CURSO DE CAPACITAÇÃO PARA JARDINEIRO (ENCARGOS COMPLEMENTARES) - MENSALISTA</v>
          </cell>
          <cell r="I7368" t="str">
            <v>MES</v>
          </cell>
          <cell r="J7368" t="str">
            <v>COEFICIENTE DE REPRESENTATIVIDADE</v>
          </cell>
          <cell r="K7368" t="str">
            <v>10,94</v>
          </cell>
        </row>
        <row r="7369">
          <cell r="G7369">
            <v>101327</v>
          </cell>
          <cell r="H7369" t="str">
            <v>CURSO DE CAPACITAÇÃO PARA LEITURISTA OU CADASTRISTA DE REDES DE ÁGUA (ENCARGOS COMPLEMENTARES) - MENSALISTA</v>
          </cell>
          <cell r="I7369" t="str">
            <v>MES</v>
          </cell>
          <cell r="J7369" t="str">
            <v>COEFICIENTE DE REPRESENTATIVIDADE</v>
          </cell>
          <cell r="K7369" t="str">
            <v>10,29</v>
          </cell>
        </row>
        <row r="7370">
          <cell r="G7370">
            <v>101328</v>
          </cell>
          <cell r="H7370" t="str">
            <v>CURSO DE CAPACITAÇÃO PARA MOTORISTA DE CAMINHAO-CARRETA (ENCARGOS COMPLEMENTARES) - MENSALISTA</v>
          </cell>
          <cell r="I7370" t="str">
            <v>MES</v>
          </cell>
          <cell r="J7370" t="str">
            <v>COEFICIENTE DE REPRESENTATIVIDADE</v>
          </cell>
          <cell r="K7370" t="str">
            <v>13,82</v>
          </cell>
        </row>
        <row r="7371">
          <cell r="G7371">
            <v>101329</v>
          </cell>
          <cell r="H7371" t="str">
            <v>CURSO DE CAPACITAÇÃO PARA MAÇARIQUEIRO (ENCARGOS COMPLEMENTARES) - MENSALISTA</v>
          </cell>
          <cell r="I7371" t="str">
            <v>MES</v>
          </cell>
          <cell r="J7371" t="str">
            <v>COEFICIENTE DE REPRESENTATIVIDADE</v>
          </cell>
          <cell r="K7371" t="str">
            <v>43,99</v>
          </cell>
        </row>
        <row r="7372">
          <cell r="G7372">
            <v>101330</v>
          </cell>
          <cell r="H7372" t="str">
            <v>CURSO DE CAPACITAÇÃO PARA MARCENEIRO (ENCARGOS COMPLEMENTARES) - MENSALISTA</v>
          </cell>
          <cell r="I7372" t="str">
            <v>MES</v>
          </cell>
          <cell r="J7372" t="str">
            <v>COEFICIENTE DE REPRESENTATIVIDADE</v>
          </cell>
          <cell r="K7372" t="str">
            <v>33,82</v>
          </cell>
        </row>
        <row r="7373">
          <cell r="G7373">
            <v>101331</v>
          </cell>
          <cell r="H7373" t="str">
            <v>CURSO DE CAPACITAÇÃO PARA MARMORISTA / GRANITEIRO (ENCARGOS COMPLEMENTARES) - MENSALISTA</v>
          </cell>
          <cell r="I7373" t="str">
            <v>MES</v>
          </cell>
          <cell r="J7373" t="str">
            <v>COEFICIENTE DE REPRESENTATIVIDADE</v>
          </cell>
          <cell r="K7373" t="str">
            <v>36,49</v>
          </cell>
        </row>
        <row r="7374">
          <cell r="G7374">
            <v>101332</v>
          </cell>
          <cell r="H7374" t="str">
            <v>CURSO DE CAPACITAÇÃO PARA MOTORISTA DE CARRO DE PASSEIO (ENCARGOS COMPLEMENTARES) - MENSALISTA</v>
          </cell>
          <cell r="I7374" t="str">
            <v>MES</v>
          </cell>
          <cell r="J7374" t="str">
            <v>COEFICIENTE DE REPRESENTATIVIDADE</v>
          </cell>
          <cell r="K7374" t="str">
            <v>10,19</v>
          </cell>
        </row>
        <row r="7375">
          <cell r="G7375">
            <v>101333</v>
          </cell>
          <cell r="H7375" t="str">
            <v>CURSO DE CAPACITAÇÃO PARA MECÂNICO DE EQUIPAMENTOS PESADOS (ENCARGOS COMPLEMENTARES) - MENSALISTA</v>
          </cell>
          <cell r="I7375" t="str">
            <v>MES</v>
          </cell>
          <cell r="J7375" t="str">
            <v>COEFICIENTE DE REPRESENTATIVIDADE</v>
          </cell>
          <cell r="K7375" t="str">
            <v>23,30</v>
          </cell>
        </row>
        <row r="7376">
          <cell r="G7376">
            <v>101334</v>
          </cell>
          <cell r="H7376" t="str">
            <v>CURSO DE CAPACITAÇÃO PARA MECÂNICO DE REFRIGERAÇÃO (ENCARGOS COMPLEMENTARES) - MENSALISTA</v>
          </cell>
          <cell r="I7376" t="str">
            <v>MES</v>
          </cell>
          <cell r="J7376" t="str">
            <v>COEFICIENTE DE REPRESENTATIVIDADE</v>
          </cell>
          <cell r="K7376" t="str">
            <v>68,19</v>
          </cell>
        </row>
        <row r="7377">
          <cell r="G7377">
            <v>101335</v>
          </cell>
          <cell r="H7377" t="str">
            <v>CURSO DE CAPACITAÇÃO PARA MOTORISTA DE ONIBUS / MICRO-ONIBUS (ENCARGOS COMPLEMENTARES) - MENSALISTA</v>
          </cell>
          <cell r="I7377" t="str">
            <v>MES</v>
          </cell>
          <cell r="J7377" t="str">
            <v>COEFICIENTE DE REPRESENTATIVIDADE</v>
          </cell>
          <cell r="K7377" t="str">
            <v>11,90</v>
          </cell>
        </row>
        <row r="7378">
          <cell r="G7378">
            <v>101336</v>
          </cell>
          <cell r="H7378" t="str">
            <v>CURSO DE CAPACITAÇÃO PARA MOTORISTA OPERADOR DE CAMINHAO COM MUNCK (ENCARGOS COMPLEMENTARES) - MENSALISTA</v>
          </cell>
          <cell r="I7378" t="str">
            <v>MES</v>
          </cell>
          <cell r="J7378" t="str">
            <v>COEFICIENTE DE REPRESENTATIVIDADE</v>
          </cell>
          <cell r="K7378" t="str">
            <v>34,71</v>
          </cell>
        </row>
        <row r="7379">
          <cell r="G7379">
            <v>101337</v>
          </cell>
          <cell r="H7379" t="str">
            <v>CURSO DE CAPACITAÇÃO PARA NIVELADOR (ENCARGOS COMPLEMENTARES) - MENSALISTA</v>
          </cell>
          <cell r="I7379" t="str">
            <v>MES</v>
          </cell>
          <cell r="J7379" t="str">
            <v>COEFICIENTE DE REPRESENTATIVIDADE</v>
          </cell>
          <cell r="K7379" t="str">
            <v>11,80</v>
          </cell>
        </row>
        <row r="7380">
          <cell r="G7380">
            <v>101338</v>
          </cell>
          <cell r="H7380" t="str">
            <v>CURSO DE CAPACITAÇÃO PARA OPERADOR DE BATE-ESTACAS (ENCARGOS COMPLEMENTARES) - MENSALISTA</v>
          </cell>
          <cell r="I7380" t="str">
            <v>MES</v>
          </cell>
          <cell r="J7380" t="str">
            <v>COEFICIENTE DE REPRESENTATIVIDADE</v>
          </cell>
          <cell r="K7380" t="str">
            <v>18,75</v>
          </cell>
        </row>
        <row r="7381">
          <cell r="G7381">
            <v>101339</v>
          </cell>
          <cell r="H7381" t="str">
            <v>CURSO DE CAPACITAÇÃO PARA OPERADOR DE BETONEIRA (ENCARGOS COMPLEMENTARES) - MENSALISTA</v>
          </cell>
          <cell r="I7381" t="str">
            <v>MES</v>
          </cell>
          <cell r="J7381" t="str">
            <v>COEFICIENTE DE REPRESENTATIVIDADE</v>
          </cell>
          <cell r="K7381" t="str">
            <v>15,25</v>
          </cell>
        </row>
        <row r="7382">
          <cell r="G7382">
            <v>101340</v>
          </cell>
          <cell r="H7382" t="str">
            <v>CURSO DE CAPACITAÇÃO PARA OPERADOR DE BETONEIRA ESTACIONARIA / MISTURADOR (ENCARGOS COMPLEMENTARES) - MENSALISTA</v>
          </cell>
          <cell r="I7382" t="str">
            <v>MES</v>
          </cell>
          <cell r="J7382" t="str">
            <v>COEFICIENTE DE REPRESENTATIVIDADE</v>
          </cell>
          <cell r="K7382" t="str">
            <v>14,71</v>
          </cell>
        </row>
        <row r="7383">
          <cell r="G7383">
            <v>101341</v>
          </cell>
          <cell r="H7383" t="str">
            <v>CURSO DE CAPACITAÇÃO PARA OPERADOR DE COMPRESSOR DE AR OU COMPRESSORISTA (ENCARGOS COMPLEMENTARES) - MENSALISTA</v>
          </cell>
          <cell r="I7383" t="str">
            <v>MES</v>
          </cell>
          <cell r="J7383" t="str">
            <v>COEFICIENTE DE REPRESENTATIVIDADE</v>
          </cell>
          <cell r="K7383" t="str">
            <v>16,91</v>
          </cell>
        </row>
        <row r="7384">
          <cell r="G7384">
            <v>101342</v>
          </cell>
          <cell r="H7384" t="str">
            <v>CURSO DE CAPACITAÇÃO PARA OPERADOR DE DEMARCADORA DE FAIXAS DE TRAFEGO (ENCARGOS COMPLEMENTARES) - MENSALISTA</v>
          </cell>
          <cell r="I7384" t="str">
            <v>MES</v>
          </cell>
          <cell r="J7384" t="str">
            <v>COEFICIENTE DE REPRESENTATIVIDADE</v>
          </cell>
          <cell r="K7384" t="str">
            <v>18,77</v>
          </cell>
        </row>
        <row r="7385">
          <cell r="G7385">
            <v>101343</v>
          </cell>
          <cell r="H7385" t="str">
            <v>CURSO DE CAPACITAÇÃO PARA OPERADOR DE ESCAVADEIRA (ENCARGOS COMPLEMENTARES) - MENSALISTA</v>
          </cell>
          <cell r="I7385" t="str">
            <v>MES</v>
          </cell>
          <cell r="J7385" t="str">
            <v>COEFICIENTE DE REPRESENTATIVIDADE</v>
          </cell>
          <cell r="K7385" t="str">
            <v>28,51</v>
          </cell>
        </row>
        <row r="7386">
          <cell r="G7386">
            <v>101344</v>
          </cell>
          <cell r="H7386" t="str">
            <v>CURSO DE CAPACITAÇÃO PARA OPERADOR DE GUINCHO OU GUINCHEIRO (ENCARGOS COMPLEMENTARES) - MENSALISTA</v>
          </cell>
          <cell r="I7386" t="str">
            <v>MES</v>
          </cell>
          <cell r="J7386" t="str">
            <v>COEFICIENTE DE REPRESENTATIVIDADE</v>
          </cell>
          <cell r="K7386" t="str">
            <v>23,26</v>
          </cell>
        </row>
        <row r="7387">
          <cell r="G7387">
            <v>101345</v>
          </cell>
          <cell r="H7387" t="str">
            <v>CURSO DE CAPACITAÇÃO PARA OPERADOR DE GUINDASTE (ENCARGOS COMPLEMENTARES) - MENSALISTA</v>
          </cell>
          <cell r="I7387" t="str">
            <v>MES</v>
          </cell>
          <cell r="J7387" t="str">
            <v>COEFICIENTE DE REPRESENTATIVIDADE</v>
          </cell>
          <cell r="K7387" t="str">
            <v>32,78</v>
          </cell>
        </row>
        <row r="7388">
          <cell r="G7388">
            <v>101346</v>
          </cell>
          <cell r="H7388" t="str">
            <v>CURSO DE CAPACITAÇÃO PARA OPERADOR DE JATO ABRASIVO OU JATISTA (ENCARGOS COMPLEMENTARES) - MENSALISTA</v>
          </cell>
          <cell r="I7388" t="str">
            <v>MES</v>
          </cell>
          <cell r="J7388" t="str">
            <v>COEFICIENTE DE REPRESENTATIVIDADE</v>
          </cell>
          <cell r="K7388" t="str">
            <v>25,52</v>
          </cell>
        </row>
        <row r="7389">
          <cell r="G7389">
            <v>101347</v>
          </cell>
          <cell r="H7389" t="str">
            <v>CURSO DE CAPACITAÇÃO PARA OPERADOR DE MAQUINAS E TRATORES DIVERSOS (ENCARGOS COMPLEMENTARES) - MENSALISTA</v>
          </cell>
          <cell r="I7389" t="str">
            <v>MES</v>
          </cell>
          <cell r="J7389" t="str">
            <v>COEFICIENTE DE REPRESENTATIVIDADE</v>
          </cell>
          <cell r="K7389" t="str">
            <v>22,06</v>
          </cell>
        </row>
        <row r="7390">
          <cell r="G7390">
            <v>101348</v>
          </cell>
          <cell r="H7390" t="str">
            <v>CURSO DE CAPACITAÇÃO PARA OPERADOR DE MARTELETE OU MARTELETEIRO (ENCARGOS COMPLEMENTARES) - MENSALISTA</v>
          </cell>
          <cell r="I7390" t="str">
            <v>MES</v>
          </cell>
          <cell r="J7390" t="str">
            <v>COEFICIENTE DE REPRESENTATIVIDADE</v>
          </cell>
          <cell r="K7390" t="str">
            <v>11,19</v>
          </cell>
        </row>
        <row r="7391">
          <cell r="G7391">
            <v>101349</v>
          </cell>
          <cell r="H7391" t="str">
            <v>CURSO DE CAPACITAÇÃO PARA OPERADOR DE MOTO SCRAPER (ENCARGOS COMPLEMENTARES) - MENSALISTA</v>
          </cell>
          <cell r="I7391" t="str">
            <v>MES</v>
          </cell>
          <cell r="J7391" t="str">
            <v>COEFICIENTE DE REPRESENTATIVIDADE</v>
          </cell>
          <cell r="K7391" t="str">
            <v>19,09</v>
          </cell>
        </row>
        <row r="7392">
          <cell r="G7392">
            <v>101350</v>
          </cell>
          <cell r="H7392" t="str">
            <v>CURSO DE CAPACITAÇÃO PARA OPERADOR DE MOTONIVELADORA (ENCARGOS COMPLEMENTARES) - MENSALISTA</v>
          </cell>
          <cell r="I7392" t="str">
            <v>MES</v>
          </cell>
          <cell r="J7392" t="str">
            <v>COEFICIENTE DE REPRESENTATIVIDADE</v>
          </cell>
          <cell r="K7392" t="str">
            <v>23,42</v>
          </cell>
        </row>
        <row r="7393">
          <cell r="G7393">
            <v>101351</v>
          </cell>
          <cell r="H7393" t="str">
            <v>CURSO DE CAPACITAÇÃO PARA OPERADOR DE PA CARREGADEIRA (ENCARGOS COMPLEMENTARES) - MENSALISTA</v>
          </cell>
          <cell r="I7393" t="str">
            <v>MES</v>
          </cell>
          <cell r="J7393" t="str">
            <v>COEFICIENTE DE REPRESENTATIVIDADE</v>
          </cell>
          <cell r="K7393" t="str">
            <v>16,37</v>
          </cell>
        </row>
        <row r="7394">
          <cell r="G7394">
            <v>101352</v>
          </cell>
          <cell r="H7394" t="str">
            <v>CURSO DE CAPACITAÇÃO PARA OPERADOR DE PAVIMENTADORA / MESA VIBROACABADORA (ENCARGOS COMPLEMENTARES) - MENSALISTA</v>
          </cell>
          <cell r="I7394" t="str">
            <v>MES</v>
          </cell>
          <cell r="J7394" t="str">
            <v>COEFICIENTE DE REPRESENTATIVIDADE</v>
          </cell>
          <cell r="K7394" t="str">
            <v>19,71</v>
          </cell>
        </row>
        <row r="7395">
          <cell r="G7395">
            <v>101353</v>
          </cell>
          <cell r="H7395" t="str">
            <v>CURSO DE CAPACITAÇÃO PARA OPERADOR DE ROLO COMPACTADOR (ENCARGOS COMPLEMENTARES) - MENSALISTA</v>
          </cell>
          <cell r="I7395" t="str">
            <v>MES</v>
          </cell>
          <cell r="J7395" t="str">
            <v>COEFICIENTE DE REPRESENTATIVIDADE</v>
          </cell>
          <cell r="K7395" t="str">
            <v>15,91</v>
          </cell>
        </row>
        <row r="7396">
          <cell r="G7396">
            <v>101354</v>
          </cell>
          <cell r="H7396" t="str">
            <v>CURSO DE CAPACITAÇÃO PARA OPERADOR DE TRATOR - EXCLUSIVE AGROPECUARIA (ENCARGOS COMPLEMENTARES) - MENSALISTA</v>
          </cell>
          <cell r="I7396" t="str">
            <v>MES</v>
          </cell>
          <cell r="J7396" t="str">
            <v>COEFICIENTE DE REPRESENTATIVIDADE</v>
          </cell>
          <cell r="K7396" t="str">
            <v>23,09</v>
          </cell>
        </row>
        <row r="7397">
          <cell r="G7397">
            <v>101355</v>
          </cell>
          <cell r="H7397" t="str">
            <v>CURSO DE CAPACITAÇÃO PARA OPERADOR DE USINA DE ASFALTO, DE SOLOS OU DE CONCRETO (ENCARGOS COMPLEMENTARES) - MENSALISTA</v>
          </cell>
          <cell r="I7397" t="str">
            <v>MES</v>
          </cell>
          <cell r="J7397" t="str">
            <v>COEFICIENTE DE REPRESENTATIVIDADE</v>
          </cell>
          <cell r="K7397" t="str">
            <v>16,92</v>
          </cell>
        </row>
        <row r="7398">
          <cell r="G7398">
            <v>101356</v>
          </cell>
          <cell r="H7398" t="str">
            <v>CURSO DE CAPACITAÇÃO PARA PASTILHEIRO (ENCARGOS COMPLEMENTARES) - MENSALISTA</v>
          </cell>
          <cell r="I7398" t="str">
            <v>MES</v>
          </cell>
          <cell r="J7398" t="str">
            <v>COEFICIENTE DE REPRESENTATIVIDADE</v>
          </cell>
          <cell r="K7398" t="str">
            <v>36,49</v>
          </cell>
        </row>
        <row r="7399">
          <cell r="G7399">
            <v>101357</v>
          </cell>
          <cell r="H7399" t="str">
            <v>CURSO DE CAPACITAÇÃO PARA PEDREIRO (ENCARGOS COMPLEMENTARES) - MENSALISTA</v>
          </cell>
          <cell r="I7399" t="str">
            <v>MES</v>
          </cell>
          <cell r="J7399" t="str">
            <v>COEFICIENTE DE REPRESENTATIVIDADE</v>
          </cell>
          <cell r="K7399" t="str">
            <v>52,42</v>
          </cell>
        </row>
        <row r="7400">
          <cell r="G7400">
            <v>101358</v>
          </cell>
          <cell r="H7400" t="str">
            <v>CURSO DE CAPACITAÇÃO PARA PINTOR (ENCARGOS COMPLEMENTARES) - MENSALISTA</v>
          </cell>
          <cell r="I7400" t="str">
            <v>MES</v>
          </cell>
          <cell r="J7400" t="str">
            <v>COEFICIENTE DE REPRESENTATIVIDADE</v>
          </cell>
          <cell r="K7400" t="str">
            <v>36,49</v>
          </cell>
        </row>
        <row r="7401">
          <cell r="G7401">
            <v>101359</v>
          </cell>
          <cell r="H7401" t="str">
            <v>CURSO DE CAPACITAÇÃO PARA PINTOR DE LETREIROS (ENCARGOS COMPLEMENTARES) - MENSALISTA</v>
          </cell>
          <cell r="I7401" t="str">
            <v>MES</v>
          </cell>
          <cell r="J7401" t="str">
            <v>COEFICIENTE DE REPRESENTATIVIDADE</v>
          </cell>
          <cell r="K7401" t="str">
            <v>35,43</v>
          </cell>
        </row>
        <row r="7402">
          <cell r="G7402">
            <v>101360</v>
          </cell>
          <cell r="H7402" t="str">
            <v>CURSO DE CAPACITAÇÃO PARA PINTOR PARA TINTA EPOXI (ENCARGOS COMPLEMENTARES) - MENSALISTA</v>
          </cell>
          <cell r="I7402" t="str">
            <v>MES</v>
          </cell>
          <cell r="J7402" t="str">
            <v>COEFICIENTE DE REPRESENTATIVIDADE</v>
          </cell>
          <cell r="K7402" t="str">
            <v>36,49</v>
          </cell>
        </row>
        <row r="7403">
          <cell r="G7403">
            <v>101361</v>
          </cell>
          <cell r="H7403" t="str">
            <v>CURSO DE CAPACITAÇÃO PARA POCEIRO / ESCAVADOR DE VALAS E TUBULOES (ENCARGOS COMPLEMENTARES) - MENSALISTA</v>
          </cell>
          <cell r="I7403" t="str">
            <v>MES</v>
          </cell>
          <cell r="J7403" t="str">
            <v>COEFICIENTE DE REPRESENTATIVIDADE</v>
          </cell>
          <cell r="K7403" t="str">
            <v>41,54</v>
          </cell>
        </row>
        <row r="7404">
          <cell r="G7404">
            <v>101362</v>
          </cell>
          <cell r="H7404" t="str">
            <v>CURSO DE CAPACITAÇÃO PARA RASTELEIRO (ENCARGOS COMPLEMENTARES) - MENSALISTA</v>
          </cell>
          <cell r="I7404" t="str">
            <v>MES</v>
          </cell>
          <cell r="J7404" t="str">
            <v>COEFICIENTE DE REPRESENTATIVIDADE</v>
          </cell>
          <cell r="K7404" t="str">
            <v>8,15</v>
          </cell>
        </row>
        <row r="7405">
          <cell r="G7405">
            <v>101363</v>
          </cell>
          <cell r="H7405" t="str">
            <v>CURSO DE CAPACITAÇÃO PARA SERRALHEIRO (ENCARGOS COMPLEMENTARES) - MENSALISTA</v>
          </cell>
          <cell r="I7405" t="str">
            <v>MES</v>
          </cell>
          <cell r="J7405" t="str">
            <v>COEFICIENTE DE REPRESENTATIVIDADE</v>
          </cell>
          <cell r="K7405" t="str">
            <v>28,51</v>
          </cell>
        </row>
        <row r="7406">
          <cell r="G7406">
            <v>101364</v>
          </cell>
          <cell r="H7406" t="str">
            <v>CURSO DE CAPACITAÇÃO PARA SERVENTE DE OBRAS (ENCARGOS COMPLEMENTARES) - MENSALISTA</v>
          </cell>
          <cell r="I7406" t="str">
            <v>MES</v>
          </cell>
          <cell r="J7406" t="str">
            <v>COEFICIENTE DE REPRESENTATIVIDADE</v>
          </cell>
          <cell r="K7406" t="str">
            <v>32,53</v>
          </cell>
        </row>
        <row r="7407">
          <cell r="G7407">
            <v>101365</v>
          </cell>
          <cell r="H7407" t="str">
            <v>CURSO DE CAPACITAÇÃO PARA SOLDADOR (ENCARGOS COMPLEMENTARES) - MENSALISTA</v>
          </cell>
          <cell r="I7407" t="str">
            <v>MES</v>
          </cell>
          <cell r="J7407" t="str">
            <v>COEFICIENTE DE REPRESENTATIVIDADE</v>
          </cell>
          <cell r="K7407" t="str">
            <v>28,51</v>
          </cell>
        </row>
        <row r="7408">
          <cell r="G7408">
            <v>101366</v>
          </cell>
          <cell r="H7408" t="str">
            <v>CURSO DE CAPACITAÇÃO PARA SOLDADOR ELETRICO (ENCARGOS COMPLEMENTARES) - MENSALISTA</v>
          </cell>
          <cell r="I7408" t="str">
            <v>MES</v>
          </cell>
          <cell r="J7408" t="str">
            <v>COEFICIENTE DE REPRESENTATIVIDADE</v>
          </cell>
          <cell r="K7408" t="str">
            <v>33,50</v>
          </cell>
        </row>
        <row r="7409">
          <cell r="G7409">
            <v>101367</v>
          </cell>
          <cell r="H7409" t="str">
            <v>CURSO DE CAPACITAÇÃO PARA TAQUEADOR OU TAQUEIRO (ENCARGOS COMPLEMENTARES) - MENSALISTA</v>
          </cell>
          <cell r="I7409" t="str">
            <v>MES</v>
          </cell>
          <cell r="J7409" t="str">
            <v>COEFICIENTE DE REPRESENTATIVIDADE</v>
          </cell>
          <cell r="K7409" t="str">
            <v>28,51</v>
          </cell>
        </row>
        <row r="7410">
          <cell r="G7410">
            <v>101368</v>
          </cell>
          <cell r="H7410" t="str">
            <v>CURSO DE CAPACITAÇÃO PARA TECNICO EM LABORATORIO E CAMPO DE CONSTRUCAO CIVIL (ENCARGOS COMPLEMENTARES) - MENSALISTA</v>
          </cell>
          <cell r="I7410" t="str">
            <v>MES</v>
          </cell>
          <cell r="J7410" t="str">
            <v>COEFICIENTE DE REPRESENTATIVIDADE</v>
          </cell>
          <cell r="K7410" t="str">
            <v>26,36</v>
          </cell>
        </row>
        <row r="7411">
          <cell r="G7411">
            <v>101369</v>
          </cell>
          <cell r="H7411" t="str">
            <v>CURSO DE CAPACITAÇÃO PARA TECNICO EM SONDAGEM (ENCARGOS COMPLEMENTARES) - MENSALISTA</v>
          </cell>
          <cell r="I7411" t="str">
            <v>MES</v>
          </cell>
          <cell r="J7411" t="str">
            <v>COEFICIENTE DE REPRESENTATIVIDADE</v>
          </cell>
          <cell r="K7411" t="str">
            <v>28,73</v>
          </cell>
        </row>
        <row r="7412">
          <cell r="G7412">
            <v>101370</v>
          </cell>
          <cell r="H7412" t="str">
            <v>CURSO DE CAPACITAÇÃO PARA TELHADOR (ENCARGOS COMPLEMENTARES) - MENSALISTA</v>
          </cell>
          <cell r="I7412" t="str">
            <v>MES</v>
          </cell>
          <cell r="J7412" t="str">
            <v>COEFICIENTE DE REPRESENTATIVIDADE</v>
          </cell>
          <cell r="K7412" t="str">
            <v>28,17</v>
          </cell>
        </row>
        <row r="7413">
          <cell r="G7413">
            <v>101371</v>
          </cell>
          <cell r="H7413" t="str">
            <v>CURSO DE CAPACITAÇÃO PARA VIDRACEIRO (ENCARGOS COMPLEMENTARES) - MENSALISTA</v>
          </cell>
          <cell r="I7413" t="str">
            <v>MES</v>
          </cell>
          <cell r="J7413" t="str">
            <v>COEFICIENTE DE REPRESENTATIVIDADE</v>
          </cell>
          <cell r="K7413" t="str">
            <v>31,46</v>
          </cell>
        </row>
        <row r="7414">
          <cell r="G7414">
            <v>101372</v>
          </cell>
          <cell r="H7414" t="str">
            <v>CURSO DE CAPACITAÇÃO PARA VIGIA DIURNO (ENCARGOS COMPLEMENTARES) - MENSALISTA</v>
          </cell>
          <cell r="I7414" t="str">
            <v>MES</v>
          </cell>
          <cell r="J7414" t="str">
            <v>COEFICIENTE DE REPRESENTATIVIDADE</v>
          </cell>
          <cell r="K7414" t="str">
            <v>7,85</v>
          </cell>
        </row>
        <row r="7415">
          <cell r="G7415">
            <v>101373</v>
          </cell>
          <cell r="H7415" t="str">
            <v>ENGENHEIRO CIVIL SENIOR COM ENCARGOS COMPLEMENTARES</v>
          </cell>
          <cell r="I7415" t="str">
            <v>H</v>
          </cell>
          <cell r="J7415" t="str">
            <v>COEFICIENTE DE REPRESENTATIVIDADE</v>
          </cell>
          <cell r="K7415" t="str">
            <v>151,03</v>
          </cell>
        </row>
        <row r="7416">
          <cell r="G7416">
            <v>101374</v>
          </cell>
          <cell r="H7416" t="str">
            <v>AJUDANTE DE ARMADOR COM ENCARGOS COMPLEMENTARES</v>
          </cell>
          <cell r="I7416" t="str">
            <v>MES</v>
          </cell>
          <cell r="J7416" t="str">
            <v>COEFICIENTE DE REPRESENTATIVIDADE</v>
          </cell>
          <cell r="K7416" t="str">
            <v>3.160,16</v>
          </cell>
        </row>
        <row r="7417">
          <cell r="G7417">
            <v>101375</v>
          </cell>
          <cell r="H7417" t="str">
            <v>AJUDANTE DE ELETRICISTA COM ENCARGOS COMPLEMENTARES</v>
          </cell>
          <cell r="I7417" t="str">
            <v>MES</v>
          </cell>
          <cell r="J7417" t="str">
            <v>COEFICIENTE DE REPRESENTATIVIDADE</v>
          </cell>
          <cell r="K7417" t="str">
            <v>3.233,95</v>
          </cell>
        </row>
        <row r="7418">
          <cell r="G7418">
            <v>101376</v>
          </cell>
          <cell r="H7418" t="str">
            <v>AJUDANTE DE ESTRUTURAS METÁLICAS COM ENCARGOS COMPLEMENTARES</v>
          </cell>
          <cell r="I7418" t="str">
            <v>MES</v>
          </cell>
          <cell r="J7418" t="str">
            <v>COEFICIENTE DE REPRESENTATIVIDADE</v>
          </cell>
          <cell r="K7418" t="str">
            <v>2.705,65</v>
          </cell>
        </row>
        <row r="7419">
          <cell r="G7419">
            <v>101377</v>
          </cell>
          <cell r="H7419" t="str">
            <v>AJUDANTE DE OPERAÇÃO EM GERAL COM ENCARGOS COMPLEMENTARES</v>
          </cell>
          <cell r="I7419" t="str">
            <v>MES</v>
          </cell>
          <cell r="J7419" t="str">
            <v>COEFICIENTE DE REPRESENTATIVIDADE</v>
          </cell>
          <cell r="K7419" t="str">
            <v>3.705,88</v>
          </cell>
        </row>
        <row r="7420">
          <cell r="G7420">
            <v>101378</v>
          </cell>
          <cell r="H7420" t="str">
            <v>AJUDANTE DE PINTOR COM ENCARGOS COMPLEMENTARES</v>
          </cell>
          <cell r="I7420" t="str">
            <v>MES</v>
          </cell>
          <cell r="J7420" t="str">
            <v>COEFICIENTE DE REPRESENTATIVIDADE</v>
          </cell>
          <cell r="K7420" t="str">
            <v>3.303,72</v>
          </cell>
        </row>
        <row r="7421">
          <cell r="G7421">
            <v>101379</v>
          </cell>
          <cell r="H7421" t="str">
            <v>AJUDANTE DE SERRALHEIRO COM ENCARGOS COMPLEMENTARES</v>
          </cell>
          <cell r="I7421" t="str">
            <v>MES</v>
          </cell>
          <cell r="J7421" t="str">
            <v>COEFICIENTE DE REPRESENTATIVIDADE</v>
          </cell>
          <cell r="K7421" t="str">
            <v>3.195,91</v>
          </cell>
        </row>
        <row r="7422">
          <cell r="G7422">
            <v>101380</v>
          </cell>
          <cell r="H7422" t="str">
            <v>AJUDANTE ESPECIALIZADO COM ENCARGOS COMPLEMENTARES</v>
          </cell>
          <cell r="I7422" t="str">
            <v>MES</v>
          </cell>
          <cell r="J7422" t="str">
            <v>COEFICIENTE DE REPRESENTATIVIDADE</v>
          </cell>
          <cell r="K7422" t="str">
            <v>3.220,31</v>
          </cell>
        </row>
        <row r="7423">
          <cell r="G7423">
            <v>101381</v>
          </cell>
          <cell r="H7423" t="str">
            <v>ARMADOR COM ENCARGOS COMPLEMENTARES</v>
          </cell>
          <cell r="I7423" t="str">
            <v>MES</v>
          </cell>
          <cell r="J7423" t="str">
            <v>COEFICIENTE DE REPRESENTATIVIDADE</v>
          </cell>
          <cell r="K7423" t="str">
            <v>4.298,58</v>
          </cell>
        </row>
        <row r="7424">
          <cell r="G7424">
            <v>101382</v>
          </cell>
          <cell r="H7424" t="str">
            <v>ASSENTADOR DE MANILHAS COM ENCARGOS COMPLEMENTARES</v>
          </cell>
          <cell r="I7424" t="str">
            <v>MES</v>
          </cell>
          <cell r="J7424" t="str">
            <v>COEFICIENTE DE REPRESENTATIVIDADE</v>
          </cell>
          <cell r="K7424" t="str">
            <v>3.814,82</v>
          </cell>
        </row>
        <row r="7425">
          <cell r="G7425">
            <v>101383</v>
          </cell>
          <cell r="H7425" t="str">
            <v>AUXILIAR DE AZULEJISTA COM ENCARGOS COMPLEMENTARES</v>
          </cell>
          <cell r="I7425" t="str">
            <v>MES</v>
          </cell>
          <cell r="J7425" t="str">
            <v>COEFICIENTE DE REPRESENTATIVIDADE</v>
          </cell>
          <cell r="K7425" t="str">
            <v>3.165,27</v>
          </cell>
        </row>
        <row r="7426">
          <cell r="G7426">
            <v>101384</v>
          </cell>
          <cell r="H7426" t="str">
            <v>AUXILIAR DE ENCANADOR OU BOMBEIRO HIDRÁULICO COM ENCARGOS COMPLEMENTARES</v>
          </cell>
          <cell r="I7426" t="str">
            <v>MES</v>
          </cell>
          <cell r="J7426" t="str">
            <v>COEFICIENTE DE REPRESENTATIVIDADE</v>
          </cell>
          <cell r="K7426" t="str">
            <v>3.076,93</v>
          </cell>
        </row>
        <row r="7427">
          <cell r="G7427">
            <v>101385</v>
          </cell>
          <cell r="H7427" t="str">
            <v>AUXILIAR DE LABORATORISTA DE SOLOS E DE CONCRETO COM ENCARGOS COMPLEMENTARES</v>
          </cell>
          <cell r="I7427" t="str">
            <v>MES</v>
          </cell>
          <cell r="J7427" t="str">
            <v>COEFICIENTE DE REPRESENTATIVIDADE</v>
          </cell>
          <cell r="K7427" t="str">
            <v>3.964,90</v>
          </cell>
        </row>
        <row r="7428">
          <cell r="G7428">
            <v>101386</v>
          </cell>
          <cell r="H7428" t="str">
            <v>AUXILIAR DE MECÂNICO COM ENCARGOS COMPLEMENTARES</v>
          </cell>
          <cell r="I7428" t="str">
            <v>MES</v>
          </cell>
          <cell r="J7428" t="str">
            <v>COEFICIENTE DE REPRESENTATIVIDADE</v>
          </cell>
          <cell r="K7428" t="str">
            <v>2.962,77</v>
          </cell>
        </row>
        <row r="7429">
          <cell r="G7429">
            <v>101387</v>
          </cell>
          <cell r="H7429" t="str">
            <v>AUXILIAR DE PEDREIRO COM ENCARGOS COMPLEMENTARES</v>
          </cell>
          <cell r="I7429" t="str">
            <v>MES</v>
          </cell>
          <cell r="J7429" t="str">
            <v>COEFICIENTE DE REPRESENTATIVIDADE</v>
          </cell>
          <cell r="K7429" t="str">
            <v>3.165,27</v>
          </cell>
        </row>
        <row r="7430">
          <cell r="G7430">
            <v>101388</v>
          </cell>
          <cell r="H7430" t="str">
            <v>AUXILIAR DE SERVIÇOS GERAIS COM ENCARGOS COMPLEMENTARES</v>
          </cell>
          <cell r="I7430" t="str">
            <v>MES</v>
          </cell>
          <cell r="J7430" t="str">
            <v>COEFICIENTE DE REPRESENTATIVIDADE</v>
          </cell>
          <cell r="K7430" t="str">
            <v>3.066,59</v>
          </cell>
        </row>
        <row r="7431">
          <cell r="G7431">
            <v>101389</v>
          </cell>
          <cell r="H7431" t="str">
            <v>AUXILIAR DE TOPÓGRAFO COM ENCARGOS COMPLEMENTARES</v>
          </cell>
          <cell r="I7431" t="str">
            <v>MES</v>
          </cell>
          <cell r="J7431" t="str">
            <v>COEFICIENTE DE REPRESENTATIVIDADE</v>
          </cell>
          <cell r="K7431" t="str">
            <v>1.788,14</v>
          </cell>
        </row>
        <row r="7432">
          <cell r="G7432">
            <v>101390</v>
          </cell>
          <cell r="H7432" t="str">
            <v>AUXILIAR TÉCNICO / ASSISTENTE DE ENGENHARIA COM ENCARGOS COMPLEMENTARES</v>
          </cell>
          <cell r="I7432" t="str">
            <v>MES</v>
          </cell>
          <cell r="J7432" t="str">
            <v>COEFICIENTE DE REPRESENTATIVIDADE</v>
          </cell>
          <cell r="K7432" t="str">
            <v>4.806,79</v>
          </cell>
        </row>
        <row r="7433">
          <cell r="G7433">
            <v>101391</v>
          </cell>
          <cell r="H7433" t="str">
            <v>AZULEJISTA OU LADRILHEIRO COM ENCARGOS COMPLEMENTARES</v>
          </cell>
          <cell r="I7433" t="str">
            <v>MES</v>
          </cell>
          <cell r="J7433" t="str">
            <v>COEFICIENTE DE REPRESENTATIVIDADE</v>
          </cell>
          <cell r="K7433" t="str">
            <v>4.396,66</v>
          </cell>
        </row>
        <row r="7434">
          <cell r="G7434">
            <v>101392</v>
          </cell>
          <cell r="H7434" t="str">
            <v>BLASTER, DINAMITADOR OU CABO DE FORÇA COM ENCARGOS COMPLEMENTARES</v>
          </cell>
          <cell r="I7434" t="str">
            <v>MES</v>
          </cell>
          <cell r="J7434" t="str">
            <v>COEFICIENTE DE REPRESENTATIVIDADE</v>
          </cell>
          <cell r="K7434" t="str">
            <v>3.371,12</v>
          </cell>
        </row>
        <row r="7435">
          <cell r="G7435">
            <v>101394</v>
          </cell>
          <cell r="H7435" t="str">
            <v>CALCETEIRO COM ENCARGOS COMPLEMENTARES</v>
          </cell>
          <cell r="I7435" t="str">
            <v>MES</v>
          </cell>
          <cell r="J7435" t="str">
            <v>COEFICIENTE DE REPRESENTATIVIDADE</v>
          </cell>
          <cell r="K7435" t="str">
            <v>4.000,85</v>
          </cell>
        </row>
        <row r="7436">
          <cell r="G7436">
            <v>101395</v>
          </cell>
          <cell r="H7436" t="str">
            <v>CARPINTEIRO AUXILIAR COM ENCARGOS COMPLEMENTARES</v>
          </cell>
          <cell r="I7436" t="str">
            <v>MES</v>
          </cell>
          <cell r="J7436" t="str">
            <v>COEFICIENTE DE REPRESENTATIVIDADE</v>
          </cell>
          <cell r="K7436" t="str">
            <v>3.167,84</v>
          </cell>
        </row>
        <row r="7437">
          <cell r="G7437">
            <v>101396</v>
          </cell>
          <cell r="H7437" t="str">
            <v>CARPINTEIRO DE ESQUADRIAS COM ENCARGOS COMPLEMENTARES</v>
          </cell>
          <cell r="I7437" t="str">
            <v>MES</v>
          </cell>
          <cell r="J7437" t="str">
            <v>COEFICIENTE DE REPRESENTATIVIDADE</v>
          </cell>
          <cell r="K7437" t="str">
            <v>4.088,52</v>
          </cell>
        </row>
        <row r="7438">
          <cell r="G7438">
            <v>101397</v>
          </cell>
          <cell r="H7438" t="str">
            <v>CARPINTEIRO DE FORMAS COM ENCARGOS COMPLEMENTARES</v>
          </cell>
          <cell r="I7438" t="str">
            <v>MES</v>
          </cell>
          <cell r="J7438" t="str">
            <v>COEFICIENTE DE REPRESENTATIVIDADE</v>
          </cell>
          <cell r="K7438" t="str">
            <v>4.265,31</v>
          </cell>
        </row>
        <row r="7439">
          <cell r="G7439">
            <v>101398</v>
          </cell>
          <cell r="H7439" t="str">
            <v>CAVOUQUEIRO OU OPERADOR DE PERFURATRIZ COM ENCARGOS COMPLEMENTARES</v>
          </cell>
          <cell r="I7439" t="str">
            <v>MES</v>
          </cell>
          <cell r="J7439" t="str">
            <v>COEFICIENTE DE REPRESENTATIVIDADE</v>
          </cell>
          <cell r="K7439" t="str">
            <v>2.964,67</v>
          </cell>
        </row>
        <row r="7440">
          <cell r="G7440">
            <v>101399</v>
          </cell>
          <cell r="H7440" t="str">
            <v>ELETRICISTA COM ENCARGOS COMPLEMENTARES</v>
          </cell>
          <cell r="I7440" t="str">
            <v>MES</v>
          </cell>
          <cell r="J7440" t="str">
            <v>COEFICIENTE DE REPRESENTATIVIDADE</v>
          </cell>
          <cell r="K7440" t="str">
            <v>4.358,86</v>
          </cell>
        </row>
        <row r="7441">
          <cell r="G7441">
            <v>101400</v>
          </cell>
          <cell r="H7441" t="str">
            <v>ELETRICISTA DE MANUTENÇÃO INDUSTRIAL COM ENCARGOS COMPLEMENTARES</v>
          </cell>
          <cell r="I7441" t="str">
            <v>MES</v>
          </cell>
          <cell r="J7441" t="str">
            <v>COEFICIENTE DE REPRESENTATIVIDADE</v>
          </cell>
          <cell r="K7441" t="str">
            <v>4.358,86</v>
          </cell>
        </row>
        <row r="7442">
          <cell r="G7442">
            <v>101401</v>
          </cell>
          <cell r="H7442" t="str">
            <v>ELETROTÉCNICO COM ENCARGOS COMPLEMENTARES</v>
          </cell>
          <cell r="I7442" t="str">
            <v>MES</v>
          </cell>
          <cell r="J7442" t="str">
            <v>COEFICIENTE DE REPRESENTATIVIDADE</v>
          </cell>
          <cell r="K7442" t="str">
            <v>4.976,95</v>
          </cell>
        </row>
        <row r="7443">
          <cell r="G7443">
            <v>101402</v>
          </cell>
          <cell r="H7443" t="str">
            <v>ENCANADOR OU BOMBEIRO HIDRÁULICO COM ENCARGOS COMPLEMENTARES</v>
          </cell>
          <cell r="I7443" t="str">
            <v>MES</v>
          </cell>
          <cell r="J7443" t="str">
            <v>COEFICIENTE DE REPRESENTATIVIDADE</v>
          </cell>
          <cell r="K7443" t="str">
            <v>4.185,16</v>
          </cell>
        </row>
        <row r="7444">
          <cell r="G7444">
            <v>101403</v>
          </cell>
          <cell r="H7444" t="str">
            <v>ENGENHEIRO CIVIL SENIOR COM ENCARGOS COMPLEMENTARES</v>
          </cell>
          <cell r="I7444" t="str">
            <v>MES</v>
          </cell>
          <cell r="J7444" t="str">
            <v>COEFICIENTE DE REPRESENTATIVIDADE</v>
          </cell>
          <cell r="K7444" t="str">
            <v>26.492,32</v>
          </cell>
        </row>
        <row r="7445">
          <cell r="G7445">
            <v>101404</v>
          </cell>
          <cell r="H7445" t="str">
            <v>ENGENHEIRO ELETRICISTA COM ENCARGOS COMPLEMENTARES</v>
          </cell>
          <cell r="I7445" t="str">
            <v>MES</v>
          </cell>
          <cell r="J7445" t="str">
            <v>COEFICIENTE DE REPRESENTATIVIDADE</v>
          </cell>
          <cell r="K7445" t="str">
            <v>17.314,94</v>
          </cell>
        </row>
        <row r="7446">
          <cell r="G7446">
            <v>101405</v>
          </cell>
          <cell r="H7446" t="str">
            <v>ENGENHEIRO SANITARISTA COM ENCARGOS COMPLEMENTARES</v>
          </cell>
          <cell r="I7446" t="str">
            <v>MES</v>
          </cell>
          <cell r="J7446" t="str">
            <v>COEFICIENTE DE REPRESENTATIVIDADE</v>
          </cell>
          <cell r="K7446" t="str">
            <v>16.936,79</v>
          </cell>
        </row>
        <row r="7447">
          <cell r="G7447">
            <v>101407</v>
          </cell>
          <cell r="H7447" t="str">
            <v>GESSEIRO COM ENCARGOS COMPLEMENTARES</v>
          </cell>
          <cell r="I7447" t="str">
            <v>MES</v>
          </cell>
          <cell r="J7447" t="str">
            <v>COEFICIENTE DE REPRESENTATIVIDADE</v>
          </cell>
          <cell r="K7447" t="str">
            <v>3.999,76</v>
          </cell>
        </row>
        <row r="7448">
          <cell r="G7448">
            <v>101408</v>
          </cell>
          <cell r="H7448" t="str">
            <v>IMPERMEABILIZADOR COM ENCARGOS COMPLEMENTARES</v>
          </cell>
          <cell r="I7448" t="str">
            <v>MES</v>
          </cell>
          <cell r="J7448" t="str">
            <v>COEFICIENTE DE REPRESENTATIVIDADE</v>
          </cell>
          <cell r="K7448" t="str">
            <v>4.323,26</v>
          </cell>
        </row>
        <row r="7449">
          <cell r="G7449">
            <v>101409</v>
          </cell>
          <cell r="H7449" t="str">
            <v>INSTALADOR DE TUBULAÇÕES COM ENCARGOS COMPLEMENTARES</v>
          </cell>
          <cell r="I7449" t="str">
            <v>MES</v>
          </cell>
          <cell r="J7449" t="str">
            <v>COEFICIENTE DE REPRESENTATIVIDADE</v>
          </cell>
          <cell r="K7449" t="str">
            <v>3.116,05</v>
          </cell>
        </row>
        <row r="7450">
          <cell r="G7450">
            <v>101410</v>
          </cell>
          <cell r="H7450" t="str">
            <v>JARDINEIRO COM ENCARGOS COMPLEMENTARES</v>
          </cell>
          <cell r="I7450" t="str">
            <v>MES</v>
          </cell>
          <cell r="J7450" t="str">
            <v>COEFICIENTE DE REPRESENTATIVIDADE</v>
          </cell>
          <cell r="K7450" t="str">
            <v>3.873,51</v>
          </cell>
        </row>
        <row r="7451">
          <cell r="G7451">
            <v>101411</v>
          </cell>
          <cell r="H7451" t="str">
            <v>LEITURISTA OU CADASTRISTA DE REDES DE ÁGUA COM ENCARGOS COMPLEMENTARES</v>
          </cell>
          <cell r="I7451" t="str">
            <v>MES</v>
          </cell>
          <cell r="J7451" t="str">
            <v>COEFICIENTE DE REPRESENTATIVIDADE</v>
          </cell>
          <cell r="K7451" t="str">
            <v>2.950,36</v>
          </cell>
        </row>
        <row r="7452">
          <cell r="G7452">
            <v>101412</v>
          </cell>
          <cell r="H7452" t="str">
            <v>MAÇARIQUEIRO COM ENCARGOS COMPLEMENTARES</v>
          </cell>
          <cell r="I7452" t="str">
            <v>MES</v>
          </cell>
          <cell r="J7452" t="str">
            <v>COEFICIENTE DE REPRESENTATIVIDADE</v>
          </cell>
          <cell r="K7452" t="str">
            <v>4.441,17</v>
          </cell>
        </row>
        <row r="7453">
          <cell r="G7453">
            <v>101413</v>
          </cell>
          <cell r="H7453" t="str">
            <v>MARCENEIRO COM ENCARGOS COMPLEMENTARES</v>
          </cell>
          <cell r="I7453" t="str">
            <v>MES</v>
          </cell>
          <cell r="J7453" t="str">
            <v>COEFICIENTE DE REPRESENTATIVIDADE</v>
          </cell>
          <cell r="K7453" t="str">
            <v>4.041,46</v>
          </cell>
        </row>
        <row r="7454">
          <cell r="G7454">
            <v>101414</v>
          </cell>
          <cell r="H7454" t="str">
            <v>MARMORISTA / GRANITEIRO COM ENCARGOS COMPLEMENTARES</v>
          </cell>
          <cell r="I7454" t="str">
            <v>MES</v>
          </cell>
          <cell r="J7454" t="str">
            <v>COEFICIENTE DE REPRESENTATIVIDADE</v>
          </cell>
          <cell r="K7454" t="str">
            <v>4.306,56</v>
          </cell>
        </row>
        <row r="7455">
          <cell r="G7455">
            <v>101415</v>
          </cell>
          <cell r="H7455" t="str">
            <v>MECÂNICO DE EQUIPAMENTOS PESADOS COM ENCARGOS COMPLEMENTARES</v>
          </cell>
          <cell r="I7455" t="str">
            <v>MES</v>
          </cell>
          <cell r="J7455" t="str">
            <v>COEFICIENTE DE REPRESENTATIVIDADE</v>
          </cell>
          <cell r="K7455" t="str">
            <v>4.485,48</v>
          </cell>
        </row>
        <row r="7456">
          <cell r="G7456">
            <v>101416</v>
          </cell>
          <cell r="H7456" t="str">
            <v>MECÂNICO DE REFRIGERAÇÃO COM ENCARGOS COMPLEMENTARES</v>
          </cell>
          <cell r="I7456" t="str">
            <v>MES</v>
          </cell>
          <cell r="J7456" t="str">
            <v>COEFICIENTE DE REPRESENTATIVIDADE</v>
          </cell>
          <cell r="K7456" t="str">
            <v>4.327,57</v>
          </cell>
        </row>
        <row r="7457">
          <cell r="G7457">
            <v>101417</v>
          </cell>
          <cell r="H7457" t="str">
            <v>MONTADOR DE ELETROELETRÔNICO COM ENCARGOS COMPLEMENTARES</v>
          </cell>
          <cell r="I7457" t="str">
            <v>MES</v>
          </cell>
          <cell r="J7457" t="str">
            <v>COEFICIENTE DE REPRESENTATIVIDADE</v>
          </cell>
          <cell r="K7457" t="str">
            <v>3.852,06</v>
          </cell>
        </row>
        <row r="7458">
          <cell r="G7458">
            <v>101418</v>
          </cell>
          <cell r="H7458" t="str">
            <v>MONTADOR DE ESTRUTURAS METÁLICAS COM ENCARGOS COMPLEMENTARES</v>
          </cell>
          <cell r="I7458" t="str">
            <v>MES</v>
          </cell>
          <cell r="J7458" t="str">
            <v>COEFICIENTE DE REPRESENTATIVIDADE</v>
          </cell>
          <cell r="K7458" t="str">
            <v>3.418,13</v>
          </cell>
        </row>
        <row r="7459">
          <cell r="G7459">
            <v>101419</v>
          </cell>
          <cell r="H7459" t="str">
            <v>MONTADOR DE MÁQUINAS COM ENCARGOS COMPLEMENTARES</v>
          </cell>
          <cell r="I7459" t="str">
            <v>MES</v>
          </cell>
          <cell r="J7459" t="str">
            <v>COEFICIENTE DE REPRESENTATIVIDADE</v>
          </cell>
          <cell r="K7459" t="str">
            <v>4.523,50</v>
          </cell>
        </row>
        <row r="7460">
          <cell r="G7460">
            <v>101420</v>
          </cell>
          <cell r="H7460" t="str">
            <v>MOTORISTA DE CAMINHÃO BASCULANTE COM ENCARGOS COMPLEMENTARES</v>
          </cell>
          <cell r="I7460" t="str">
            <v>MES</v>
          </cell>
          <cell r="J7460" t="str">
            <v>COEFICIENTE DE REPRESENTATIVIDADE</v>
          </cell>
          <cell r="K7460" t="str">
            <v>3.353,41</v>
          </cell>
        </row>
        <row r="7461">
          <cell r="G7461">
            <v>101421</v>
          </cell>
          <cell r="H7461" t="str">
            <v>MOTORISTA DE CAMINHÃO CARRETA COM ENCARGOS COMPLEMENTARES</v>
          </cell>
          <cell r="I7461" t="str">
            <v>MES</v>
          </cell>
          <cell r="J7461" t="str">
            <v>COEFICIENTE DE REPRESENTATIVIDADE</v>
          </cell>
          <cell r="K7461" t="str">
            <v>4.367,24</v>
          </cell>
        </row>
        <row r="7462">
          <cell r="G7462">
            <v>101422</v>
          </cell>
          <cell r="H7462" t="str">
            <v>MOTORISTA DE CARRO DE PASSEIO COM ENCARGOS COMPLEMENTARES</v>
          </cell>
          <cell r="I7462" t="str">
            <v>MES</v>
          </cell>
          <cell r="J7462" t="str">
            <v>COEFICIENTE DE REPRESENTATIVIDADE</v>
          </cell>
          <cell r="K7462" t="str">
            <v>3.460,85</v>
          </cell>
        </row>
        <row r="7463">
          <cell r="G7463">
            <v>101423</v>
          </cell>
          <cell r="H7463" t="str">
            <v>MOTORISTA DE ÔNIBUS / MICRO-ÔNIBUS COM ENCARGOS COMPLEMENTARES</v>
          </cell>
          <cell r="I7463" t="str">
            <v>MES</v>
          </cell>
          <cell r="J7463" t="str">
            <v>COEFICIENTE DE REPRESENTATIVIDADE</v>
          </cell>
          <cell r="K7463" t="str">
            <v>3.888,85</v>
          </cell>
        </row>
        <row r="7464">
          <cell r="G7464">
            <v>101424</v>
          </cell>
          <cell r="H7464" t="str">
            <v>MOTORISTA OPERADOR DE CAMINHÃO COM MUNCK COM ENCARGOS COMPLEMENTARES</v>
          </cell>
          <cell r="I7464" t="str">
            <v>MES</v>
          </cell>
          <cell r="J7464" t="str">
            <v>COEFICIENTE DE REPRESENTATIVIDADE</v>
          </cell>
          <cell r="K7464" t="str">
            <v>3.634,40</v>
          </cell>
        </row>
        <row r="7465">
          <cell r="G7465">
            <v>101425</v>
          </cell>
          <cell r="H7465" t="str">
            <v>NIVELADOR  COM ENCARGOS COMPLEMENTARES</v>
          </cell>
          <cell r="I7465" t="str">
            <v>MES</v>
          </cell>
          <cell r="J7465" t="str">
            <v>COEFICIENTE DE REPRESENTATIVIDADE</v>
          </cell>
          <cell r="K7465" t="str">
            <v>2.179,32</v>
          </cell>
        </row>
        <row r="7466">
          <cell r="G7466">
            <v>101426</v>
          </cell>
          <cell r="H7466" t="str">
            <v>OPERADOR DE BATE-ESTACA COM ENCARGOS COMPLEMENTARES</v>
          </cell>
          <cell r="I7466" t="str">
            <v>MES</v>
          </cell>
          <cell r="J7466" t="str">
            <v>COEFICIENTE DE REPRESENTATIVIDADE</v>
          </cell>
          <cell r="K7466" t="str">
            <v>3.788,03</v>
          </cell>
        </row>
        <row r="7467">
          <cell r="G7467">
            <v>101427</v>
          </cell>
          <cell r="H7467" t="str">
            <v>OPERADOR DE BETONEIRA (CAMINHÃO) COM ENCARGOS COMPLEMENTARES</v>
          </cell>
          <cell r="I7467" t="str">
            <v>MES</v>
          </cell>
          <cell r="J7467" t="str">
            <v>COEFICIENTE DE REPRESENTATIVIDADE</v>
          </cell>
          <cell r="K7467" t="str">
            <v>3.251,76</v>
          </cell>
        </row>
        <row r="7468">
          <cell r="G7468">
            <v>101428</v>
          </cell>
          <cell r="H7468" t="str">
            <v>OPERADOR DE BETONEIRA ESTACIONÁRIA COM ENCARGOS COMPLEMENTARES</v>
          </cell>
          <cell r="I7468" t="str">
            <v>MES</v>
          </cell>
          <cell r="J7468" t="str">
            <v>COEFICIENTE DE REPRESENTATIVIDADE</v>
          </cell>
          <cell r="K7468" t="str">
            <v>3.170,05</v>
          </cell>
        </row>
        <row r="7469">
          <cell r="G7469">
            <v>101429</v>
          </cell>
          <cell r="H7469" t="str">
            <v>OPERADOR DE COMPRESSOR DE AR OU COMPRESSORISTA COM ENCARGOS COMPLEMENTARES</v>
          </cell>
          <cell r="I7469" t="str">
            <v>MES</v>
          </cell>
          <cell r="J7469" t="str">
            <v>COEFICIENTE DE REPRESENTATIVIDADE</v>
          </cell>
          <cell r="K7469" t="str">
            <v>3.506,47</v>
          </cell>
        </row>
        <row r="7470">
          <cell r="G7470">
            <v>101430</v>
          </cell>
          <cell r="H7470" t="str">
            <v>OPERADOR DE DEMARCADORA DE FAIXAS DE TRÁFEGO COM ENCARGOS COMPLEMENTARES</v>
          </cell>
          <cell r="I7470" t="str">
            <v>MES</v>
          </cell>
          <cell r="J7470" t="str">
            <v>COEFICIENTE DE REPRESENTATIVIDADE</v>
          </cell>
          <cell r="K7470" t="str">
            <v>3.791,00</v>
          </cell>
        </row>
        <row r="7471">
          <cell r="G7471">
            <v>101431</v>
          </cell>
          <cell r="H7471" t="str">
            <v>OPERADOR DE ESCAVADEIRA COM ENCARGOS COMPLEMENTARES</v>
          </cell>
          <cell r="I7471" t="str">
            <v>MES</v>
          </cell>
          <cell r="J7471" t="str">
            <v>COEFICIENTE DE REPRESENTATIVIDADE</v>
          </cell>
          <cell r="K7471" t="str">
            <v>4.073,49</v>
          </cell>
        </row>
        <row r="7472">
          <cell r="G7472">
            <v>101432</v>
          </cell>
          <cell r="H7472" t="str">
            <v>OPERADOR DE GUINCHO OU GUINCHEIRO COM ENCARGOS COMPLEMENTARES</v>
          </cell>
          <cell r="I7472" t="str">
            <v>MES</v>
          </cell>
          <cell r="J7472" t="str">
            <v>COEFICIENTE DE REPRESENTATIVIDADE</v>
          </cell>
          <cell r="K7472" t="str">
            <v>2.737,49</v>
          </cell>
        </row>
        <row r="7473">
          <cell r="G7473">
            <v>101433</v>
          </cell>
          <cell r="H7473" t="str">
            <v>OPERADOR DE GUINDASTE COM ENCARGOS COMPLEMENTARES</v>
          </cell>
          <cell r="I7473" t="str">
            <v>MES</v>
          </cell>
          <cell r="J7473" t="str">
            <v>COEFICIENTE DE REPRESENTATIVIDADE</v>
          </cell>
          <cell r="K7473" t="str">
            <v>3.483,44</v>
          </cell>
        </row>
        <row r="7474">
          <cell r="G7474">
            <v>101434</v>
          </cell>
          <cell r="H7474" t="str">
            <v>OPERADOR DE JATO ABRASIVO OU JATISTA COM ENCARGOS COMPLEMENTARES</v>
          </cell>
          <cell r="I7474" t="str">
            <v>MES</v>
          </cell>
          <cell r="J7474" t="str">
            <v>COEFICIENTE DE REPRESENTATIVIDADE</v>
          </cell>
          <cell r="K7474" t="str">
            <v>3.742,56</v>
          </cell>
        </row>
        <row r="7475">
          <cell r="G7475">
            <v>101435</v>
          </cell>
          <cell r="H7475" t="str">
            <v>OPERADOR DE MÁQUINAS E TRATORES DIVERSOS COM ENCARGOS COMPLEMENTARES</v>
          </cell>
          <cell r="I7475" t="str">
            <v>MES</v>
          </cell>
          <cell r="J7475" t="str">
            <v>COEFICIENTE DE REPRESENTATIVIDADE</v>
          </cell>
          <cell r="K7475" t="str">
            <v>3.358,80</v>
          </cell>
        </row>
        <row r="7476">
          <cell r="G7476">
            <v>101436</v>
          </cell>
          <cell r="H7476" t="str">
            <v>OPERADOR DE MARTELETE OU MARTELETEIRO COM ENCARGOS COMPLEMENTARES</v>
          </cell>
          <cell r="I7476" t="str">
            <v>MES</v>
          </cell>
          <cell r="J7476" t="str">
            <v>COEFICIENTE DE REPRESENTATIVIDADE</v>
          </cell>
          <cell r="K7476" t="str">
            <v>2.630,01</v>
          </cell>
        </row>
        <row r="7477">
          <cell r="G7477">
            <v>101437</v>
          </cell>
          <cell r="H7477" t="str">
            <v>OPERADOR DE MOTO SCRAPER COM ENCARGOS COMPLEMENTARES</v>
          </cell>
          <cell r="I7477" t="str">
            <v>MES</v>
          </cell>
          <cell r="J7477" t="str">
            <v>COEFICIENTE DE REPRESENTATIVIDADE</v>
          </cell>
          <cell r="K7477" t="str">
            <v>3.840,03</v>
          </cell>
        </row>
        <row r="7478">
          <cell r="G7478">
            <v>101438</v>
          </cell>
          <cell r="H7478" t="str">
            <v>OPERADOR DE MOTONIVELADORA COM ENCARGOS COMPLEMENTARES</v>
          </cell>
          <cell r="I7478" t="str">
            <v>MES</v>
          </cell>
          <cell r="J7478" t="str">
            <v>COEFICIENTE DE REPRESENTATIVIDADE</v>
          </cell>
          <cell r="K7478" t="str">
            <v>4.503,47</v>
          </cell>
        </row>
        <row r="7479">
          <cell r="G7479">
            <v>101439</v>
          </cell>
          <cell r="H7479" t="str">
            <v>OPERADOR DE PÁ CARREGADEIRA COM ENCARGOS COMPLEMENTARES</v>
          </cell>
          <cell r="I7479" t="str">
            <v>MES</v>
          </cell>
          <cell r="J7479" t="str">
            <v>COEFICIENTE DE REPRESENTATIVIDADE</v>
          </cell>
          <cell r="K7479" t="str">
            <v>3.424,44</v>
          </cell>
        </row>
        <row r="7480">
          <cell r="G7480">
            <v>101440</v>
          </cell>
          <cell r="H7480" t="str">
            <v>OPERADOR DE PAVIMENTADORA / MESA VIBROACABADORA COM ENCARGOS COMPLEMENTARES</v>
          </cell>
          <cell r="I7480" t="str">
            <v>MES</v>
          </cell>
          <cell r="J7480" t="str">
            <v>COEFICIENTE DE REPRESENTATIVIDADE</v>
          </cell>
          <cell r="K7480" t="str">
            <v>3.934,81</v>
          </cell>
        </row>
        <row r="7481">
          <cell r="G7481">
            <v>101441</v>
          </cell>
          <cell r="H7481" t="str">
            <v>OPERADOR DE ROLO COMPACTADOR COM ENCARGOS COMPLEMENTARES</v>
          </cell>
          <cell r="I7481" t="str">
            <v>MES</v>
          </cell>
          <cell r="J7481" t="str">
            <v>COEFICIENTE DE REPRESENTATIVIDADE</v>
          </cell>
          <cell r="K7481" t="str">
            <v>3.352,65</v>
          </cell>
        </row>
        <row r="7482">
          <cell r="G7482">
            <v>101442</v>
          </cell>
          <cell r="H7482" t="str">
            <v>OPERADOR DE TRATOR - EXCLUSIVE AGROPECUÁRIA COM ENCARGOS COMPLEMENTARES</v>
          </cell>
          <cell r="I7482" t="str">
            <v>MES</v>
          </cell>
          <cell r="J7482" t="str">
            <v>COEFICIENTE DE REPRESENTATIVIDADE</v>
          </cell>
          <cell r="K7482" t="str">
            <v>3.473,75</v>
          </cell>
        </row>
        <row r="7483">
          <cell r="G7483">
            <v>101443</v>
          </cell>
          <cell r="H7483" t="str">
            <v>OPERADOR DE USINA DE ASFALTO, DE SOLOS OU DE CONCRETO COM ENCARGOS COMPLEMENTARES</v>
          </cell>
          <cell r="I7483" t="str">
            <v>MES</v>
          </cell>
          <cell r="J7483" t="str">
            <v>COEFICIENTE DE REPRESENTATIVIDADE</v>
          </cell>
          <cell r="K7483" t="str">
            <v>3.508,31</v>
          </cell>
        </row>
        <row r="7484">
          <cell r="G7484">
            <v>101444</v>
          </cell>
          <cell r="H7484" t="str">
            <v>PASTILHEIRO COM ENCARGOS COMPLEMENTARES</v>
          </cell>
          <cell r="I7484" t="str">
            <v>MES</v>
          </cell>
          <cell r="J7484" t="str">
            <v>COEFICIENTE DE REPRESENTATIVIDADE</v>
          </cell>
          <cell r="K7484" t="str">
            <v>4.306,56</v>
          </cell>
        </row>
        <row r="7485">
          <cell r="G7485">
            <v>101445</v>
          </cell>
          <cell r="H7485" t="str">
            <v>PEDREIRO COM ENCARGOS COMPLEMENTARES</v>
          </cell>
          <cell r="I7485" t="str">
            <v>MES</v>
          </cell>
          <cell r="J7485" t="str">
            <v>COEFICIENTE DE REPRESENTATIVIDADE</v>
          </cell>
          <cell r="K7485" t="str">
            <v>4.322,49</v>
          </cell>
        </row>
        <row r="7486">
          <cell r="G7486">
            <v>101446</v>
          </cell>
          <cell r="H7486" t="str">
            <v>PINTOR COM ENCARGOS COMPLEMENTARES</v>
          </cell>
          <cell r="I7486" t="str">
            <v>MES</v>
          </cell>
          <cell r="J7486" t="str">
            <v>COEFICIENTE DE REPRESENTATIVIDADE</v>
          </cell>
          <cell r="K7486" t="str">
            <v>4.559,06</v>
          </cell>
        </row>
        <row r="7487">
          <cell r="G7487">
            <v>101447</v>
          </cell>
          <cell r="H7487" t="str">
            <v>PINTOR DE LETREIROS COM ENCARGOS COMPLEMENTARES</v>
          </cell>
          <cell r="I7487" t="str">
            <v>MES</v>
          </cell>
          <cell r="J7487" t="str">
            <v>COEFICIENTE DE REPRESENTATIVIDADE</v>
          </cell>
          <cell r="K7487" t="str">
            <v>4.467,43</v>
          </cell>
        </row>
        <row r="7488">
          <cell r="G7488">
            <v>101448</v>
          </cell>
          <cell r="H7488" t="str">
            <v>PINTOR PARA TINTA EPÓXI COM ENCARGOS COMPLEMENTARES</v>
          </cell>
          <cell r="I7488" t="str">
            <v>MES</v>
          </cell>
          <cell r="J7488" t="str">
            <v>COEFICIENTE DE REPRESENTATIVIDADE</v>
          </cell>
          <cell r="K7488" t="str">
            <v>4.559,06</v>
          </cell>
        </row>
        <row r="7489">
          <cell r="G7489">
            <v>101449</v>
          </cell>
          <cell r="H7489" t="str">
            <v>POCEIRO / ESCAVADOR DE VALAS COM ENCARGOS COMPLEMENTARES</v>
          </cell>
          <cell r="I7489" t="str">
            <v>MES</v>
          </cell>
          <cell r="J7489" t="str">
            <v>COEFICIENTE DE REPRESENTATIVIDADE</v>
          </cell>
          <cell r="K7489" t="str">
            <v>3.437,08</v>
          </cell>
        </row>
        <row r="7490">
          <cell r="G7490">
            <v>101450</v>
          </cell>
          <cell r="H7490" t="str">
            <v>RASTELEIRO COM ENCARGOS COMPLEMENTARES</v>
          </cell>
          <cell r="I7490" t="str">
            <v>MES</v>
          </cell>
          <cell r="J7490" t="str">
            <v>COEFICIENTE DE REPRESENTATIVIDADE</v>
          </cell>
          <cell r="K7490" t="str">
            <v>2.952,44</v>
          </cell>
        </row>
        <row r="7491">
          <cell r="G7491">
            <v>101451</v>
          </cell>
          <cell r="H7491" t="str">
            <v>SERRALHEIRO COM ENCARGOS COMPLEMENTARES</v>
          </cell>
          <cell r="I7491" t="str">
            <v>MES</v>
          </cell>
          <cell r="J7491" t="str">
            <v>COEFICIENTE DE REPRESENTATIVIDADE</v>
          </cell>
          <cell r="K7491" t="str">
            <v>4.298,58</v>
          </cell>
        </row>
        <row r="7492">
          <cell r="G7492">
            <v>101452</v>
          </cell>
          <cell r="H7492" t="str">
            <v>SERVENTE DE OBRAS COM ENCARGOS COMPLEMENTARES</v>
          </cell>
          <cell r="I7492" t="str">
            <v>MES</v>
          </cell>
          <cell r="J7492" t="str">
            <v>COEFICIENTE DE REPRESENTATIVIDADE</v>
          </cell>
          <cell r="K7492" t="str">
            <v>3.081,43</v>
          </cell>
        </row>
        <row r="7493">
          <cell r="G7493">
            <v>101453</v>
          </cell>
          <cell r="H7493" t="str">
            <v>SOLDADOR COM ENCARGOS COMPLEMENTARES</v>
          </cell>
          <cell r="I7493" t="str">
            <v>MES</v>
          </cell>
          <cell r="J7493" t="str">
            <v>COEFICIENTE DE REPRESENTATIVIDADE</v>
          </cell>
          <cell r="K7493" t="str">
            <v>4.457,37</v>
          </cell>
        </row>
        <row r="7494">
          <cell r="G7494">
            <v>101454</v>
          </cell>
          <cell r="H7494" t="str">
            <v>SOLDADOR ELÉTRICO COM ENCARGOS COMPLEMENTARES</v>
          </cell>
          <cell r="I7494" t="str">
            <v>MES</v>
          </cell>
          <cell r="J7494" t="str">
            <v>COEFICIENTE DE REPRESENTATIVIDADE</v>
          </cell>
          <cell r="K7494" t="str">
            <v>5.010,48</v>
          </cell>
        </row>
        <row r="7495">
          <cell r="G7495">
            <v>101455</v>
          </cell>
          <cell r="H7495" t="str">
            <v>TAQUEADOR OU TAQUEIRO COM ENCARGOS COMPLEMENTARES</v>
          </cell>
          <cell r="I7495" t="str">
            <v>MES</v>
          </cell>
          <cell r="J7495" t="str">
            <v>COEFICIENTE DE REPRESENTATIVIDADE</v>
          </cell>
          <cell r="K7495" t="str">
            <v>4.265,31</v>
          </cell>
        </row>
        <row r="7496">
          <cell r="G7496">
            <v>101456</v>
          </cell>
          <cell r="H7496" t="str">
            <v>TÉCNICO DE LABORATÓRIO E CAMPO DE CONSTRUÇÃO COM ENCARGOS COMPLEMENTARES</v>
          </cell>
          <cell r="I7496" t="str">
            <v>MES</v>
          </cell>
          <cell r="J7496" t="str">
            <v>COEFICIENTE DE REPRESENTATIVIDADE</v>
          </cell>
          <cell r="K7496" t="str">
            <v>4.419,35</v>
          </cell>
        </row>
        <row r="7497">
          <cell r="G7497">
            <v>101457</v>
          </cell>
          <cell r="H7497" t="str">
            <v>TÉCNICO EM SONDAGEM COM ENCARGOS COMPLEMENTARES</v>
          </cell>
          <cell r="I7497" t="str">
            <v>MES</v>
          </cell>
          <cell r="J7497" t="str">
            <v>COEFICIENTE DE REPRESENTATIVIDADE</v>
          </cell>
          <cell r="K7497" t="str">
            <v>4.098,07</v>
          </cell>
        </row>
        <row r="7498">
          <cell r="G7498">
            <v>101458</v>
          </cell>
          <cell r="H7498" t="str">
            <v>TELHADOR COM ENCARGOS COMPLEMENTARES</v>
          </cell>
          <cell r="I7498" t="str">
            <v>MES</v>
          </cell>
          <cell r="J7498" t="str">
            <v>COEFICIENTE DE REPRESENTATIVIDADE</v>
          </cell>
          <cell r="K7498" t="str">
            <v>4.227,76</v>
          </cell>
        </row>
        <row r="7499">
          <cell r="G7499">
            <v>101459</v>
          </cell>
          <cell r="H7499" t="str">
            <v>VIDRACEIRO COM ENCARGOS COMPLEMENTARES</v>
          </cell>
          <cell r="I7499" t="str">
            <v>MES</v>
          </cell>
          <cell r="J7499" t="str">
            <v>COEFICIENTE DE REPRESENTATIVIDADE</v>
          </cell>
          <cell r="K7499" t="str">
            <v>3.870,47</v>
          </cell>
        </row>
        <row r="7500">
          <cell r="G7500">
            <v>101460</v>
          </cell>
          <cell r="H7500" t="str">
            <v>VIGIA DIURNO COM ENCARGOS COMPLEMENTARES</v>
          </cell>
          <cell r="I7500" t="str">
            <v>MES</v>
          </cell>
          <cell r="J7500" t="str">
            <v>COEFICIENTE DE REPRESENTATIVIDADE</v>
          </cell>
          <cell r="K7500" t="str">
            <v>3.069,09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1">
          <cell r="A1" t="str">
            <v xml:space="preserve">        PRECOS DE INSUMOS - BANCO NACIONAL</v>
          </cell>
        </row>
        <row r="2">
          <cell r="A2" t="str">
            <v/>
          </cell>
        </row>
        <row r="3">
          <cell r="A3" t="str">
            <v>MES DE COLETA: 04/2023</v>
          </cell>
        </row>
        <row r="4">
          <cell r="A4" t="str">
            <v>LOCALIDADE: 4260 - GOIANIA</v>
          </cell>
        </row>
        <row r="5">
          <cell r="A5" t="str">
            <v>ENCARGOS SOCIAIS DESONERADOS (%) HORISTA  86,70  MENSALISTA  49,13</v>
          </cell>
        </row>
        <row r="6">
          <cell r="A6" t="str">
            <v/>
          </cell>
        </row>
        <row r="7">
          <cell r="A7" t="str">
            <v xml:space="preserve">CODIGO  </v>
          </cell>
          <cell r="B7" t="str">
            <v>DESCRICAO DO INSUMO</v>
          </cell>
          <cell r="C7" t="str">
            <v>UNIDADE DE MEDIDA</v>
          </cell>
          <cell r="D7" t="str">
            <v>ORIGEM DO PRECO</v>
          </cell>
          <cell r="E7" t="str">
            <v>PRECO MEDIANO R$</v>
          </cell>
        </row>
        <row r="8">
          <cell r="A8">
            <v>38605</v>
          </cell>
          <cell r="B8" t="str">
            <v xml:space="preserve">ABERTURA PARA ENCAIXE DE CUBA OU LAVATORIO EM BANCADA DE MARMORE/ GRANITO OU OUTRO TIPO DE PEDRA NATURAL                                                                                                                                                                                                                                                                                                                                                                                                  </v>
          </cell>
          <cell r="C8" t="str">
            <v xml:space="preserve">UN    </v>
          </cell>
          <cell r="D8" t="str">
            <v>CR</v>
          </cell>
          <cell r="E8" t="str">
            <v>127,94</v>
          </cell>
        </row>
        <row r="9">
          <cell r="A9">
            <v>11270</v>
          </cell>
          <cell r="B9" t="str">
            <v xml:space="preserve">ABRACADEIRA DE LATAO PARA FIXACAO DE CABO PARA-RAIO, DIMENSOES 32 X 24 X 24 MM                                                                                                                                                                                                                                                                                                                                                                                                                            </v>
          </cell>
          <cell r="C9" t="str">
            <v xml:space="preserve">UN    </v>
          </cell>
          <cell r="D9" t="str">
            <v>AS</v>
          </cell>
          <cell r="E9" t="str">
            <v>2,77</v>
          </cell>
        </row>
        <row r="10">
          <cell r="A10">
            <v>412</v>
          </cell>
          <cell r="B10" t="str">
            <v xml:space="preserve">ABRACADEIRA DE NYLON PARA AMARRACAO DE CABOS, COMPRIMENTO DE *230* X *7,6* MM                                                                                                                                                                                                                                                                                                                                                                                                                             </v>
          </cell>
          <cell r="C10" t="str">
            <v xml:space="preserve">UN    </v>
          </cell>
          <cell r="D10" t="str">
            <v>CR</v>
          </cell>
          <cell r="E10" t="str">
            <v>0,82</v>
          </cell>
        </row>
        <row r="11">
          <cell r="A11">
            <v>414</v>
          </cell>
          <cell r="B11" t="str">
            <v xml:space="preserve">ABRACADEIRA DE NYLON PARA AMARRACAO DE CABOS, COMPRIMENTO DE 100 X 2,5 MM                                                                                                                                                                                                                                                                                                                                                                                                                                 </v>
          </cell>
          <cell r="C11" t="str">
            <v xml:space="preserve">UN    </v>
          </cell>
          <cell r="D11" t="str">
            <v>CR</v>
          </cell>
          <cell r="E11" t="str">
            <v>0,05</v>
          </cell>
        </row>
        <row r="12">
          <cell r="A12">
            <v>410</v>
          </cell>
          <cell r="B12" t="str">
            <v xml:space="preserve">ABRACADEIRA DE NYLON PARA AMARRACAO DE CABOS, COMPRIMENTO DE 150 X *3,6* MM                                                                                                                                                                                                                                                                                                                                                                                                                               </v>
          </cell>
          <cell r="C12" t="str">
            <v xml:space="preserve">UN    </v>
          </cell>
          <cell r="D12" t="str">
            <v>CR</v>
          </cell>
          <cell r="E12" t="str">
            <v>0,12</v>
          </cell>
        </row>
        <row r="13">
          <cell r="A13">
            <v>411</v>
          </cell>
          <cell r="B13" t="str">
            <v xml:space="preserve">ABRACADEIRA DE NYLON PARA AMARRACAO DE CABOS, COMPRIMENTO DE 200 X *4,6* MM                                                                                                                                                                                                                                                                                                                                                                                                                               </v>
          </cell>
          <cell r="C13" t="str">
            <v xml:space="preserve">UN    </v>
          </cell>
          <cell r="D13" t="str">
            <v xml:space="preserve">C </v>
          </cell>
          <cell r="E13" t="str">
            <v>0,16</v>
          </cell>
        </row>
        <row r="14">
          <cell r="A14">
            <v>408</v>
          </cell>
          <cell r="B14" t="str">
            <v xml:space="preserve">ABRACADEIRA DE NYLON PARA AMARRACAO DE CABOS, COMPRIMENTO DE 390 X *4,6* MM                                                                                                                                                                                                                                                                                                                                                                                                                               </v>
          </cell>
          <cell r="C14" t="str">
            <v xml:space="preserve">UN    </v>
          </cell>
          <cell r="D14" t="str">
            <v>CR</v>
          </cell>
          <cell r="E14" t="str">
            <v>0,79</v>
          </cell>
        </row>
        <row r="15">
          <cell r="A15">
            <v>39131</v>
          </cell>
          <cell r="B15" t="str">
            <v xml:space="preserve">ABRACADEIRA EM ACO PARA AMARRACAO DE ELETRODUTOS, TIPO D, COM 1 1/2" E CUNHA DE FIXACAO                                                                                                                                                                                                                                                                                                                                                                                                                   </v>
          </cell>
          <cell r="C15" t="str">
            <v xml:space="preserve">UN    </v>
          </cell>
          <cell r="D15" t="str">
            <v>CR</v>
          </cell>
          <cell r="E15" t="str">
            <v>2,40</v>
          </cell>
        </row>
        <row r="16">
          <cell r="A16">
            <v>394</v>
          </cell>
          <cell r="B16" t="str">
            <v xml:space="preserve">ABRACADEIRA EM ACO PARA AMARRACAO DE ELETRODUTOS, TIPO D, COM 1 1/2" E PARAFUSO DE FIXACAO                                                                                                                                                                                                                                                                                                                                                                                                                </v>
          </cell>
          <cell r="C16" t="str">
            <v xml:space="preserve">UN    </v>
          </cell>
          <cell r="D16" t="str">
            <v>CR</v>
          </cell>
          <cell r="E16" t="str">
            <v>2,43</v>
          </cell>
        </row>
        <row r="17">
          <cell r="A17">
            <v>39130</v>
          </cell>
          <cell r="B17" t="str">
            <v xml:space="preserve">ABRACADEIRA EM ACO PARA AMARRACAO DE ELETRODUTOS, TIPO D, COM 1 1/4" E CUNHA DE FIXACAO                                                                                                                                                                                                                                                                                                                                                                                                                   </v>
          </cell>
          <cell r="C17" t="str">
            <v xml:space="preserve">UN    </v>
          </cell>
          <cell r="D17" t="str">
            <v>CR</v>
          </cell>
          <cell r="E17" t="str">
            <v>2,19</v>
          </cell>
        </row>
        <row r="18">
          <cell r="A18">
            <v>395</v>
          </cell>
          <cell r="B18" t="str">
            <v xml:space="preserve">ABRACADEIRA EM ACO PARA AMARRACAO DE ELETRODUTOS, TIPO D, COM 1 1/4" E PARAFUSO DE FIXACAO                                                                                                                                                                                                                                                                                                                                                                                                                </v>
          </cell>
          <cell r="C18" t="str">
            <v xml:space="preserve">UN    </v>
          </cell>
          <cell r="D18" t="str">
            <v>CR</v>
          </cell>
          <cell r="E18" t="str">
            <v>2,34</v>
          </cell>
        </row>
        <row r="19">
          <cell r="A19">
            <v>39127</v>
          </cell>
          <cell r="B19" t="str">
            <v xml:space="preserve">ABRACADEIRA EM ACO PARA AMARRACAO DE ELETRODUTOS, TIPO D, COM 1/2" E CUNHA DE FIXACAO                                                                                                                                                                                                                                                                                                                                                                                                                     </v>
          </cell>
          <cell r="C19" t="str">
            <v xml:space="preserve">UN    </v>
          </cell>
          <cell r="D19" t="str">
            <v>CR</v>
          </cell>
          <cell r="E19" t="str">
            <v>1,15</v>
          </cell>
        </row>
        <row r="20">
          <cell r="A20">
            <v>392</v>
          </cell>
          <cell r="B20" t="str">
            <v xml:space="preserve">ABRACADEIRA EM ACO PARA AMARRACAO DE ELETRODUTOS, TIPO D, COM 1/2" E PARAFUSO DE FIXACAO                                                                                                                                                                                                                                                                                                                                                                                                                  </v>
          </cell>
          <cell r="C20" t="str">
            <v xml:space="preserve">UN    </v>
          </cell>
          <cell r="D20" t="str">
            <v>CR</v>
          </cell>
          <cell r="E20" t="str">
            <v>1,18</v>
          </cell>
        </row>
        <row r="21">
          <cell r="A21">
            <v>39129</v>
          </cell>
          <cell r="B21" t="str">
            <v xml:space="preserve">ABRACADEIRA EM ACO PARA AMARRACAO DE ELETRODUTOS, TIPO D, COM 1" E CUNHA DE FIXACAO                                                                                                                                                                                                                                                                                                                                                                                                                       </v>
          </cell>
          <cell r="C21" t="str">
            <v xml:space="preserve">UN    </v>
          </cell>
          <cell r="D21" t="str">
            <v>CR</v>
          </cell>
          <cell r="E21" t="str">
            <v>1,34</v>
          </cell>
        </row>
        <row r="22">
          <cell r="A22">
            <v>393</v>
          </cell>
          <cell r="B22" t="str">
            <v xml:space="preserve">ABRACADEIRA EM ACO PARA AMARRACAO DE ELETRODUTOS, TIPO D, COM 1" E PARAFUSO DE FIXACAO                                                                                                                                                                                                                                                                                                                                                                                                                    </v>
          </cell>
          <cell r="C22" t="str">
            <v xml:space="preserve">UN    </v>
          </cell>
          <cell r="D22" t="str">
            <v xml:space="preserve">C </v>
          </cell>
          <cell r="E22" t="str">
            <v>1,41</v>
          </cell>
        </row>
        <row r="23">
          <cell r="A23">
            <v>39133</v>
          </cell>
          <cell r="B23" t="str">
            <v xml:space="preserve">ABRACADEIRA EM ACO PARA AMARRACAO DE ELETRODUTOS, TIPO D, COM 2 1/2" E CUNHA DE FIXACAO                                                                                                                                                                                                                                                                                                                                                                                                                   </v>
          </cell>
          <cell r="C23" t="str">
            <v xml:space="preserve">UN    </v>
          </cell>
          <cell r="D23" t="str">
            <v>CR</v>
          </cell>
          <cell r="E23" t="str">
            <v>3,15</v>
          </cell>
        </row>
        <row r="24">
          <cell r="A24">
            <v>397</v>
          </cell>
          <cell r="B24" t="str">
            <v xml:space="preserve">ABRACADEIRA EM ACO PARA AMARRACAO DE ELETRODUTOS, TIPO D, COM 2 1/2" E PARAFUSO DE FIXACAO                                                                                                                                                                                                                                                                                                                                                                                                                </v>
          </cell>
          <cell r="C24" t="str">
            <v xml:space="preserve">UN    </v>
          </cell>
          <cell r="D24" t="str">
            <v>CR</v>
          </cell>
          <cell r="E24" t="str">
            <v>3,47</v>
          </cell>
        </row>
        <row r="25">
          <cell r="A25">
            <v>39132</v>
          </cell>
          <cell r="B25" t="str">
            <v xml:space="preserve">ABRACADEIRA EM ACO PARA AMARRACAO DE ELETRODUTOS, TIPO D, COM 2" E CUNHA DE FIXACAO                                                                                                                                                                                                                                                                                                                                                                                                                       </v>
          </cell>
          <cell r="C25" t="str">
            <v xml:space="preserve">UN    </v>
          </cell>
          <cell r="D25" t="str">
            <v>CR</v>
          </cell>
          <cell r="E25" t="str">
            <v>2,51</v>
          </cell>
        </row>
        <row r="26">
          <cell r="A26">
            <v>396</v>
          </cell>
          <cell r="B26" t="str">
            <v xml:space="preserve">ABRACADEIRA EM ACO PARA AMARRACAO DE ELETRODUTOS, TIPO D, COM 2" E PARAFUSO DE FIXACAO                                                                                                                                                                                                                                                                                                                                                                                                                    </v>
          </cell>
          <cell r="C26" t="str">
            <v xml:space="preserve">UN    </v>
          </cell>
          <cell r="D26" t="str">
            <v>CR</v>
          </cell>
          <cell r="E26" t="str">
            <v>2,69</v>
          </cell>
        </row>
        <row r="27">
          <cell r="A27">
            <v>39135</v>
          </cell>
          <cell r="B27" t="str">
            <v xml:space="preserve">ABRACADEIRA EM ACO PARA AMARRACAO DE ELETRODUTOS, TIPO D, COM 3 1/2" E CUNHA DE FIXACAO                                                                                                                                                                                                                                                                                                                                                                                                                   </v>
          </cell>
          <cell r="C27" t="str">
            <v xml:space="preserve">UN    </v>
          </cell>
          <cell r="D27" t="str">
            <v>CR</v>
          </cell>
          <cell r="E27" t="str">
            <v>5,04</v>
          </cell>
        </row>
        <row r="28">
          <cell r="A28">
            <v>39128</v>
          </cell>
          <cell r="B28" t="str">
            <v xml:space="preserve">ABRACADEIRA EM ACO PARA AMARRACAO DE ELETRODUTOS, TIPO D, COM 3/4" E CUNHA DE FIXACAO                                                                                                                                                                                                                                                                                                                                                                                                                     </v>
          </cell>
          <cell r="C28" t="str">
            <v xml:space="preserve">UN    </v>
          </cell>
          <cell r="D28" t="str">
            <v>CR</v>
          </cell>
          <cell r="E28" t="str">
            <v>1,25</v>
          </cell>
        </row>
        <row r="29">
          <cell r="A29">
            <v>400</v>
          </cell>
          <cell r="B29" t="str">
            <v xml:space="preserve">ABRACADEIRA EM ACO PARA AMARRACAO DE ELETRODUTOS, TIPO D, COM 3/4" E PARAFUSO DE FIXACAO                                                                                                                                                                                                                                                                                                                                                                                                                  </v>
          </cell>
          <cell r="C29" t="str">
            <v xml:space="preserve">UN    </v>
          </cell>
          <cell r="D29" t="str">
            <v>CR</v>
          </cell>
          <cell r="E29" t="str">
            <v>1,22</v>
          </cell>
        </row>
        <row r="30">
          <cell r="A30">
            <v>39125</v>
          </cell>
          <cell r="B30" t="str">
            <v xml:space="preserve">ABRACADEIRA EM ACO PARA AMARRACAO DE ELETRODUTOS, TIPO D, COM 3/8" E PARAFUSO DE FIXACAO                                                                                                                                                                                                                                                                                                                                                                                                                  </v>
          </cell>
          <cell r="C30" t="str">
            <v xml:space="preserve">UN    </v>
          </cell>
          <cell r="D30" t="str">
            <v>CR</v>
          </cell>
          <cell r="E30" t="str">
            <v>1,25</v>
          </cell>
        </row>
        <row r="31">
          <cell r="A31">
            <v>39134</v>
          </cell>
          <cell r="B31" t="str">
            <v xml:space="preserve">ABRACADEIRA EM ACO PARA AMARRACAO DE ELETRODUTOS, TIPO D, COM 3" E CUNHA DE FIXACAO                                                                                                                                                                                                                                                                                                                                                                                                                       </v>
          </cell>
          <cell r="C31" t="str">
            <v xml:space="preserve">UN    </v>
          </cell>
          <cell r="D31" t="str">
            <v>CR</v>
          </cell>
          <cell r="E31" t="str">
            <v>4,19</v>
          </cell>
        </row>
        <row r="32">
          <cell r="A32">
            <v>398</v>
          </cell>
          <cell r="B32" t="str">
            <v xml:space="preserve">ABRACADEIRA EM ACO PARA AMARRACAO DE ELETRODUTOS, TIPO D, COM 3" E PARAFUSO DE FIXACAO                                                                                                                                                                                                                                                                                                                                                                                                                    </v>
          </cell>
          <cell r="C32" t="str">
            <v xml:space="preserve">UN    </v>
          </cell>
          <cell r="D32" t="str">
            <v>CR</v>
          </cell>
          <cell r="E32" t="str">
            <v>3,87</v>
          </cell>
        </row>
        <row r="33">
          <cell r="A33">
            <v>39126</v>
          </cell>
          <cell r="B33" t="str">
            <v xml:space="preserve">ABRACADEIRA EM ACO PARA AMARRACAO DE ELETRODUTOS, TIPO D, COM 4" E CUNHA DE FIXACAO                                                                                                                                                                                                                                                                                                                                                                                                                       </v>
          </cell>
          <cell r="C33" t="str">
            <v xml:space="preserve">UN    </v>
          </cell>
          <cell r="D33" t="str">
            <v>CR</v>
          </cell>
          <cell r="E33" t="str">
            <v>5,67</v>
          </cell>
        </row>
        <row r="34">
          <cell r="A34">
            <v>399</v>
          </cell>
          <cell r="B34" t="str">
            <v xml:space="preserve">ABRACADEIRA EM ACO PARA AMARRACAO DE ELETRODUTOS, TIPO D, COM 4" E PARAFUSO DE FIXACAO                                                                                                                                                                                                                                                                                                                                                                                                                    </v>
          </cell>
          <cell r="C34" t="str">
            <v xml:space="preserve">UN    </v>
          </cell>
          <cell r="D34" t="str">
            <v>CR</v>
          </cell>
          <cell r="E34" t="str">
            <v>4,99</v>
          </cell>
        </row>
        <row r="35">
          <cell r="A35">
            <v>39158</v>
          </cell>
          <cell r="B35" t="str">
            <v xml:space="preserve">ABRACADEIRA EM ACO PARA AMARRACAO DE ELETRODUTOS, TIPO ECONOMICA (GOTA), COM 8"                                                                                                                                                                                                                                                                                                                                                                                                                           </v>
          </cell>
          <cell r="C35" t="str">
            <v xml:space="preserve">UN    </v>
          </cell>
          <cell r="D35" t="str">
            <v>CR</v>
          </cell>
          <cell r="E35" t="str">
            <v>13,41</v>
          </cell>
        </row>
        <row r="36">
          <cell r="A36">
            <v>39141</v>
          </cell>
          <cell r="B36" t="str">
            <v xml:space="preserve">ABRACADEIRA EM ACO PARA AMARRACAO DE ELETRODUTOS, TIPO U SIMPLES, COM 1 1/2"                                                                                                                                                                                                                                                                                                                                                                                                                              </v>
          </cell>
          <cell r="C36" t="str">
            <v xml:space="preserve">UN    </v>
          </cell>
          <cell r="D36" t="str">
            <v>CR</v>
          </cell>
          <cell r="E36" t="str">
            <v>0,97</v>
          </cell>
        </row>
        <row r="37">
          <cell r="A37">
            <v>39140</v>
          </cell>
          <cell r="B37" t="str">
            <v xml:space="preserve">ABRACADEIRA EM ACO PARA AMARRACAO DE ELETRODUTOS, TIPO U SIMPLES, COM 1 1/4"                                                                                                                                                                                                                                                                                                                                                                                                                              </v>
          </cell>
          <cell r="C37" t="str">
            <v xml:space="preserve">UN    </v>
          </cell>
          <cell r="D37" t="str">
            <v>CR</v>
          </cell>
          <cell r="E37" t="str">
            <v>0,88</v>
          </cell>
        </row>
        <row r="38">
          <cell r="A38">
            <v>39137</v>
          </cell>
          <cell r="B38" t="str">
            <v xml:space="preserve">ABRACADEIRA EM ACO PARA AMARRACAO DE ELETRODUTOS, TIPO U SIMPLES, COM 1/2"                                                                                                                                                                                                                                                                                                                                                                                                                                </v>
          </cell>
          <cell r="C38" t="str">
            <v xml:space="preserve">UN    </v>
          </cell>
          <cell r="D38" t="str">
            <v>CR</v>
          </cell>
          <cell r="E38" t="str">
            <v>0,50</v>
          </cell>
        </row>
        <row r="39">
          <cell r="A39">
            <v>39139</v>
          </cell>
          <cell r="B39" t="str">
            <v xml:space="preserve">ABRACADEIRA EM ACO PARA AMARRACAO DE ELETRODUTOS, TIPO U SIMPLES, COM 1"                                                                                                                                                                                                                                                                                                                                                                                                                                  </v>
          </cell>
          <cell r="C39" t="str">
            <v xml:space="preserve">UN    </v>
          </cell>
          <cell r="D39" t="str">
            <v>CR</v>
          </cell>
          <cell r="E39" t="str">
            <v>0,73</v>
          </cell>
        </row>
        <row r="40">
          <cell r="A40">
            <v>39143</v>
          </cell>
          <cell r="B40" t="str">
            <v xml:space="preserve">ABRACADEIRA EM ACO PARA AMARRACAO DE ELETRODUTOS, TIPO U SIMPLES, COM 2 1/2"                                                                                                                                                                                                                                                                                                                                                                                                                              </v>
          </cell>
          <cell r="C40" t="str">
            <v xml:space="preserve">UN    </v>
          </cell>
          <cell r="D40" t="str">
            <v>CR</v>
          </cell>
          <cell r="E40" t="str">
            <v>2,00</v>
          </cell>
        </row>
        <row r="41">
          <cell r="A41">
            <v>39142</v>
          </cell>
          <cell r="B41" t="str">
            <v xml:space="preserve">ABRACADEIRA EM ACO PARA AMARRACAO DE ELETRODUTOS, TIPO U SIMPLES, COM 2"                                                                                                                                                                                                                                                                                                                                                                                                                                  </v>
          </cell>
          <cell r="C41" t="str">
            <v xml:space="preserve">UN    </v>
          </cell>
          <cell r="D41" t="str">
            <v>CR</v>
          </cell>
          <cell r="E41" t="str">
            <v>1,44</v>
          </cell>
        </row>
        <row r="42">
          <cell r="A42">
            <v>39138</v>
          </cell>
          <cell r="B42" t="str">
            <v xml:space="preserve">ABRACADEIRA EM ACO PARA AMARRACAO DE ELETRODUTOS, TIPO U SIMPLES, COM 3/4"                                                                                                                                                                                                                                                                                                                                                                                                                                </v>
          </cell>
          <cell r="C42" t="str">
            <v xml:space="preserve">UN    </v>
          </cell>
          <cell r="D42" t="str">
            <v>CR</v>
          </cell>
          <cell r="E42" t="str">
            <v>0,53</v>
          </cell>
        </row>
        <row r="43">
          <cell r="A43">
            <v>39136</v>
          </cell>
          <cell r="B43" t="str">
            <v xml:space="preserve">ABRACADEIRA EM ACO PARA AMARRACAO DE ELETRODUTOS, TIPO U SIMPLES, COM 3/8"                                                                                                                                                                                                                                                                                                                                                                                                                                </v>
          </cell>
          <cell r="C43" t="str">
            <v xml:space="preserve">UN    </v>
          </cell>
          <cell r="D43" t="str">
            <v>CR</v>
          </cell>
          <cell r="E43" t="str">
            <v>0,35</v>
          </cell>
        </row>
        <row r="44">
          <cell r="A44">
            <v>39144</v>
          </cell>
          <cell r="B44" t="str">
            <v xml:space="preserve">ABRACADEIRA EM ACO PARA AMARRACAO DE ELETRODUTOS, TIPO U SIMPLES, COM 3"                                                                                                                                                                                                                                                                                                                                                                                                                                  </v>
          </cell>
          <cell r="C44" t="str">
            <v xml:space="preserve">UN    </v>
          </cell>
          <cell r="D44" t="str">
            <v>CR</v>
          </cell>
          <cell r="E44" t="str">
            <v>2,34</v>
          </cell>
        </row>
        <row r="45">
          <cell r="A45">
            <v>39145</v>
          </cell>
          <cell r="B45" t="str">
            <v xml:space="preserve">ABRACADEIRA EM ACO PARA AMARRACAO DE ELETRODUTOS, TIPO U SIMPLES, COM 4"                                                                                                                                                                                                                                                                                                                                                                                                                                  </v>
          </cell>
          <cell r="C45" t="str">
            <v xml:space="preserve">UN    </v>
          </cell>
          <cell r="D45" t="str">
            <v>CR</v>
          </cell>
          <cell r="E45" t="str">
            <v>3,85</v>
          </cell>
        </row>
        <row r="46">
          <cell r="A46">
            <v>12615</v>
          </cell>
          <cell r="B46" t="str">
            <v xml:space="preserve">ABRACADEIRA PVC, PARA CALHA PLUVIAL, DIAMETRO ENTRE *80 E 100* MM, PARA DRENAGEM PLUVIAL PREDIAL                                                                                                                                                                                                                                                                                                                                                                                                          </v>
          </cell>
          <cell r="C46" t="str">
            <v xml:space="preserve">UN    </v>
          </cell>
          <cell r="D46" t="str">
            <v>CR</v>
          </cell>
          <cell r="E46" t="str">
            <v>13,43</v>
          </cell>
        </row>
        <row r="47">
          <cell r="A47">
            <v>11927</v>
          </cell>
          <cell r="B47" t="str">
            <v xml:space="preserve">ABRACADEIRA, GALVANIZADA/ZINCADA, ROSCA SEM FIM, PARAFUSO INOX, LARGURA  FITA *12,6 A *14 MM, D = 2" A 2 1/2"                                                                                                                                                                                                                                                                                                                                                                                             </v>
          </cell>
          <cell r="C47" t="str">
            <v xml:space="preserve">UN    </v>
          </cell>
          <cell r="D47" t="str">
            <v>AS</v>
          </cell>
          <cell r="E47" t="str">
            <v>8,27</v>
          </cell>
        </row>
        <row r="48">
          <cell r="A48">
            <v>11928</v>
          </cell>
          <cell r="B48" t="str">
            <v xml:space="preserve">ABRACADEIRA, GALVANIZADA/ZINCADA, ROSCA SEM FIM, PARAFUSO INOX, LARGURA  FITA *12,6 A *14 MM, D = 3" A 3 3/4"                                                                                                                                                                                                                                                                                                                                                                                             </v>
          </cell>
          <cell r="C48" t="str">
            <v xml:space="preserve">UN    </v>
          </cell>
          <cell r="D48" t="str">
            <v>AS</v>
          </cell>
          <cell r="E48" t="str">
            <v>9,48</v>
          </cell>
        </row>
        <row r="49">
          <cell r="A49">
            <v>11929</v>
          </cell>
          <cell r="B49" t="str">
            <v xml:space="preserve">ABRACADEIRA, GALVANIZADA/ZINCADA, ROSCA SEM FIM, PARAFUSO INOX, LARGURA  FITA *12,6 A *14 MM, D = 4" A 4 3/4"                                                                                                                                                                                                                                                                                                                                                                                             </v>
          </cell>
          <cell r="C49" t="str">
            <v xml:space="preserve">UN    </v>
          </cell>
          <cell r="D49" t="str">
            <v>AS</v>
          </cell>
          <cell r="E49" t="str">
            <v>14,66</v>
          </cell>
        </row>
        <row r="50">
          <cell r="A50">
            <v>36801</v>
          </cell>
          <cell r="B50" t="str">
            <v xml:space="preserve">ACABAMENTO DE METAL CROMADO PARA REGISTRO PEQUENO, DE PAREDE, 1/2 " OU 3/4 "                                                                                                                                                                                                                                                                                                                                                                                                                              </v>
          </cell>
          <cell r="C50" t="str">
            <v xml:space="preserve">UN    </v>
          </cell>
          <cell r="D50" t="str">
            <v>CR</v>
          </cell>
          <cell r="E50" t="str">
            <v>38,75</v>
          </cell>
        </row>
        <row r="51">
          <cell r="A51">
            <v>36246</v>
          </cell>
          <cell r="B51" t="str">
            <v xml:space="preserve">ACABAMENTO SIMPLES/CONVENCIONAL PARA FORRO PVC, TIPO "U" OU "C", COR BRANCA, COMPRIMENTO 6 M                                                                                                                                                                                                                                                                                                                                                                                                              </v>
          </cell>
          <cell r="C51" t="str">
            <v xml:space="preserve">M     </v>
          </cell>
          <cell r="D51" t="str">
            <v>CR</v>
          </cell>
          <cell r="E51" t="str">
            <v>3,77</v>
          </cell>
        </row>
        <row r="52">
          <cell r="A52">
            <v>37600</v>
          </cell>
          <cell r="B52" t="str">
            <v xml:space="preserve">ACESSORIO DE LIGACAO NAO ELETRICO PARA CARGAS EXPLOSIVAS, TUBO DE 6 M                                                                                                                                                                                                                                                                                                                                                                                                                                     </v>
          </cell>
          <cell r="C52" t="str">
            <v xml:space="preserve">UN    </v>
          </cell>
          <cell r="D52" t="str">
            <v>AS</v>
          </cell>
          <cell r="E52" t="str">
            <v>121,11</v>
          </cell>
        </row>
        <row r="53">
          <cell r="A53">
            <v>37599</v>
          </cell>
          <cell r="B53" t="str">
            <v xml:space="preserve">ACESSORIO INICIADOR NAO ELETRICO, TUBO DE 6 M, TEMPO DE RETARDO DE *160* MS                                                                                                                                                                                                                                                                                                                                                                                                                               </v>
          </cell>
          <cell r="C53" t="str">
            <v xml:space="preserve">UN    </v>
          </cell>
          <cell r="D53" t="str">
            <v>AS</v>
          </cell>
          <cell r="E53" t="str">
            <v>112,73</v>
          </cell>
        </row>
        <row r="54">
          <cell r="A54">
            <v>1</v>
          </cell>
          <cell r="B54" t="str">
            <v xml:space="preserve">ACETILENO (RECARGA DE GAS ACETILENO PARA CILINDRO DE CONJUNTO OXICORTE GRANDE) NAO INCLUI TROCA/MANUTENCAO DO CILINDRO                                                                                                                                                                                                                                                                                                                                                                                    </v>
          </cell>
          <cell r="C54" t="str">
            <v xml:space="preserve">KG    </v>
          </cell>
          <cell r="D54" t="str">
            <v xml:space="preserve">C </v>
          </cell>
          <cell r="E54" t="str">
            <v>67,99</v>
          </cell>
        </row>
        <row r="55">
          <cell r="A55">
            <v>3</v>
          </cell>
          <cell r="B55" t="str">
            <v xml:space="preserve">ACIDO CLORIDRICO / ACIDO MURIATICO, DILUICAO 10% A 12% PARA USO EM LIMPEZA                                                                                                                                                                                                                                                                                                                                                                                                                                </v>
          </cell>
          <cell r="C55" t="str">
            <v xml:space="preserve">L     </v>
          </cell>
          <cell r="D55" t="str">
            <v>CR</v>
          </cell>
          <cell r="E55" t="str">
            <v>15,11</v>
          </cell>
        </row>
        <row r="56">
          <cell r="A56">
            <v>43054</v>
          </cell>
          <cell r="B56" t="str">
            <v xml:space="preserve">ACO CA-25, 10,0 MM, OU 12,5 MM, OU 16,0 MM, OU 20,0 MM, OU 25,0 MM, VERGALHAO                                                                                                                                                                                                                                                                                                                                                                                                                             </v>
          </cell>
          <cell r="C56" t="str">
            <v xml:space="preserve">KG    </v>
          </cell>
          <cell r="D56" t="str">
            <v>CR</v>
          </cell>
          <cell r="E56" t="str">
            <v>9,55</v>
          </cell>
        </row>
        <row r="57">
          <cell r="A57">
            <v>42402</v>
          </cell>
          <cell r="B57" t="str">
            <v xml:space="preserve">ACO CA-25, 16,0 MM, BARRA DE TRANSFERENCIA                                                                                                                                                                                                                                                                                                                                                                                                                                                                </v>
          </cell>
          <cell r="C57" t="str">
            <v xml:space="preserve">KG    </v>
          </cell>
          <cell r="D57" t="str">
            <v>CR</v>
          </cell>
          <cell r="E57" t="str">
            <v>9,13</v>
          </cell>
        </row>
        <row r="58">
          <cell r="A58">
            <v>42403</v>
          </cell>
          <cell r="B58" t="str">
            <v xml:space="preserve">ACO CA-25, 20,0 MM, BARRA DE TRANSFERENCIA                                                                                                                                                                                                                                                                                                                                                                                                                                                                </v>
          </cell>
          <cell r="C58" t="str">
            <v xml:space="preserve">KG    </v>
          </cell>
          <cell r="D58" t="str">
            <v>CR</v>
          </cell>
          <cell r="E58" t="str">
            <v>11,71</v>
          </cell>
        </row>
        <row r="59">
          <cell r="A59">
            <v>42404</v>
          </cell>
          <cell r="B59" t="str">
            <v xml:space="preserve">ACO CA-25, 25,0 MM, BARRA DE TRANSFERENCIA                                                                                                                                                                                                                                                                                                                                                                                                                                                                </v>
          </cell>
          <cell r="C59" t="str">
            <v xml:space="preserve">KG    </v>
          </cell>
          <cell r="D59" t="str">
            <v>CR</v>
          </cell>
          <cell r="E59" t="str">
            <v>11,64</v>
          </cell>
        </row>
        <row r="60">
          <cell r="A60">
            <v>42405</v>
          </cell>
          <cell r="B60" t="str">
            <v xml:space="preserve">ACO CA-25, 32,0 MM, BARRA DE TRANSFERENCIA                                                                                                                                                                                                                                                                                                                                                                                                                                                                </v>
          </cell>
          <cell r="C60" t="str">
            <v xml:space="preserve">KG    </v>
          </cell>
          <cell r="D60" t="str">
            <v>CR</v>
          </cell>
          <cell r="E60" t="str">
            <v>12,40</v>
          </cell>
        </row>
        <row r="61">
          <cell r="A61">
            <v>34341</v>
          </cell>
          <cell r="B61" t="str">
            <v xml:space="preserve">ACO CA-25, 32,0 MM, VERGALHAO                                                                                                                                                                                                                                                                                                                                                                                                                                                                             </v>
          </cell>
          <cell r="C61" t="str">
            <v xml:space="preserve">KG    </v>
          </cell>
          <cell r="D61" t="str">
            <v>CR</v>
          </cell>
          <cell r="E61" t="str">
            <v>10,76</v>
          </cell>
        </row>
        <row r="62">
          <cell r="A62">
            <v>43053</v>
          </cell>
          <cell r="B62" t="str">
            <v xml:space="preserve">ACO CA-25, 6,3 MM OU 8,0 MM, VERGALHAO                                                                                                                                                                                                                                                                                                                                                                                                                                                                    </v>
          </cell>
          <cell r="C62" t="str">
            <v xml:space="preserve">KG    </v>
          </cell>
          <cell r="D62" t="str">
            <v>CR</v>
          </cell>
          <cell r="E62" t="str">
            <v>8,53</v>
          </cell>
        </row>
        <row r="63">
          <cell r="A63">
            <v>43058</v>
          </cell>
          <cell r="B63" t="str">
            <v xml:space="preserve">ACO CA-50, 10,0 MM, OU 12,5 MM, OU 16,0 MM, OU 20,0 MM, DOBRADO E CORTADO                                                                                                                                                                                                                                                                                                                                                                                                                                 </v>
          </cell>
          <cell r="C63" t="str">
            <v xml:space="preserve">KG    </v>
          </cell>
          <cell r="D63" t="str">
            <v>CR</v>
          </cell>
          <cell r="E63" t="str">
            <v>8,84</v>
          </cell>
        </row>
        <row r="64">
          <cell r="A64">
            <v>34</v>
          </cell>
          <cell r="B64" t="str">
            <v xml:space="preserve">ACO CA-50, 10,0 MM, VERGALHAO                                                                                                                                                                                                                                                                                                                                                                                                                                                                             </v>
          </cell>
          <cell r="C64" t="str">
            <v xml:space="preserve">KG    </v>
          </cell>
          <cell r="D64" t="str">
            <v>CR</v>
          </cell>
          <cell r="E64" t="str">
            <v>8,89</v>
          </cell>
        </row>
        <row r="65">
          <cell r="A65">
            <v>43055</v>
          </cell>
          <cell r="B65" t="str">
            <v xml:space="preserve">ACO CA-50, 12,5 MM OU 16,0 MM, VERGALHAO                                                                                                                                                                                                                                                                                                                                                                                                                                                                  </v>
          </cell>
          <cell r="C65" t="str">
            <v xml:space="preserve">KG    </v>
          </cell>
          <cell r="D65" t="str">
            <v xml:space="preserve">C </v>
          </cell>
          <cell r="E65" t="str">
            <v>7,70</v>
          </cell>
        </row>
        <row r="66">
          <cell r="A66">
            <v>43056</v>
          </cell>
          <cell r="B66" t="str">
            <v xml:space="preserve">ACO CA-50, 20,0 MM OU 25,0 MM, VERGALHAO                                                                                                                                                                                                                                                                                                                                                                                                                                                                  </v>
          </cell>
          <cell r="C66" t="str">
            <v xml:space="preserve">KG    </v>
          </cell>
          <cell r="D66" t="str">
            <v>CR</v>
          </cell>
          <cell r="E66" t="str">
            <v>8,88</v>
          </cell>
        </row>
        <row r="67">
          <cell r="A67">
            <v>43057</v>
          </cell>
          <cell r="B67" t="str">
            <v xml:space="preserve">ACO CA-50, 32,0 MM, VERGALHAO                                                                                                                                                                                                                                                                                                                                                                                                                                                                             </v>
          </cell>
          <cell r="C67" t="str">
            <v xml:space="preserve">KG    </v>
          </cell>
          <cell r="D67" t="str">
            <v>CR</v>
          </cell>
          <cell r="E67" t="str">
            <v>9,76</v>
          </cell>
        </row>
        <row r="68">
          <cell r="A68">
            <v>34449</v>
          </cell>
          <cell r="B68" t="str">
            <v xml:space="preserve">ACO CA-50, 6,3 MM, DOBRADO E CORTADO                                                                                                                                                                                                                                                                                                                                                                                                                                                                      </v>
          </cell>
          <cell r="C68" t="str">
            <v xml:space="preserve">KG    </v>
          </cell>
          <cell r="D68" t="str">
            <v>CR</v>
          </cell>
          <cell r="E68" t="str">
            <v>10,43</v>
          </cell>
        </row>
        <row r="69">
          <cell r="A69">
            <v>32</v>
          </cell>
          <cell r="B69" t="str">
            <v xml:space="preserve">ACO CA-50, 6,3 MM, VERGALHAO                                                                                                                                                                                                                                                                                                                                                                                                                                                                              </v>
          </cell>
          <cell r="C69" t="str">
            <v xml:space="preserve">KG    </v>
          </cell>
          <cell r="D69" t="str">
            <v>CR</v>
          </cell>
          <cell r="E69" t="str">
            <v>9,38</v>
          </cell>
        </row>
        <row r="70">
          <cell r="A70">
            <v>33</v>
          </cell>
          <cell r="B70" t="str">
            <v xml:space="preserve">ACO CA-50, 8,0 MM, VERGALHAO                                                                                                                                                                                                                                                                                                                                                                                                                                                                              </v>
          </cell>
          <cell r="C70" t="str">
            <v xml:space="preserve">KG    </v>
          </cell>
          <cell r="D70" t="str">
            <v>CR</v>
          </cell>
          <cell r="E70" t="str">
            <v>9,43</v>
          </cell>
        </row>
        <row r="71">
          <cell r="A71">
            <v>43061</v>
          </cell>
          <cell r="B71" t="str">
            <v xml:space="preserve">ACO CA-60, 4,2 MM OU 5,0 MM, DOBRADO E CORTADO                                                                                                                                                                                                                                                                                                                                                                                                                                                            </v>
          </cell>
          <cell r="C71" t="str">
            <v xml:space="preserve">KG    </v>
          </cell>
          <cell r="D71" t="str">
            <v>CR</v>
          </cell>
          <cell r="E71" t="str">
            <v>8,81</v>
          </cell>
        </row>
        <row r="72">
          <cell r="A72">
            <v>43059</v>
          </cell>
          <cell r="B72" t="str">
            <v xml:space="preserve">ACO CA-60, 4,2 MM, OU 5,0 MM, OU 6,0 MM, OU 7,0 MM, VERGALHAO                                                                                                                                                                                                                                                                                                                                                                                                                                             </v>
          </cell>
          <cell r="C72" t="str">
            <v xml:space="preserve">KG    </v>
          </cell>
          <cell r="D72" t="str">
            <v>CR</v>
          </cell>
          <cell r="E72" t="str">
            <v>8,41</v>
          </cell>
        </row>
        <row r="73">
          <cell r="A73">
            <v>43062</v>
          </cell>
          <cell r="B73" t="str">
            <v xml:space="preserve">ACO CA-60, 6,0 MM OU 7,0 MM, DOBRADO E CORTADO                                                                                                                                                                                                                                                                                                                                                                                                                                                            </v>
          </cell>
          <cell r="C73" t="str">
            <v xml:space="preserve">KG    </v>
          </cell>
          <cell r="D73" t="str">
            <v>CR</v>
          </cell>
          <cell r="E73" t="str">
            <v>9,32</v>
          </cell>
        </row>
        <row r="74">
          <cell r="A74">
            <v>43060</v>
          </cell>
          <cell r="B74" t="str">
            <v xml:space="preserve">ACO CA-60, 8,0 MM OU 9,5 MM, VERGALHAO                                                                                                                                                                                                                                                                                                                                                                                                                                                                    </v>
          </cell>
          <cell r="C74" t="str">
            <v xml:space="preserve">KG    </v>
          </cell>
          <cell r="D74" t="str">
            <v>CR</v>
          </cell>
          <cell r="E74" t="str">
            <v>7,33</v>
          </cell>
        </row>
        <row r="75">
          <cell r="A75">
            <v>40410</v>
          </cell>
          <cell r="B75" t="str">
            <v xml:space="preserve">ACOPLAMENTO RIGIDO EM FERRO FUNDIDO PARA SISTEMA DE TUBULACAO RANHURADA, DN 50 MM (2")                                                                                                                                                                                                                                                                                                                                                                                                                    </v>
          </cell>
          <cell r="C75" t="str">
            <v xml:space="preserve">UN    </v>
          </cell>
          <cell r="D75" t="str">
            <v>AS</v>
          </cell>
          <cell r="E75" t="str">
            <v>23,71</v>
          </cell>
        </row>
        <row r="76">
          <cell r="A76">
            <v>40411</v>
          </cell>
          <cell r="B76" t="str">
            <v xml:space="preserve">ACOPLAMENTO RIGIDO EM FERRO FUNDIDO PARA SISTEMA DE TUBULACAO RANHURADA, DN 65 MM (2 1/2")                                                                                                                                                                                                                                                                                                                                                                                                                </v>
          </cell>
          <cell r="C76" t="str">
            <v xml:space="preserve">UN    </v>
          </cell>
          <cell r="D76" t="str">
            <v>AS</v>
          </cell>
          <cell r="E76" t="str">
            <v>25,73</v>
          </cell>
        </row>
        <row r="77">
          <cell r="A77">
            <v>40412</v>
          </cell>
          <cell r="B77" t="str">
            <v xml:space="preserve">ACOPLAMENTO RIGIDO EM FERRO FUNDIDO PARA SISTEMA DE TUBULACAO RANHURADA, DN 80 MM (3")                                                                                                                                                                                                                                                                                                                                                                                                                    </v>
          </cell>
          <cell r="C77" t="str">
            <v xml:space="preserve">UN    </v>
          </cell>
          <cell r="D77" t="str">
            <v>AS</v>
          </cell>
          <cell r="E77" t="str">
            <v>28,88</v>
          </cell>
        </row>
        <row r="78">
          <cell r="A78">
            <v>44254</v>
          </cell>
          <cell r="B78" t="str">
            <v xml:space="preserve">ADAPTADOR CPVC, ROSCAVEL, COM FLANGES E ANEL DE VEDACAO, 15 MM, CAIXA D'AGUA PARA AGUA QUENTE                                                                                                                                                                                                                                                                                                                                                                                                             </v>
          </cell>
          <cell r="C78" t="str">
            <v xml:space="preserve">UN    </v>
          </cell>
          <cell r="D78" t="str">
            <v>CR</v>
          </cell>
          <cell r="E78" t="str">
            <v>26,58</v>
          </cell>
        </row>
        <row r="79">
          <cell r="A79">
            <v>44255</v>
          </cell>
          <cell r="B79" t="str">
            <v xml:space="preserve">ADAPTADOR CPVC, ROSCAVEL, COM FLANGES E ANEL DE VEDACAO, 22 MM, CAIXA D'AGUA PARA AGUA QUENTE                                                                                                                                                                                                                                                                                                                                                                                                             </v>
          </cell>
          <cell r="C79" t="str">
            <v xml:space="preserve">UN    </v>
          </cell>
          <cell r="D79" t="str">
            <v>CR</v>
          </cell>
          <cell r="E79" t="str">
            <v>29,46</v>
          </cell>
        </row>
        <row r="80">
          <cell r="A80">
            <v>44256</v>
          </cell>
          <cell r="B80" t="str">
            <v xml:space="preserve">ADAPTADOR CPVC, ROSCAVEL, COM FLANGES E ANEL DE VEDACAO, 28 MM, CAIXA D'AGUA PARA AGUA QUENTE                                                                                                                                                                                                                                                                                                                                                                                                             </v>
          </cell>
          <cell r="C80" t="str">
            <v xml:space="preserve">UN    </v>
          </cell>
          <cell r="D80" t="str">
            <v>CR</v>
          </cell>
          <cell r="E80" t="str">
            <v>33,28</v>
          </cell>
        </row>
        <row r="81">
          <cell r="A81">
            <v>44257</v>
          </cell>
          <cell r="B81" t="str">
            <v xml:space="preserve">ADAPTADOR CPVC, ROSCAVEL, COM FLANGES E ANEL DE VEDACAO, 35 MM, CAIXA D'AGUA PARA AGUA QUENTE                                                                                                                                                                                                                                                                                                                                                                                                             </v>
          </cell>
          <cell r="C81" t="str">
            <v xml:space="preserve">UN    </v>
          </cell>
          <cell r="D81" t="str">
            <v>CR</v>
          </cell>
          <cell r="E81" t="str">
            <v>52,65</v>
          </cell>
        </row>
        <row r="82">
          <cell r="A82">
            <v>44258</v>
          </cell>
          <cell r="B82" t="str">
            <v xml:space="preserve">ADAPTADOR CPVC, ROSCAVEL, COM FLANGES E ANEL DE VEDACAO, 42 MM, CAIXA D'AGUA PARA AGUA QUENTE                                                                                                                                                                                                                                                                                                                                                                                                             </v>
          </cell>
          <cell r="C82" t="str">
            <v xml:space="preserve">UN    </v>
          </cell>
          <cell r="D82" t="str">
            <v>CR</v>
          </cell>
          <cell r="E82" t="str">
            <v>60,17</v>
          </cell>
        </row>
        <row r="83">
          <cell r="A83">
            <v>44259</v>
          </cell>
          <cell r="B83" t="str">
            <v xml:space="preserve">ADAPTADOR CPVC, ROSCAVEL, COM FLANGES E ANEL DE VEDACAO, 54 MM, CAIXA D'AGUA PARA AGUA QUENTE                                                                                                                                                                                                                                                                                                                                                                                                             </v>
          </cell>
          <cell r="C83" t="str">
            <v xml:space="preserve">UN    </v>
          </cell>
          <cell r="D83" t="str">
            <v>CR</v>
          </cell>
          <cell r="E83" t="str">
            <v>82,59</v>
          </cell>
        </row>
        <row r="84">
          <cell r="A84">
            <v>55</v>
          </cell>
          <cell r="B84" t="str">
            <v xml:space="preserve">ADAPTADOR DE COMPRESSAO EM POLIPROPILENO (PP), PARA TUBO EM PEAD, 20 MM X 1/2", PARA LIGACAO PREDIAL DE AGUA (NTS 179)                                                                                                                                                                                                                                                                                                                                                                                    </v>
          </cell>
          <cell r="C84" t="str">
            <v xml:space="preserve">UN    </v>
          </cell>
          <cell r="D84" t="str">
            <v>AS</v>
          </cell>
          <cell r="E84" t="str">
            <v>4,52</v>
          </cell>
        </row>
        <row r="85">
          <cell r="A85">
            <v>61</v>
          </cell>
          <cell r="B85" t="str">
            <v xml:space="preserve">ADAPTADOR DE COMPRESSAO EM POLIPROPILENO (PP), PARA TUBO EM PEAD, 20 MM X 3/4", PARA LIGACAO PREDIAL DE AGUA (NTS 179)                                                                                                                                                                                                                                                                                                                                                                                    </v>
          </cell>
          <cell r="C85" t="str">
            <v xml:space="preserve">UN    </v>
          </cell>
          <cell r="D85" t="str">
            <v>AS</v>
          </cell>
          <cell r="E85" t="str">
            <v>4,27</v>
          </cell>
        </row>
        <row r="86">
          <cell r="A86">
            <v>62</v>
          </cell>
          <cell r="B86" t="str">
            <v xml:space="preserve">ADAPTADOR DE COMPRESSAO EM POLIPROPILENO (PP), PARA TUBO EM PEAD, 32 MM X 1", PARA LIGACAO PREDIAL DE AGUA (NTS 179)                                                                                                                                                                                                                                                                                                                                                                                      </v>
          </cell>
          <cell r="C86" t="str">
            <v xml:space="preserve">UN    </v>
          </cell>
          <cell r="D86" t="str">
            <v>AS</v>
          </cell>
          <cell r="E86" t="str">
            <v>8,86</v>
          </cell>
        </row>
        <row r="87">
          <cell r="A87">
            <v>103</v>
          </cell>
          <cell r="B87" t="str">
            <v xml:space="preserve">ADAPTADOR PVC SOLDAVEL CURTO COM BOLSA E ROSCA, 110 MM X 4", PARA AGUA FRIA                                                                                                                                                                                                                                                                                                                                                                                                                               </v>
          </cell>
          <cell r="C87" t="str">
            <v xml:space="preserve">UN    </v>
          </cell>
          <cell r="D87" t="str">
            <v>CR</v>
          </cell>
          <cell r="E87" t="str">
            <v>56,24</v>
          </cell>
        </row>
        <row r="88">
          <cell r="A88">
            <v>107</v>
          </cell>
          <cell r="B88" t="str">
            <v xml:space="preserve">ADAPTADOR PVC SOLDAVEL CURTO COM BOLSA E ROSCA, 20 MM X 1/2", PARA AGUA FRIA                                                                                                                                                                                                                                                                                                                                                                                                                              </v>
          </cell>
          <cell r="C88" t="str">
            <v xml:space="preserve">UN    </v>
          </cell>
          <cell r="D88" t="str">
            <v>CR</v>
          </cell>
          <cell r="E88" t="str">
            <v>1,06</v>
          </cell>
        </row>
        <row r="89">
          <cell r="A89">
            <v>65</v>
          </cell>
          <cell r="B89" t="str">
            <v xml:space="preserve">ADAPTADOR PVC SOLDAVEL CURTO COM BOLSA E ROSCA, 25 MM X 3/4", PARA AGUA FRIA                                                                                                                                                                                                                                                                                                                                                                                                                              </v>
          </cell>
          <cell r="C89" t="str">
            <v xml:space="preserve">UN    </v>
          </cell>
          <cell r="D89" t="str">
            <v>CR</v>
          </cell>
          <cell r="E89" t="str">
            <v>1,16</v>
          </cell>
        </row>
        <row r="90">
          <cell r="A90">
            <v>108</v>
          </cell>
          <cell r="B90" t="str">
            <v xml:space="preserve">ADAPTADOR PVC SOLDAVEL CURTO COM BOLSA E ROSCA, 32 MM X 1", PARA AGUA FRIA                                                                                                                                                                                                                                                                                                                                                                                                                                </v>
          </cell>
          <cell r="C90" t="str">
            <v xml:space="preserve">UN    </v>
          </cell>
          <cell r="D90" t="str">
            <v>CR</v>
          </cell>
          <cell r="E90" t="str">
            <v>2,33</v>
          </cell>
        </row>
        <row r="91">
          <cell r="A91">
            <v>110</v>
          </cell>
          <cell r="B91" t="str">
            <v xml:space="preserve">ADAPTADOR PVC SOLDAVEL CURTO COM BOLSA E ROSCA, 40 MM X 1 1/2", PARA AGUA FRIA                                                                                                                                                                                                                                                                                                                                                                                                                            </v>
          </cell>
          <cell r="C91" t="str">
            <v xml:space="preserve">UN    </v>
          </cell>
          <cell r="D91" t="str">
            <v>CR</v>
          </cell>
          <cell r="E91" t="str">
            <v>8,09</v>
          </cell>
        </row>
        <row r="92">
          <cell r="A92">
            <v>109</v>
          </cell>
          <cell r="B92" t="str">
            <v xml:space="preserve">ADAPTADOR PVC SOLDAVEL CURTO COM BOLSA E ROSCA, 40 MM X 1 1/4", PARA AGUA FRIA                                                                                                                                                                                                                                                                                                                                                                                                                            </v>
          </cell>
          <cell r="C92" t="str">
            <v xml:space="preserve">UN    </v>
          </cell>
          <cell r="D92" t="str">
            <v>CR</v>
          </cell>
          <cell r="E92" t="str">
            <v>4,82</v>
          </cell>
        </row>
        <row r="93">
          <cell r="A93">
            <v>111</v>
          </cell>
          <cell r="B93" t="str">
            <v xml:space="preserve">ADAPTADOR PVC SOLDAVEL CURTO COM BOLSA E ROSCA, 50 MM X 1 1/4", PARA AGUA FRIA                                                                                                                                                                                                                                                                                                                                                                                                                            </v>
          </cell>
          <cell r="C93" t="str">
            <v xml:space="preserve">UN    </v>
          </cell>
          <cell r="D93" t="str">
            <v>CR</v>
          </cell>
          <cell r="E93" t="str">
            <v>10,95</v>
          </cell>
        </row>
        <row r="94">
          <cell r="A94">
            <v>112</v>
          </cell>
          <cell r="B94" t="str">
            <v xml:space="preserve">ADAPTADOR PVC SOLDAVEL CURTO COM BOLSA E ROSCA, 50 MM X1 1/2", PARA AGUA FRIA                                                                                                                                                                                                                                                                                                                                                                                                                             </v>
          </cell>
          <cell r="C94" t="str">
            <v xml:space="preserve">UN    </v>
          </cell>
          <cell r="D94" t="str">
            <v>CR</v>
          </cell>
          <cell r="E94" t="str">
            <v>5,80</v>
          </cell>
        </row>
        <row r="95">
          <cell r="A95">
            <v>113</v>
          </cell>
          <cell r="B95" t="str">
            <v xml:space="preserve">ADAPTADOR PVC SOLDAVEL CURTO COM BOLSA E ROSCA, 60 MM X 2", PARA AGUA FRIA                                                                                                                                                                                                                                                                                                                                                                                                                                </v>
          </cell>
          <cell r="C95" t="str">
            <v xml:space="preserve">UN    </v>
          </cell>
          <cell r="D95" t="str">
            <v>CR</v>
          </cell>
          <cell r="E95" t="str">
            <v>14,52</v>
          </cell>
        </row>
        <row r="96">
          <cell r="A96">
            <v>104</v>
          </cell>
          <cell r="B96" t="str">
            <v xml:space="preserve">ADAPTADOR PVC SOLDAVEL CURTO COM BOLSA E ROSCA, 75 MM X 2 1/2", PARA AGUA FRIA                                                                                                                                                                                                                                                                                                                                                                                                                            </v>
          </cell>
          <cell r="C96" t="str">
            <v xml:space="preserve">UN    </v>
          </cell>
          <cell r="D96" t="str">
            <v>CR</v>
          </cell>
          <cell r="E96" t="str">
            <v>25,28</v>
          </cell>
        </row>
        <row r="97">
          <cell r="A97">
            <v>102</v>
          </cell>
          <cell r="B97" t="str">
            <v xml:space="preserve">ADAPTADOR PVC SOLDAVEL CURTO COM BOLSA E ROSCA, 85 MM X 3", PARA AGUA FRIA                                                                                                                                                                                                                                                                                                                                                                                                                                </v>
          </cell>
          <cell r="C97" t="str">
            <v xml:space="preserve">UN    </v>
          </cell>
          <cell r="D97" t="str">
            <v>CR</v>
          </cell>
          <cell r="E97" t="str">
            <v>34,85</v>
          </cell>
        </row>
        <row r="98">
          <cell r="A98">
            <v>95</v>
          </cell>
          <cell r="B98" t="str">
            <v xml:space="preserve">ADAPTADOR PVC SOLDAVEL, COM FLANGE E ANEL DE VEDACAO, 20 MM X 1/2", PARA CAIXA D'AGUA                                                                                                                                                                                                                                                                                                                                                                                                                     </v>
          </cell>
          <cell r="C98" t="str">
            <v xml:space="preserve">UN    </v>
          </cell>
          <cell r="D98" t="str">
            <v>CR</v>
          </cell>
          <cell r="E98" t="str">
            <v>14,73</v>
          </cell>
        </row>
        <row r="99">
          <cell r="A99">
            <v>96</v>
          </cell>
          <cell r="B99" t="str">
            <v xml:space="preserve">ADAPTADOR PVC SOLDAVEL, COM FLANGE E ANEL DE VEDACAO, 25 MM X 3/4", PARA CAIXA D'AGUA                                                                                                                                                                                                                                                                                                                                                                                                                     </v>
          </cell>
          <cell r="C99" t="str">
            <v xml:space="preserve">UN    </v>
          </cell>
          <cell r="D99" t="str">
            <v>CR</v>
          </cell>
          <cell r="E99" t="str">
            <v>16,02</v>
          </cell>
        </row>
        <row r="100">
          <cell r="A100">
            <v>97</v>
          </cell>
          <cell r="B100" t="str">
            <v xml:space="preserve">ADAPTADOR PVC SOLDAVEL, COM FLANGE E ANEL DE VEDACAO, 32 MM X 1", PARA CAIXA D'AGUA                                                                                                                                                                                                                                                                                                                                                                                                                       </v>
          </cell>
          <cell r="C100" t="str">
            <v xml:space="preserve">UN    </v>
          </cell>
          <cell r="D100" t="str">
            <v>CR</v>
          </cell>
          <cell r="E100" t="str">
            <v>24,10</v>
          </cell>
        </row>
        <row r="101">
          <cell r="A101">
            <v>98</v>
          </cell>
          <cell r="B101" t="str">
            <v xml:space="preserve">ADAPTADOR PVC SOLDAVEL, COM FLANGE E ANEL DE VEDACAO, 40 MM X 1 1/4", PARA CAIXA D'AGUA                                                                                                                                                                                                                                                                                                                                                                                                                   </v>
          </cell>
          <cell r="C101" t="str">
            <v xml:space="preserve">UN    </v>
          </cell>
          <cell r="D101" t="str">
            <v>CR</v>
          </cell>
          <cell r="E101" t="str">
            <v>36,08</v>
          </cell>
        </row>
        <row r="102">
          <cell r="A102">
            <v>99</v>
          </cell>
          <cell r="B102" t="str">
            <v xml:space="preserve">ADAPTADOR PVC SOLDAVEL, COM FLANGE E ANEL DE VEDACAO, 50 MM X 1 1/2", PARA CAIXA D'AGUA                                                                                                                                                                                                                                                                                                                                                                                                                   </v>
          </cell>
          <cell r="C102" t="str">
            <v xml:space="preserve">UN    </v>
          </cell>
          <cell r="D102" t="str">
            <v>CR</v>
          </cell>
          <cell r="E102" t="str">
            <v>34,10</v>
          </cell>
        </row>
        <row r="103">
          <cell r="A103">
            <v>100</v>
          </cell>
          <cell r="B103" t="str">
            <v xml:space="preserve">ADAPTADOR PVC SOLDAVEL, COM FLANGES E ANEL DE VEDACAO, 60 MM X 2", PARA CAIXA D' AGUA                                                                                                                                                                                                                                                                                                                                                                                                                     </v>
          </cell>
          <cell r="C103" t="str">
            <v xml:space="preserve">UN    </v>
          </cell>
          <cell r="D103" t="str">
            <v>CR</v>
          </cell>
          <cell r="E103" t="str">
            <v>59,57</v>
          </cell>
        </row>
        <row r="104">
          <cell r="A104">
            <v>75</v>
          </cell>
          <cell r="B104" t="str">
            <v xml:space="preserve">ADAPTADOR PVC SOLDAVEL, COM FLANGES LIVRES, 110 MM X 4", PARA CAIXA D' AGUA                                                                                                                                                                                                                                                                                                                                                                                                                               </v>
          </cell>
          <cell r="C104" t="str">
            <v xml:space="preserve">UN    </v>
          </cell>
          <cell r="D104" t="str">
            <v>CR</v>
          </cell>
          <cell r="E104" t="str">
            <v>347,33</v>
          </cell>
        </row>
        <row r="105">
          <cell r="A105">
            <v>83</v>
          </cell>
          <cell r="B105" t="str">
            <v xml:space="preserve">ADAPTADOR PVC SOLDAVEL, COM FLANGES LIVRES, 75 MM X 2  1/2", PARA CAIXA D' AGUA                                                                                                                                                                                                                                                                                                                                                                                                                           </v>
          </cell>
          <cell r="C105" t="str">
            <v xml:space="preserve">UN    </v>
          </cell>
          <cell r="D105" t="str">
            <v>CR</v>
          </cell>
          <cell r="E105" t="str">
            <v>277,68</v>
          </cell>
        </row>
        <row r="106">
          <cell r="A106">
            <v>74</v>
          </cell>
          <cell r="B106" t="str">
            <v xml:space="preserve">ADAPTADOR PVC SOLDAVEL, COM FLANGES LIVRES, 85 MM X 3", PARA CAIXA D' AGUA                                                                                                                                                                                                                                                                                                                                                                                                                                </v>
          </cell>
          <cell r="C106" t="str">
            <v xml:space="preserve">UN    </v>
          </cell>
          <cell r="D106" t="str">
            <v>CR</v>
          </cell>
          <cell r="E106" t="str">
            <v>397,01</v>
          </cell>
        </row>
        <row r="107">
          <cell r="A107">
            <v>106</v>
          </cell>
          <cell r="B107" t="str">
            <v xml:space="preserve">ADAPTADOR PVC SOLDAVEL, LONGO, COM FLANGE LIVRE,  110 MM X 4", PARA CAIXA D' AGUA                                                                                                                                                                                                                                                                                                                                                                                                                         </v>
          </cell>
          <cell r="C107" t="str">
            <v xml:space="preserve">UN    </v>
          </cell>
          <cell r="D107" t="str">
            <v>CR</v>
          </cell>
          <cell r="E107" t="str">
            <v>502,03</v>
          </cell>
        </row>
        <row r="108">
          <cell r="A108">
            <v>88</v>
          </cell>
          <cell r="B108" t="str">
            <v xml:space="preserve">ADAPTADOR PVC SOLDAVEL, LONGO, COM FLANGE LIVRE,  32 MM X 1", PARA CAIXA D' AGUA                                                                                                                                                                                                                                                                                                                                                                                                                          </v>
          </cell>
          <cell r="C108" t="str">
            <v xml:space="preserve">UN    </v>
          </cell>
          <cell r="D108" t="str">
            <v>CR</v>
          </cell>
          <cell r="E108" t="str">
            <v>14,11</v>
          </cell>
        </row>
        <row r="109">
          <cell r="A109">
            <v>82</v>
          </cell>
          <cell r="B109" t="str">
            <v xml:space="preserve">ADAPTADOR PVC SOLDAVEL, LONGO, COM FLANGE LIVRE,  75 MM X 2 1/2", PARA CAIXA D' AGUA                                                                                                                                                                                                                                                                                                                                                                                                                      </v>
          </cell>
          <cell r="C109" t="str">
            <v xml:space="preserve">UN    </v>
          </cell>
          <cell r="D109" t="str">
            <v>CR</v>
          </cell>
          <cell r="E109" t="str">
            <v>264,19</v>
          </cell>
        </row>
        <row r="110">
          <cell r="A110">
            <v>105</v>
          </cell>
          <cell r="B110" t="str">
            <v xml:space="preserve">ADAPTADOR PVC SOLDAVEL, LONGO, COM FLANGE LIVRE,  85 MM X 3", PARA CAIXA D' AGUA                                                                                                                                                                                                                                                                                                                                                                                                                          </v>
          </cell>
          <cell r="C110" t="str">
            <v xml:space="preserve">UN    </v>
          </cell>
          <cell r="D110" t="str">
            <v>CR</v>
          </cell>
          <cell r="E110" t="str">
            <v>374,35</v>
          </cell>
        </row>
        <row r="111">
          <cell r="A111">
            <v>60</v>
          </cell>
          <cell r="B111" t="str">
            <v xml:space="preserve">ADAPTADOR PVC, COM REGISTRO, PARA PEAD, 20 MM X 3/4", PARA LIGACAO PREDIAL DE AGUA                                                                                                                                                                                                                                                                                                                                                                                                                        </v>
          </cell>
          <cell r="C111" t="str">
            <v xml:space="preserve">UN    </v>
          </cell>
          <cell r="D111" t="str">
            <v>AS</v>
          </cell>
          <cell r="E111" t="str">
            <v>5,86</v>
          </cell>
        </row>
        <row r="112">
          <cell r="A112">
            <v>72</v>
          </cell>
          <cell r="B112" t="str">
            <v xml:space="preserve">ADAPTADOR PVC, ROSCAVEL, COM FLANGES E ANEL DE VEDACAO, 1 1/2", PARA CAIXA D'AGUA                                                                                                                                                                                                                                                                                                                                                                                                                         </v>
          </cell>
          <cell r="C112" t="str">
            <v xml:space="preserve">UN    </v>
          </cell>
          <cell r="D112" t="str">
            <v>CR</v>
          </cell>
          <cell r="E112" t="str">
            <v>65,39</v>
          </cell>
        </row>
        <row r="113">
          <cell r="A113">
            <v>67</v>
          </cell>
          <cell r="B113" t="str">
            <v xml:space="preserve">ADAPTADOR PVC, ROSCAVEL, COM FLANGES E ANEL DE VEDACAO, 1/2", PARA CAIXA D' AGUA                                                                                                                                                                                                                                                                                                                                                                                                                          </v>
          </cell>
          <cell r="C113" t="str">
            <v xml:space="preserve">UN    </v>
          </cell>
          <cell r="D113" t="str">
            <v>CR</v>
          </cell>
          <cell r="E113" t="str">
            <v>21,14</v>
          </cell>
        </row>
        <row r="114">
          <cell r="A114">
            <v>71</v>
          </cell>
          <cell r="B114" t="str">
            <v xml:space="preserve">ADAPTADOR PVC, ROSCAVEL, COM FLANGES E ANEL DE VEDACAO, 1", PARA CAIXA D' AGUA                                                                                                                                                                                                                                                                                                                                                                                                                            </v>
          </cell>
          <cell r="C114" t="str">
            <v xml:space="preserve">UN    </v>
          </cell>
          <cell r="D114" t="str">
            <v>CR</v>
          </cell>
          <cell r="E114" t="str">
            <v>40,39</v>
          </cell>
        </row>
        <row r="115">
          <cell r="A115">
            <v>73</v>
          </cell>
          <cell r="B115" t="str">
            <v xml:space="preserve">ADAPTADOR PVC, ROSCAVEL, COM FLANGES E ANEL DE VEDACAO, 3/4", PARA CAIXA D' AGUA                                                                                                                                                                                                                                                                                                                                                                                                                          </v>
          </cell>
          <cell r="C115" t="str">
            <v xml:space="preserve">UN    </v>
          </cell>
          <cell r="D115" t="str">
            <v>CR</v>
          </cell>
          <cell r="E115" t="str">
            <v>20,23</v>
          </cell>
        </row>
        <row r="116">
          <cell r="A116">
            <v>37997</v>
          </cell>
          <cell r="B116" t="str">
            <v xml:space="preserve">ADAPTADOR, CPVC, SOLDAVEL, 15 MM, PARA AGUA QUENTE                                                                                                                                                                                                                                                                                                                                                                                                                                                        </v>
          </cell>
          <cell r="C116" t="str">
            <v xml:space="preserve">UN    </v>
          </cell>
          <cell r="D116" t="str">
            <v>CR</v>
          </cell>
          <cell r="E116" t="str">
            <v>15,84</v>
          </cell>
        </row>
        <row r="117">
          <cell r="A117">
            <v>37998</v>
          </cell>
          <cell r="B117" t="str">
            <v xml:space="preserve">ADAPTADOR, CPVC, SOLDAVEL, 22 MM, PARA AGUA QUENTE                                                                                                                                                                                                                                                                                                                                                                                                                                                        </v>
          </cell>
          <cell r="C117" t="str">
            <v xml:space="preserve">UN    </v>
          </cell>
          <cell r="D117" t="str">
            <v>CR</v>
          </cell>
          <cell r="E117" t="str">
            <v>21,20</v>
          </cell>
        </row>
        <row r="118">
          <cell r="A118">
            <v>10899</v>
          </cell>
          <cell r="B118" t="str">
            <v xml:space="preserve">ADAPTADOR, EM LATAO, ENGATE RAPIDO 2 1/2" X ROSCA INTERNA 5 FIOS 2 1/2",  PARA INSTALACAO PREDIAL DE COMBATE A INCENDIO                                                                                                                                                                                                                                                                                                                                                                                   </v>
          </cell>
          <cell r="C118" t="str">
            <v xml:space="preserve">UN    </v>
          </cell>
          <cell r="D118" t="str">
            <v>AS</v>
          </cell>
          <cell r="E118" t="str">
            <v>129,23</v>
          </cell>
        </row>
        <row r="119">
          <cell r="A119">
            <v>10900</v>
          </cell>
          <cell r="B119" t="str">
            <v xml:space="preserve">ADAPTADOR, EM LATAO, ENGATE RAPIDO1 1/2" X ROSCA INTERNA 5 FIOS 2 1/2",  PARA INSTALACAO PREDIAL DE COMBATE A INCENDIO                                                                                                                                                                                                                                                                                                                                                                                    </v>
          </cell>
          <cell r="C119" t="str">
            <v xml:space="preserve">UN    </v>
          </cell>
          <cell r="D119" t="str">
            <v>AS</v>
          </cell>
          <cell r="E119" t="str">
            <v>101,14</v>
          </cell>
        </row>
        <row r="120">
          <cell r="A120">
            <v>46</v>
          </cell>
          <cell r="B120" t="str">
            <v xml:space="preserve">ADAPTADOR, PVC PBA,  BOLSA/ROSCA, JE, DN 75 / DE  85 MM                                                                                                                                                                                                                                                                                                                                                                                                                                                   </v>
          </cell>
          <cell r="C120" t="str">
            <v xml:space="preserve">UN    </v>
          </cell>
          <cell r="D120" t="str">
            <v>AS</v>
          </cell>
          <cell r="E120" t="str">
            <v>53,77</v>
          </cell>
        </row>
        <row r="121">
          <cell r="A121">
            <v>47</v>
          </cell>
          <cell r="B121" t="str">
            <v xml:space="preserve">ADAPTADOR, PVC PBA, BOLSA/ROSCA, JE, DN 100 / DE 110 MM                                                                                                                                                                                                                                                                                                                                                                                                                                                   </v>
          </cell>
          <cell r="C121" t="str">
            <v xml:space="preserve">UN    </v>
          </cell>
          <cell r="D121" t="str">
            <v>AS</v>
          </cell>
          <cell r="E121" t="str">
            <v>91,94</v>
          </cell>
        </row>
        <row r="122">
          <cell r="A122">
            <v>48</v>
          </cell>
          <cell r="B122" t="str">
            <v xml:space="preserve">ADAPTADOR, PVC PBA, BOLSA/ROSCA, JE, DN 50 / DE 60 MM                                                                                                                                                                                                                                                                                                                                                                                                                                                     </v>
          </cell>
          <cell r="C122" t="str">
            <v xml:space="preserve">UN    </v>
          </cell>
          <cell r="D122" t="str">
            <v>AS</v>
          </cell>
          <cell r="E122" t="str">
            <v>23,98</v>
          </cell>
        </row>
        <row r="123">
          <cell r="A123">
            <v>52</v>
          </cell>
          <cell r="B123" t="str">
            <v xml:space="preserve">ADAPTADOR, PVC PBA, PONTA/ROSCA, JE, DN 50 / DE  60 MM                                                                                                                                                                                                                                                                                                                                                                                                                                                    </v>
          </cell>
          <cell r="C123" t="str">
            <v xml:space="preserve">UN    </v>
          </cell>
          <cell r="D123" t="str">
            <v>AS</v>
          </cell>
          <cell r="E123" t="str">
            <v>18,22</v>
          </cell>
        </row>
        <row r="124">
          <cell r="A124">
            <v>43</v>
          </cell>
          <cell r="B124" t="str">
            <v xml:space="preserve">ADAPTADOR, PVC PBA, PONTA/ROSCA, JE, DN 75 / DE  85 MM                                                                                                                                                                                                                                                                                                                                                                                                                                                    </v>
          </cell>
          <cell r="C124" t="str">
            <v xml:space="preserve">UN    </v>
          </cell>
          <cell r="D124" t="str">
            <v>AS</v>
          </cell>
          <cell r="E124" t="str">
            <v>61,49</v>
          </cell>
        </row>
        <row r="125">
          <cell r="A125">
            <v>39719</v>
          </cell>
          <cell r="B125" t="str">
            <v xml:space="preserve">ADESIVO / COLA DE CONTATO LIQUIDO, A BASE DE RESINAS, PARA COLAGEM DE ESPUMA PARA ISOLAMENTO TERMICO FLEXIVEL                                                                                                                                                                                                                                                                                                                                                                                             </v>
          </cell>
          <cell r="C125" t="str">
            <v xml:space="preserve">L     </v>
          </cell>
          <cell r="D125" t="str">
            <v>CR</v>
          </cell>
          <cell r="E125" t="str">
            <v>160,12</v>
          </cell>
        </row>
        <row r="126">
          <cell r="A126">
            <v>3410</v>
          </cell>
          <cell r="B126" t="str">
            <v xml:space="preserve">ADESIVO / COLA PARA EPS (ISOPOR) E OUTROS MATERIAIS                                                                                                                                                                                                                                                                                                                                                                                                                                                       </v>
          </cell>
          <cell r="C126" t="str">
            <v xml:space="preserve">KG    </v>
          </cell>
          <cell r="D126" t="str">
            <v>CR</v>
          </cell>
          <cell r="E126" t="str">
            <v>36,02</v>
          </cell>
        </row>
        <row r="127">
          <cell r="A127">
            <v>4791</v>
          </cell>
          <cell r="B127" t="str">
            <v xml:space="preserve">ADESIVO ACRILICO DE BASE AQUOSA / COLA DE CONTATO                                                                                                                                                                                                                                                                                                                                                                                                                                                         </v>
          </cell>
          <cell r="C127" t="str">
            <v xml:space="preserve">KG    </v>
          </cell>
          <cell r="D127" t="str">
            <v>CR</v>
          </cell>
          <cell r="E127" t="str">
            <v>51,31</v>
          </cell>
        </row>
        <row r="128">
          <cell r="A128">
            <v>157</v>
          </cell>
          <cell r="B128" t="str">
            <v xml:space="preserve">ADESIVO ESTRUTURAL A BASE DE RESINA EPOXI PARA INJECAO EM TRINCAS, BICOMPONENTE, BAIXA VISCOSIDADE                                                                                                                                                                                                                                                                                                                                                                                                        </v>
          </cell>
          <cell r="C128" t="str">
            <v xml:space="preserve">KG    </v>
          </cell>
          <cell r="D128" t="str">
            <v>CR</v>
          </cell>
          <cell r="E128" t="str">
            <v>180,68</v>
          </cell>
        </row>
        <row r="129">
          <cell r="A129">
            <v>156</v>
          </cell>
          <cell r="B129" t="str">
            <v xml:space="preserve">ADESIVO ESTRUTURAL A BASE DE RESINA EPOXI, BICOMPONENTE, FLUIDO                                                                                                                                                                                                                                                                                                                                                                                                                                           </v>
          </cell>
          <cell r="C129" t="str">
            <v xml:space="preserve">KG    </v>
          </cell>
          <cell r="D129" t="str">
            <v>CR</v>
          </cell>
          <cell r="E129" t="str">
            <v>64,33</v>
          </cell>
        </row>
        <row r="130">
          <cell r="A130">
            <v>131</v>
          </cell>
          <cell r="B130" t="str">
            <v xml:space="preserve">ADESIVO ESTRUTURAL A BASE DE RESINA EPOXI, BICOMPONENTE, PASTOSO (TIXOTROPICO)                                                                                                                                                                                                                                                                                                                                                                                                                            </v>
          </cell>
          <cell r="C130" t="str">
            <v xml:space="preserve">KG    </v>
          </cell>
          <cell r="D130" t="str">
            <v>CR</v>
          </cell>
          <cell r="E130" t="str">
            <v>55,01</v>
          </cell>
        </row>
        <row r="131">
          <cell r="A131">
            <v>21114</v>
          </cell>
          <cell r="B131" t="str">
            <v xml:space="preserve">ADESIVO PARA TUBOS CPVC, *75* G                                                                                                                                                                                                                                                                                                                                                                                                                                                                           </v>
          </cell>
          <cell r="C131" t="str">
            <v xml:space="preserve">UN    </v>
          </cell>
          <cell r="D131" t="str">
            <v>CR</v>
          </cell>
          <cell r="E131" t="str">
            <v>31,56</v>
          </cell>
        </row>
        <row r="132">
          <cell r="A132">
            <v>119</v>
          </cell>
          <cell r="B132" t="str">
            <v xml:space="preserve">ADESIVO PLASTICO PARA PVC, BISNAGA COM 75 GR                                                                                                                                                                                                                                                                                                                                                                                                                                                              </v>
          </cell>
          <cell r="C132" t="str">
            <v xml:space="preserve">UN    </v>
          </cell>
          <cell r="D132" t="str">
            <v xml:space="preserve">C </v>
          </cell>
          <cell r="E132" t="str">
            <v>8,00</v>
          </cell>
        </row>
        <row r="133">
          <cell r="A133">
            <v>122</v>
          </cell>
          <cell r="B133" t="str">
            <v xml:space="preserve">ADESIVO PLASTICO PARA PVC, FRASCO COM *850* GR                                                                                                                                                                                                                                                                                                                                                                                                                                                            </v>
          </cell>
          <cell r="C133" t="str">
            <v xml:space="preserve">UN    </v>
          </cell>
          <cell r="D133" t="str">
            <v>CR</v>
          </cell>
          <cell r="E133" t="str">
            <v>61,55</v>
          </cell>
        </row>
        <row r="134">
          <cell r="A134">
            <v>20080</v>
          </cell>
          <cell r="B134" t="str">
            <v xml:space="preserve">ADESIVO PLASTICO PARA PVC, FRASCO COM 175 GR                                                                                                                                                                                                                                                                                                                                                                                                                                                              </v>
          </cell>
          <cell r="C134" t="str">
            <v xml:space="preserve">UN    </v>
          </cell>
          <cell r="D134" t="str">
            <v>CR</v>
          </cell>
          <cell r="E134" t="str">
            <v>20,09</v>
          </cell>
        </row>
        <row r="135">
          <cell r="A135">
            <v>124</v>
          </cell>
          <cell r="B135" t="str">
            <v xml:space="preserve">ADITIVO ACELERADOR DE PEGA E ENDURECIMENTO PARA ARGAMASSAS E CONCRETOS, LIQUIDO E ISENTO DE CLORETOS                                                                                                                                                                                                                                                                                                                                                                                                      </v>
          </cell>
          <cell r="C135" t="str">
            <v xml:space="preserve">L     </v>
          </cell>
          <cell r="D135" t="str">
            <v>CR</v>
          </cell>
          <cell r="E135" t="str">
            <v>21,21</v>
          </cell>
        </row>
        <row r="136">
          <cell r="A136">
            <v>7334</v>
          </cell>
          <cell r="B136" t="str">
            <v xml:space="preserve">ADITIVO ADESIVO LIQUIDO PARA ARGAMASSAS DE REVESTIMENTOS CIMENTICIOS                                                                                                                                                                                                                                                                                                                                                                                                                                      </v>
          </cell>
          <cell r="C136" t="str">
            <v xml:space="preserve">L     </v>
          </cell>
          <cell r="D136" t="str">
            <v>CR</v>
          </cell>
          <cell r="E136" t="str">
            <v>13,95</v>
          </cell>
        </row>
        <row r="137">
          <cell r="A137">
            <v>123</v>
          </cell>
          <cell r="B137" t="str">
            <v xml:space="preserve">ADITIVO IMPERMEABILIZANTE DE PEGA NORMAL PARA ARGAMASSAS E CONCRETOS SEM ARMACAO, LIQUIDO E ISENTO DE CLORETOS                                                                                                                                                                                                                                                                                                                                                                                            </v>
          </cell>
          <cell r="C137" t="str">
            <v xml:space="preserve">L     </v>
          </cell>
          <cell r="D137" t="str">
            <v xml:space="preserve">C </v>
          </cell>
          <cell r="E137" t="str">
            <v>8,68</v>
          </cell>
        </row>
        <row r="138">
          <cell r="A138">
            <v>127</v>
          </cell>
          <cell r="B138" t="str">
            <v xml:space="preserve">ADITIVO IMPERMEABILIZANTE DE PEGA ULTRARRAPIDA, LIQUIDO E ISENTO DE CLORETOS                                                                                                                                                                                                                                                                                                                                                                                                                              </v>
          </cell>
          <cell r="C138" t="str">
            <v xml:space="preserve">L     </v>
          </cell>
          <cell r="D138" t="str">
            <v>CR</v>
          </cell>
          <cell r="E138" t="str">
            <v>20,72</v>
          </cell>
        </row>
        <row r="139">
          <cell r="A139">
            <v>41373</v>
          </cell>
          <cell r="B139" t="str">
            <v xml:space="preserve">ADITIVO LIQUIDO IMPERMEABILIZANTE CRISTALIZANTE                                                                                                                                                                                                                                                                                                                                                                                                                                                           </v>
          </cell>
          <cell r="C139" t="str">
            <v xml:space="preserve">L     </v>
          </cell>
          <cell r="D139" t="str">
            <v>CR</v>
          </cell>
          <cell r="E139" t="str">
            <v>28,87</v>
          </cell>
        </row>
        <row r="140">
          <cell r="A140">
            <v>133</v>
          </cell>
          <cell r="B140" t="str">
            <v xml:space="preserve">ADITIVO LIQUIDO INCORPORADOR DE AR PARA CONCRETO E ARGAMASSA, LIQUIDO E ISENTO DE CLORETOS                                                                                                                                                                                                                                                                                                                                                                                                                </v>
          </cell>
          <cell r="C140" t="str">
            <v xml:space="preserve">L     </v>
          </cell>
          <cell r="D140" t="str">
            <v>CR</v>
          </cell>
          <cell r="E140" t="str">
            <v>8,60</v>
          </cell>
        </row>
        <row r="141">
          <cell r="A141">
            <v>43617</v>
          </cell>
          <cell r="B141" t="str">
            <v xml:space="preserve">ADITIVO PLASTIFICANTE E ESTABILIZADOR PARA ARGAMASSAS DE ASSENTAMENTO E REBOCO, LIQUIDO E ISENTO DE CLORETOS                                                                                                                                                                                                                                                                                                                                                                                              </v>
          </cell>
          <cell r="C141" t="str">
            <v xml:space="preserve">L     </v>
          </cell>
          <cell r="D141" t="str">
            <v>CR</v>
          </cell>
          <cell r="E141" t="str">
            <v>9,61</v>
          </cell>
        </row>
        <row r="142">
          <cell r="A142">
            <v>132</v>
          </cell>
          <cell r="B142" t="str">
            <v xml:space="preserve">ADITIVO PLASTIFICANTE RETARDADOR DE PEGA E REDUTOR DE AGUA PARA CONCRETO, LIQUIDO E ISENTO DE CLORETOS                                                                                                                                                                                                                                                                                                                                                                                                    </v>
          </cell>
          <cell r="C142" t="str">
            <v xml:space="preserve">L     </v>
          </cell>
          <cell r="D142" t="str">
            <v>CR</v>
          </cell>
          <cell r="E142" t="str">
            <v>8,92</v>
          </cell>
        </row>
        <row r="143">
          <cell r="A143">
            <v>43618</v>
          </cell>
          <cell r="B143" t="str">
            <v xml:space="preserve">ADITIVO SUPERPLASTIFICANTE DE PEGA NORMAL PARA CONCRETO, LIQUIDO E ISENTO DE CLORETOS                                                                                                                                                                                                                                                                                                                                                                                                                     </v>
          </cell>
          <cell r="C143" t="str">
            <v xml:space="preserve">KG    </v>
          </cell>
          <cell r="D143" t="str">
            <v>CR</v>
          </cell>
          <cell r="E143" t="str">
            <v>22,46</v>
          </cell>
        </row>
        <row r="144">
          <cell r="A144">
            <v>37476</v>
          </cell>
          <cell r="B144" t="str">
            <v xml:space="preserve">ADUELA/ GALERIA PRE-MOLDADA DE CONCRETO ARMADO, SECAO QUADRADA INTERNA DE 1,50 X 1,50 M (L X A), MISULA DE 20 X 20 CM, C = 1,00 M, ESPESSURA MIN = 15 CM, TB-45 E FCK DO CONCRETO = 30 MPA                                                                                                                                                                                                                                                                                                                </v>
          </cell>
          <cell r="C144" t="str">
            <v xml:space="preserve">UN    </v>
          </cell>
          <cell r="D144" t="str">
            <v>CR</v>
          </cell>
          <cell r="E144" t="str">
            <v>2.933,72</v>
          </cell>
        </row>
        <row r="145">
          <cell r="A145">
            <v>37478</v>
          </cell>
          <cell r="B145" t="str">
            <v xml:space="preserve">ADUELA/ GALERIA PRE-MOLDADA DE CONCRETO ARMADO, SECAO RETANGULAR INTERNA DE 2,00 X 2,00 M (L X A), MISULA DE 20 X 20 CM, C = 1,00 M, ESPESSURA MIN = 15 CM, TB-45 E FCK DO CONCRETO = 30 MPA                                                                                                                                                                                                                                                                                                              </v>
          </cell>
          <cell r="C145" t="str">
            <v xml:space="preserve">UN    </v>
          </cell>
          <cell r="D145" t="str">
            <v>CR</v>
          </cell>
          <cell r="E145" t="str">
            <v>3.674,56</v>
          </cell>
        </row>
        <row r="146">
          <cell r="A146">
            <v>37477</v>
          </cell>
          <cell r="B146" t="str">
            <v xml:space="preserve">ADUELA/ GALERIA PRE-MOLDADA DE CONCRETO ARMADO, SECAO RETANGULAR INTERNA DE 2,50 X 2,50 M (L X A), MISULA DE 20 X 20 CM, C = 1,00 M, ESPESSURA MIN = 15 CM, TB-45 E FCK DO CONCRETO = 30 MPA                                                                                                                                                                                                                                                                                                              </v>
          </cell>
          <cell r="C146" t="str">
            <v xml:space="preserve">UN    </v>
          </cell>
          <cell r="D146" t="str">
            <v>CR</v>
          </cell>
          <cell r="E146" t="str">
            <v>4.978,44</v>
          </cell>
        </row>
        <row r="147">
          <cell r="A147">
            <v>37479</v>
          </cell>
          <cell r="B147" t="str">
            <v xml:space="preserve">ADUELA/ GALERIA PRE-MOLDADA DE CONCRETO ARMADO, SECAO RETANGULAR INTERNA DE 3,00 X 3,00 M (L X A), MISULA DE 20 X 20 CM, C = 1.00 M, ESPESSURA MIN = 20 CM, TB-45 E FCK DO CONCRETO = 30 MPA                                                                                                                                                                                                                                                                                                              </v>
          </cell>
          <cell r="C147" t="str">
            <v xml:space="preserve">UN    </v>
          </cell>
          <cell r="D147" t="str">
            <v>CR</v>
          </cell>
          <cell r="E147" t="str">
            <v>5.904,49</v>
          </cell>
        </row>
        <row r="148">
          <cell r="A148">
            <v>4319</v>
          </cell>
          <cell r="B148" t="str">
            <v xml:space="preserve">AFASTADOR PARA TELHA DE FIBROCIMENTO CANALETE 90 OU KALHETAO                                                                                                                                                                                                                                                                                                                                                                                                                                              </v>
          </cell>
          <cell r="C148" t="str">
            <v xml:space="preserve">UN    </v>
          </cell>
          <cell r="D148" t="str">
            <v>CR</v>
          </cell>
          <cell r="E148" t="str">
            <v>2,18</v>
          </cell>
        </row>
        <row r="149">
          <cell r="A149">
            <v>42409</v>
          </cell>
          <cell r="B149" t="str">
            <v xml:space="preserve">AGENTE DE CURA, PROTETOR DA EVAPORACAO DA AGUA DE HIDRATACAO DO CONCRETO                                                                                                                                                                                                                                                                                                                                                                                                                                  </v>
          </cell>
          <cell r="C149" t="str">
            <v xml:space="preserve">KG    </v>
          </cell>
          <cell r="D149" t="str">
            <v>CR</v>
          </cell>
          <cell r="E149" t="str">
            <v>14,14</v>
          </cell>
        </row>
        <row r="150">
          <cell r="A150">
            <v>40553</v>
          </cell>
          <cell r="B150" t="str">
            <v xml:space="preserve">AGREGADO RECICLADO, TIPO RACHAO RECICLADO CINZA, CLASSE A                                                                                                                                                                                                                                                                                                                                                                                                                                                 </v>
          </cell>
          <cell r="C150" t="str">
            <v xml:space="preserve">M3    </v>
          </cell>
          <cell r="D150" t="str">
            <v>AS</v>
          </cell>
          <cell r="E150" t="str">
            <v>48,50</v>
          </cell>
        </row>
        <row r="151">
          <cell r="A151">
            <v>6114</v>
          </cell>
          <cell r="B151" t="str">
            <v xml:space="preserve">AJUDANTE DE ARMADOR (HORISTA)                                                                                                                                                                                                                                                                                                                                                                                                                                                                             </v>
          </cell>
          <cell r="C151" t="str">
            <v xml:space="preserve">H     </v>
          </cell>
          <cell r="D151" t="str">
            <v>CR</v>
          </cell>
          <cell r="E151" t="str">
            <v>11,38</v>
          </cell>
        </row>
        <row r="152">
          <cell r="A152">
            <v>40912</v>
          </cell>
          <cell r="B152" t="str">
            <v xml:space="preserve">AJUDANTE DE ARMADOR (MENSALISTA)                                                                                                                                                                                                                                                                                                                                                                                                                                                                          </v>
          </cell>
          <cell r="C152" t="str">
            <v xml:space="preserve">MES   </v>
          </cell>
          <cell r="D152" t="str">
            <v>CR</v>
          </cell>
          <cell r="E152" t="str">
            <v>2.001,80</v>
          </cell>
        </row>
        <row r="153">
          <cell r="A153">
            <v>247</v>
          </cell>
          <cell r="B153" t="str">
            <v xml:space="preserve">AJUDANTE DE ELETRICISTA (HORISTA)                                                                                                                                                                                                                                                                                                                                                                                                                                                                         </v>
          </cell>
          <cell r="C153" t="str">
            <v xml:space="preserve">H     </v>
          </cell>
          <cell r="D153" t="str">
            <v>CR</v>
          </cell>
          <cell r="E153" t="str">
            <v>11,57</v>
          </cell>
        </row>
        <row r="154">
          <cell r="A154">
            <v>40919</v>
          </cell>
          <cell r="B154" t="str">
            <v xml:space="preserve">AJUDANTE DE ELETRICISTA (MENSALISTA)                                                                                                                                                                                                                                                                                                                                                                                                                                                                      </v>
          </cell>
          <cell r="C154" t="str">
            <v xml:space="preserve">MES   </v>
          </cell>
          <cell r="D154" t="str">
            <v>CR</v>
          </cell>
          <cell r="E154" t="str">
            <v>2.037,23</v>
          </cell>
        </row>
        <row r="155">
          <cell r="A155">
            <v>40984</v>
          </cell>
          <cell r="B155" t="str">
            <v xml:space="preserve">AJUDANTE DE ESTRUTURAS METALICAS (MENSALISTA)                                                                                                                                                                                                                                                                                                                                                                                                                                                             </v>
          </cell>
          <cell r="C155" t="str">
            <v xml:space="preserve">MES   </v>
          </cell>
          <cell r="D155" t="str">
            <v>CR</v>
          </cell>
          <cell r="E155" t="str">
            <v>1.774,45</v>
          </cell>
        </row>
        <row r="156">
          <cell r="A156">
            <v>44499</v>
          </cell>
          <cell r="B156" t="str">
            <v xml:space="preserve">AJUDANTE DE ESTRUTURAS METALICAS HORISTA                                                                                                                                                                                                                                                                                                                                                                                                                                                                  </v>
          </cell>
          <cell r="C156" t="str">
            <v xml:space="preserve">H     </v>
          </cell>
          <cell r="D156" t="str">
            <v>CR</v>
          </cell>
          <cell r="E156" t="str">
            <v>10,08</v>
          </cell>
        </row>
        <row r="157">
          <cell r="A157">
            <v>248</v>
          </cell>
          <cell r="B157" t="str">
            <v xml:space="preserve">AJUDANTE DE OPERACAO EM GERAL (HORISTA)                                                                                                                                                                                                                                                                                                                                                                                                                                                                   </v>
          </cell>
          <cell r="C157" t="str">
            <v xml:space="preserve">H     </v>
          </cell>
          <cell r="D157" t="str">
            <v>CR</v>
          </cell>
          <cell r="E157" t="str">
            <v>14,45</v>
          </cell>
        </row>
        <row r="158">
          <cell r="A158">
            <v>41086</v>
          </cell>
          <cell r="B158" t="str">
            <v xml:space="preserve">AJUDANTE DE OPERACAO EM GERAL (MENSALISTA)                                                                                                                                                                                                                                                                                                                                                                                                                                                                </v>
          </cell>
          <cell r="C158" t="str">
            <v xml:space="preserve">MES   </v>
          </cell>
          <cell r="D158" t="str">
            <v>CR</v>
          </cell>
          <cell r="E158" t="str">
            <v>2.542,59</v>
          </cell>
        </row>
        <row r="159">
          <cell r="A159">
            <v>34466</v>
          </cell>
          <cell r="B159" t="str">
            <v xml:space="preserve">AJUDANTE DE PINTOR (HORISTA)                                                                                                                                                                                                                                                                                                                                                                                                                                                                              </v>
          </cell>
          <cell r="C159" t="str">
            <v xml:space="preserve">H     </v>
          </cell>
          <cell r="D159" t="str">
            <v>CR</v>
          </cell>
          <cell r="E159" t="str">
            <v>10,73</v>
          </cell>
        </row>
        <row r="160">
          <cell r="A160">
            <v>41083</v>
          </cell>
          <cell r="B160" t="str">
            <v xml:space="preserve">AJUDANTE DE PINTOR (MENSALISTA)                                                                                                                                                                                                                                                                                                                                                                                                                                                                           </v>
          </cell>
          <cell r="C160" t="str">
            <v xml:space="preserve">MES   </v>
          </cell>
          <cell r="D160" t="str">
            <v>CR</v>
          </cell>
          <cell r="E160" t="str">
            <v>1.889,07</v>
          </cell>
        </row>
        <row r="161">
          <cell r="A161">
            <v>252</v>
          </cell>
          <cell r="B161" t="str">
            <v xml:space="preserve">AJUDANTE DE SERRALHEIRO (HORISTA)                                                                                                                                                                                                                                                                                                                                                                                                                                                                         </v>
          </cell>
          <cell r="C161" t="str">
            <v xml:space="preserve">H     </v>
          </cell>
          <cell r="D161" t="str">
            <v>CR</v>
          </cell>
          <cell r="E161" t="str">
            <v>11,57</v>
          </cell>
        </row>
        <row r="162">
          <cell r="A162">
            <v>40909</v>
          </cell>
          <cell r="B162" t="str">
            <v xml:space="preserve">AJUDANTE DE SERRALHEIRO (MENSALISTA)                                                                                                                                                                                                                                                                                                                                                                                                                                                                      </v>
          </cell>
          <cell r="C162" t="str">
            <v xml:space="preserve">MES   </v>
          </cell>
          <cell r="D162" t="str">
            <v>CR</v>
          </cell>
          <cell r="E162" t="str">
            <v>2.037,23</v>
          </cell>
        </row>
        <row r="163">
          <cell r="A163">
            <v>242</v>
          </cell>
          <cell r="B163" t="str">
            <v xml:space="preserve">AJUDANTE ESPECIALIZADO (HORISTA)                                                                                                                                                                                                                                                                                                                                                                                                                                                                          </v>
          </cell>
          <cell r="C163" t="str">
            <v xml:space="preserve">H     </v>
          </cell>
          <cell r="D163" t="str">
            <v>CR</v>
          </cell>
          <cell r="E163" t="str">
            <v>11,91</v>
          </cell>
        </row>
        <row r="164">
          <cell r="A164">
            <v>41085</v>
          </cell>
          <cell r="B164" t="str">
            <v xml:space="preserve">AJUDANTE ESPECIALIZADO (MENSALISTA)                                                                                                                                                                                                                                                                                                                                                                                                                                                                       </v>
          </cell>
          <cell r="C164" t="str">
            <v xml:space="preserve">MES   </v>
          </cell>
          <cell r="D164" t="str">
            <v>CR</v>
          </cell>
          <cell r="E164" t="str">
            <v>2.094,59</v>
          </cell>
        </row>
        <row r="165">
          <cell r="A165">
            <v>427</v>
          </cell>
          <cell r="B165" t="str">
            <v xml:space="preserve">ALCA PREFORMADA DE CONTRA POSTE, EM ACO GALVANIZADO, PARA CABO 3/16", COMPRIMENTO *860* MM                                                                                                                                                                                                                                                                                                                                                                                                                </v>
          </cell>
          <cell r="C165" t="str">
            <v xml:space="preserve">UN    </v>
          </cell>
          <cell r="D165" t="str">
            <v>CR</v>
          </cell>
          <cell r="E165" t="str">
            <v>10,15</v>
          </cell>
        </row>
        <row r="166">
          <cell r="A166">
            <v>417</v>
          </cell>
          <cell r="B166" t="str">
            <v xml:space="preserve">ALCA PREFORMADA DE DISTRIBUICAO, EM ACO GALVANIZADO, PARA CABO DE ALUMINIO DIAMETRO 16 A 25 MM                                                                                                                                                                                                                                                                                                                                                                                                            </v>
          </cell>
          <cell r="C166" t="str">
            <v xml:space="preserve">UN    </v>
          </cell>
          <cell r="D166" t="str">
            <v>CR</v>
          </cell>
          <cell r="E166" t="str">
            <v>4,78</v>
          </cell>
        </row>
        <row r="167">
          <cell r="A167">
            <v>11273</v>
          </cell>
          <cell r="B167" t="str">
            <v xml:space="preserve">ALCA PREFORMADA DE DISTRIBUICAO, EM ACO GALVANIZADO, PARA CONDUTORES DE ALUMINIO AWG 1/0 (CAA 6/1 OU CA 7 FIOS)                                                                                                                                                                                                                                                                                                                                                                                           </v>
          </cell>
          <cell r="C167" t="str">
            <v xml:space="preserve">UN    </v>
          </cell>
          <cell r="D167" t="str">
            <v>CR</v>
          </cell>
          <cell r="E167" t="str">
            <v>14,84</v>
          </cell>
        </row>
        <row r="168">
          <cell r="A168">
            <v>11272</v>
          </cell>
          <cell r="B168" t="str">
            <v xml:space="preserve">ALCA PREFORMADA DE DISTRIBUICAO, EM ACO GALVANIZADO, PARA CONDUTORES DE ALUMINIO AWG 2 (CAA 6/1 OU CA 7 FIOS)                                                                                                                                                                                                                                                                                                                                                                                             </v>
          </cell>
          <cell r="C168" t="str">
            <v xml:space="preserve">UN    </v>
          </cell>
          <cell r="D168" t="str">
            <v>CR</v>
          </cell>
          <cell r="E168" t="str">
            <v>8,96</v>
          </cell>
        </row>
        <row r="169">
          <cell r="A169">
            <v>11275</v>
          </cell>
          <cell r="B169" t="str">
            <v xml:space="preserve">ALCA PREFORMADA DE SERVICO, EM ACO GALVANIZADO, PARA CONDUTORES DE ALUMINIO AWG 4 (CAA 6/1)                                                                                                                                                                                                                                                                                                                                                                                                               </v>
          </cell>
          <cell r="C169" t="str">
            <v xml:space="preserve">UN    </v>
          </cell>
          <cell r="D169" t="str">
            <v>CR</v>
          </cell>
          <cell r="E169" t="str">
            <v>3,59</v>
          </cell>
        </row>
        <row r="170">
          <cell r="A170">
            <v>11274</v>
          </cell>
          <cell r="B170" t="str">
            <v xml:space="preserve">ALCA PREFORMADA DE SERVICO, EM ACO GALVANIZADO, PARA CONDUTORES DE ALUMINIO AWG 6 (CAA 6/1)                                                                                                                                                                                                                                                                                                                                                                                                               </v>
          </cell>
          <cell r="C170" t="str">
            <v xml:space="preserve">UN    </v>
          </cell>
          <cell r="D170" t="str">
            <v>CR</v>
          </cell>
          <cell r="E170" t="str">
            <v>2,74</v>
          </cell>
        </row>
        <row r="171">
          <cell r="A171">
            <v>38470</v>
          </cell>
          <cell r="B171" t="str">
            <v xml:space="preserve">ALICATE DE CORTE DIAGONAL 6 " COM ISOLAMENTO                                                                                                                                                                                                                                                                                                                                                                                                                                                              </v>
          </cell>
          <cell r="C171" t="str">
            <v xml:space="preserve">UN    </v>
          </cell>
          <cell r="D171" t="str">
            <v xml:space="preserve">C </v>
          </cell>
          <cell r="E171" t="str">
            <v>36,50</v>
          </cell>
        </row>
        <row r="172">
          <cell r="A172">
            <v>38547</v>
          </cell>
          <cell r="B172" t="str">
            <v xml:space="preserve">ALICATE DE CRIMPAR RJ11, RJ12 E RJ45                                                                                                                                                                                                                                                                                                                                                                                                                                                                      </v>
          </cell>
          <cell r="C172" t="str">
            <v xml:space="preserve">UN    </v>
          </cell>
          <cell r="D172" t="str">
            <v>CR</v>
          </cell>
          <cell r="E172" t="str">
            <v>99,60</v>
          </cell>
        </row>
        <row r="173">
          <cell r="A173">
            <v>38469</v>
          </cell>
          <cell r="B173" t="str">
            <v xml:space="preserve">ALICATE DE PRESSAO PARA SOLDA DE CHAPA 18 "                                                                                                                                                                                                                                                                                                                                                                                                                                                               </v>
          </cell>
          <cell r="C173" t="str">
            <v xml:space="preserve">UN    </v>
          </cell>
          <cell r="D173" t="str">
            <v>CR</v>
          </cell>
          <cell r="E173" t="str">
            <v>107,10</v>
          </cell>
        </row>
        <row r="174">
          <cell r="A174">
            <v>38467</v>
          </cell>
          <cell r="B174" t="str">
            <v xml:space="preserve">ALICATE DE PRESSAO 11 " PARA SOLDA, TIPO C                                                                                                                                                                                                                                                                                                                                                                                                                                                                </v>
          </cell>
          <cell r="C174" t="str">
            <v xml:space="preserve">UN    </v>
          </cell>
          <cell r="D174" t="str">
            <v>CR</v>
          </cell>
          <cell r="E174" t="str">
            <v>60,26</v>
          </cell>
        </row>
        <row r="175">
          <cell r="A175">
            <v>38468</v>
          </cell>
          <cell r="B175" t="str">
            <v xml:space="preserve">ALICATE DE PRESSAO 11 " PARA SOLDA, TIPO U                                                                                                                                                                                                                                                                                                                                                                                                                                                                </v>
          </cell>
          <cell r="C175" t="str">
            <v xml:space="preserve">UN    </v>
          </cell>
          <cell r="D175" t="str">
            <v>CR</v>
          </cell>
          <cell r="E175" t="str">
            <v>66,31</v>
          </cell>
        </row>
        <row r="176">
          <cell r="A176">
            <v>38471</v>
          </cell>
          <cell r="B176" t="str">
            <v xml:space="preserve">ALICATE PARA ANEIS DE PISTAO, CAPACIDADE 50 A 100 MM                                                                                                                                                                                                                                                                                                                                                                                                                                                      </v>
          </cell>
          <cell r="C176" t="str">
            <v xml:space="preserve">UN    </v>
          </cell>
          <cell r="D176" t="str">
            <v>CR</v>
          </cell>
          <cell r="E176" t="str">
            <v>86,11</v>
          </cell>
        </row>
        <row r="177">
          <cell r="A177">
            <v>37370</v>
          </cell>
          <cell r="B177" t="str">
            <v xml:space="preserve">ALIMENTACAO - HORISTA (COLETADO CAIXA - ENCARGOS COMPLEMENTARES)                                                                                                                                                                                                                                                                                                                                                                                                                                          </v>
          </cell>
          <cell r="C177" t="str">
            <v xml:space="preserve">H     </v>
          </cell>
          <cell r="D177" t="str">
            <v xml:space="preserve">C </v>
          </cell>
          <cell r="E177" t="str">
            <v>2,15</v>
          </cell>
        </row>
        <row r="178">
          <cell r="A178">
            <v>40862</v>
          </cell>
          <cell r="B178" t="str">
            <v xml:space="preserve">ALIMENTACAO - MENSALISTA (COLETADO CAIXA - ENCARGOS COMPLEMENTARES)                                                                                                                                                                                                                                                                                                                                                                                                                                       </v>
          </cell>
          <cell r="C178" t="str">
            <v xml:space="preserve">MES   </v>
          </cell>
          <cell r="D178" t="str">
            <v xml:space="preserve">C </v>
          </cell>
          <cell r="E178" t="str">
            <v>405,18</v>
          </cell>
        </row>
        <row r="179">
          <cell r="A179">
            <v>10658</v>
          </cell>
          <cell r="B179" t="str">
            <v xml:space="preserve">ALISADORA DE CONCRETO COM MOTOR A GASOLINA DE 5,5 HP, PESO COM MOTOR DE 78 KG, 4 PAS                                                                                                                                                                                                                                                                                                                                                                                                                      </v>
          </cell>
          <cell r="C179" t="str">
            <v xml:space="preserve">UN    </v>
          </cell>
          <cell r="D179" t="str">
            <v>AS</v>
          </cell>
          <cell r="E179" t="str">
            <v>8.364,50</v>
          </cell>
        </row>
        <row r="180">
          <cell r="A180">
            <v>253</v>
          </cell>
          <cell r="B180" t="str">
            <v xml:space="preserve">ALMOXARIFE (HORISTA)                                                                                                                                                                                                                                                                                                                                                                                                                                                                                      </v>
          </cell>
          <cell r="C180" t="str">
            <v xml:space="preserve">H     </v>
          </cell>
          <cell r="D180" t="str">
            <v xml:space="preserve">C </v>
          </cell>
          <cell r="E180" t="str">
            <v>17,81</v>
          </cell>
        </row>
        <row r="181">
          <cell r="A181">
            <v>40809</v>
          </cell>
          <cell r="B181" t="str">
            <v xml:space="preserve">ALMOXARIFE (MENSALISTA)                                                                                                                                                                                                                                                                                                                                                                                                                                                                                   </v>
          </cell>
          <cell r="C181" t="str">
            <v xml:space="preserve">MES   </v>
          </cell>
          <cell r="D181" t="str">
            <v>CR</v>
          </cell>
          <cell r="E181" t="str">
            <v>3.129,94</v>
          </cell>
        </row>
        <row r="182">
          <cell r="A182">
            <v>42428</v>
          </cell>
          <cell r="B182" t="str">
            <v xml:space="preserve">ALONGADOR COM TRES ALTURAS, EM TUBO DE ACO CARBONO, PINTURA NO PROCESSO ELETROSTATICO - EQUIPAMENTO DE GINASTICA PARA ACADEMIA AO AR LIVRE / ACADEMIA DA TERCEIRA IDADE - ATI                                                                                                                                                                                                                                                                                                                             </v>
          </cell>
          <cell r="C182" t="str">
            <v xml:space="preserve">UN    </v>
          </cell>
          <cell r="D182" t="str">
            <v>AS</v>
          </cell>
          <cell r="E182" t="str">
            <v>2.271,00</v>
          </cell>
        </row>
        <row r="183">
          <cell r="A183">
            <v>583</v>
          </cell>
          <cell r="B183" t="str">
            <v xml:space="preserve">ALUMINIO ANODIZADO                                                                                                                                                                                                                                                                                                                                                                                                                                                                                        </v>
          </cell>
          <cell r="C183" t="str">
            <v xml:space="preserve">KG    </v>
          </cell>
          <cell r="D183" t="str">
            <v>AS</v>
          </cell>
          <cell r="E183" t="str">
            <v>39,00</v>
          </cell>
        </row>
        <row r="184">
          <cell r="A184">
            <v>301</v>
          </cell>
          <cell r="B184" t="str">
            <v xml:space="preserve">ANEL BORRACHA PARA TUBO ESGOTO PREDIAL, DN 100 MM (NBR 5688)                                                                                                                                                                                                                                                                                                                                                                                                                                              </v>
          </cell>
          <cell r="C184" t="str">
            <v xml:space="preserve">UN    </v>
          </cell>
          <cell r="D184" t="str">
            <v xml:space="preserve">C </v>
          </cell>
          <cell r="E184" t="str">
            <v>3,20</v>
          </cell>
        </row>
        <row r="185">
          <cell r="A185">
            <v>296</v>
          </cell>
          <cell r="B185" t="str">
            <v xml:space="preserve">ANEL BORRACHA PARA TUBO ESGOTO PREDIAL, DN 50 MM (NBR 5688)                                                                                                                                                                                                                                                                                                                                                                                                                                               </v>
          </cell>
          <cell r="C185" t="str">
            <v xml:space="preserve">UN    </v>
          </cell>
          <cell r="D185" t="str">
            <v>CR</v>
          </cell>
          <cell r="E185" t="str">
            <v>1,81</v>
          </cell>
        </row>
        <row r="186">
          <cell r="A186">
            <v>297</v>
          </cell>
          <cell r="B186" t="str">
            <v xml:space="preserve">ANEL BORRACHA PARA TUBO ESGOTO PREDIAL, DN 75 MM (NBR 5688)                                                                                                                                                                                                                                                                                                                                                                                                                                               </v>
          </cell>
          <cell r="C186" t="str">
            <v xml:space="preserve">UN    </v>
          </cell>
          <cell r="D186" t="str">
            <v>CR</v>
          </cell>
          <cell r="E186" t="str">
            <v>2,66</v>
          </cell>
        </row>
        <row r="187">
          <cell r="A187">
            <v>299</v>
          </cell>
          <cell r="B187" t="str">
            <v xml:space="preserve">ANEL BORRACHA, DN 100 MM, PARA TUBO SERIE REFORCADA ESGOTO PREDIAL                                                                                                                                                                                                                                                                                                                                                                                                                                        </v>
          </cell>
          <cell r="C187" t="str">
            <v xml:space="preserve">UN    </v>
          </cell>
          <cell r="D187" t="str">
            <v>CR</v>
          </cell>
          <cell r="E187" t="str">
            <v>3,75</v>
          </cell>
        </row>
        <row r="188">
          <cell r="A188">
            <v>300</v>
          </cell>
          <cell r="B188" t="str">
            <v xml:space="preserve">ANEL BORRACHA, DN 150 MM, PARA TUBO SERIE REFORCADA ESGOTO PREDIAL                                                                                                                                                                                                                                                                                                                                                                                                                                        </v>
          </cell>
          <cell r="C188" t="str">
            <v xml:space="preserve">UN    </v>
          </cell>
          <cell r="D188" t="str">
            <v>CR</v>
          </cell>
          <cell r="E188" t="str">
            <v>12,99</v>
          </cell>
        </row>
        <row r="189">
          <cell r="A189">
            <v>20085</v>
          </cell>
          <cell r="B189" t="str">
            <v xml:space="preserve">ANEL BORRACHA, DN 50 MM, PARA TUBO SERIE REFORCADA ESGOTO PREDIAL                                                                                                                                                                                                                                                                                                                                                                                                                                         </v>
          </cell>
          <cell r="C189" t="str">
            <v xml:space="preserve">UN    </v>
          </cell>
          <cell r="D189" t="str">
            <v>CR</v>
          </cell>
          <cell r="E189" t="str">
            <v>2,37</v>
          </cell>
        </row>
        <row r="190">
          <cell r="A190">
            <v>298</v>
          </cell>
          <cell r="B190" t="str">
            <v xml:space="preserve">ANEL BORRACHA, DN 75 MM, PARA TUBO SERIE REFORCADA ESGOTO PREDIAL                                                                                                                                                                                                                                                                                                                                                                                                                                         </v>
          </cell>
          <cell r="C190" t="str">
            <v xml:space="preserve">UN    </v>
          </cell>
          <cell r="D190" t="str">
            <v>CR</v>
          </cell>
          <cell r="E190" t="str">
            <v>2,88</v>
          </cell>
        </row>
        <row r="191">
          <cell r="A191">
            <v>311</v>
          </cell>
          <cell r="B191" t="str">
            <v xml:space="preserve">ANEL BORRACHA, PARA TUBO PVC DEFOFO, DN 100 MM (NBR 7665)                                                                                                                                                                                                                                                                                                                                                                                                                                                 </v>
          </cell>
          <cell r="C191" t="str">
            <v xml:space="preserve">UN    </v>
          </cell>
          <cell r="D191" t="str">
            <v>CR</v>
          </cell>
          <cell r="E191" t="str">
            <v>10,71</v>
          </cell>
        </row>
        <row r="192">
          <cell r="A192">
            <v>318</v>
          </cell>
          <cell r="B192" t="str">
            <v xml:space="preserve">ANEL BORRACHA, PARA TUBO PVC DEFOFO, DN 150 MM (NBR 7665)                                                                                                                                                                                                                                                                                                                                                                                                                                                 </v>
          </cell>
          <cell r="C192" t="str">
            <v xml:space="preserve">UN    </v>
          </cell>
          <cell r="D192" t="str">
            <v>CR</v>
          </cell>
          <cell r="E192" t="str">
            <v>21,57</v>
          </cell>
        </row>
        <row r="193">
          <cell r="A193">
            <v>319</v>
          </cell>
          <cell r="B193" t="str">
            <v xml:space="preserve">ANEL BORRACHA, PARA TUBO PVC DEFOFO, DN 200 MM (NBR 7665)                                                                                                                                                                                                                                                                                                                                                                                                                                                 </v>
          </cell>
          <cell r="C193" t="str">
            <v xml:space="preserve">UN    </v>
          </cell>
          <cell r="D193" t="str">
            <v>CR</v>
          </cell>
          <cell r="E193" t="str">
            <v>33,82</v>
          </cell>
        </row>
        <row r="194">
          <cell r="A194">
            <v>303</v>
          </cell>
          <cell r="B194" t="str">
            <v xml:space="preserve">ANEL BORRACHA, PARA TUBO PVC, REDE COLETOR ESGOTO, DN 100 MM (NBR 7362)                                                                                                                                                                                                                                                                                                                                                                                                                                   </v>
          </cell>
          <cell r="C194" t="str">
            <v xml:space="preserve">UN    </v>
          </cell>
          <cell r="D194" t="str">
            <v>CR</v>
          </cell>
          <cell r="E194" t="str">
            <v>3,54</v>
          </cell>
        </row>
        <row r="195">
          <cell r="A195">
            <v>305</v>
          </cell>
          <cell r="B195" t="str">
            <v xml:space="preserve">ANEL BORRACHA, PARA TUBO PVC, REDE COLETOR ESGOTO, DN 150 MM (NBR 7362)                                                                                                                                                                                                                                                                                                                                                                                                                                   </v>
          </cell>
          <cell r="C195" t="str">
            <v xml:space="preserve">UN    </v>
          </cell>
          <cell r="D195" t="str">
            <v>CR</v>
          </cell>
          <cell r="E195" t="str">
            <v>11,15</v>
          </cell>
        </row>
        <row r="196">
          <cell r="A196">
            <v>306</v>
          </cell>
          <cell r="B196" t="str">
            <v xml:space="preserve">ANEL BORRACHA, PARA TUBO PVC, REDE COLETOR ESGOTO, DN 200 MM (NBR 7362)                                                                                                                                                                                                                                                                                                                                                                                                                                   </v>
          </cell>
          <cell r="C196" t="str">
            <v xml:space="preserve">UN    </v>
          </cell>
          <cell r="D196" t="str">
            <v>CR</v>
          </cell>
          <cell r="E196" t="str">
            <v>16,91</v>
          </cell>
        </row>
        <row r="197">
          <cell r="A197">
            <v>307</v>
          </cell>
          <cell r="B197" t="str">
            <v xml:space="preserve">ANEL BORRACHA, PARA TUBO PVC, REDE COLETOR ESGOTO, DN 250 MM (NBR 7362)                                                                                                                                                                                                                                                                                                                                                                                                                                   </v>
          </cell>
          <cell r="C197" t="str">
            <v xml:space="preserve">UN    </v>
          </cell>
          <cell r="D197" t="str">
            <v>CR</v>
          </cell>
          <cell r="E197" t="str">
            <v>42,73</v>
          </cell>
        </row>
        <row r="198">
          <cell r="A198">
            <v>309</v>
          </cell>
          <cell r="B198" t="str">
            <v xml:space="preserve">ANEL BORRACHA, PARA TUBO PVC, REDE COLETOR ESGOTO, DN 350 MM (NBR 7362)                                                                                                                                                                                                                                                                                                                                                                                                                                   </v>
          </cell>
          <cell r="C198" t="str">
            <v xml:space="preserve">UN    </v>
          </cell>
          <cell r="D198" t="str">
            <v>CR</v>
          </cell>
          <cell r="E198" t="str">
            <v>69,99</v>
          </cell>
        </row>
        <row r="199">
          <cell r="A199">
            <v>310</v>
          </cell>
          <cell r="B199" t="str">
            <v xml:space="preserve">ANEL BORRACHA, PARA TUBO PVC, REDE COLETOR ESGOTO, DN 400 MM (NBR 7362)                                                                                                                                                                                                                                                                                                                                                                                                                                   </v>
          </cell>
          <cell r="C199" t="str">
            <v xml:space="preserve">UN    </v>
          </cell>
          <cell r="D199" t="str">
            <v>CR</v>
          </cell>
          <cell r="E199" t="str">
            <v>97,01</v>
          </cell>
        </row>
        <row r="200">
          <cell r="A200">
            <v>328</v>
          </cell>
          <cell r="B200" t="str">
            <v xml:space="preserve">ANEL BORRACHA, PARA TUBO/CONEXAO PVC PBA, DN 100 MM, PARA REDE AGUA                                                                                                                                                                                                                                                                                                                                                                                                                                       </v>
          </cell>
          <cell r="C200" t="str">
            <v xml:space="preserve">UN    </v>
          </cell>
          <cell r="D200" t="str">
            <v>CR</v>
          </cell>
          <cell r="E200" t="str">
            <v>8,48</v>
          </cell>
        </row>
        <row r="201">
          <cell r="A201">
            <v>325</v>
          </cell>
          <cell r="B201" t="str">
            <v xml:space="preserve">ANEL BORRACHA, PARA TUBO/CONEXAO PVC PBA, DN 50 MM, PARA REDE AGUA                                                                                                                                                                                                                                                                                                                                                                                                                                        </v>
          </cell>
          <cell r="C201" t="str">
            <v xml:space="preserve">UN    </v>
          </cell>
          <cell r="D201" t="str">
            <v>CR</v>
          </cell>
          <cell r="E201" t="str">
            <v>2,50</v>
          </cell>
        </row>
        <row r="202">
          <cell r="A202">
            <v>20326</v>
          </cell>
          <cell r="B202" t="str">
            <v xml:space="preserve">ANEL BORRACHA, PARA TUBO/CONEXAO PVC PBA, DN 60 MM, PARA REDE AGUA                                                                                                                                                                                                                                                                                                                                                                                                                                        </v>
          </cell>
          <cell r="C202" t="str">
            <v xml:space="preserve">UN    </v>
          </cell>
          <cell r="D202" t="str">
            <v>CR</v>
          </cell>
          <cell r="E202" t="str">
            <v>4,58</v>
          </cell>
        </row>
        <row r="203">
          <cell r="A203">
            <v>329</v>
          </cell>
          <cell r="B203" t="str">
            <v xml:space="preserve">ANEL BORRACHA, PARA TUBO/CONEXAO PVC PBA, DN 75 MM, PARA REDE AGUA                                                                                                                                                                                                                                                                                                                                                                                                                                        </v>
          </cell>
          <cell r="C203" t="str">
            <v xml:space="preserve">UN    </v>
          </cell>
          <cell r="D203" t="str">
            <v>CR</v>
          </cell>
          <cell r="E203" t="str">
            <v>7,09</v>
          </cell>
        </row>
        <row r="204">
          <cell r="A204">
            <v>308</v>
          </cell>
          <cell r="B204" t="str">
            <v xml:space="preserve">ANEL BORRACHA, PARA TUBO, PVC REDE COLETOR ESGOTO, DN 300 MM (NBR 7362)                                                                                                                                                                                                                                                                                                                                                                                                                                   </v>
          </cell>
          <cell r="C204" t="str">
            <v xml:space="preserve">UN    </v>
          </cell>
          <cell r="D204" t="str">
            <v>CR</v>
          </cell>
          <cell r="E204" t="str">
            <v>95,36</v>
          </cell>
        </row>
        <row r="205">
          <cell r="A205">
            <v>39642</v>
          </cell>
          <cell r="B205" t="str">
            <v xml:space="preserve">ANEL DE BORRACHA PARA VEDACAO DE DUTO PEAD CORRUGADO PARA ELETRICA, DN 1 1/2" (NBR 15715)                                                                                                                                                                                                                                                                                                                                                                                                                 </v>
          </cell>
          <cell r="C205" t="str">
            <v xml:space="preserve">UN    </v>
          </cell>
          <cell r="D205" t="str">
            <v>CR</v>
          </cell>
          <cell r="E205" t="str">
            <v>3,14</v>
          </cell>
        </row>
        <row r="206">
          <cell r="A206">
            <v>39641</v>
          </cell>
          <cell r="B206" t="str">
            <v xml:space="preserve">ANEL DE BORRACHA PARA VEDACAO DE DUTO PEAD CORRUGADO PARA ELETRICA, DN 1 1/4" (NBR 15715)                                                                                                                                                                                                                                                                                                                                                                                                                 </v>
          </cell>
          <cell r="C206" t="str">
            <v xml:space="preserve">UN    </v>
          </cell>
          <cell r="D206" t="str">
            <v>CR</v>
          </cell>
          <cell r="E206" t="str">
            <v>2,76</v>
          </cell>
        </row>
        <row r="207">
          <cell r="A207">
            <v>39643</v>
          </cell>
          <cell r="B207" t="str">
            <v xml:space="preserve">ANEL DE BORRACHA PARA VEDACAO DE DUTO PEAD CORRUGADO PARA ELETRICA, DN 2" (NBR 15715)                                                                                                                                                                                                                                                                                                                                                                                                                     </v>
          </cell>
          <cell r="C207" t="str">
            <v xml:space="preserve">UN    </v>
          </cell>
          <cell r="D207" t="str">
            <v>CR</v>
          </cell>
          <cell r="E207" t="str">
            <v>3,69</v>
          </cell>
        </row>
        <row r="208">
          <cell r="A208">
            <v>39644</v>
          </cell>
          <cell r="B208" t="str">
            <v xml:space="preserve">ANEL DE BORRACHA PARA VEDACAO DE DUTO PEAD CORRUGADO PARA ELETRICA, DN 3" (NBR 15715)                                                                                                                                                                                                                                                                                                                                                                                                                     </v>
          </cell>
          <cell r="C208" t="str">
            <v xml:space="preserve">UN    </v>
          </cell>
          <cell r="D208" t="str">
            <v>CR</v>
          </cell>
          <cell r="E208" t="str">
            <v>5,72</v>
          </cell>
        </row>
        <row r="209">
          <cell r="A209">
            <v>39645</v>
          </cell>
          <cell r="B209" t="str">
            <v xml:space="preserve">ANEL DE BORRACHA PARA VEDACAO DE DUTO PEAD CORRUGADO PARA ELETRICA, DN 4" (NBR 15715)                                                                                                                                                                                                                                                                                                                                                                                                                     </v>
          </cell>
          <cell r="C209" t="str">
            <v xml:space="preserve">UN    </v>
          </cell>
          <cell r="D209" t="str">
            <v>CR</v>
          </cell>
          <cell r="E209" t="str">
            <v>6,27</v>
          </cell>
        </row>
        <row r="210">
          <cell r="A210">
            <v>41610</v>
          </cell>
          <cell r="B210" t="str">
            <v xml:space="preserve">ANEL DE CONCRETO ARMADO COM FUNDO, PARA FOSSA E POCO 1,50 X *0,50* M                                                                                                                                                                                                                                                                                                                                                                                                                                      </v>
          </cell>
          <cell r="C210" t="str">
            <v xml:space="preserve">UN    </v>
          </cell>
          <cell r="D210" t="str">
            <v>CR</v>
          </cell>
          <cell r="E210" t="str">
            <v>544,28</v>
          </cell>
        </row>
        <row r="211">
          <cell r="A211">
            <v>41611</v>
          </cell>
          <cell r="B211" t="str">
            <v xml:space="preserve">ANEL DE CONCRETO ARMADO COM FUNDO, PARA FOSSA E POCO 2,00 X *0,50* M                                                                                                                                                                                                                                                                                                                                                                                                                                      </v>
          </cell>
          <cell r="C211" t="str">
            <v xml:space="preserve">UN    </v>
          </cell>
          <cell r="D211" t="str">
            <v>CR</v>
          </cell>
          <cell r="E211" t="str">
            <v>857,89</v>
          </cell>
        </row>
        <row r="212">
          <cell r="A212">
            <v>41612</v>
          </cell>
          <cell r="B212" t="str">
            <v xml:space="preserve">ANEL DE CONCRETO ARMADO COM FUNDO, PARA FOSSA E POCO 2,50 X *0,50* M                                                                                                                                                                                                                                                                                                                                                                                                                                      </v>
          </cell>
          <cell r="C212" t="str">
            <v xml:space="preserve">UN    </v>
          </cell>
          <cell r="D212" t="str">
            <v>CR</v>
          </cell>
          <cell r="E212" t="str">
            <v>1.204,60</v>
          </cell>
        </row>
        <row r="213">
          <cell r="A213">
            <v>41637</v>
          </cell>
          <cell r="B213" t="str">
            <v xml:space="preserve">ANEL DE CONCRETO ARMADO, COM FUROS/DRENO PARA SUMIDOURO, D = 0,80 M, H = 0,50 M                                                                                                                                                                                                                                                                                                                                                                                                                           </v>
          </cell>
          <cell r="C213" t="str">
            <v xml:space="preserve">UN    </v>
          </cell>
          <cell r="D213" t="str">
            <v>CR</v>
          </cell>
          <cell r="E213" t="str">
            <v>112,60</v>
          </cell>
        </row>
        <row r="214">
          <cell r="A214">
            <v>41638</v>
          </cell>
          <cell r="B214" t="str">
            <v xml:space="preserve">ANEL DE CONCRETO ARMADO, COM FUROS/DRENO PARA SUMIDOURO, D = 1,00 M, H = 0,50M                                                                                                                                                                                                                                                                                                                                                                                                                            </v>
          </cell>
          <cell r="C214" t="str">
            <v xml:space="preserve">UN    </v>
          </cell>
          <cell r="D214" t="str">
            <v>CR</v>
          </cell>
          <cell r="E214" t="str">
            <v>146,68</v>
          </cell>
        </row>
        <row r="215">
          <cell r="A215">
            <v>41639</v>
          </cell>
          <cell r="B215" t="str">
            <v xml:space="preserve">ANEL DE CONCRETO ARMADO, COM FUROS/DRENO PARA SUMIDOURO, D = 1,50 M, H = 0,50 M                                                                                                                                                                                                                                                                                                                                                                                                                           </v>
          </cell>
          <cell r="C215" t="str">
            <v xml:space="preserve">UN    </v>
          </cell>
          <cell r="D215" t="str">
            <v>CR</v>
          </cell>
          <cell r="E215" t="str">
            <v>354,86</v>
          </cell>
        </row>
        <row r="216">
          <cell r="A216">
            <v>11789</v>
          </cell>
          <cell r="B216" t="str">
            <v xml:space="preserve">ANEL DE DISTRIBUICAO EM ACO GALVANIZADO PARA FIO FE-160                                                                                                                                                                                                                                                                                                                                                                                                                                                   </v>
          </cell>
          <cell r="C216" t="str">
            <v xml:space="preserve">UN    </v>
          </cell>
          <cell r="D216" t="str">
            <v>CR</v>
          </cell>
          <cell r="E216" t="str">
            <v>1,35</v>
          </cell>
        </row>
        <row r="217">
          <cell r="A217">
            <v>20975</v>
          </cell>
          <cell r="B217" t="str">
            <v xml:space="preserve">ANEL DE EXPANSAO EM COBRE, ENGATE RAPIDO 1 1/2", PARA EMPATACAO MANGUEIRA DE COMBATE A INCENDIO PREDIAL                                                                                                                                                                                                                                                                                                                                                                                                   </v>
          </cell>
          <cell r="C217" t="str">
            <v xml:space="preserve">UN    </v>
          </cell>
          <cell r="D217" t="str">
            <v>AS</v>
          </cell>
          <cell r="E217" t="str">
            <v>20,27</v>
          </cell>
        </row>
        <row r="218">
          <cell r="A218">
            <v>20976</v>
          </cell>
          <cell r="B218" t="str">
            <v xml:space="preserve">ANEL DE EXPANSAO EM COBRE, ENGATE RAPIDO 2 1/2", PARA EMPATACAO MANGUEIRA DE COMBATE A INCENDIO PREDIAL                                                                                                                                                                                                                                                                                                                                                                                                   </v>
          </cell>
          <cell r="C218" t="str">
            <v xml:space="preserve">UN    </v>
          </cell>
          <cell r="D218" t="str">
            <v>AS</v>
          </cell>
          <cell r="E218" t="str">
            <v>30,62</v>
          </cell>
        </row>
        <row r="219">
          <cell r="A219">
            <v>40340</v>
          </cell>
          <cell r="B219" t="str">
            <v xml:space="preserve">ANEL DE VEDACAO/JUNTA ELASTICA, H = *16* MM, PARA TUBO DE CONCRETO, DN 300 MM                                                                                                                                                                                                                                                                                                                                                                                                                             </v>
          </cell>
          <cell r="C219" t="str">
            <v xml:space="preserve">UN    </v>
          </cell>
          <cell r="D219" t="str">
            <v>CR</v>
          </cell>
          <cell r="E219" t="str">
            <v>23,54</v>
          </cell>
        </row>
        <row r="220">
          <cell r="A220">
            <v>40341</v>
          </cell>
          <cell r="B220" t="str">
            <v xml:space="preserve">ANEL DE VEDACAO/JUNTA ELASTICA, H = *16* MM, PARA TUBO DE CONCRETO, DN 400 MM                                                                                                                                                                                                                                                                                                                                                                                                                             </v>
          </cell>
          <cell r="C220" t="str">
            <v xml:space="preserve">UN    </v>
          </cell>
          <cell r="D220" t="str">
            <v>CR</v>
          </cell>
          <cell r="E220" t="str">
            <v>28,09</v>
          </cell>
        </row>
        <row r="221">
          <cell r="A221">
            <v>40342</v>
          </cell>
          <cell r="B221" t="str">
            <v xml:space="preserve">ANEL DE VEDACAO/JUNTA ELASTICA, H = *16* MM, PARA TUBO DE CONCRETO, DN 500 MM                                                                                                                                                                                                                                                                                                                                                                                                                             </v>
          </cell>
          <cell r="C221" t="str">
            <v xml:space="preserve">UN    </v>
          </cell>
          <cell r="D221" t="str">
            <v>CR</v>
          </cell>
          <cell r="E221" t="str">
            <v>33,50</v>
          </cell>
        </row>
        <row r="222">
          <cell r="A222">
            <v>40343</v>
          </cell>
          <cell r="B222" t="str">
            <v xml:space="preserve">ANEL DE VEDACAO/JUNTA ELASTICA, H = *16* MM, PARA TUBO DE CONCRETO, DN 600 MM                                                                                                                                                                                                                                                                                                                                                                                                                             </v>
          </cell>
          <cell r="C222" t="str">
            <v xml:space="preserve">UN    </v>
          </cell>
          <cell r="D222" t="str">
            <v>CR</v>
          </cell>
          <cell r="E222" t="str">
            <v>39,74</v>
          </cell>
        </row>
        <row r="223">
          <cell r="A223">
            <v>40344</v>
          </cell>
          <cell r="B223" t="str">
            <v xml:space="preserve">ANEL DE VEDACAO/JUNTA ELASTICA, H = *18* MM, PARA TUBO DE CONCRETO, DN 700 MM                                                                                                                                                                                                                                                                                                                                                                                                                             </v>
          </cell>
          <cell r="C223" t="str">
            <v xml:space="preserve">UN    </v>
          </cell>
          <cell r="D223" t="str">
            <v>CR</v>
          </cell>
          <cell r="E223" t="str">
            <v>54,18</v>
          </cell>
        </row>
        <row r="224">
          <cell r="A224">
            <v>40345</v>
          </cell>
          <cell r="B224" t="str">
            <v xml:space="preserve">ANEL DE VEDACAO/JUNTA ELASTICA, H = *19* MM, PARA TUBO DE CONCRETO, DN 800 MM                                                                                                                                                                                                                                                                                                                                                                                                                             </v>
          </cell>
          <cell r="C224" t="str">
            <v xml:space="preserve">UN    </v>
          </cell>
          <cell r="D224" t="str">
            <v>CR</v>
          </cell>
          <cell r="E224" t="str">
            <v>66,76</v>
          </cell>
        </row>
        <row r="225">
          <cell r="A225">
            <v>40346</v>
          </cell>
          <cell r="B225" t="str">
            <v xml:space="preserve">ANEL DE VEDACAO/JUNTA ELASTICA, H = *19* MM, PARA TUBO DE CONCRETO, DN 900 MM                                                                                                                                                                                                                                                                                                                                                                                                                             </v>
          </cell>
          <cell r="C225" t="str">
            <v xml:space="preserve">UN    </v>
          </cell>
          <cell r="D225" t="str">
            <v>CR</v>
          </cell>
          <cell r="E225" t="str">
            <v>77,44</v>
          </cell>
        </row>
        <row r="226">
          <cell r="A226">
            <v>40347</v>
          </cell>
          <cell r="B226" t="str">
            <v xml:space="preserve">ANEL DE VEDACAO/JUNTA ELASTICA, H = *21* MM, PARA TUBO DE CONCRETO, DN 1000 MM                                                                                                                                                                                                                                                                                                                                                                                                                            </v>
          </cell>
          <cell r="C226" t="str">
            <v xml:space="preserve">UN    </v>
          </cell>
          <cell r="D226" t="str">
            <v>CR</v>
          </cell>
          <cell r="E226" t="str">
            <v>97,29</v>
          </cell>
        </row>
        <row r="227">
          <cell r="A227">
            <v>6138</v>
          </cell>
          <cell r="B227" t="str">
            <v xml:space="preserve">ANEL DE VEDACAO, PVC FLEXIVEL, 100 MM, PARA SAIDA DE BACIA / VASO SANITARIO                                                                                                                                                                                                                                                                                                                                                                                                                               </v>
          </cell>
          <cell r="C227" t="str">
            <v xml:space="preserve">UN    </v>
          </cell>
          <cell r="D227" t="str">
            <v>CR</v>
          </cell>
          <cell r="E227" t="str">
            <v>10,22</v>
          </cell>
        </row>
        <row r="228">
          <cell r="A228">
            <v>43424</v>
          </cell>
          <cell r="B228" t="str">
            <v xml:space="preserve">ANEL EM CONCRETO ARMADO, LISO,  PARA FOSSAS SEPTICAS E SUMIDOUROS, COM FUNDO, DIAMETRO INTERNO DE 1,20 M E ALTURA DE 0,50 M                                                                                                                                                                                                                                                                                                                                                                               </v>
          </cell>
          <cell r="C228" t="str">
            <v xml:space="preserve">UN    </v>
          </cell>
          <cell r="D228" t="str">
            <v>CR</v>
          </cell>
          <cell r="E228" t="str">
            <v>456,01</v>
          </cell>
        </row>
        <row r="229">
          <cell r="A229">
            <v>43426</v>
          </cell>
          <cell r="B229" t="str">
            <v xml:space="preserve">ANEL EM CONCRETO ARMADO, LISO, PARA FOSSAS SEPTICAS E SUMIDOUROS, COM FUNDO, DIAMETRO INTERNO DE 3,00 M E ALTURA DE 0,50 M                                                                                                                                                                                                                                                                                                                                                                                </v>
          </cell>
          <cell r="C229" t="str">
            <v xml:space="preserve">UN    </v>
          </cell>
          <cell r="D229" t="str">
            <v>CR</v>
          </cell>
          <cell r="E229" t="str">
            <v>1.572,80</v>
          </cell>
        </row>
        <row r="230">
          <cell r="A230">
            <v>12565</v>
          </cell>
          <cell r="B230" t="str">
            <v xml:space="preserve">ANEL EM CONCRETO ARMADO, LISO, PARA FOSSAS SEPTICAS E SUMIDOUROS, SEM FUNDO, DIAMETRO INTERNO DE 2,00 M E ALTURA DE 0,50 M                                                                                                                                                                                                                                                                                                                                                                                </v>
          </cell>
          <cell r="C230" t="str">
            <v xml:space="preserve">UN    </v>
          </cell>
          <cell r="D230" t="str">
            <v>CR</v>
          </cell>
          <cell r="E230" t="str">
            <v>551,56</v>
          </cell>
        </row>
        <row r="231">
          <cell r="A231">
            <v>12567</v>
          </cell>
          <cell r="B231" t="str">
            <v xml:space="preserve">ANEL EM CONCRETO ARMADO, LISO, PARA FOSSAS SEPTICAS E SUMIDOUROS, SEM FUNDO, DIAMETRO INTERNO DE 2,50 M E ALTURA DE 0,50 M                                                                                                                                                                                                                                                                                                                                                                                </v>
          </cell>
          <cell r="C231" t="str">
            <v xml:space="preserve">UN    </v>
          </cell>
          <cell r="D231" t="str">
            <v>CR</v>
          </cell>
          <cell r="E231" t="str">
            <v>740,84</v>
          </cell>
        </row>
        <row r="232">
          <cell r="A232">
            <v>12568</v>
          </cell>
          <cell r="B232" t="str">
            <v xml:space="preserve">ANEL EM CONCRETO ARMADO, LISO, PARA FOSSAS SEPTICAS E SUMIDOUROS, SEM FUNDO, DIAMETRO INTERNO DE 3,00 M E ALTURA DE 0,50 M                                                                                                                                                                                                                                                                                                                                                                                </v>
          </cell>
          <cell r="C232" t="str">
            <v xml:space="preserve">UN    </v>
          </cell>
          <cell r="D232" t="str">
            <v>CR</v>
          </cell>
          <cell r="E232" t="str">
            <v>1.037,17</v>
          </cell>
        </row>
        <row r="233">
          <cell r="A233">
            <v>43441</v>
          </cell>
          <cell r="B233" t="str">
            <v xml:space="preserve">ANEL EM CONCRETO ARMADO, LISO, PARA POCOS DE INSPECAO, COM FUNDO, DIAMETRO INTERNO DE 0,60 M E ALTURA DE 0,50 M                                                                                                                                                                                                                                                                                                                                                                                           </v>
          </cell>
          <cell r="C233" t="str">
            <v xml:space="preserve">UN    </v>
          </cell>
          <cell r="D233" t="str">
            <v>CR</v>
          </cell>
          <cell r="E233" t="str">
            <v>133,35</v>
          </cell>
        </row>
        <row r="234">
          <cell r="A234">
            <v>43423</v>
          </cell>
          <cell r="B234" t="str">
            <v xml:space="preserve">ANEL EM CONCRETO ARMADO, LISO, PARA POCOS DE INSPECAO, SEM FUNDO, DIAMETRO INTERNO DE 0,60 M E ALTURA DE 0,20 M                                                                                                                                                                                                                                                                                                                                                                                           </v>
          </cell>
          <cell r="C234" t="str">
            <v xml:space="preserve">UN    </v>
          </cell>
          <cell r="D234" t="str">
            <v>CR</v>
          </cell>
          <cell r="E234" t="str">
            <v>62,23</v>
          </cell>
        </row>
        <row r="235">
          <cell r="A235">
            <v>12532</v>
          </cell>
          <cell r="B235" t="str">
            <v xml:space="preserve">ANEL EM CONCRETO ARMADO, LISO, PARA POCOS DE INSPECAO, SEM FUNDO, DIAMETRO INTERNO DE 0,60 M E ALTURA DE 0,50 M                                                                                                                                                                                                                                                                                                                                                                                           </v>
          </cell>
          <cell r="C235" t="str">
            <v xml:space="preserve">UN    </v>
          </cell>
          <cell r="D235" t="str">
            <v>CR</v>
          </cell>
          <cell r="E235" t="str">
            <v>95,97</v>
          </cell>
        </row>
        <row r="236">
          <cell r="A236">
            <v>43444</v>
          </cell>
          <cell r="B236" t="str">
            <v xml:space="preserve">ANEL EM CONCRETO ARMADO, LISO, PARA POCOS DE VISITA, POCOS DE INSPECAO, FOSSAS SEPTICAS E SUMIDOUROS, COM FUNDO, DIAMETRO INTERNO DE 1,20 M E ALTURA DE 0,75 M                                                                                                                                                                                                                                                                                                                                            </v>
          </cell>
          <cell r="C236" t="str">
            <v xml:space="preserve">UN    </v>
          </cell>
          <cell r="D236" t="str">
            <v>CR</v>
          </cell>
          <cell r="E236" t="str">
            <v>322,26</v>
          </cell>
        </row>
        <row r="237">
          <cell r="A237">
            <v>12551</v>
          </cell>
          <cell r="B237" t="str">
            <v xml:space="preserve">ANEL EM CONCRETO ARMADO, LISO, PARA POCOS DE VISITA, POCOS DE INSPECAO, FOSSAS SEPTICAS E SUMIDOUROS, SEM FUNDO, DIAMETRO INTERNO DE 1,20 M E ALTURA DE 0,50 M                                                                                                                                                                                                                                                                                                                                            </v>
          </cell>
          <cell r="C237" t="str">
            <v xml:space="preserve">UN    </v>
          </cell>
          <cell r="D237" t="str">
            <v>CR</v>
          </cell>
          <cell r="E237" t="str">
            <v>229,92</v>
          </cell>
        </row>
        <row r="238">
          <cell r="A238">
            <v>43442</v>
          </cell>
          <cell r="B238" t="str">
            <v xml:space="preserve">ANEL EM CONCRETO ARMADO, LISO, PARA POCOS DE VISITAS, POCOS DE INSPECAO, FOSSAS SEPTICAS E SUMIDOUROS, COM FUNDO, DIAMETRO INTERNO DE 0,80 M E ALTURA DE 0,50 M                                                                                                                                                                                                                                                                                                                                           </v>
          </cell>
          <cell r="C238" t="str">
            <v xml:space="preserve">UN    </v>
          </cell>
          <cell r="D238" t="str">
            <v>CR</v>
          </cell>
          <cell r="E238" t="str">
            <v>177,80</v>
          </cell>
        </row>
        <row r="239">
          <cell r="A239">
            <v>43443</v>
          </cell>
          <cell r="B239" t="str">
            <v xml:space="preserve">ANEL EM CONCRETO ARMADO, LISO, PARA POCOS DE VISITAS, POCOS DE INSPECAO, FOSSAS SEPTICAS E SUMIDOUROS, COM FUNDO, DIAMETRO INTERNO DE 1,00 M E ALTURA DE 0,50 M                                                                                                                                                                                                                                                                                                                                           </v>
          </cell>
          <cell r="C239" t="str">
            <v xml:space="preserve">UN    </v>
          </cell>
          <cell r="D239" t="str">
            <v>CR</v>
          </cell>
          <cell r="E239" t="str">
            <v>233,36</v>
          </cell>
        </row>
        <row r="240">
          <cell r="A240">
            <v>12544</v>
          </cell>
          <cell r="B240" t="str">
            <v xml:space="preserve">ANEL EM CONCRETO ARMADO, LISO, PARA POCOS DE VISITAS, POCOS DE INSPECAO, FOSSAS SEPTICAS E SUMIDOUROS, SEM FUNDO, DIAMETRO INTERNO DE 0,80 M E ALTURA DE 0,50 M                                                                                                                                                                                                                                                                                                                                           </v>
          </cell>
          <cell r="C240" t="str">
            <v xml:space="preserve">UN    </v>
          </cell>
          <cell r="D240" t="str">
            <v>CR</v>
          </cell>
          <cell r="E240" t="str">
            <v>125,94</v>
          </cell>
        </row>
        <row r="241">
          <cell r="A241">
            <v>12547</v>
          </cell>
          <cell r="B241" t="str">
            <v xml:space="preserve">ANEL EM CONCRETO ARMADO, LISO, PARA POCOS DE VISITAS, POCOS DE INSPECAO, FOSSAS SEPTICAS E SUMIDOUROS, SEM FUNDO, DIAMETRO INTERNO DE 1,00 M E ALTURA DE 0,50 M                                                                                                                                                                                                                                                                                                                                           </v>
          </cell>
          <cell r="C241" t="str">
            <v xml:space="preserve">UN    </v>
          </cell>
          <cell r="D241" t="str">
            <v>CR</v>
          </cell>
          <cell r="E241" t="str">
            <v>169,38</v>
          </cell>
        </row>
        <row r="242">
          <cell r="A242">
            <v>43445</v>
          </cell>
          <cell r="B242" t="str">
            <v xml:space="preserve">ANEL EM CONCRETO ARMADO, LISO, PARA, POCOS DE VISITA, POCOS DE INSPECAO, FOSSAS SEPTICAS E SUMIDOUROS, COM FUNDO, DIAMETRO INTERNO DE 1,50 M E ALTURA DE 1,00 M                                                                                                                                                                                                                                                                                                                                           </v>
          </cell>
          <cell r="C242" t="str">
            <v xml:space="preserve">UN    </v>
          </cell>
          <cell r="D242" t="str">
            <v>CR</v>
          </cell>
          <cell r="E242" t="str">
            <v>444,50</v>
          </cell>
        </row>
        <row r="243">
          <cell r="A243">
            <v>12563</v>
          </cell>
          <cell r="B243" t="str">
            <v xml:space="preserve">ANEL EM CONCRETO ARMADO, LISO, PARA, POCOS DE VISITA, POCOS DE INSPECAO, FOSSAS SEPTICAS E SUMIDOUROS, SEM FUNDO, DIAMETRO INTERNO DE 1,50 M E ALTURA DE 0,50 M                                                                                                                                                                                                                                                                                                                                           </v>
          </cell>
          <cell r="C243" t="str">
            <v xml:space="preserve">UN    </v>
          </cell>
          <cell r="D243" t="str">
            <v>CR</v>
          </cell>
          <cell r="E243" t="str">
            <v>318,02</v>
          </cell>
        </row>
        <row r="244">
          <cell r="A244">
            <v>43425</v>
          </cell>
          <cell r="B244" t="str">
            <v xml:space="preserve">ANEL EM CONCRETO ARMADO, PERFURADO,  PARA FOSSAS SEPTICAS E SUMIDOUROS, SEM FUNDO, DIAMETRO INTERNO DE 1,20 M E ALTURA DE 0,50 M                                                                                                                                                                                                                                                                                                                                                                          </v>
          </cell>
          <cell r="C244" t="str">
            <v xml:space="preserve">UN    </v>
          </cell>
          <cell r="D244" t="str">
            <v>CR</v>
          </cell>
          <cell r="E244" t="str">
            <v>200,02</v>
          </cell>
        </row>
        <row r="245">
          <cell r="A245">
            <v>43446</v>
          </cell>
          <cell r="B245" t="str">
            <v xml:space="preserve">ANEL EM CONCRETO ARMADO, PERFURADO, PARA FOSSAS SEPTICAS E SUMIDOUROS, SEM FUNDO, DIAMETRO INTERNO DE 2,00 M E ALTURA DE 0,50 M                                                                                                                                                                                                                                                                                                                                                                           </v>
          </cell>
          <cell r="C245" t="str">
            <v xml:space="preserve">UN    </v>
          </cell>
          <cell r="D245" t="str">
            <v>CR</v>
          </cell>
          <cell r="E245" t="str">
            <v>422,27</v>
          </cell>
        </row>
        <row r="246">
          <cell r="A246">
            <v>43447</v>
          </cell>
          <cell r="B246" t="str">
            <v xml:space="preserve">ANEL EM CONCRETO ARMADO, PERFURADO, PARA FOSSAS SEPTICAS E SUMIDOUROS, SEM FUNDO, DIAMETRO INTERNO DE 2,50 M E ALTURA DE 0,50 M                                                                                                                                                                                                                                                                                                                                                                           </v>
          </cell>
          <cell r="C246" t="str">
            <v xml:space="preserve">UN    </v>
          </cell>
          <cell r="D246" t="str">
            <v>CR</v>
          </cell>
          <cell r="E246" t="str">
            <v>518,58</v>
          </cell>
        </row>
        <row r="247">
          <cell r="A247">
            <v>43448</v>
          </cell>
          <cell r="B247" t="str">
            <v xml:space="preserve">ANEL EM CONCRETO ARMADO, PERFURADO, PARA FOSSAS SEPTICAS E SUMIDOUROS, SEM FUNDO, DIAMETRO INTERNO DE 3,00 M E ALTURA DE 0,50 M                                                                                                                                                                                                                                                                                                                                                                           </v>
          </cell>
          <cell r="C247" t="str">
            <v xml:space="preserve">UN    </v>
          </cell>
          <cell r="D247" t="str">
            <v>CR</v>
          </cell>
          <cell r="E247" t="str">
            <v>726,02</v>
          </cell>
        </row>
        <row r="248">
          <cell r="A248">
            <v>13761</v>
          </cell>
          <cell r="B248" t="str">
            <v xml:space="preserve">APARELHO CORTE OXI-ACETILENO PARA SOLDA E CORTE CONTENDO MACARICO SOLDA, BICO DE CORTE, CILINDROS, REGULADORES, MANGUEIRAS E CARRINHO                                                                                                                                                                                                                                                                                                                                                                     </v>
          </cell>
          <cell r="C248" t="str">
            <v xml:space="preserve">UN    </v>
          </cell>
          <cell r="D248" t="str">
            <v>CR</v>
          </cell>
          <cell r="E248" t="str">
            <v>2.628,41</v>
          </cell>
        </row>
        <row r="249">
          <cell r="A249">
            <v>4814</v>
          </cell>
          <cell r="B249" t="str">
            <v xml:space="preserve">APARELHO SINALIZADOR LUMINOSO COM LED, PARA SAIDA GARAGEM, COM 2 LENTES EM POLICARBONATO, BIVOLT (INCLUI SUPORTE DE FIXACAO)                                                                                                                                                                                                                                                                                                                                                                              </v>
          </cell>
          <cell r="C249" t="str">
            <v xml:space="preserve">UN    </v>
          </cell>
          <cell r="D249" t="str">
            <v>CR</v>
          </cell>
          <cell r="E249" t="str">
            <v>81,14</v>
          </cell>
        </row>
        <row r="250">
          <cell r="A250">
            <v>44473</v>
          </cell>
          <cell r="B250" t="str">
            <v xml:space="preserve">APOIO DO PORTA DENTE PARA FRESADORA DE  ASFALTO                                                                                                                                                                                                                                                                                                                                                                                                                                                           </v>
          </cell>
          <cell r="C250" t="str">
            <v xml:space="preserve">UN    </v>
          </cell>
          <cell r="D250" t="str">
            <v>AS</v>
          </cell>
          <cell r="E250" t="str">
            <v>2.742,55</v>
          </cell>
        </row>
        <row r="251">
          <cell r="A251">
            <v>6122</v>
          </cell>
          <cell r="B251" t="str">
            <v xml:space="preserve">APONTADOR OU APROPRIADOR DE MAO DE OBRA (HORISTA)                                                                                                                                                                                                                                                                                                                                                                                                                                                         </v>
          </cell>
          <cell r="C251" t="str">
            <v xml:space="preserve">H     </v>
          </cell>
          <cell r="D251" t="str">
            <v>CR</v>
          </cell>
          <cell r="E251" t="str">
            <v>18,01</v>
          </cell>
        </row>
        <row r="252">
          <cell r="A252">
            <v>40810</v>
          </cell>
          <cell r="B252" t="str">
            <v xml:space="preserve">APONTADOR OU APROPRIADOR DE MAO DE OBRA (MENSALISTA)                                                                                                                                                                                                                                                                                                                                                                                                                                                      </v>
          </cell>
          <cell r="C252" t="str">
            <v xml:space="preserve">MES   </v>
          </cell>
          <cell r="D252" t="str">
            <v>CR</v>
          </cell>
          <cell r="E252" t="str">
            <v>3.167,65</v>
          </cell>
        </row>
        <row r="253">
          <cell r="A253">
            <v>21100</v>
          </cell>
          <cell r="B253" t="str">
            <v xml:space="preserve">AQUECEDOR DE AGUA A GAS GLP/GN COM CAPACIDADE DE ARMAZENAMENTO DE 50 A 80 L                                                                                                                                                                                                                                                                                                                                                                                                                               </v>
          </cell>
          <cell r="C253" t="str">
            <v xml:space="preserve">UN    </v>
          </cell>
          <cell r="D253" t="str">
            <v>AS</v>
          </cell>
          <cell r="E253" t="str">
            <v>3.563,75</v>
          </cell>
        </row>
        <row r="254">
          <cell r="A254">
            <v>11816</v>
          </cell>
          <cell r="B254" t="str">
            <v xml:space="preserve">AQUECEDOR DE AGUA ELETRICO  RESERVATORIO DE 100 L CILINDRICO EM COBRE, REFORCADO COM ACO CARBONO, MONOFASICO, TENSAO NOMINAL 220 V                                                                                                                                                                                                                                                                                                                                                                        </v>
          </cell>
          <cell r="C254" t="str">
            <v xml:space="preserve">UN    </v>
          </cell>
          <cell r="D254" t="str">
            <v>AS</v>
          </cell>
          <cell r="E254" t="str">
            <v>3.800,00</v>
          </cell>
        </row>
        <row r="255">
          <cell r="A255">
            <v>11814</v>
          </cell>
          <cell r="B255" t="str">
            <v xml:space="preserve">AQUECEDOR DE AGUA ELETRICO  RESERVATORIO DE 500 L CILINDRICO EM COBRE, REFORCADO COM ACO CARBONO, MONOFASICO, TENSAO NOMINAL 220 V                                                                                                                                                                                                                                                                                                                                                                        </v>
          </cell>
          <cell r="C255" t="str">
            <v xml:space="preserve">UN    </v>
          </cell>
          <cell r="D255" t="str">
            <v>AS</v>
          </cell>
          <cell r="E255" t="str">
            <v>8.271,64</v>
          </cell>
        </row>
        <row r="256">
          <cell r="A256">
            <v>14186</v>
          </cell>
          <cell r="B256" t="str">
            <v xml:space="preserve">AQUECEDOR DE AGUA ELETRICO  RESERVATORIO DE 500 L CILINDRICO EM COBRE, REFORCADO COM ACO CARBONO, TRIFASICO, TENSAO NOMINAL 220/380/400 V, POTENCIA 24 KW                                                                                                                                                                                                                                                                                                                                                 </v>
          </cell>
          <cell r="C256" t="str">
            <v xml:space="preserve">UN    </v>
          </cell>
          <cell r="D256" t="str">
            <v>AS</v>
          </cell>
          <cell r="E256" t="str">
            <v>10.386,17</v>
          </cell>
        </row>
        <row r="257">
          <cell r="A257">
            <v>14185</v>
          </cell>
          <cell r="B257" t="str">
            <v xml:space="preserve">AQUECEDOR DE AGUA ELETRICO  RESERVATORIO DE 700 L CILINDRICO EM COBRE, REFORCADO COM ACO CARBONO, MONOFASICO, TENSAO NOMINAL 220 V                                                                                                                                                                                                                                                                                                                                                                        </v>
          </cell>
          <cell r="C257" t="str">
            <v xml:space="preserve">UN    </v>
          </cell>
          <cell r="D257" t="str">
            <v>AS</v>
          </cell>
          <cell r="E257" t="str">
            <v>13.454,13</v>
          </cell>
        </row>
        <row r="258">
          <cell r="A258">
            <v>11811</v>
          </cell>
          <cell r="B258" t="str">
            <v xml:space="preserve">AQUECEDOR DE AGUA ELETRICO HORIZONTAL, RESERVATORIO DE 200 L CILINDRICO EM COBRE, REFORCADO COM ACO CARBONO, MONOFASICO, TENSAO NOMINAL 220 V                                                                                                                                                                                                                                                                                                                                                             </v>
          </cell>
          <cell r="C258" t="str">
            <v xml:space="preserve">UN    </v>
          </cell>
          <cell r="D258" t="str">
            <v>AS</v>
          </cell>
          <cell r="E258" t="str">
            <v>5.144,35</v>
          </cell>
        </row>
        <row r="259">
          <cell r="A259">
            <v>44498</v>
          </cell>
          <cell r="B259" t="str">
            <v xml:space="preserve">AQUECEDOR DE OLEO BPF (FLUIDO) TERMICO, CAPACIDADE DE 300.000  KCAL/H                                                                                                                                                                                                                                                                                                                                                                                                                                     </v>
          </cell>
          <cell r="C259" t="str">
            <v xml:space="preserve">UN    </v>
          </cell>
          <cell r="D259" t="str">
            <v>AS</v>
          </cell>
          <cell r="E259" t="str">
            <v>291.184,53</v>
          </cell>
        </row>
        <row r="260">
          <cell r="A260">
            <v>34469</v>
          </cell>
          <cell r="B260" t="str">
            <v xml:space="preserve">AQUECEDOR SOLAR COM RESERVATORIO TERMICO DE 1000 L E *5* PLACAS COLETORAS DE *2,0* M2 (NAO INCLUI ACESSORIOS) (SEM INSTALACAO)                                                                                                                                                                                                                                                                                                                                                                            </v>
          </cell>
          <cell r="C260" t="str">
            <v xml:space="preserve">UN    </v>
          </cell>
          <cell r="D260" t="str">
            <v>AS</v>
          </cell>
          <cell r="E260" t="str">
            <v>10.372,16</v>
          </cell>
        </row>
        <row r="261">
          <cell r="A261">
            <v>34476</v>
          </cell>
          <cell r="B261" t="str">
            <v xml:space="preserve">AQUECEDOR SOLAR COM RESERVATORIO TERMICO DE 400 L E *2* PLACAS COLETORAS DE *2,0* M2 (NAO INCLUI ACESSORIOS) (SEM INSTALACAO)                                                                                                                                                                                                                                                                                                                                                                             </v>
          </cell>
          <cell r="C261" t="str">
            <v xml:space="preserve">UN    </v>
          </cell>
          <cell r="D261" t="str">
            <v>AS</v>
          </cell>
          <cell r="E261" t="str">
            <v>5.409,52</v>
          </cell>
        </row>
        <row r="262">
          <cell r="A262">
            <v>34477</v>
          </cell>
          <cell r="B262" t="str">
            <v xml:space="preserve">AQUECEDOR SOLAR COM RESERVATORIO TERMICO DE 600 L E *3* PLACAS COLETORAS DE *2,0* M2 (NAO INCLUI ACESSORIOS) (SEM INSTALACAO)                                                                                                                                                                                                                                                                                                                                                                             </v>
          </cell>
          <cell r="C262" t="str">
            <v xml:space="preserve">UN    </v>
          </cell>
          <cell r="D262" t="str">
            <v>AS</v>
          </cell>
          <cell r="E262" t="str">
            <v>7.179,48</v>
          </cell>
        </row>
        <row r="263">
          <cell r="A263">
            <v>34482</v>
          </cell>
          <cell r="B263" t="str">
            <v xml:space="preserve">AQUECEDOR SOLAR COM RESERVATORIO TERMICO DE 800 L E *4* PLACAS COLETORAS DE *2,0* M2 (NAO INCLUI ACESSORIOS) (SEM INSTALACAO)                                                                                                                                                                                                                                                                                                                                                                             </v>
          </cell>
          <cell r="C263" t="str">
            <v xml:space="preserve">UN    </v>
          </cell>
          <cell r="D263" t="str">
            <v>AS</v>
          </cell>
          <cell r="E263" t="str">
            <v>6.705,24</v>
          </cell>
        </row>
        <row r="264">
          <cell r="A264">
            <v>34472</v>
          </cell>
          <cell r="B264" t="str">
            <v xml:space="preserve">AQUECEDOR SOLAR DE INSTALACAO EXTERNA, KIT COMPACTO, CONJUNTO COM RESERVATORIO TERMICO DE 200 L, PLACA COLETORA DE *2,0* M2 E INCLUSO ACESSORIOS (RESIDENCIAS ATE 120,00 M2 E DE 4 A 5 BANHOS POR DIA) (SEM INSTALACAO)                                                                                                                                                                                                                                                                                   </v>
          </cell>
          <cell r="C264" t="str">
            <v xml:space="preserve">UN    </v>
          </cell>
          <cell r="D264" t="str">
            <v>AS</v>
          </cell>
          <cell r="E264" t="str">
            <v>3.191,19</v>
          </cell>
        </row>
        <row r="265">
          <cell r="A265">
            <v>42425</v>
          </cell>
          <cell r="B265" t="str">
            <v xml:space="preserve">AR CONDICIONADO SPLIT INVERTER, HI-WALL (PAREDE), 12000 BTU/H, CICLO FRIO, 60HZ, CLASSIFICACAO A (SELO PROCEL), GAS HFC, CONTROLE S/FIO                                                                                                                                                                                                                                                                                                                                                                   </v>
          </cell>
          <cell r="C265" t="str">
            <v xml:space="preserve">UN    </v>
          </cell>
          <cell r="D265" t="str">
            <v>CR</v>
          </cell>
          <cell r="E265" t="str">
            <v>2.559,05</v>
          </cell>
        </row>
        <row r="266">
          <cell r="A266">
            <v>42422</v>
          </cell>
          <cell r="B266" t="str">
            <v xml:space="preserve">AR CONDICIONADO SPLIT INVERTER, HI-WALL (PAREDE), 18000 BTU/H, CICLO FRIO, 60HZ, CLASSIFICACAO A (SELO PROCEL), GAS HFC, CONTROLE S/FIO                                                                                                                                                                                                                                                                                                                                                                   </v>
          </cell>
          <cell r="C266" t="str">
            <v xml:space="preserve">UN    </v>
          </cell>
          <cell r="D266" t="str">
            <v xml:space="preserve">C </v>
          </cell>
          <cell r="E266" t="str">
            <v>3.799,00</v>
          </cell>
        </row>
        <row r="267">
          <cell r="A267">
            <v>43184</v>
          </cell>
          <cell r="B267" t="str">
            <v xml:space="preserve">AR CONDICIONADO SPLIT INVERTER, HI-WALL (PAREDE), 24000 BTU/H, CICLO FRIO, 60HZ, CLASSIFICACAO A - SELO PROCEL, GAS HFC, CONTROLE S/FIO                                                                                                                                                                                                                                                                                                                                                                   </v>
          </cell>
          <cell r="C267" t="str">
            <v xml:space="preserve">UN    </v>
          </cell>
          <cell r="D267" t="str">
            <v>CR</v>
          </cell>
          <cell r="E267" t="str">
            <v>5.250,58</v>
          </cell>
        </row>
        <row r="268">
          <cell r="A268">
            <v>42424</v>
          </cell>
          <cell r="B268" t="str">
            <v xml:space="preserve">AR CONDICIONADO SPLIT INVERTER, HI-WALL (PAREDE), 9000 BTU/H, CICLO FRIO, 60HZ, CLASSIFICACAO A (SELO PROCEL), GAS HFC, CONTROLE S/FIO                                                                                                                                                                                                                                                                                                                                                                    </v>
          </cell>
          <cell r="C268" t="str">
            <v xml:space="preserve">UN    </v>
          </cell>
          <cell r="D268" t="str">
            <v>CR</v>
          </cell>
          <cell r="E268" t="str">
            <v>2.285,46</v>
          </cell>
        </row>
        <row r="269">
          <cell r="A269">
            <v>42421</v>
          </cell>
          <cell r="B269" t="str">
            <v xml:space="preserve">AR CONDICIONADO SPLIT INVERTER, PISO TETO, APRESENTANDO ENTRE 54000 E 58000 BTU/H, CICLO FRIO, 60HZ, CLASSIFICACAO ENERGETICA A OU B (SELO PROCEL), GAS HFC, CONTROLE S/FIO                                                                                                                                                                                                                                                                                                                               </v>
          </cell>
          <cell r="C269" t="str">
            <v xml:space="preserve">UN    </v>
          </cell>
          <cell r="D269" t="str">
            <v>CR</v>
          </cell>
          <cell r="E269" t="str">
            <v>20.808,84</v>
          </cell>
        </row>
        <row r="270">
          <cell r="A270">
            <v>42416</v>
          </cell>
          <cell r="B270" t="str">
            <v xml:space="preserve">AR CONDICIONADO SPLIT INVERTER, PISO TETO, 18000 BTU/H, CICLO FRIO, 60HZ, CLASSIFICACAO ENERGETICA A OU B (SELO PROCEL), GAS HFC, CONTROLE S/FIO                                                                                                                                                                                                                                                                                                                                                          </v>
          </cell>
          <cell r="C270" t="str">
            <v xml:space="preserve">UN    </v>
          </cell>
          <cell r="D270" t="str">
            <v>CR</v>
          </cell>
          <cell r="E270" t="str">
            <v>9.852,34</v>
          </cell>
        </row>
        <row r="271">
          <cell r="A271">
            <v>42417</v>
          </cell>
          <cell r="B271" t="str">
            <v xml:space="preserve">AR CONDICIONADO SPLIT INVERTER, PISO TETO, 24000 BTU/H, CICLO FRIO, 60HZ, CLASSIFICACAO ENERGETICA A OU B (SELO PROCEL), GAS HFC, CONTROLE S/FIO                                                                                                                                                                                                                                                                                                                                                          </v>
          </cell>
          <cell r="C271" t="str">
            <v xml:space="preserve">UN    </v>
          </cell>
          <cell r="D271" t="str">
            <v>CR</v>
          </cell>
          <cell r="E271" t="str">
            <v>11.045,28</v>
          </cell>
        </row>
        <row r="272">
          <cell r="A272">
            <v>42419</v>
          </cell>
          <cell r="B272" t="str">
            <v xml:space="preserve">AR CONDICIONADO SPLIT INVERTER, PISO TETO, 36000 BTU/H, CICLO FRIO, 60HZ, CLASSIFICACAO ENERGETICA A OU B (SELO PROCEL), GAS HFC, CONTROLE S/FIO                                                                                                                                                                                                                                                                                                                                                          </v>
          </cell>
          <cell r="C272" t="str">
            <v xml:space="preserve">UN    </v>
          </cell>
          <cell r="D272" t="str">
            <v>CR</v>
          </cell>
          <cell r="E272" t="str">
            <v>12.478,82</v>
          </cell>
        </row>
        <row r="273">
          <cell r="A273">
            <v>42420</v>
          </cell>
          <cell r="B273" t="str">
            <v xml:space="preserve">AR CONDICIONADO SPLIT INVERTER, PISO TETO, 48000 BTU/H, CICLO FRIO, 60HZ, CLASSIFICACAO ENERGETICA A OU B (SELO PROCEL), GAS HFC, CONTROLE S/FIO                                                                                                                                                                                                                                                                                                                                                          </v>
          </cell>
          <cell r="C273" t="str">
            <v xml:space="preserve">UN    </v>
          </cell>
          <cell r="D273" t="str">
            <v>CR</v>
          </cell>
          <cell r="E273" t="str">
            <v>17.151,22</v>
          </cell>
        </row>
        <row r="274">
          <cell r="A274">
            <v>43195</v>
          </cell>
          <cell r="B274" t="str">
            <v xml:space="preserve">AR CONDICIONADO SPLIT ON/OFF, CASSETE (TETO), FRIO 4 VIAS 18000 BTUS/H, CLASSIFICACAO ENERGETICA C - SELO PROCEL, GAS HFC, CONTROLE S/ FIO                                                                                                                                                                                                                                                                                                                                                                </v>
          </cell>
          <cell r="C274" t="str">
            <v xml:space="preserve">UN    </v>
          </cell>
          <cell r="D274" t="str">
            <v>CR</v>
          </cell>
          <cell r="E274" t="str">
            <v>6.039,19</v>
          </cell>
        </row>
        <row r="275">
          <cell r="A275">
            <v>43196</v>
          </cell>
          <cell r="B275" t="str">
            <v xml:space="preserve">AR CONDICIONADO SPLIT ON/OFF, CASSETE (TETO), FRIO 4 VIAS 24000 BTUS/H, CLASSIFICACAO ENERGETICA C - SELO PROCEL, GAS HFC, CONTROLE S/ FIO                                                                                                                                                                                                                                                                                                                                                                </v>
          </cell>
          <cell r="C275" t="str">
            <v xml:space="preserve">UN    </v>
          </cell>
          <cell r="D275" t="str">
            <v>CR</v>
          </cell>
          <cell r="E275" t="str">
            <v>7.484,71</v>
          </cell>
        </row>
        <row r="276">
          <cell r="A276">
            <v>43198</v>
          </cell>
          <cell r="B276" t="str">
            <v xml:space="preserve">AR CONDICIONADO SPLIT ON/OFF, CASSETE (TETO), FRIO 4 VIAS 36000 BTUS/H, CLASSIFICACAO ENERGETICA C - SELO PROCEL, GAS HFC, CONTROLE S/ FIO                                                                                                                                                                                                                                                                                                                                                                </v>
          </cell>
          <cell r="C276" t="str">
            <v xml:space="preserve">UN    </v>
          </cell>
          <cell r="D276" t="str">
            <v>CR</v>
          </cell>
          <cell r="E276" t="str">
            <v>11.122,10</v>
          </cell>
        </row>
        <row r="277">
          <cell r="A277">
            <v>43199</v>
          </cell>
          <cell r="B277" t="str">
            <v xml:space="preserve">AR CONDICIONADO SPLIT ON/OFF, CASSETE (TETO), FRIO 4 VIAS 48000 BTUS/H, CLASSIFICACAO ENERGETICA C - SELO PROCEL, GAS HFC, CONTROLE S/ FIO                                                                                                                                                                                                                                                                                                                                                                </v>
          </cell>
          <cell r="C277" t="str">
            <v xml:space="preserve">UN    </v>
          </cell>
          <cell r="D277" t="str">
            <v>CR</v>
          </cell>
          <cell r="E277" t="str">
            <v>11.529,65</v>
          </cell>
        </row>
        <row r="278">
          <cell r="A278">
            <v>43200</v>
          </cell>
          <cell r="B278" t="str">
            <v xml:space="preserve">AR CONDICIONADO SPLIT ON/OFF, CASSETE (TETO), FRIO 4 VIAS 60000 BTUS/H, CLASSIFICACAO ENERGETICA C - SELO PROCEL, GAS HFC, CONTROLE S/ FIO                                                                                                                                                                                                                                                                                                                                                                </v>
          </cell>
          <cell r="C278" t="str">
            <v xml:space="preserve">UN    </v>
          </cell>
          <cell r="D278" t="str">
            <v>CR</v>
          </cell>
          <cell r="E278" t="str">
            <v>13.231,11</v>
          </cell>
        </row>
        <row r="279">
          <cell r="A279">
            <v>39556</v>
          </cell>
          <cell r="B279" t="str">
            <v xml:space="preserve">AR CONDICIONADO SPLIT ON/OFF, CASSETE (TETO), 18000 BTUS/H, CICLO QUENTE/FRIO, 60 HZ, CLASSIFICACAO ENERGETICA C - SELO PROCEL, GAS HFC, CONTROLE S/ FIO                                                                                                                                                                                                                                                                                                                                                  </v>
          </cell>
          <cell r="C279" t="str">
            <v xml:space="preserve">UN    </v>
          </cell>
          <cell r="D279" t="str">
            <v>CR</v>
          </cell>
          <cell r="E279" t="str">
            <v>7.226,44</v>
          </cell>
        </row>
        <row r="280">
          <cell r="A280">
            <v>39557</v>
          </cell>
          <cell r="B280" t="str">
            <v xml:space="preserve">AR CONDICIONADO SPLIT ON/OFF, CASSETE (TETO), 24000 BTUS/H, CICLO QUENTE/FRIO, 60 HZ, CLASSIFICACAO ENERGETICA C - SELO PROCEL, GAS HFC, CONTROLE S/ FIO                                                                                                                                                                                                                                                                                                                                                  </v>
          </cell>
          <cell r="C280" t="str">
            <v xml:space="preserve">UN    </v>
          </cell>
          <cell r="D280" t="str">
            <v>CR</v>
          </cell>
          <cell r="E280" t="str">
            <v>7.781,30</v>
          </cell>
        </row>
        <row r="281">
          <cell r="A281">
            <v>39559</v>
          </cell>
          <cell r="B281" t="str">
            <v xml:space="preserve">AR CONDICIONADO SPLIT ON/OFF, CASSETE (TETO), 36000 BTUS/H, CICLO QUENTE/FRIO, 60 HZ, CLASSIFICACAO ENERGETICA A - SELO PROCEL, GAS HFC, CONTROLE S/ FIO                                                                                                                                                                                                                                                                                                                                                  </v>
          </cell>
          <cell r="C281" t="str">
            <v xml:space="preserve">UN    </v>
          </cell>
          <cell r="D281" t="str">
            <v>CR</v>
          </cell>
          <cell r="E281" t="str">
            <v>11.499,27</v>
          </cell>
        </row>
        <row r="282">
          <cell r="A282">
            <v>39560</v>
          </cell>
          <cell r="B282" t="str">
            <v xml:space="preserve">AR CONDICIONADO SPLIT ON/OFF, CASSETE (TETO), 48000 BTUS/H, CICLO QUENTE/FRIO, 60 HZ, CLASSIFICACAO ENERGETICA A - SELO PROCEL, GAS HFC, CONTROLE S/ FIO                                                                                                                                                                                                                                                                                                                                                  </v>
          </cell>
          <cell r="C282" t="str">
            <v xml:space="preserve">UN    </v>
          </cell>
          <cell r="D282" t="str">
            <v>CR</v>
          </cell>
          <cell r="E282" t="str">
            <v>13.303,53</v>
          </cell>
        </row>
        <row r="283">
          <cell r="A283">
            <v>39561</v>
          </cell>
          <cell r="B283" t="str">
            <v xml:space="preserve">AR CONDICIONADO SPLIT ON/OFF, CASSETE (TETO), 60000 BTUS/H, CICLO QUENTE/FRIO, 60 HZ, CLASSIFICACAO ENERGETICA A - SELO PROCEL, GAS HFC, CONTROLE S/ FIO                                                                                                                                                                                                                                                                                                                                                  </v>
          </cell>
          <cell r="C283" t="str">
            <v xml:space="preserve">UN    </v>
          </cell>
          <cell r="D283" t="str">
            <v>CR</v>
          </cell>
          <cell r="E283" t="str">
            <v>13.917,19</v>
          </cell>
        </row>
        <row r="284">
          <cell r="A284">
            <v>43190</v>
          </cell>
          <cell r="B284" t="str">
            <v xml:space="preserve">AR CONDICIONADO SPLIT ON/OFF, HI-WALL (PAREDE), 12000 BTUS/H, CICLO FRIO, 60 HZ, CLASSIFICACAO ENERGETICA A - SELO PROCEL, GAS HFC, CONTROLE S/ FIO                                                                                                                                                                                                                                                                                                                                                       </v>
          </cell>
          <cell r="C284" t="str">
            <v xml:space="preserve">UN    </v>
          </cell>
          <cell r="D284" t="str">
            <v>CR</v>
          </cell>
          <cell r="E284" t="str">
            <v>2.053,81</v>
          </cell>
        </row>
        <row r="285">
          <cell r="A285">
            <v>39555</v>
          </cell>
          <cell r="B285" t="str">
            <v xml:space="preserve">AR CONDICIONADO SPLIT ON/OFF, HI-WALL (PAREDE), 12000 BTUS/H, CICLO QUENTE/FRIO, 60 HZ, CLASSIFICACAO ENERGETICA A - SELO PROCEL, GAS HFC, CONTROLE S/ FIO                                                                                                                                                                                                                                                                                                                                                </v>
          </cell>
          <cell r="C285" t="str">
            <v xml:space="preserve">UN    </v>
          </cell>
          <cell r="D285" t="str">
            <v>CR</v>
          </cell>
          <cell r="E285" t="str">
            <v>2.221,69</v>
          </cell>
        </row>
        <row r="286">
          <cell r="A286">
            <v>43191</v>
          </cell>
          <cell r="B286" t="str">
            <v xml:space="preserve">AR CONDICIONADO SPLIT ON/OFF, HI-WALL (PAREDE), 18000 BTUS/H, CICLO FRIO, 60 HZ, CLASSIFICACAO ENERGETICA A - SELO PROCEL, GAS HFC, CONTROLE S/ FIO                                                                                                                                                                                                                                                                                                                                                       </v>
          </cell>
          <cell r="C286" t="str">
            <v xml:space="preserve">UN    </v>
          </cell>
          <cell r="D286" t="str">
            <v>CR</v>
          </cell>
          <cell r="E286" t="str">
            <v>2.955,15</v>
          </cell>
        </row>
        <row r="287">
          <cell r="A287">
            <v>39548</v>
          </cell>
          <cell r="B287" t="str">
            <v xml:space="preserve">AR CONDICIONADO SPLIT ON/OFF, HI-WALL (PAREDE), 18000 BTUS/H, CICLO QUENTE/FRIO, 60 HZ, CLASSIFICACAO ENERGETICA A - SELO PROCEL, GAS HFC, CONTROLE S/ FIO                                                                                                                                                                                                                                                                                                                                                </v>
          </cell>
          <cell r="C287" t="str">
            <v xml:space="preserve">UN    </v>
          </cell>
          <cell r="D287" t="str">
            <v>CR</v>
          </cell>
          <cell r="E287" t="str">
            <v>3.295,46</v>
          </cell>
        </row>
        <row r="288">
          <cell r="A288">
            <v>43192</v>
          </cell>
          <cell r="B288" t="str">
            <v xml:space="preserve">AR CONDICIONADO SPLIT ON/OFF, HI-WALL (PAREDE), 24000 BTUS/H, CICLO FRIO, 60 HZ, CLASSIFICACAO ENERGETICA A - SELO PROCEL, GAS HFC, CONTROLE S/ FIO                                                                                                                                                                                                                                                                                                                                                       </v>
          </cell>
          <cell r="C288" t="str">
            <v xml:space="preserve">UN    </v>
          </cell>
          <cell r="D288" t="str">
            <v>CR</v>
          </cell>
          <cell r="E288" t="str">
            <v>3.870,99</v>
          </cell>
        </row>
        <row r="289">
          <cell r="A289">
            <v>39554</v>
          </cell>
          <cell r="B289" t="str">
            <v xml:space="preserve">AR CONDICIONADO SPLIT ON/OFF, HI-WALL (PAREDE), 24000 BTUS/H, CICLO QUENTE/FRIO, 60 HZ, CLASSIFICACAO ENERGETICA A - SELO PROCEL, GAS HFC, CONTROLE S/ FIO                                                                                                                                                                                                                                                                                                                                                </v>
          </cell>
          <cell r="C289" t="str">
            <v xml:space="preserve">UN    </v>
          </cell>
          <cell r="D289" t="str">
            <v>CR</v>
          </cell>
          <cell r="E289" t="str">
            <v>4.357,74</v>
          </cell>
        </row>
        <row r="290">
          <cell r="A290">
            <v>43194</v>
          </cell>
          <cell r="B290" t="str">
            <v xml:space="preserve">AR CONDICIONADO SPLIT ON/OFF, HI-WALL (PAREDE), 9000 BTUS/H, CICLO FRIO, 60 HZ, CLASSIFICACAO ENERGETICA A - SELO PROCEL, GAS HFC, CONTROLE S/ FIO                                                                                                                                                                                                                                                                                                                                                        </v>
          </cell>
          <cell r="C290" t="str">
            <v xml:space="preserve">UN    </v>
          </cell>
          <cell r="D290" t="str">
            <v>CR</v>
          </cell>
          <cell r="E290" t="str">
            <v>1.759,43</v>
          </cell>
        </row>
        <row r="291">
          <cell r="A291">
            <v>39551</v>
          </cell>
          <cell r="B291" t="str">
            <v xml:space="preserve">AR CONDICIONADO SPLIT ON/OFF, HI-WALL (PAREDE), 9000 BTUS/H, CICLO QUENTE/FRIO, 60 HZ, CLASSIFICACAO ENERGETICA A - SELO PROCEL, GAS HFC, CONTROLE S/ FIO                                                                                                                                                                                                                                                                                                                                                 </v>
          </cell>
          <cell r="C291" t="str">
            <v xml:space="preserve">UN    </v>
          </cell>
          <cell r="D291" t="str">
            <v>CR</v>
          </cell>
          <cell r="E291" t="str">
            <v>1.937,33</v>
          </cell>
        </row>
        <row r="292">
          <cell r="A292">
            <v>43185</v>
          </cell>
          <cell r="B292" t="str">
            <v xml:space="preserve">AR CONDICIONADO SPLIT ON/OFF, PISO TETO, 18.000 BTU/H, CICLO FRIO, 60HZ, CLASSIFICACAO ENERGETICA C - SELO PROCEL, GAS HFC, CONTROLE S/FIO                                                                                                                                                                                                                                                                                                                                                                </v>
          </cell>
          <cell r="C292" t="str">
            <v xml:space="preserve">UN    </v>
          </cell>
          <cell r="D292" t="str">
            <v>CR</v>
          </cell>
          <cell r="E292" t="str">
            <v>5.505,54</v>
          </cell>
        </row>
        <row r="293">
          <cell r="A293">
            <v>43186</v>
          </cell>
          <cell r="B293" t="str">
            <v xml:space="preserve">AR CONDICIONADO SPLIT ON/OFF, PISO TETO, 24.000 BTU/H, CICLO FRIO, 60HZ, CLASSIFICACAO ENERGETICA C - SELO PROCEL, GAS HFC, CONTROLE S/FIO                                                                                                                                                                                                                                                                                                                                                                </v>
          </cell>
          <cell r="C293" t="str">
            <v xml:space="preserve">UN    </v>
          </cell>
          <cell r="D293" t="str">
            <v>CR</v>
          </cell>
          <cell r="E293" t="str">
            <v>5.807,23</v>
          </cell>
        </row>
        <row r="294">
          <cell r="A294">
            <v>43187</v>
          </cell>
          <cell r="B294" t="str">
            <v xml:space="preserve">AR CONDICIONADO SPLIT ON/OFF, PISO TETO, 36.000 BTU/H, CICLO FRIO, 60HZ, CLASSIFICACAO ENERGETICA C - SELO PROCEL, GAS HFC, CONTROLE S/FIO                                                                                                                                                                                                                                                                                                                                                                </v>
          </cell>
          <cell r="C294" t="str">
            <v xml:space="preserve">UN    </v>
          </cell>
          <cell r="D294" t="str">
            <v>CR</v>
          </cell>
          <cell r="E294" t="str">
            <v>7.706,25</v>
          </cell>
        </row>
        <row r="295">
          <cell r="A295">
            <v>43188</v>
          </cell>
          <cell r="B295" t="str">
            <v xml:space="preserve">AR CONDICIONADO SPLIT ON/OFF, PISO TETO, 48.000 BTU/H, CICLO FRIO, 60HZ, CLASSIFICACAO ENERGETICA C - SELO PROCEL, GAS HFC, CONTROLE S/FIO                                                                                                                                                                                                                                                                                                                                                                </v>
          </cell>
          <cell r="C295" t="str">
            <v xml:space="preserve">UN    </v>
          </cell>
          <cell r="D295" t="str">
            <v>CR</v>
          </cell>
          <cell r="E295" t="str">
            <v>9.337,15</v>
          </cell>
        </row>
        <row r="296">
          <cell r="A296">
            <v>43189</v>
          </cell>
          <cell r="B296" t="str">
            <v xml:space="preserve">AR CONDICIONADO SPLIT ON/OFF, PISO TETO, 60.000 BTU/H, CICLO FRIO, 60HZ, CLASSIFICACAO ENERGETICA C - SELO PROCEL, GAS HFC, CONTROLE S/FIO                                                                                                                                                                                                                                                                                                                                                                </v>
          </cell>
          <cell r="C296" t="str">
            <v xml:space="preserve">UN    </v>
          </cell>
          <cell r="D296" t="str">
            <v>CR</v>
          </cell>
          <cell r="E296" t="str">
            <v>10.502,73</v>
          </cell>
        </row>
        <row r="297">
          <cell r="A297">
            <v>39580</v>
          </cell>
          <cell r="B297" t="str">
            <v xml:space="preserve">AR-CONDICIONADO FRIO SPLITAO INVERTER 30 TR                                                                                                                                                                                                                                                                                                                                                                                                                                                               </v>
          </cell>
          <cell r="C297" t="str">
            <v xml:space="preserve">UN    </v>
          </cell>
          <cell r="D297" t="str">
            <v>CR</v>
          </cell>
          <cell r="E297" t="str">
            <v>82.765,85</v>
          </cell>
        </row>
        <row r="298">
          <cell r="A298">
            <v>39577</v>
          </cell>
          <cell r="B298" t="str">
            <v xml:space="preserve">AR-CONDICIONADO FRIO SPLITAO MODULAR 10 TR                                                                                                                                                                                                                                                                                                                                                                                                                                                                </v>
          </cell>
          <cell r="C298" t="str">
            <v xml:space="preserve">UN    </v>
          </cell>
          <cell r="D298" t="str">
            <v>CR</v>
          </cell>
          <cell r="E298" t="str">
            <v>25.905,53</v>
          </cell>
        </row>
        <row r="299">
          <cell r="A299">
            <v>39578</v>
          </cell>
          <cell r="B299" t="str">
            <v xml:space="preserve">AR-CONDICIONADO FRIO SPLITAO MODULAR 15 TR                                                                                                                                                                                                                                                                                                                                                                                                                                                                </v>
          </cell>
          <cell r="C299" t="str">
            <v xml:space="preserve">UN    </v>
          </cell>
          <cell r="D299" t="str">
            <v>CR</v>
          </cell>
          <cell r="E299" t="str">
            <v>33.431,60</v>
          </cell>
        </row>
        <row r="300">
          <cell r="A300">
            <v>39579</v>
          </cell>
          <cell r="B300" t="str">
            <v xml:space="preserve">AR-CONDICIONADO FRIO SPLITAO MODULAR 20 TR                                                                                                                                                                                                                                                                                                                                                                                                                                                                </v>
          </cell>
          <cell r="C300" t="str">
            <v xml:space="preserve">UN    </v>
          </cell>
          <cell r="D300" t="str">
            <v>CR</v>
          </cell>
          <cell r="E300" t="str">
            <v>48.640,37</v>
          </cell>
        </row>
        <row r="301">
          <cell r="A301">
            <v>39826</v>
          </cell>
          <cell r="B301" t="str">
            <v xml:space="preserve">AR-CONDICIONADO SPLIT INVERTER, PISO TETO, 24000 BTU/H, QUENTE/FRIO, 60HZ, CLASSIFICACAO ENERGETICA A - SELO PROCEL, GAS HFC, CONTROLE S/FIO                                                                                                                                                                                                                                                                                                                                                              </v>
          </cell>
          <cell r="C301" t="str">
            <v xml:space="preserve">UN    </v>
          </cell>
          <cell r="D301" t="str">
            <v>CR</v>
          </cell>
          <cell r="E301" t="str">
            <v>5.973,92</v>
          </cell>
        </row>
        <row r="302">
          <cell r="A302">
            <v>10700</v>
          </cell>
          <cell r="B302" t="str">
            <v xml:space="preserve">ARADO REVERSIVEL COM 3 DISCOS DE 26" X 6MM REBOCAVEL                                                                                                                                                                                                                                                                                                                                                                                                                                                      </v>
          </cell>
          <cell r="C302" t="str">
            <v xml:space="preserve">UN    </v>
          </cell>
          <cell r="D302" t="str">
            <v>AS</v>
          </cell>
          <cell r="E302" t="str">
            <v>26.388,66</v>
          </cell>
        </row>
        <row r="303">
          <cell r="A303">
            <v>346</v>
          </cell>
          <cell r="B303" t="str">
            <v xml:space="preserve">ARAME DE ACO OVALADO 15 X 17 ( 45,7 KG, 700 KGF), ROLO 1000 M                                                                                                                                                                                                                                                                                                                                                                                                                                             </v>
          </cell>
          <cell r="C303" t="str">
            <v xml:space="preserve">KG    </v>
          </cell>
          <cell r="D303" t="str">
            <v>CR</v>
          </cell>
          <cell r="E303" t="str">
            <v>30,21</v>
          </cell>
        </row>
        <row r="304">
          <cell r="A304">
            <v>3312</v>
          </cell>
          <cell r="B304" t="str">
            <v xml:space="preserve">ARAME DE AMARRACAO PARA GABIAO GALVANIZADO, DIAMETRO 2,2 MM                                                                                                                                                                                                                                                                                                                                                                                                                                               </v>
          </cell>
          <cell r="C304" t="str">
            <v xml:space="preserve">KG    </v>
          </cell>
          <cell r="D304" t="str">
            <v>CR</v>
          </cell>
          <cell r="E304" t="str">
            <v>26,75</v>
          </cell>
        </row>
        <row r="305">
          <cell r="A305">
            <v>339</v>
          </cell>
          <cell r="B305" t="str">
            <v xml:space="preserve">ARAME FARPADO GALVANIZADO, 14 BWG (2,11 MM), CLASSE 250                                                                                                                                                                                                                                                                                                                                                                                                                                                   </v>
          </cell>
          <cell r="C305" t="str">
            <v xml:space="preserve">M     </v>
          </cell>
          <cell r="D305" t="str">
            <v>CR</v>
          </cell>
          <cell r="E305" t="str">
            <v>1,56</v>
          </cell>
        </row>
        <row r="306">
          <cell r="A306">
            <v>340</v>
          </cell>
          <cell r="B306" t="str">
            <v xml:space="preserve">ARAME FARPADO GALVANIZADO, 16 BWG (1,65 MM), CLASSE 250                                                                                                                                                                                                                                                                                                                                                                                                                                                   </v>
          </cell>
          <cell r="C306" t="str">
            <v xml:space="preserve">M     </v>
          </cell>
          <cell r="D306" t="str">
            <v>CR</v>
          </cell>
          <cell r="E306" t="str">
            <v>1,40</v>
          </cell>
        </row>
        <row r="307">
          <cell r="A307">
            <v>43130</v>
          </cell>
          <cell r="B307" t="str">
            <v xml:space="preserve">ARAME GALVANIZADO 12 BWG, D = 2,76 MM (0,048 KG/M) OU 14 BWG, D = 2,11 MM (0,026 KG/M)                                                                                                                                                                                                                                                                                                                                                                                                                    </v>
          </cell>
          <cell r="C307" t="str">
            <v xml:space="preserve">KG    </v>
          </cell>
          <cell r="D307" t="str">
            <v xml:space="preserve">C </v>
          </cell>
          <cell r="E307" t="str">
            <v>25,50</v>
          </cell>
        </row>
        <row r="308">
          <cell r="A308">
            <v>344</v>
          </cell>
          <cell r="B308" t="str">
            <v xml:space="preserve">ARAME GALVANIZADO 16 BWG, D = 1,65MM (0,0166 KG/M)                                                                                                                                                                                                                                                                                                                                                                                                                                                        </v>
          </cell>
          <cell r="C308" t="str">
            <v xml:space="preserve">KG    </v>
          </cell>
          <cell r="D308" t="str">
            <v>CR</v>
          </cell>
          <cell r="E308" t="str">
            <v>33,52</v>
          </cell>
        </row>
        <row r="309">
          <cell r="A309">
            <v>345</v>
          </cell>
          <cell r="B309" t="str">
            <v xml:space="preserve">ARAME GALVANIZADO 18 BWG, D = 1,24MM (0,009 KG/M)                                                                                                                                                                                                                                                                                                                                                                                                                                                         </v>
          </cell>
          <cell r="C309" t="str">
            <v xml:space="preserve">KG    </v>
          </cell>
          <cell r="D309" t="str">
            <v>CR</v>
          </cell>
          <cell r="E309" t="str">
            <v>36,37</v>
          </cell>
        </row>
        <row r="310">
          <cell r="A310">
            <v>43131</v>
          </cell>
          <cell r="B310" t="str">
            <v xml:space="preserve">ARAME GALVANIZADO 6 BWG, D = 5,16 MM (0,157 KG/M), OU 8 BWG, D = 4,19 MM (0,101 KG/M), OU 10 BWG, D = 3,40 MM (0,0713 KG/M)                                                                                                                                                                                                                                                                                                                                                                               </v>
          </cell>
          <cell r="C310" t="str">
            <v xml:space="preserve">KG    </v>
          </cell>
          <cell r="D310" t="str">
            <v>CR</v>
          </cell>
          <cell r="E310" t="str">
            <v>29,62</v>
          </cell>
        </row>
        <row r="311">
          <cell r="A311">
            <v>3313</v>
          </cell>
          <cell r="B311" t="str">
            <v xml:space="preserve">ARAME PROTEGIDO COM POLIMERO PARA GABIAO, DIAMETRO 2,2 MM                                                                                                                                                                                                                                                                                                                                                                                                                                                 </v>
          </cell>
          <cell r="C311" t="str">
            <v xml:space="preserve">KG    </v>
          </cell>
          <cell r="D311" t="str">
            <v>CR</v>
          </cell>
          <cell r="E311" t="str">
            <v>34,43</v>
          </cell>
        </row>
        <row r="312">
          <cell r="A312">
            <v>43132</v>
          </cell>
          <cell r="B312" t="str">
            <v xml:space="preserve">ARAME RECOZIDO 16 BWG, D = 1,65 MM (0,016 KG/M) OU 18 BWG, D = 1,25 MM (0,01 KG/M)                                                                                                                                                                                                                                                                                                                                                                                                                        </v>
          </cell>
          <cell r="C312" t="str">
            <v xml:space="preserve">KG    </v>
          </cell>
          <cell r="D312" t="str">
            <v>CR</v>
          </cell>
          <cell r="E312" t="str">
            <v>25,50</v>
          </cell>
        </row>
        <row r="313">
          <cell r="A313">
            <v>366</v>
          </cell>
          <cell r="B313" t="str">
            <v xml:space="preserve">AREIA FINA - POSTO JAZIDA/FORNECEDOR (RETIRADO NA JAZIDA, SEM TRANSPORTE)                                                                                                                                                                                                                                                                                                                                                                                                                                 </v>
          </cell>
          <cell r="C313" t="str">
            <v xml:space="preserve">M3    </v>
          </cell>
          <cell r="D313" t="str">
            <v xml:space="preserve">C </v>
          </cell>
          <cell r="E313" t="str">
            <v>126,97</v>
          </cell>
        </row>
        <row r="314">
          <cell r="A314">
            <v>367</v>
          </cell>
          <cell r="B314" t="str">
            <v xml:space="preserve">AREIA GROSSA - POSTO JAZIDA/FORNECEDOR (RETIRADO NA JAZIDA, SEM TRANSPORTE)                                                                                                                                                                                                                                                                                                                                                                                                                               </v>
          </cell>
          <cell r="C314" t="str">
            <v xml:space="preserve">M3    </v>
          </cell>
          <cell r="D314" t="str">
            <v>CR</v>
          </cell>
          <cell r="E314" t="str">
            <v>128,63</v>
          </cell>
        </row>
        <row r="315">
          <cell r="A315">
            <v>370</v>
          </cell>
          <cell r="B315" t="str">
            <v xml:space="preserve">AREIA MEDIA - POSTO JAZIDA/FORNECEDOR (RETIRADO NA JAZIDA, SEM TRANSPORTE)                                                                                                                                                                                                                                                                                                                                                                                                                                </v>
          </cell>
          <cell r="C315" t="str">
            <v xml:space="preserve">M3    </v>
          </cell>
          <cell r="D315" t="str">
            <v>CR</v>
          </cell>
          <cell r="E315" t="str">
            <v>126,97</v>
          </cell>
        </row>
        <row r="316">
          <cell r="A316">
            <v>368</v>
          </cell>
          <cell r="B316" t="str">
            <v xml:space="preserve">AREIA PARA ATERRO - POSTO JAZIDA/FORNECEDOR (RETIRADO NA JAZIDA, SEM TRANSPORTE)                                                                                                                                                                                                                                                                                                                                                                                                                          </v>
          </cell>
          <cell r="C316" t="str">
            <v xml:space="preserve">M3    </v>
          </cell>
          <cell r="D316" t="str">
            <v>CR</v>
          </cell>
          <cell r="E316" t="str">
            <v>63,48</v>
          </cell>
        </row>
        <row r="317">
          <cell r="A317">
            <v>11075</v>
          </cell>
          <cell r="B317" t="str">
            <v xml:space="preserve">AREIA PARA LEITO FILTRANTE (0,42 A 1,68 MM) - POSTO JAZIDA/FORNECEDOR (RETIRADO NA JAZIDA, SEM TRANSPORTE)                                                                                                                                                                                                                                                                                                                                                                                                </v>
          </cell>
          <cell r="C317" t="str">
            <v xml:space="preserve">M3    </v>
          </cell>
          <cell r="D317" t="str">
            <v>CR</v>
          </cell>
          <cell r="E317" t="str">
            <v>1.457,22</v>
          </cell>
        </row>
        <row r="318">
          <cell r="A318">
            <v>1381</v>
          </cell>
          <cell r="B318" t="str">
            <v xml:space="preserve">ARGAMASSA COLANTE AC I PARA CERAMICAS                                                                                                                                                                                                                                                                                                                                                                                                                                                                     </v>
          </cell>
          <cell r="C318" t="str">
            <v xml:space="preserve">KG    </v>
          </cell>
          <cell r="D318" t="str">
            <v xml:space="preserve">C </v>
          </cell>
          <cell r="E318" t="str">
            <v>0,78</v>
          </cell>
        </row>
        <row r="319">
          <cell r="A319">
            <v>34353</v>
          </cell>
          <cell r="B319" t="str">
            <v xml:space="preserve">ARGAMASSA COLANTE AC II                                                                                                                                                                                                                                                                                                                                                                                                                                                                                   </v>
          </cell>
          <cell r="C319" t="str">
            <v xml:space="preserve">KG    </v>
          </cell>
          <cell r="D319" t="str">
            <v>CR</v>
          </cell>
          <cell r="E319" t="str">
            <v>1,45</v>
          </cell>
        </row>
        <row r="320">
          <cell r="A320">
            <v>37595</v>
          </cell>
          <cell r="B320" t="str">
            <v xml:space="preserve">ARGAMASSA COLANTE TIPO AC III                                                                                                                                                                                                                                                                                                                                                                                                                                                                             </v>
          </cell>
          <cell r="C320" t="str">
            <v xml:space="preserve">KG    </v>
          </cell>
          <cell r="D320" t="str">
            <v>CR</v>
          </cell>
          <cell r="E320" t="str">
            <v>2,39</v>
          </cell>
        </row>
        <row r="321">
          <cell r="A321">
            <v>37596</v>
          </cell>
          <cell r="B321" t="str">
            <v xml:space="preserve">ARGAMASSA COLANTE TIPO AC III E                                                                                                                                                                                                                                                                                                                                                                                                                                                                           </v>
          </cell>
          <cell r="C321" t="str">
            <v xml:space="preserve">KG    </v>
          </cell>
          <cell r="D321" t="str">
            <v>CR</v>
          </cell>
          <cell r="E321" t="str">
            <v>2,75</v>
          </cell>
        </row>
        <row r="322">
          <cell r="A322">
            <v>371</v>
          </cell>
          <cell r="B322" t="str">
            <v xml:space="preserve">ARGAMASSA INDUSTRIALIZADA MULTIUSO, PARA REVESTIMENTO INTERNO E EXTERNO E ASSENTAMENTO DE BLOCOS DIVERSOS                                                                                                                                                                                                                                                                                                                                                                                                 </v>
          </cell>
          <cell r="C322" t="str">
            <v xml:space="preserve">KG    </v>
          </cell>
          <cell r="D322" t="str">
            <v>CR</v>
          </cell>
          <cell r="E322" t="str">
            <v>0,85</v>
          </cell>
        </row>
        <row r="323">
          <cell r="A323">
            <v>37553</v>
          </cell>
          <cell r="B323" t="str">
            <v xml:space="preserve">ARGAMASSA INDUSTRIALIZADA PARA CHAPISCO COLANTE                                                                                                                                                                                                                                                                                                                                                                                                                                                           </v>
          </cell>
          <cell r="C323" t="str">
            <v xml:space="preserve">KG    </v>
          </cell>
          <cell r="D323" t="str">
            <v>CR</v>
          </cell>
          <cell r="E323" t="str">
            <v>1,59</v>
          </cell>
        </row>
        <row r="324">
          <cell r="A324">
            <v>37552</v>
          </cell>
          <cell r="B324" t="str">
            <v xml:space="preserve">ARGAMASSA INDUSTRIALIZADA PARA CHAPISCO ROLADO                                                                                                                                                                                                                                                                                                                                                                                                                                                            </v>
          </cell>
          <cell r="C324" t="str">
            <v xml:space="preserve">KG    </v>
          </cell>
          <cell r="D324" t="str">
            <v>CR</v>
          </cell>
          <cell r="E324" t="str">
            <v>2,56</v>
          </cell>
        </row>
        <row r="325">
          <cell r="A325">
            <v>36880</v>
          </cell>
          <cell r="B325" t="str">
            <v xml:space="preserve">ARGAMASSA PARA REVESTIMENTO DECORATIVO MONOCAMADA                                                                                                                                                                                                                                                                                                                                                                                                                                                         </v>
          </cell>
          <cell r="C325" t="str">
            <v xml:space="preserve">KG    </v>
          </cell>
          <cell r="D325" t="str">
            <v>CR</v>
          </cell>
          <cell r="E325" t="str">
            <v>2,60</v>
          </cell>
        </row>
        <row r="326">
          <cell r="A326">
            <v>34355</v>
          </cell>
          <cell r="B326" t="str">
            <v xml:space="preserve">ARGAMASSA PISO SOBRE PISO                                                                                                                                                                                                                                                                                                                                                                                                                                                                                 </v>
          </cell>
          <cell r="C326" t="str">
            <v xml:space="preserve">KG    </v>
          </cell>
          <cell r="D326" t="str">
            <v>CR</v>
          </cell>
          <cell r="E326" t="str">
            <v>2,24</v>
          </cell>
        </row>
        <row r="327">
          <cell r="A327">
            <v>130</v>
          </cell>
          <cell r="B327" t="str">
            <v xml:space="preserve">ARGAMASSA POLIMERICA DE REPARO ESTRUTURAL, BICOMPONENTE                                                                                                                                                                                                                                                                                                                                                                                                                                                   </v>
          </cell>
          <cell r="C327" t="str">
            <v xml:space="preserve">KG    </v>
          </cell>
          <cell r="D327" t="str">
            <v>CR</v>
          </cell>
          <cell r="E327" t="str">
            <v>4,95</v>
          </cell>
        </row>
        <row r="328">
          <cell r="A328">
            <v>135</v>
          </cell>
          <cell r="B328" t="str">
            <v xml:space="preserve">ARGAMASSA POLIMERICA IMPERMEABILIZANTE SEMIFLEXIVEL, BICOMPONENTE (MEMBRANA IMPERMEABILIZANTE ACRILICA)                                                                                                                                                                                                                                                                                                                                                                                                   </v>
          </cell>
          <cell r="C328" t="str">
            <v xml:space="preserve">KG    </v>
          </cell>
          <cell r="D328" t="str">
            <v>CR</v>
          </cell>
          <cell r="E328" t="str">
            <v>3,98</v>
          </cell>
        </row>
        <row r="329">
          <cell r="A329">
            <v>36886</v>
          </cell>
          <cell r="B329" t="str">
            <v xml:space="preserve">ARGAMASSA PRONTA PARA CONTRAPISO                                                                                                                                                                                                                                                                                                                                                                                                                                                                          </v>
          </cell>
          <cell r="C329" t="str">
            <v xml:space="preserve">KG    </v>
          </cell>
          <cell r="D329" t="str">
            <v>CR</v>
          </cell>
          <cell r="E329" t="str">
            <v>0,80</v>
          </cell>
        </row>
        <row r="330">
          <cell r="A330">
            <v>38546</v>
          </cell>
          <cell r="B330" t="str">
            <v xml:space="preserve">ARGAMASSA USINADA AUTOADENSAVEL E AUTONIVELANTE PARA CONTRAPISO, COM BOMBEAMENTO (DISPONIBILIZACAO DE BOMBA), SEM O LANCAMENTO                                                                                                                                                                                                                                                                                                                                                                            </v>
          </cell>
          <cell r="C330" t="str">
            <v xml:space="preserve">M3    </v>
          </cell>
          <cell r="D330" t="str">
            <v>CR</v>
          </cell>
          <cell r="E330" t="str">
            <v>605,58</v>
          </cell>
        </row>
        <row r="331">
          <cell r="A331">
            <v>34549</v>
          </cell>
          <cell r="B331" t="str">
            <v xml:space="preserve">ARGILA EXPANDIDA, GRANULOMETRIA 2215                                                                                                                                                                                                                                                                                                                                                                                                                                                                      </v>
          </cell>
          <cell r="C331" t="str">
            <v xml:space="preserve">M3    </v>
          </cell>
          <cell r="D331" t="str">
            <v>AS</v>
          </cell>
          <cell r="E331" t="str">
            <v>730,33</v>
          </cell>
        </row>
        <row r="332">
          <cell r="A332">
            <v>6081</v>
          </cell>
          <cell r="B332" t="str">
            <v xml:space="preserve">ARGILA OU BARRO PARA ATERRO/REATERRO (COM TRANSPORTE ATE 10 KM)                                                                                                                                                                                                                                                                                                                                                                                                                                           </v>
          </cell>
          <cell r="C332" t="str">
            <v xml:space="preserve">M3    </v>
          </cell>
          <cell r="D332" t="str">
            <v>AS</v>
          </cell>
          <cell r="E332" t="str">
            <v>51,12</v>
          </cell>
        </row>
        <row r="333">
          <cell r="A333">
            <v>6077</v>
          </cell>
          <cell r="B333" t="str">
            <v xml:space="preserve">ARGILA OU BARRO PARA ATERRO/REATERRO (RETIRADO NA JAZIDA, SEM TRANSPORTE)                                                                                                                                                                                                                                                                                                                                                                                                                                 </v>
          </cell>
          <cell r="C333" t="str">
            <v xml:space="preserve">M3    </v>
          </cell>
          <cell r="D333" t="str">
            <v>AS</v>
          </cell>
          <cell r="E333" t="str">
            <v>36,51</v>
          </cell>
        </row>
        <row r="334">
          <cell r="A334">
            <v>6079</v>
          </cell>
          <cell r="B334" t="str">
            <v xml:space="preserve">ARGILA, ARGILA VERMELHA OU ARGILA ARENOSA (RETIRADA NA JAZIDA, SEM TRANSPORTE)                                                                                                                                                                                                                                                                                                                                                                                                                            </v>
          </cell>
          <cell r="C334" t="str">
            <v xml:space="preserve">M3    </v>
          </cell>
          <cell r="D334" t="str">
            <v>AS</v>
          </cell>
          <cell r="E334" t="str">
            <v>36,51</v>
          </cell>
        </row>
        <row r="335">
          <cell r="A335">
            <v>1091</v>
          </cell>
          <cell r="B335" t="str">
            <v xml:space="preserve">ARMACAO VERTICAL COM HASTE E CONTRA-PINO, EM CHAPA DE ACO GALVANIZADO 3/16", COM 1 ESTRIBO E 1 ISOLADOR                                                                                                                                                                                                                                                                                                                                                                                                   </v>
          </cell>
          <cell r="C335" t="str">
            <v xml:space="preserve">UN    </v>
          </cell>
          <cell r="D335" t="str">
            <v>CR</v>
          </cell>
          <cell r="E335" t="str">
            <v>40,42</v>
          </cell>
        </row>
        <row r="336">
          <cell r="A336">
            <v>1094</v>
          </cell>
          <cell r="B336" t="str">
            <v xml:space="preserve">ARMACAO VERTICAL COM HASTE E CONTRA-PINO, EM CHAPA DE ACO GALVANIZADO 3/16", COM 1 ESTRIBO, SEM ISOLADOR                                                                                                                                                                                                                                                                                                                                                                                                  </v>
          </cell>
          <cell r="C336" t="str">
            <v xml:space="preserve">UN    </v>
          </cell>
          <cell r="D336" t="str">
            <v>CR</v>
          </cell>
          <cell r="E336" t="str">
            <v>28,27</v>
          </cell>
        </row>
        <row r="337">
          <cell r="A337">
            <v>1095</v>
          </cell>
          <cell r="B337" t="str">
            <v xml:space="preserve">ARMACAO VERTICAL COM HASTE E CONTRA-PINO, EM CHAPA DE ACO GALVANIZADO 3/16", COM 2 ESTRIBOS, E 2 ISOLADORES                                                                                                                                                                                                                                                                                                                                                                                               </v>
          </cell>
          <cell r="C337" t="str">
            <v xml:space="preserve">UN    </v>
          </cell>
          <cell r="D337" t="str">
            <v>CR</v>
          </cell>
          <cell r="E337" t="str">
            <v>60,08</v>
          </cell>
        </row>
        <row r="338">
          <cell r="A338">
            <v>1092</v>
          </cell>
          <cell r="B338" t="str">
            <v xml:space="preserve">ARMACAO VERTICAL COM HASTE E CONTRA-PINO, EM CHAPA DE ACO GALVANIZADO 3/16", COM 2 ESTRIBOS, SEM ISOLADOR                                                                                                                                                                                                                                                                                                                                                                                                 </v>
          </cell>
          <cell r="C338" t="str">
            <v xml:space="preserve">UN    </v>
          </cell>
          <cell r="D338" t="str">
            <v xml:space="preserve">C </v>
          </cell>
          <cell r="E338" t="str">
            <v>46,49</v>
          </cell>
        </row>
        <row r="339">
          <cell r="A339">
            <v>1093</v>
          </cell>
          <cell r="B339" t="str">
            <v xml:space="preserve">ARMACAO VERTICAL COM HASTE E CONTRA-PINO, EM CHAPA DE ACO GALVANIZADO 3/16", COM 3 ESTRIBOS E 3 ISOLADORES                                                                                                                                                                                                                                                                                                                                                                                                </v>
          </cell>
          <cell r="C339" t="str">
            <v xml:space="preserve">UN    </v>
          </cell>
          <cell r="D339" t="str">
            <v>CR</v>
          </cell>
          <cell r="E339" t="str">
            <v>108,57</v>
          </cell>
        </row>
        <row r="340">
          <cell r="A340">
            <v>1090</v>
          </cell>
          <cell r="B340" t="str">
            <v xml:space="preserve">ARMACAO VERTICAL COM HASTE E CONTRA-PINO, EM CHAPA DE ACO GALVANIZADO 3/16", COM 3 ESTRIBOS, SEM ISOLADOR                                                                                                                                                                                                                                                                                                                                                                                                 </v>
          </cell>
          <cell r="C340" t="str">
            <v xml:space="preserve">UN    </v>
          </cell>
          <cell r="D340" t="str">
            <v>CR</v>
          </cell>
          <cell r="E340" t="str">
            <v>77,73</v>
          </cell>
        </row>
        <row r="341">
          <cell r="A341">
            <v>1096</v>
          </cell>
          <cell r="B341" t="str">
            <v xml:space="preserve">ARMACAO VERTICAL COM HASTE E CONTRA-PINO, EM CHAPA DE ACO GALVANIZADO 3/16", COM 4 ESTRIBOS E 4 ISOLADORES                                                                                                                                                                                                                                                                                                                                                                                                </v>
          </cell>
          <cell r="C341" t="str">
            <v xml:space="preserve">UN    </v>
          </cell>
          <cell r="D341" t="str">
            <v>CR</v>
          </cell>
          <cell r="E341" t="str">
            <v>139,89</v>
          </cell>
        </row>
        <row r="342">
          <cell r="A342">
            <v>1097</v>
          </cell>
          <cell r="B342" t="str">
            <v xml:space="preserve">ARMACAO VERTICAL COM HASTE E CONTRA-PINO, EM CHAPA DE ACO GALVANIZADO 3/16", COM 4 ESTRIBOS, SEM ISOLADOR                                                                                                                                                                                                                                                                                                                                                                                                 </v>
          </cell>
          <cell r="C342" t="str">
            <v xml:space="preserve">UN    </v>
          </cell>
          <cell r="D342" t="str">
            <v>CR</v>
          </cell>
          <cell r="E342" t="str">
            <v>118,75</v>
          </cell>
        </row>
        <row r="343">
          <cell r="A343">
            <v>378</v>
          </cell>
          <cell r="B343" t="str">
            <v xml:space="preserve">ARMADOR (HORISTA)                                                                                                                                                                                                                                                                                                                                                                                                                                                                                         </v>
          </cell>
          <cell r="C343" t="str">
            <v xml:space="preserve">H     </v>
          </cell>
          <cell r="D343" t="str">
            <v>CR</v>
          </cell>
          <cell r="E343" t="str">
            <v>17,81</v>
          </cell>
        </row>
        <row r="344">
          <cell r="A344">
            <v>40911</v>
          </cell>
          <cell r="B344" t="str">
            <v xml:space="preserve">ARMADOR (MENSALISTA)                                                                                                                                                                                                                                                                                                                                                                                                                                                                                      </v>
          </cell>
          <cell r="C344" t="str">
            <v xml:space="preserve">MES   </v>
          </cell>
          <cell r="D344" t="str">
            <v>CR</v>
          </cell>
          <cell r="E344" t="str">
            <v>3.129,94</v>
          </cell>
        </row>
        <row r="345">
          <cell r="A345">
            <v>33939</v>
          </cell>
          <cell r="B345" t="str">
            <v xml:space="preserve">ARQUITETO JUNIOR                                                                                                                                                                                                                                                                                                                                                                                                                                                                                          </v>
          </cell>
          <cell r="C345" t="str">
            <v xml:space="preserve">H     </v>
          </cell>
          <cell r="D345" t="str">
            <v>CR</v>
          </cell>
          <cell r="E345" t="str">
            <v>69,22</v>
          </cell>
        </row>
        <row r="346">
          <cell r="A346">
            <v>40815</v>
          </cell>
          <cell r="B346" t="str">
            <v xml:space="preserve">ARQUITETO JUNIOR (MENSALISTA)                                                                                                                                                                                                                                                                                                                                                                                                                                                                             </v>
          </cell>
          <cell r="C346" t="str">
            <v xml:space="preserve">MES   </v>
          </cell>
          <cell r="D346" t="str">
            <v>CR</v>
          </cell>
          <cell r="E346" t="str">
            <v>12.166,57</v>
          </cell>
        </row>
        <row r="347">
          <cell r="A347">
            <v>34760</v>
          </cell>
          <cell r="B347" t="str">
            <v xml:space="preserve">ARQUITETO PAISAGISTA                                                                                                                                                                                                                                                                                                                                                                                                                                                                                      </v>
          </cell>
          <cell r="C347" t="str">
            <v xml:space="preserve">H     </v>
          </cell>
          <cell r="D347" t="str">
            <v>CR</v>
          </cell>
          <cell r="E347" t="str">
            <v>69,20</v>
          </cell>
        </row>
        <row r="348">
          <cell r="A348">
            <v>40935</v>
          </cell>
          <cell r="B348" t="str">
            <v xml:space="preserve">ARQUITETO PAISAGISTA (MENSALISTA)                                                                                                                                                                                                                                                                                                                                                                                                                                                                         </v>
          </cell>
          <cell r="C348" t="str">
            <v xml:space="preserve">MES   </v>
          </cell>
          <cell r="D348" t="str">
            <v>CR</v>
          </cell>
          <cell r="E348" t="str">
            <v>12.163,99</v>
          </cell>
        </row>
        <row r="349">
          <cell r="A349">
            <v>33952</v>
          </cell>
          <cell r="B349" t="str">
            <v xml:space="preserve">ARQUITETO PLENO                                                                                                                                                                                                                                                                                                                                                                                                                                                                                           </v>
          </cell>
          <cell r="C349" t="str">
            <v xml:space="preserve">H     </v>
          </cell>
          <cell r="D349" t="str">
            <v>CR</v>
          </cell>
          <cell r="E349" t="str">
            <v>98,33</v>
          </cell>
        </row>
        <row r="350">
          <cell r="A350">
            <v>40816</v>
          </cell>
          <cell r="B350" t="str">
            <v xml:space="preserve">ARQUITETO PLENO (MENSALISTA)                                                                                                                                                                                                                                                                                                                                                                                                                                                                              </v>
          </cell>
          <cell r="C350" t="str">
            <v xml:space="preserve">MES   </v>
          </cell>
          <cell r="D350" t="str">
            <v>CR</v>
          </cell>
          <cell r="E350" t="str">
            <v>17.281,61</v>
          </cell>
        </row>
        <row r="351">
          <cell r="A351">
            <v>33953</v>
          </cell>
          <cell r="B351" t="str">
            <v xml:space="preserve">ARQUITETO SENIOR                                                                                                                                                                                                                                                                                                                                                                                                                                                                                          </v>
          </cell>
          <cell r="C351" t="str">
            <v xml:space="preserve">H     </v>
          </cell>
          <cell r="D351" t="str">
            <v>CR</v>
          </cell>
          <cell r="E351" t="str">
            <v>129,99</v>
          </cell>
        </row>
        <row r="352">
          <cell r="A352">
            <v>40817</v>
          </cell>
          <cell r="B352" t="str">
            <v xml:space="preserve">ARQUITETO SENIOR (MENSALISTA)                                                                                                                                                                                                                                                                                                                                                                                                                                                                             </v>
          </cell>
          <cell r="C352" t="str">
            <v xml:space="preserve">MES   </v>
          </cell>
          <cell r="D352" t="str">
            <v>CR</v>
          </cell>
          <cell r="E352" t="str">
            <v>22.847,83</v>
          </cell>
        </row>
        <row r="353">
          <cell r="A353">
            <v>13348</v>
          </cell>
          <cell r="B353" t="str">
            <v xml:space="preserve">ARRUELA  EM ACO GALVANIZADO, DIAMETRO EXTERNO = 35MM, ESPESSURA = 3MM, DIAMETRO DO FURO= 18MM                                                                                                                                                                                                                                                                                                                                                                                                             </v>
          </cell>
          <cell r="C353" t="str">
            <v xml:space="preserve">UN    </v>
          </cell>
          <cell r="D353" t="str">
            <v>AS</v>
          </cell>
          <cell r="E353" t="str">
            <v>1,79</v>
          </cell>
        </row>
        <row r="354">
          <cell r="A354">
            <v>39211</v>
          </cell>
          <cell r="B354" t="str">
            <v xml:space="preserve">ARRUELA EM ALUMINIO, COM ROSCA, DE  1 1/4", PARA ELETRODUTO                                                                                                                                                                                                                                                                                                                                                                                                                                               </v>
          </cell>
          <cell r="C354" t="str">
            <v xml:space="preserve">UN    </v>
          </cell>
          <cell r="D354" t="str">
            <v>CR</v>
          </cell>
          <cell r="E354" t="str">
            <v>1,51</v>
          </cell>
        </row>
        <row r="355">
          <cell r="A355">
            <v>39212</v>
          </cell>
          <cell r="B355" t="str">
            <v xml:space="preserve">ARRUELA EM ALUMINIO, COM ROSCA, DE 1 1/2", PARA ELETRODUTO                                                                                                                                                                                                                                                                                                                                                                                                                                                </v>
          </cell>
          <cell r="C355" t="str">
            <v xml:space="preserve">UN    </v>
          </cell>
          <cell r="D355" t="str">
            <v>CR</v>
          </cell>
          <cell r="E355" t="str">
            <v>1,68</v>
          </cell>
        </row>
        <row r="356">
          <cell r="A356">
            <v>39208</v>
          </cell>
          <cell r="B356" t="str">
            <v xml:space="preserve">ARRUELA EM ALUMINIO, COM ROSCA, DE 1/2", PARA ELETRODUTO                                                                                                                                                                                                                                                                                                                                                                                                                                                  </v>
          </cell>
          <cell r="C356" t="str">
            <v xml:space="preserve">UN    </v>
          </cell>
          <cell r="D356" t="str">
            <v>CR</v>
          </cell>
          <cell r="E356" t="str">
            <v>0,46</v>
          </cell>
        </row>
        <row r="357">
          <cell r="A357">
            <v>39210</v>
          </cell>
          <cell r="B357" t="str">
            <v xml:space="preserve">ARRUELA EM ALUMINIO, COM ROSCA, DE 1", PARA ELETRODUTO                                                                                                                                                                                                                                                                                                                                                                                                                                                    </v>
          </cell>
          <cell r="C357" t="str">
            <v xml:space="preserve">UN    </v>
          </cell>
          <cell r="D357" t="str">
            <v>CR</v>
          </cell>
          <cell r="E357" t="str">
            <v>0,84</v>
          </cell>
        </row>
        <row r="358">
          <cell r="A358">
            <v>39214</v>
          </cell>
          <cell r="B358" t="str">
            <v xml:space="preserve">ARRUELA EM ALUMINIO, COM ROSCA, DE 2 1/2", PARA ELETRODUTO                                                                                                                                                                                                                                                                                                                                                                                                                                                </v>
          </cell>
          <cell r="C358" t="str">
            <v xml:space="preserve">UN    </v>
          </cell>
          <cell r="D358" t="str">
            <v>CR</v>
          </cell>
          <cell r="E358" t="str">
            <v>3,12</v>
          </cell>
        </row>
        <row r="359">
          <cell r="A359">
            <v>39213</v>
          </cell>
          <cell r="B359" t="str">
            <v xml:space="preserve">ARRUELA EM ALUMINIO, COM ROSCA, DE 2", PARA ELETRODUTO                                                                                                                                                                                                                                                                                                                                                                                                                                                    </v>
          </cell>
          <cell r="C359" t="str">
            <v xml:space="preserve">UN    </v>
          </cell>
          <cell r="D359" t="str">
            <v>CR</v>
          </cell>
          <cell r="E359" t="str">
            <v>2,20</v>
          </cell>
        </row>
        <row r="360">
          <cell r="A360">
            <v>39209</v>
          </cell>
          <cell r="B360" t="str">
            <v xml:space="preserve">ARRUELA EM ALUMINIO, COM ROSCA, DE 3/4", PARA ELETRODUTO                                                                                                                                                                                                                                                                                                                                                                                                                                                  </v>
          </cell>
          <cell r="C360" t="str">
            <v xml:space="preserve">UN    </v>
          </cell>
          <cell r="D360" t="str">
            <v>CR</v>
          </cell>
          <cell r="E360" t="str">
            <v>0,54</v>
          </cell>
        </row>
        <row r="361">
          <cell r="A361">
            <v>39207</v>
          </cell>
          <cell r="B361" t="str">
            <v xml:space="preserve">ARRUELA EM ALUMINIO, COM ROSCA, DE 3/8", PARA ELETRODUTO                                                                                                                                                                                                                                                                                                                                                                                                                                                  </v>
          </cell>
          <cell r="C361" t="str">
            <v xml:space="preserve">UN    </v>
          </cell>
          <cell r="D361" t="str">
            <v>CR</v>
          </cell>
          <cell r="E361" t="str">
            <v>0,84</v>
          </cell>
        </row>
        <row r="362">
          <cell r="A362">
            <v>39215</v>
          </cell>
          <cell r="B362" t="str">
            <v xml:space="preserve">ARRUELA EM ALUMINIO, COM ROSCA, DE 3", PARA ELETRODUTO                                                                                                                                                                                                                                                                                                                                                                                                                                                    </v>
          </cell>
          <cell r="C362" t="str">
            <v xml:space="preserve">UN    </v>
          </cell>
          <cell r="D362" t="str">
            <v>CR</v>
          </cell>
          <cell r="E362" t="str">
            <v>5,68</v>
          </cell>
        </row>
        <row r="363">
          <cell r="A363">
            <v>39216</v>
          </cell>
          <cell r="B363" t="str">
            <v xml:space="preserve">ARRUELA EM ALUMINIO, COM ROSCA, DE 4", PARA ELETRODUTO                                                                                                                                                                                                                                                                                                                                                                                                                                                    </v>
          </cell>
          <cell r="C363" t="str">
            <v xml:space="preserve">UN    </v>
          </cell>
          <cell r="D363" t="str">
            <v>CR</v>
          </cell>
          <cell r="E363" t="str">
            <v>7,93</v>
          </cell>
        </row>
        <row r="364">
          <cell r="A364">
            <v>11267</v>
          </cell>
          <cell r="B364" t="str">
            <v xml:space="preserve">ARRUELA LISA, REDONDA, DE LATAO POLIDO, DIAMETRO NOMINAL 5/8", DIAMETRO EXTERNO = 34 MM, DIAMETRO DO FURO = 17 MM, ESPESSURA = *2,5* MM                                                                                                                                                                                                                                                                                                                                                                   </v>
          </cell>
          <cell r="C364" t="str">
            <v xml:space="preserve">UN    </v>
          </cell>
          <cell r="D364" t="str">
            <v>AS</v>
          </cell>
          <cell r="E364" t="str">
            <v>1,56</v>
          </cell>
        </row>
        <row r="365">
          <cell r="A365">
            <v>379</v>
          </cell>
          <cell r="B365" t="str">
            <v xml:space="preserve">ARRUELA QUADRADA EM ACO GALVANIZADO, DIMENSAO = 38 MM, ESPESSURA = 3MM, DIAMETRO DO FURO= 18 MM                                                                                                                                                                                                                                                                                                                                                                                                           </v>
          </cell>
          <cell r="C365" t="str">
            <v xml:space="preserve">UN    </v>
          </cell>
          <cell r="D365" t="str">
            <v>AS</v>
          </cell>
          <cell r="E365" t="str">
            <v>1,57</v>
          </cell>
        </row>
        <row r="366">
          <cell r="A366">
            <v>510</v>
          </cell>
          <cell r="B366" t="str">
            <v xml:space="preserve">ASFALTO MODIFICADO TIPO I - NBR 9910 (ASFALTO OXIDADO PARA IMPERMEABILIZACAO, COEFICIENTE DE PENETRACAO 25-40)                                                                                                                                                                                                                                                                                                                                                                                            </v>
          </cell>
          <cell r="C366" t="str">
            <v xml:space="preserve">KG    </v>
          </cell>
          <cell r="D366" t="str">
            <v>CR</v>
          </cell>
          <cell r="E366" t="str">
            <v>14,52</v>
          </cell>
        </row>
        <row r="367">
          <cell r="A367">
            <v>516</v>
          </cell>
          <cell r="B367" t="str">
            <v xml:space="preserve">ASFALTO MODIFICADO TIPO II - NBR 9910 (ASFALTO OXIDADO PARA IMPERMEABILIZACAO, COEFICIENTE DE PENETRACAO 20-35)                                                                                                                                                                                                                                                                                                                                                                                           </v>
          </cell>
          <cell r="C367" t="str">
            <v xml:space="preserve">KG    </v>
          </cell>
          <cell r="D367" t="str">
            <v>CR</v>
          </cell>
          <cell r="E367" t="str">
            <v>17,20</v>
          </cell>
        </row>
        <row r="368">
          <cell r="A368">
            <v>509</v>
          </cell>
          <cell r="B368" t="str">
            <v xml:space="preserve">ASFALTO MODIFICADO TIPO III - NBR 9910 (ASFALTO OXIDADO PARA IMPERMEABILIZACAO, COEFICIENTE DE PENETRACAO 15-25)                                                                                                                                                                                                                                                                                                                                                                                          </v>
          </cell>
          <cell r="C368" t="str">
            <v xml:space="preserve">KG    </v>
          </cell>
          <cell r="D368" t="str">
            <v>CR</v>
          </cell>
          <cell r="E368" t="str">
            <v>19,30</v>
          </cell>
        </row>
        <row r="369">
          <cell r="A369">
            <v>40331</v>
          </cell>
          <cell r="B369" t="str">
            <v xml:space="preserve">ASSENTADOR DE MANILHAS                                                                                                                                                                                                                                                                                                                                                                                                                                                                                    </v>
          </cell>
          <cell r="C369" t="str">
            <v xml:space="preserve">H     </v>
          </cell>
          <cell r="D369" t="str">
            <v>CR</v>
          </cell>
          <cell r="E369" t="str">
            <v>16,29</v>
          </cell>
        </row>
        <row r="370">
          <cell r="A370">
            <v>40930</v>
          </cell>
          <cell r="B370" t="str">
            <v xml:space="preserve">ASSENTADOR DE MANILHAS (MENSALISTA)                                                                                                                                                                                                                                                                                                                                                                                                                                                                       </v>
          </cell>
          <cell r="C370" t="str">
            <v xml:space="preserve">MES   </v>
          </cell>
          <cell r="D370" t="str">
            <v>CR</v>
          </cell>
          <cell r="E370" t="str">
            <v>2.866,36</v>
          </cell>
        </row>
        <row r="371">
          <cell r="A371">
            <v>11761</v>
          </cell>
          <cell r="B371" t="str">
            <v xml:space="preserve">ASSENTO  VASO SANITARIO INFANTIL EM PLASTICO BRANCO                                                                                                                                                                                                                                                                                                                                                                                                                                                       </v>
          </cell>
          <cell r="C371" t="str">
            <v xml:space="preserve">UN    </v>
          </cell>
          <cell r="D371" t="str">
            <v>CR</v>
          </cell>
          <cell r="E371" t="str">
            <v>79,80</v>
          </cell>
        </row>
        <row r="372">
          <cell r="A372">
            <v>377</v>
          </cell>
          <cell r="B372" t="str">
            <v xml:space="preserve">ASSENTO SANITARIO DE PLASTICO, TIPO CONVENCIONAL                                                                                                                                                                                                                                                                                                                                                                                                                                                          </v>
          </cell>
          <cell r="C372" t="str">
            <v xml:space="preserve">UN    </v>
          </cell>
          <cell r="D372" t="str">
            <v xml:space="preserve">C </v>
          </cell>
          <cell r="E372" t="str">
            <v>37,50</v>
          </cell>
        </row>
        <row r="373">
          <cell r="A373">
            <v>7588</v>
          </cell>
          <cell r="B373" t="str">
            <v xml:space="preserve">AUTOMATICO DE BOIA SUPERIOR / INFERIOR, *15* A / 250 V                                                                                                                                                                                                                                                                                                                                                                                                                                                    </v>
          </cell>
          <cell r="C373" t="str">
            <v xml:space="preserve">UN    </v>
          </cell>
          <cell r="D373" t="str">
            <v xml:space="preserve">C </v>
          </cell>
          <cell r="E373" t="str">
            <v>44,00</v>
          </cell>
        </row>
        <row r="374">
          <cell r="A374">
            <v>34392</v>
          </cell>
          <cell r="B374" t="str">
            <v xml:space="preserve">AUXILIAR DE ALMOXARIFE (HORISTA)                                                                                                                                                                                                                                                                                                                                                                                                                                                                          </v>
          </cell>
          <cell r="C374" t="str">
            <v xml:space="preserve">H     </v>
          </cell>
          <cell r="D374" t="str">
            <v>CR</v>
          </cell>
          <cell r="E374" t="str">
            <v>10,73</v>
          </cell>
        </row>
        <row r="375">
          <cell r="A375">
            <v>40908</v>
          </cell>
          <cell r="B375" t="str">
            <v xml:space="preserve">AUXILIAR DE ALMOXARIFE (MENSALISTA)                                                                                                                                                                                                                                                                                                                                                                                                                                                                       </v>
          </cell>
          <cell r="C375" t="str">
            <v xml:space="preserve">MES   </v>
          </cell>
          <cell r="D375" t="str">
            <v>CR</v>
          </cell>
          <cell r="E375" t="str">
            <v>1.889,07</v>
          </cell>
        </row>
        <row r="376">
          <cell r="A376">
            <v>34551</v>
          </cell>
          <cell r="B376" t="str">
            <v xml:space="preserve">AUXILIAR DE AZULEJISTA (HORISTA)                                                                                                                                                                                                                                                                                                                                                                                                                                                                          </v>
          </cell>
          <cell r="C376" t="str">
            <v xml:space="preserve">H     </v>
          </cell>
          <cell r="D376" t="str">
            <v>CR</v>
          </cell>
          <cell r="E376" t="str">
            <v>11,38</v>
          </cell>
        </row>
        <row r="377">
          <cell r="A377">
            <v>41078</v>
          </cell>
          <cell r="B377" t="str">
            <v xml:space="preserve">AUXILIAR DE AZULEJISTA (MENSALISTA)                                                                                                                                                                                                                                                                                                                                                                                                                                                                       </v>
          </cell>
          <cell r="C377" t="str">
            <v xml:space="preserve">MES   </v>
          </cell>
          <cell r="D377" t="str">
            <v>CR</v>
          </cell>
          <cell r="E377" t="str">
            <v>2.001,80</v>
          </cell>
        </row>
        <row r="378">
          <cell r="A378">
            <v>246</v>
          </cell>
          <cell r="B378" t="str">
            <v xml:space="preserve">AUXILIAR DE ENCANADOR OU BOMBEIRO HIDRAULICO (HORISTA)                                                                                                                                                                                                                                                                                                                                                                                                                                                    </v>
          </cell>
          <cell r="C378" t="str">
            <v xml:space="preserve">H     </v>
          </cell>
          <cell r="D378" t="str">
            <v>CR</v>
          </cell>
          <cell r="E378" t="str">
            <v>11,57</v>
          </cell>
        </row>
        <row r="379">
          <cell r="A379">
            <v>40927</v>
          </cell>
          <cell r="B379" t="str">
            <v xml:space="preserve">AUXILIAR DE ENCANADOR OU BOMBEIRO HIDRAULICO (MENSALISTA)                                                                                                                                                                                                                                                                                                                                                                                                                                                 </v>
          </cell>
          <cell r="C379" t="str">
            <v xml:space="preserve">MES   </v>
          </cell>
          <cell r="D379" t="str">
            <v>CR</v>
          </cell>
          <cell r="E379" t="str">
            <v>2.037,23</v>
          </cell>
        </row>
        <row r="380">
          <cell r="A380">
            <v>2350</v>
          </cell>
          <cell r="B380" t="str">
            <v xml:space="preserve">AUXILIAR DE ESCRITORIO (HORISTA)                                                                                                                                                                                                                                                                                                                                                                                                                                                                          </v>
          </cell>
          <cell r="C380" t="str">
            <v xml:space="preserve">H     </v>
          </cell>
          <cell r="D380" t="str">
            <v>CR</v>
          </cell>
          <cell r="E380" t="str">
            <v>14,80</v>
          </cell>
        </row>
        <row r="381">
          <cell r="A381">
            <v>40812</v>
          </cell>
          <cell r="B381" t="str">
            <v xml:space="preserve">AUXILIAR DE ESCRITORIO (MENSALISTA)                                                                                                                                                                                                                                                                                                                                                                                                                                                                       </v>
          </cell>
          <cell r="C381" t="str">
            <v xml:space="preserve">MES   </v>
          </cell>
          <cell r="D381" t="str">
            <v>CR</v>
          </cell>
          <cell r="E381" t="str">
            <v>2.603,31</v>
          </cell>
        </row>
        <row r="382">
          <cell r="A382">
            <v>245</v>
          </cell>
          <cell r="B382" t="str">
            <v xml:space="preserve">AUXILIAR DE LABORATORISTA DE SOLOS E DE CONCRETO (HORISTA)                                                                                                                                                                                                                                                                                                                                                                                                                                                </v>
          </cell>
          <cell r="C382" t="str">
            <v xml:space="preserve">H     </v>
          </cell>
          <cell r="D382" t="str">
            <v>CR</v>
          </cell>
          <cell r="E382" t="str">
            <v>20,25</v>
          </cell>
        </row>
        <row r="383">
          <cell r="A383">
            <v>41090</v>
          </cell>
          <cell r="B383" t="str">
            <v xml:space="preserve">AUXILIAR DE LABORATORISTA DE SOLOS E DE CONCRETO (MENSALISTA)                                                                                                                                                                                                                                                                                                                                                                                                                                             </v>
          </cell>
          <cell r="C383" t="str">
            <v xml:space="preserve">MES   </v>
          </cell>
          <cell r="D383" t="str">
            <v>CR</v>
          </cell>
          <cell r="E383" t="str">
            <v>3.561,76</v>
          </cell>
        </row>
        <row r="384">
          <cell r="A384">
            <v>251</v>
          </cell>
          <cell r="B384" t="str">
            <v xml:space="preserve">AUXILIAR DE MECANICO                                                                                                                                                                                                                                                                                                                                                                                                                                                                                      </v>
          </cell>
          <cell r="C384" t="str">
            <v xml:space="preserve">H     </v>
          </cell>
          <cell r="D384" t="str">
            <v>CR</v>
          </cell>
          <cell r="E384" t="str">
            <v>11,53</v>
          </cell>
        </row>
        <row r="385">
          <cell r="A385">
            <v>40975</v>
          </cell>
          <cell r="B385" t="str">
            <v xml:space="preserve">AUXILIAR DE MECANICO (MENSALISTA)                                                                                                                                                                                                                                                                                                                                                                                                                                                                         </v>
          </cell>
          <cell r="C385" t="str">
            <v xml:space="preserve">MES   </v>
          </cell>
          <cell r="D385" t="str">
            <v>CR</v>
          </cell>
          <cell r="E385" t="str">
            <v>2.029,25</v>
          </cell>
        </row>
        <row r="386">
          <cell r="A386">
            <v>6127</v>
          </cell>
          <cell r="B386" t="str">
            <v xml:space="preserve">AUXILIAR DE PEDREIRO (HORISTA)                                                                                                                                                                                                                                                                                                                                                                                                                                                                            </v>
          </cell>
          <cell r="C386" t="str">
            <v xml:space="preserve">H     </v>
          </cell>
          <cell r="D386" t="str">
            <v>CR</v>
          </cell>
          <cell r="E386" t="str">
            <v>11,38</v>
          </cell>
        </row>
        <row r="387">
          <cell r="A387">
            <v>41072</v>
          </cell>
          <cell r="B387" t="str">
            <v xml:space="preserve">AUXILIAR DE PEDREIRO (MENSALISTA)                                                                                                                                                                                                                                                                                                                                                                                                                                                                         </v>
          </cell>
          <cell r="C387" t="str">
            <v xml:space="preserve">MES   </v>
          </cell>
          <cell r="D387" t="str">
            <v>CR</v>
          </cell>
          <cell r="E387" t="str">
            <v>2.001,80</v>
          </cell>
        </row>
        <row r="388">
          <cell r="A388">
            <v>6121</v>
          </cell>
          <cell r="B388" t="str">
            <v xml:space="preserve">AUXILIAR DE SERVICOS GERAIS                                                                                                                                                                                                                                                                                                                                                                                                                                                                               </v>
          </cell>
          <cell r="C388" t="str">
            <v xml:space="preserve">H     </v>
          </cell>
          <cell r="D388" t="str">
            <v>CR</v>
          </cell>
          <cell r="E388" t="str">
            <v>11,05</v>
          </cell>
        </row>
        <row r="389">
          <cell r="A389">
            <v>41071</v>
          </cell>
          <cell r="B389" t="str">
            <v xml:space="preserve">AUXILIAR DE SERVICOS GERAIS (MENSALISTA)                                                                                                                                                                                                                                                                                                                                                                                                                                                                  </v>
          </cell>
          <cell r="C389" t="str">
            <v xml:space="preserve">MES   </v>
          </cell>
          <cell r="D389" t="str">
            <v>CR</v>
          </cell>
          <cell r="E389" t="str">
            <v>1.942,26</v>
          </cell>
        </row>
        <row r="390">
          <cell r="A390">
            <v>244</v>
          </cell>
          <cell r="B390" t="str">
            <v xml:space="preserve">AUXILIAR DE TOPOGRAFO (HORISTA)                                                                                                                                                                                                                                                                                                                                                                                                                                                                           </v>
          </cell>
          <cell r="C390" t="str">
            <v xml:space="preserve">H     </v>
          </cell>
          <cell r="D390" t="str">
            <v>CR</v>
          </cell>
          <cell r="E390" t="str">
            <v>8,00</v>
          </cell>
        </row>
        <row r="391">
          <cell r="A391">
            <v>41093</v>
          </cell>
          <cell r="B391" t="str">
            <v xml:space="preserve">AUXILIAR DE TOPOGRAFO (MENSALISTA)                                                                                                                                                                                                                                                                                                                                                                                                                                                                        </v>
          </cell>
          <cell r="C391" t="str">
            <v xml:space="preserve">MES   </v>
          </cell>
          <cell r="D391" t="str">
            <v>CR</v>
          </cell>
          <cell r="E391" t="str">
            <v>1.408,56</v>
          </cell>
        </row>
        <row r="392">
          <cell r="A392">
            <v>532</v>
          </cell>
          <cell r="B392" t="str">
            <v xml:space="preserve">AUXILIAR TECNICO / ASSISTENTE DE ENGENHARIA                                                                                                                                                                                                                                                                                                                                                                                                                                                               </v>
          </cell>
          <cell r="C392" t="str">
            <v xml:space="preserve">H     </v>
          </cell>
          <cell r="D392" t="str">
            <v>CR</v>
          </cell>
          <cell r="E392" t="str">
            <v>25,11</v>
          </cell>
        </row>
        <row r="393">
          <cell r="A393">
            <v>40931</v>
          </cell>
          <cell r="B393" t="str">
            <v xml:space="preserve">AUXILIAR TECNICO / ASSISTENTE DE ENGENHARIA (MENSALISTA)                                                                                                                                                                                                                                                                                                                                                                                                                                                  </v>
          </cell>
          <cell r="C393" t="str">
            <v xml:space="preserve">MES   </v>
          </cell>
          <cell r="D393" t="str">
            <v>CR</v>
          </cell>
          <cell r="E393" t="str">
            <v>4.413,36</v>
          </cell>
        </row>
        <row r="394">
          <cell r="A394">
            <v>36150</v>
          </cell>
          <cell r="B394" t="str">
            <v xml:space="preserve">AVENTAL DE SEGURANCA DE RASPA DE COURO 1,00 X 0,60 M                                                                                                                                                                                                                                                                                                                                                                                                                                                      </v>
          </cell>
          <cell r="C394" t="str">
            <v xml:space="preserve">UN    </v>
          </cell>
          <cell r="D394" t="str">
            <v>CR</v>
          </cell>
          <cell r="E394" t="str">
            <v>36,97</v>
          </cell>
        </row>
        <row r="395">
          <cell r="A395">
            <v>4760</v>
          </cell>
          <cell r="B395" t="str">
            <v xml:space="preserve">AZULEJISTA OU LADRILHEIRO (HORISTA)                                                                                                                                                                                                                                                                                                                                                                                                                                                                       </v>
          </cell>
          <cell r="C395" t="str">
            <v xml:space="preserve">H     </v>
          </cell>
          <cell r="D395" t="str">
            <v>CR</v>
          </cell>
          <cell r="E395" t="str">
            <v>18,31</v>
          </cell>
        </row>
        <row r="396">
          <cell r="A396">
            <v>41069</v>
          </cell>
          <cell r="B396" t="str">
            <v xml:space="preserve">AZULEJISTA OU LADRILHEIRO (MENSALISTA)                                                                                                                                                                                                                                                                                                                                                                                                                                                                    </v>
          </cell>
          <cell r="C396" t="str">
            <v xml:space="preserve">MES   </v>
          </cell>
          <cell r="D396" t="str">
            <v>CR</v>
          </cell>
          <cell r="E396" t="str">
            <v>3.219,00</v>
          </cell>
        </row>
        <row r="397">
          <cell r="A397">
            <v>10422</v>
          </cell>
          <cell r="B397" t="str">
            <v xml:space="preserve">BACIA SANITARIA (VASO) COM CAIXA ACOPLADA, SIFAO APARENTE, DE LOUCA BRANCA (SEM ASSENTO)                                                                                                                                                                                                                                                                                                                                                                                                                  </v>
          </cell>
          <cell r="C397" t="str">
            <v xml:space="preserve">UN    </v>
          </cell>
          <cell r="D397" t="str">
            <v>CR</v>
          </cell>
          <cell r="E397" t="str">
            <v>433,65</v>
          </cell>
        </row>
        <row r="398">
          <cell r="A398">
            <v>44019</v>
          </cell>
          <cell r="B398" t="str">
            <v xml:space="preserve">BACIA SANITARIA (VASO) COM CAIXA ACOPLADA, SIFAO OCULTO / CARENADO, DE LOUCA BRANCA (SEM ASSENTO ) - PADRAO ALTO                                                                                                                                                                                                                                                                                                                                                                                          </v>
          </cell>
          <cell r="C398" t="str">
            <v xml:space="preserve">UN    </v>
          </cell>
          <cell r="D398" t="str">
            <v>CR</v>
          </cell>
          <cell r="E398" t="str">
            <v>600,28</v>
          </cell>
        </row>
        <row r="399">
          <cell r="A399">
            <v>36520</v>
          </cell>
          <cell r="B399" t="str">
            <v xml:space="preserve">BACIA SANITARIA (VASO) CONVENCIONAL PARA PCD, SEM FURO FRONTAL, DE LOUCA BRANCA (SEM ASSENTO)                                                                                                                                                                                                                                                                                                                                                                                                             </v>
          </cell>
          <cell r="C399" t="str">
            <v xml:space="preserve">UN    </v>
          </cell>
          <cell r="D399" t="str">
            <v>CR</v>
          </cell>
          <cell r="E399" t="str">
            <v>729,88</v>
          </cell>
        </row>
        <row r="400">
          <cell r="A400">
            <v>42319</v>
          </cell>
          <cell r="B400" t="str">
            <v xml:space="preserve">BACIA SANITARIA (VASO) CONVENCIONAL PARA USO ESPECIFICO (HOSPITAIS, CLINICAS), COM FURO FRONTAL, DE LOUCA BRANCA, SEM ASSENTO                                                                                                                                                                                                                                                                                                                                                                             </v>
          </cell>
          <cell r="C400" t="str">
            <v xml:space="preserve">UN    </v>
          </cell>
          <cell r="D400" t="str">
            <v>CR</v>
          </cell>
          <cell r="E400" t="str">
            <v>654,01</v>
          </cell>
        </row>
        <row r="401">
          <cell r="A401">
            <v>10420</v>
          </cell>
          <cell r="B401" t="str">
            <v xml:space="preserve">BACIA SANITARIA (VASO) CONVENCIONAL, DE LOUCA BRANCA, SIFAO APARENTE, SAIDA VERTICAL (SEM ASSENTO)                                                                                                                                                                                                                                                                                                                                                                                                        </v>
          </cell>
          <cell r="C401" t="str">
            <v xml:space="preserve">UN    </v>
          </cell>
          <cell r="D401" t="str">
            <v xml:space="preserve">C </v>
          </cell>
          <cell r="E401" t="str">
            <v>232,00</v>
          </cell>
        </row>
        <row r="402">
          <cell r="A402">
            <v>10421</v>
          </cell>
          <cell r="B402" t="str">
            <v xml:space="preserve">BACIA SANITARIA (VASO) CONVENCIONAL, DE LOUCA COLORIDA, SIFAO APARENTE, SAIDA VERTICAL (SEM ASSENTO)                                                                                                                                                                                                                                                                                                                                                                                                      </v>
          </cell>
          <cell r="C402" t="str">
            <v xml:space="preserve">UN    </v>
          </cell>
          <cell r="D402" t="str">
            <v>CR</v>
          </cell>
          <cell r="E402" t="str">
            <v>254,94</v>
          </cell>
        </row>
        <row r="403">
          <cell r="A403">
            <v>11786</v>
          </cell>
          <cell r="B403" t="str">
            <v xml:space="preserve">BACIA SANITARIA (VASO) INFANTIL, SIFONADO, DE LOUCA BRANCA, (SEM ASSENTO)                                                                                                                                                                                                                                                                                                                                                                                                                                 </v>
          </cell>
          <cell r="C403" t="str">
            <v xml:space="preserve">UN    </v>
          </cell>
          <cell r="D403" t="str">
            <v>CR</v>
          </cell>
          <cell r="E403" t="str">
            <v>514,05</v>
          </cell>
        </row>
        <row r="404">
          <cell r="A404">
            <v>10</v>
          </cell>
          <cell r="B404" t="str">
            <v xml:space="preserve">BALDE PLASTICO CAPACIDADE *10* L                                                                                                                                                                                                                                                                                                                                                                                                                                                                          </v>
          </cell>
          <cell r="C404" t="str">
            <v xml:space="preserve">UN    </v>
          </cell>
          <cell r="D404" t="str">
            <v>CR</v>
          </cell>
          <cell r="E404" t="str">
            <v>7,66</v>
          </cell>
        </row>
        <row r="405">
          <cell r="A405">
            <v>4815</v>
          </cell>
          <cell r="B405" t="str">
            <v xml:space="preserve">BALDE VERMELHO PARA SINALIZACAO DE VIAS                                                                                                                                                                                                                                                                                                                                                                                                                                                                   </v>
          </cell>
          <cell r="C405" t="str">
            <v xml:space="preserve">UN    </v>
          </cell>
          <cell r="D405" t="str">
            <v>CR</v>
          </cell>
          <cell r="E405" t="str">
            <v>5,22</v>
          </cell>
        </row>
        <row r="406">
          <cell r="A406">
            <v>541</v>
          </cell>
          <cell r="B406" t="str">
            <v xml:space="preserve">BANCADA DE MARMORE SINTETICO COM UMA CUBA, 120 X *60* CM                                                                                                                                                                                                                                                                                                                                                                                                                                                  </v>
          </cell>
          <cell r="C406" t="str">
            <v xml:space="preserve">UN    </v>
          </cell>
          <cell r="D406" t="str">
            <v xml:space="preserve">C </v>
          </cell>
          <cell r="E406" t="str">
            <v>215,98</v>
          </cell>
        </row>
        <row r="407">
          <cell r="A407">
            <v>542</v>
          </cell>
          <cell r="B407" t="str">
            <v xml:space="preserve">BANCADA DE MARMORE SINTETICO COM UMA CUBA, 150 X *60* CM                                                                                                                                                                                                                                                                                                                                                                                                                                                  </v>
          </cell>
          <cell r="C407" t="str">
            <v xml:space="preserve">UN    </v>
          </cell>
          <cell r="D407" t="str">
            <v>CR</v>
          </cell>
          <cell r="E407" t="str">
            <v>270,73</v>
          </cell>
        </row>
        <row r="408">
          <cell r="A408">
            <v>540</v>
          </cell>
          <cell r="B408" t="str">
            <v xml:space="preserve">BANCADA DE MARMORE SINTETICO COM UMA CUBA, 200 X *60* CM                                                                                                                                                                                                                                                                                                                                                                                                                                                  </v>
          </cell>
          <cell r="C408" t="str">
            <v xml:space="preserve">UN    </v>
          </cell>
          <cell r="D408" t="str">
            <v>CR</v>
          </cell>
          <cell r="E408" t="str">
            <v>610,09</v>
          </cell>
        </row>
        <row r="409">
          <cell r="A409">
            <v>38364</v>
          </cell>
          <cell r="B409" t="str">
            <v xml:space="preserve">BANCADA/ BANCA EM GRANITO, POLIDO, TIPO ANDORINHA/ QUARTZ/ CASTELO/ CORUMBA OU OUTROS EQUIVALENTES DA REGIAO, COM CUBA INOX, FORMATO *120 X 60* CM, E=  *2* CM                                                                                                                                                                                                                                                                                                                                            </v>
          </cell>
          <cell r="C409" t="str">
            <v xml:space="preserve">UN    </v>
          </cell>
          <cell r="D409" t="str">
            <v>CR</v>
          </cell>
          <cell r="E409" t="str">
            <v>1.030,81</v>
          </cell>
        </row>
        <row r="410">
          <cell r="A410">
            <v>11692</v>
          </cell>
          <cell r="B410" t="str">
            <v xml:space="preserve">BANCADA/ BANCA/ BALCAO/ TAMPO EM MARMORE BRANCO COMUM, POLIDO, LISO, ACABAMENTO RETO, E= *3* CM (SEM FUROS)                                                                                                                                                                                                                                                                                                                                                                                               </v>
          </cell>
          <cell r="C410" t="str">
            <v xml:space="preserve">M2    </v>
          </cell>
          <cell r="D410" t="str">
            <v>CR</v>
          </cell>
          <cell r="E410" t="str">
            <v>433,02</v>
          </cell>
        </row>
        <row r="411">
          <cell r="A411">
            <v>1746</v>
          </cell>
          <cell r="B411" t="str">
            <v xml:space="preserve">BANCADA/BANCA/PIA DE ACO INOXIDAVEL (AISI 430) COM 1 CUBA CENTRAL, COM VALVULA, ESCORREDOR DUPLO, DE *0,55 X 1,20* M                                                                                                                                                                                                                                                                                                                                                                                      </v>
          </cell>
          <cell r="C411" t="str">
            <v xml:space="preserve">UN    </v>
          </cell>
          <cell r="D411" t="str">
            <v xml:space="preserve">C </v>
          </cell>
          <cell r="E411" t="str">
            <v>224,60</v>
          </cell>
        </row>
        <row r="412">
          <cell r="A412">
            <v>1748</v>
          </cell>
          <cell r="B412" t="str">
            <v xml:space="preserve">BANCADA/BANCA/PIA DE ACO INOXIDAVEL (AISI 430) COM 1 CUBA CENTRAL, COM VALVULA, ESCORREDOR DUPLO, DE *0,55 X 1,40* M                                                                                                                                                                                                                                                                                                                                                                                      </v>
          </cell>
          <cell r="C412" t="str">
            <v xml:space="preserve">UN    </v>
          </cell>
          <cell r="D412" t="str">
            <v>CR</v>
          </cell>
          <cell r="E412" t="str">
            <v>298,66</v>
          </cell>
        </row>
        <row r="413">
          <cell r="A413">
            <v>1749</v>
          </cell>
          <cell r="B413" t="str">
            <v xml:space="preserve">BANCADA/BANCA/PIA DE ACO INOXIDAVEL (AISI 430) COM 1 CUBA CENTRAL, COM VALVULA, ESCORREDOR DUPLO, DE *0,55 X 1,80* M                                                                                                                                                                                                                                                                                                                                                                                      </v>
          </cell>
          <cell r="C413" t="str">
            <v xml:space="preserve">UN    </v>
          </cell>
          <cell r="D413" t="str">
            <v>CR</v>
          </cell>
          <cell r="E413" t="str">
            <v>432,71</v>
          </cell>
        </row>
        <row r="414">
          <cell r="A414">
            <v>37412</v>
          </cell>
          <cell r="B414" t="str">
            <v xml:space="preserve">BANCADA/BANCA/PIA DE ACO INOXIDAVEL (AISI 430) COM 1 CUBA CENTRAL, COM VALVULA, LISA (SEM ESCORREDOR), DE *0,55 X 1,20* M                                                                                                                                                                                                                                                                                                                                                                                 </v>
          </cell>
          <cell r="C414" t="str">
            <v xml:space="preserve">UN    </v>
          </cell>
          <cell r="D414" t="str">
            <v>CR</v>
          </cell>
          <cell r="E414" t="str">
            <v>219,54</v>
          </cell>
        </row>
        <row r="415">
          <cell r="A415">
            <v>1745</v>
          </cell>
          <cell r="B415" t="str">
            <v xml:space="preserve">BANCADA/BANCA/PIA DE ACO INOXIDAVEL (AISI 430) COM 1 CUBA CENTRAL, SEM VALVULA, ESCORREDOR DUPLO, DE *0,55 X 1,60* M                                                                                                                                                                                                                                                                                                                                                                                      </v>
          </cell>
          <cell r="C415" t="str">
            <v xml:space="preserve">UN    </v>
          </cell>
          <cell r="D415" t="str">
            <v>CR</v>
          </cell>
          <cell r="E415" t="str">
            <v>261,07</v>
          </cell>
        </row>
        <row r="416">
          <cell r="A416">
            <v>1750</v>
          </cell>
          <cell r="B416" t="str">
            <v xml:space="preserve">BANCADA/BANCA/PIA DE ACO INOXIDAVEL (AISI 430) COM 2 CUBAS, COM VALVULAS, ESCORREDOR DUPLO, DE *0,55 X 2,00* M                                                                                                                                                                                                                                                                                                                                                                                            </v>
          </cell>
          <cell r="C416" t="str">
            <v xml:space="preserve">UN    </v>
          </cell>
          <cell r="D416" t="str">
            <v>CR</v>
          </cell>
          <cell r="E416" t="str">
            <v>610,08</v>
          </cell>
        </row>
        <row r="417">
          <cell r="A417">
            <v>11687</v>
          </cell>
          <cell r="B417" t="str">
            <v xml:space="preserve">BANCADA/TAMPO ACO INOX (AISI 304), LARGURA 60 CM, COM RODABANCA (NAO INCLUI PES DE APOIO)                                                                                                                                                                                                                                                                                                                                                                                                                 </v>
          </cell>
          <cell r="C417" t="str">
            <v xml:space="preserve">M     </v>
          </cell>
          <cell r="D417" t="str">
            <v>CR</v>
          </cell>
          <cell r="E417" t="str">
            <v>972,04</v>
          </cell>
        </row>
        <row r="418">
          <cell r="A418">
            <v>11689</v>
          </cell>
          <cell r="B418" t="str">
            <v xml:space="preserve">BANCADA/TAMPO ACO INOX (AISI 304), LARGURA 70 CM, COM RODABANCA (NAO INCLUI PES DE APOIO)                                                                                                                                                                                                                                                                                                                                                                                                                 </v>
          </cell>
          <cell r="C418" t="str">
            <v xml:space="preserve">M     </v>
          </cell>
          <cell r="D418" t="str">
            <v>CR</v>
          </cell>
          <cell r="E418" t="str">
            <v>1.217,91</v>
          </cell>
        </row>
        <row r="419">
          <cell r="A419">
            <v>11693</v>
          </cell>
          <cell r="B419" t="str">
            <v xml:space="preserve">BANCADA/TAMPO LISO (SEM CUBA) EM MARMORE SINTETICO                                                                                                                                                                                                                                                                                                                                                                                                                                                        </v>
          </cell>
          <cell r="C419" t="str">
            <v xml:space="preserve">M2    </v>
          </cell>
          <cell r="D419" t="str">
            <v>CR</v>
          </cell>
          <cell r="E419" t="str">
            <v>239,47</v>
          </cell>
        </row>
        <row r="420">
          <cell r="A420">
            <v>36215</v>
          </cell>
          <cell r="B420" t="str">
            <v xml:space="preserve">BANCO ARTICULADO PARA BANHO, EM ACO INOX POLIDO, 70* CM X 45* CM                                                                                                                                                                                                                                                                                                                                                                                                                                          </v>
          </cell>
          <cell r="C420" t="str">
            <v xml:space="preserve">UN    </v>
          </cell>
          <cell r="D420" t="str">
            <v>AS</v>
          </cell>
          <cell r="E420" t="str">
            <v>936,02</v>
          </cell>
        </row>
        <row r="421">
          <cell r="A421">
            <v>42439</v>
          </cell>
          <cell r="B421" t="str">
            <v xml:space="preserve">BANCO COM ENCOSTO, 1,60M* DE COMPRIMENTO, EM TUBO DE ACO CARBONO E PINTURA NO PROCESSO ELETROSTATICO - PARA ACADEMIA AO AR LIVRE / ACADEMIA DA TERCEIRA IDADE - ATI                                                                                                                                                                                                                                                                                                                                       </v>
          </cell>
          <cell r="C421" t="str">
            <v xml:space="preserve">UN    </v>
          </cell>
          <cell r="D421" t="str">
            <v>AS</v>
          </cell>
          <cell r="E421" t="str">
            <v>1.207,84</v>
          </cell>
        </row>
        <row r="422">
          <cell r="A422">
            <v>38381</v>
          </cell>
          <cell r="B422" t="str">
            <v xml:space="preserve">BANDEJA DE PINTURA PARA ROLO 23 CM                                                                                                                                                                                                                                                                                                                                                                                                                                                                        </v>
          </cell>
          <cell r="C422" t="str">
            <v xml:space="preserve">UN    </v>
          </cell>
          <cell r="D422" t="str">
            <v>CR</v>
          </cell>
          <cell r="E422" t="str">
            <v>8,63</v>
          </cell>
        </row>
        <row r="423">
          <cell r="A423">
            <v>39621</v>
          </cell>
          <cell r="B423" t="str">
            <v xml:space="preserve">BARRA ANTIPANICO DUPLA, CEGA EM LADO OPOSTO, COR CINZA                                                                                                                                                                                                                                                                                                                                                                                                                                                    </v>
          </cell>
          <cell r="C423" t="str">
            <v xml:space="preserve">PAR   </v>
          </cell>
          <cell r="D423" t="str">
            <v>CR</v>
          </cell>
          <cell r="E423" t="str">
            <v>1.824,01</v>
          </cell>
        </row>
        <row r="424">
          <cell r="A424">
            <v>39624</v>
          </cell>
          <cell r="B424" t="str">
            <v xml:space="preserve">BARRA ANTIPANICO DUPLA, PARA PORTA DE VIDRO, COR CINZA                                                                                                                                                                                                                                                                                                                                                                                                                                                    </v>
          </cell>
          <cell r="C424" t="str">
            <v xml:space="preserve">PAR   </v>
          </cell>
          <cell r="D424" t="str">
            <v>CR</v>
          </cell>
          <cell r="E424" t="str">
            <v>2.012,09</v>
          </cell>
        </row>
        <row r="425">
          <cell r="A425">
            <v>39615</v>
          </cell>
          <cell r="B425" t="str">
            <v xml:space="preserve">BARRA ANTIPANICO SIMPLES, CEGA EM LADO OPOSTO, COR CINZA                                                                                                                                                                                                                                                                                                                                                                                                                                                  </v>
          </cell>
          <cell r="C425" t="str">
            <v xml:space="preserve">UN    </v>
          </cell>
          <cell r="D425" t="str">
            <v>CR</v>
          </cell>
          <cell r="E425" t="str">
            <v>813,07</v>
          </cell>
        </row>
        <row r="426">
          <cell r="A426">
            <v>39620</v>
          </cell>
          <cell r="B426" t="str">
            <v xml:space="preserve">BARRA ANTIPANICO SIMPLES, COM FECHADURA LADO OPOSTO, COR CINZA                                                                                                                                                                                                                                                                                                                                                                                                                                            </v>
          </cell>
          <cell r="C426" t="str">
            <v xml:space="preserve">UN    </v>
          </cell>
          <cell r="D426" t="str">
            <v>CR</v>
          </cell>
          <cell r="E426" t="str">
            <v>1.241,78</v>
          </cell>
        </row>
        <row r="427">
          <cell r="A427">
            <v>39623</v>
          </cell>
          <cell r="B427" t="str">
            <v xml:space="preserve">BARRA ANTIPANICO SIMPLES, PARA PORTA DE VIDRO, COR CINZA                                                                                                                                                                                                                                                                                                                                                                                                                                                  </v>
          </cell>
          <cell r="C427" t="str">
            <v xml:space="preserve">UN    </v>
          </cell>
          <cell r="D427" t="str">
            <v>CR</v>
          </cell>
          <cell r="E427" t="str">
            <v>1.330,05</v>
          </cell>
        </row>
        <row r="428">
          <cell r="A428">
            <v>546</v>
          </cell>
          <cell r="B428" t="str">
            <v xml:space="preserve">BARRA DE ACO CHATA, RETANGULAR (QUALQUER BITOLA)                                                                                                                                                                                                                                                                                                                                                                                                                                                          </v>
          </cell>
          <cell r="C428" t="str">
            <v xml:space="preserve">KG    </v>
          </cell>
          <cell r="D428" t="str">
            <v xml:space="preserve">C </v>
          </cell>
          <cell r="E428" t="str">
            <v>9,79</v>
          </cell>
        </row>
        <row r="429">
          <cell r="A429">
            <v>566</v>
          </cell>
          <cell r="B429" t="str">
            <v xml:space="preserve">BARRA DE ACO CHATO, RETANGULAR, 19,05 MM X 3,17 MM (L X E), 0,47 KG/M                                                                                                                                                                                                                                                                                                                                                                                                                                     </v>
          </cell>
          <cell r="C429" t="str">
            <v xml:space="preserve">M     </v>
          </cell>
          <cell r="D429" t="str">
            <v>CR</v>
          </cell>
          <cell r="E429" t="str">
            <v>4,64</v>
          </cell>
        </row>
        <row r="430">
          <cell r="A430">
            <v>565</v>
          </cell>
          <cell r="B430" t="str">
            <v xml:space="preserve">BARRA DE ACO CHATO, RETANGULAR, 25,4 MM X 4,76 MM (L X E), 1,73 KG/M                                                                                                                                                                                                                                                                                                                                                                                                                                      </v>
          </cell>
          <cell r="C430" t="str">
            <v xml:space="preserve">M     </v>
          </cell>
          <cell r="D430" t="str">
            <v>CR</v>
          </cell>
          <cell r="E430" t="str">
            <v>16,93</v>
          </cell>
        </row>
        <row r="431">
          <cell r="A431">
            <v>555</v>
          </cell>
          <cell r="B431" t="str">
            <v xml:space="preserve">BARRA DE ACO CHATO, RETANGULAR, 25,4 MM X 6,35 MM (L X E), 1,2265 KG/M                                                                                                                                                                                                                                                                                                                                                                                                                                    </v>
          </cell>
          <cell r="C431" t="str">
            <v xml:space="preserve">M     </v>
          </cell>
          <cell r="D431" t="str">
            <v>CR</v>
          </cell>
          <cell r="E431" t="str">
            <v>12,00</v>
          </cell>
        </row>
        <row r="432">
          <cell r="A432">
            <v>557</v>
          </cell>
          <cell r="B432" t="str">
            <v xml:space="preserve">BARRA DE ACO CHATO, RETANGULAR, 38,1 MM X 12,7 MM (L X E), 3,79 KG/M                                                                                                                                                                                                                                                                                                                                                                                                                                      </v>
          </cell>
          <cell r="C432" t="str">
            <v xml:space="preserve">M     </v>
          </cell>
          <cell r="D432" t="str">
            <v>CR</v>
          </cell>
          <cell r="E432" t="str">
            <v>37,67</v>
          </cell>
        </row>
        <row r="433">
          <cell r="A433">
            <v>552</v>
          </cell>
          <cell r="B433" t="str">
            <v xml:space="preserve">BARRA DE ACO CHATO, RETANGULAR, 38,1 MM X 6,35 MM (L X E), 1,89 KG/M                                                                                                                                                                                                                                                                                                                                                                                                                                      </v>
          </cell>
          <cell r="C433" t="str">
            <v xml:space="preserve">M     </v>
          </cell>
          <cell r="D433" t="str">
            <v>CR</v>
          </cell>
          <cell r="E433" t="str">
            <v>18,69</v>
          </cell>
        </row>
        <row r="434">
          <cell r="A434">
            <v>563</v>
          </cell>
          <cell r="B434" t="str">
            <v xml:space="preserve">BARRA DE ACO CHATO, RETANGULAR, 38,1 MM X 9,53 MM (L X E), 2,84 KG/M                                                                                                                                                                                                                                                                                                                                                                                                                                      </v>
          </cell>
          <cell r="C434" t="str">
            <v xml:space="preserve">M     </v>
          </cell>
          <cell r="D434" t="str">
            <v>CR</v>
          </cell>
          <cell r="E434" t="str">
            <v>28,08</v>
          </cell>
        </row>
        <row r="435">
          <cell r="A435">
            <v>549</v>
          </cell>
          <cell r="B435" t="str">
            <v xml:space="preserve">BARRA DE ACO CHATO, RETANGULAR, 50,8 MM X 12,7 MM (L X E), 5,06 KG/M                                                                                                                                                                                                                                                                                                                                                                                                                                      </v>
          </cell>
          <cell r="C435" t="str">
            <v xml:space="preserve">M     </v>
          </cell>
          <cell r="D435" t="str">
            <v>CR</v>
          </cell>
          <cell r="E435" t="str">
            <v>50,54</v>
          </cell>
        </row>
        <row r="436">
          <cell r="A436">
            <v>551</v>
          </cell>
          <cell r="B436" t="str">
            <v xml:space="preserve">BARRA DE ACO CHATO, RETANGULAR, 50,8 MM X 25,4 MM (L X E), 10,12 KG/M                                                                                                                                                                                                                                                                                                                                                                                                                                     </v>
          </cell>
          <cell r="C436" t="str">
            <v xml:space="preserve">M     </v>
          </cell>
          <cell r="D436" t="str">
            <v>CR</v>
          </cell>
          <cell r="E436" t="str">
            <v>100,08</v>
          </cell>
        </row>
        <row r="437">
          <cell r="A437">
            <v>559</v>
          </cell>
          <cell r="B437" t="str">
            <v xml:space="preserve">BARRA DE ACO CHATO, RETANGULAR, 50,8 MM X 6,35 MM (L X E), 2,53 KG/M                                                                                                                                                                                                                                                                                                                                                                                                                                      </v>
          </cell>
          <cell r="C437" t="str">
            <v xml:space="preserve">M     </v>
          </cell>
          <cell r="D437" t="str">
            <v>CR</v>
          </cell>
          <cell r="E437" t="str">
            <v>25,02</v>
          </cell>
        </row>
        <row r="438">
          <cell r="A438">
            <v>560</v>
          </cell>
          <cell r="B438" t="str">
            <v xml:space="preserve">BARRA DE ACO CHATO, RETANGULAR, 50,8 MM X 7,94 MM (L X E), 3,162 KG/M                                                                                                                                                                                                                                                                                                                                                                                                                                     </v>
          </cell>
          <cell r="C438" t="str">
            <v xml:space="preserve">M     </v>
          </cell>
          <cell r="D438" t="str">
            <v>CR</v>
          </cell>
          <cell r="E438" t="str">
            <v>31,30</v>
          </cell>
        </row>
        <row r="439">
          <cell r="A439">
            <v>547</v>
          </cell>
          <cell r="B439" t="str">
            <v xml:space="preserve">BARRA DE ACO CHATO, RETANGULAR, 50,8 MM X 9,53 MM (L X E), 3,79KG/M                                                                                                                                                                                                                                                                                                                                                                                                                                       </v>
          </cell>
          <cell r="C439" t="str">
            <v xml:space="preserve">M     </v>
          </cell>
          <cell r="D439" t="str">
            <v>CR</v>
          </cell>
          <cell r="E439" t="str">
            <v>37,48</v>
          </cell>
        </row>
        <row r="440">
          <cell r="A440">
            <v>36207</v>
          </cell>
          <cell r="B440" t="str">
            <v xml:space="preserve">BARRA DE APOIO EM "L", EM ACO INOX POLIDO 70 X 70 CM, DIAMETRO MINIMO 3 CM                                                                                                                                                                                                                                                                                                                                                                                                                                </v>
          </cell>
          <cell r="C440" t="str">
            <v xml:space="preserve">UN    </v>
          </cell>
          <cell r="D440" t="str">
            <v>AS</v>
          </cell>
          <cell r="E440" t="str">
            <v>414,59</v>
          </cell>
        </row>
        <row r="441">
          <cell r="A441">
            <v>36209</v>
          </cell>
          <cell r="B441" t="str">
            <v xml:space="preserve">BARRA DE APOIO EM "L", EM ACO INOX POLIDO 80 X 80 CM, DIAMETRO MINIMO 3 CM                                                                                                                                                                                                                                                                                                                                                                                                                                </v>
          </cell>
          <cell r="C441" t="str">
            <v xml:space="preserve">UN    </v>
          </cell>
          <cell r="D441" t="str">
            <v>AS</v>
          </cell>
          <cell r="E441" t="str">
            <v>475,81</v>
          </cell>
        </row>
        <row r="442">
          <cell r="A442">
            <v>36210</v>
          </cell>
          <cell r="B442" t="str">
            <v xml:space="preserve">BARRA DE APOIO LATERAL ARTICULADA, COM TRAVA, EM ACO INOX POLIDO, 70 CM, DIAMETRO MINIMO 3 CM                                                                                                                                                                                                                                                                                                                                                                                                             </v>
          </cell>
          <cell r="C442" t="str">
            <v xml:space="preserve">UN    </v>
          </cell>
          <cell r="D442" t="str">
            <v>AS</v>
          </cell>
          <cell r="E442" t="str">
            <v>514,81</v>
          </cell>
        </row>
        <row r="443">
          <cell r="A443">
            <v>36204</v>
          </cell>
          <cell r="B443" t="str">
            <v xml:space="preserve">BARRA DE APOIO RETA, EM ACO INOX POLIDO, COMPRIMENTO 60CM, DIAMETRO MINIMO 3 CM                                                                                                                                                                                                                                                                                                                                                                                                                           </v>
          </cell>
          <cell r="C443" t="str">
            <v xml:space="preserve">UN    </v>
          </cell>
          <cell r="D443" t="str">
            <v>AS</v>
          </cell>
          <cell r="E443" t="str">
            <v>182,53</v>
          </cell>
        </row>
        <row r="444">
          <cell r="A444">
            <v>36205</v>
          </cell>
          <cell r="B444" t="str">
            <v xml:space="preserve">BARRA DE APOIO RETA, EM ACO INOX POLIDO, COMPRIMENTO 70CM, DIAMETRO MINIMO 3 CM                                                                                                                                                                                                                                                                                                                                                                                                                           </v>
          </cell>
          <cell r="C444" t="str">
            <v xml:space="preserve">UN    </v>
          </cell>
          <cell r="D444" t="str">
            <v>AS</v>
          </cell>
          <cell r="E444" t="str">
            <v>202,72</v>
          </cell>
        </row>
        <row r="445">
          <cell r="A445">
            <v>36081</v>
          </cell>
          <cell r="B445" t="str">
            <v xml:space="preserve">BARRA DE APOIO RETA, EM ACO INOX POLIDO, COMPRIMENTO 80CM, DIAMETRO MINIMO 3 CM                                                                                                                                                                                                                                                                                                                                                                                                                           </v>
          </cell>
          <cell r="C445" t="str">
            <v xml:space="preserve">UN    </v>
          </cell>
          <cell r="D445" t="str">
            <v>AS</v>
          </cell>
          <cell r="E445" t="str">
            <v>216,15</v>
          </cell>
        </row>
        <row r="446">
          <cell r="A446">
            <v>36206</v>
          </cell>
          <cell r="B446" t="str">
            <v xml:space="preserve">BARRA DE APOIO RETA, EM ACO INOX POLIDO, COMPRIMENTO 90 CM, DIAMETRO MINIMO 3 CM                                                                                                                                                                                                                                                                                                                                                                                                                          </v>
          </cell>
          <cell r="C446" t="str">
            <v xml:space="preserve">UN    </v>
          </cell>
          <cell r="D446" t="str">
            <v>AS</v>
          </cell>
          <cell r="E446" t="str">
            <v>226,45</v>
          </cell>
        </row>
        <row r="447">
          <cell r="A447">
            <v>36218</v>
          </cell>
          <cell r="B447" t="str">
            <v xml:space="preserve">BARRA DE APOIO RETA, EM ALUMINIO, COMPRIMENTO 60CM, DIAMETRO MINIMO 3 CM                                                                                                                                                                                                                                                                                                                                                                                                                                  </v>
          </cell>
          <cell r="C447" t="str">
            <v xml:space="preserve">UN    </v>
          </cell>
          <cell r="D447" t="str">
            <v>AS</v>
          </cell>
          <cell r="E447" t="str">
            <v>164,47</v>
          </cell>
        </row>
        <row r="448">
          <cell r="A448">
            <v>36220</v>
          </cell>
          <cell r="B448" t="str">
            <v xml:space="preserve">BARRA DE APOIO RETA, EM ALUMINIO, COMPRIMENTO 70CM, DIAMETRO MINIMO 3 CM                                                                                                                                                                                                                                                                                                                                                                                                                                  </v>
          </cell>
          <cell r="C448" t="str">
            <v xml:space="preserve">UN    </v>
          </cell>
          <cell r="D448" t="str">
            <v>AS</v>
          </cell>
          <cell r="E448" t="str">
            <v>188,59</v>
          </cell>
        </row>
        <row r="449">
          <cell r="A449">
            <v>36080</v>
          </cell>
          <cell r="B449" t="str">
            <v xml:space="preserve">BARRA DE APOIO RETA, EM ALUMINIO, COMPRIMENTO 80 CM, DIAMETRO MINIMO 3 CM                                                                                                                                                                                                                                                                                                                                                                                                                                 </v>
          </cell>
          <cell r="C449" t="str">
            <v xml:space="preserve">UN    </v>
          </cell>
          <cell r="D449" t="str">
            <v>AS</v>
          </cell>
          <cell r="E449" t="str">
            <v>203,99</v>
          </cell>
        </row>
        <row r="450">
          <cell r="A450">
            <v>36223</v>
          </cell>
          <cell r="B450" t="str">
            <v xml:space="preserve">BARRA DE APOIO RETA, EM ALUMINIO, COMPRIMENTO 90 CM, DIAMETRO MINIMO 3 CM                                                                                                                                                                                                                                                                                                                                                                                                                                 </v>
          </cell>
          <cell r="C450" t="str">
            <v xml:space="preserve">UN    </v>
          </cell>
          <cell r="D450" t="str">
            <v>AS</v>
          </cell>
          <cell r="E450" t="str">
            <v>213,61</v>
          </cell>
        </row>
        <row r="451">
          <cell r="A451">
            <v>38127</v>
          </cell>
          <cell r="B451" t="str">
            <v xml:space="preserve">BASE DE MISTURADOR MONOCOMANDO PARA CHUVEIRO, DE PAREDE (NAO INCLUI ACABAMENTOS)                                                                                                                                                                                                                                                                                                                                                                                                                          </v>
          </cell>
          <cell r="C451" t="str">
            <v xml:space="preserve">UN    </v>
          </cell>
          <cell r="D451" t="str">
            <v>CR</v>
          </cell>
          <cell r="E451" t="str">
            <v>493,41</v>
          </cell>
        </row>
        <row r="452">
          <cell r="A452">
            <v>38060</v>
          </cell>
          <cell r="B452" t="str">
            <v xml:space="preserve">BASE PARA MASTRO DE PARA-RAIOS DIAMETRO NOMINAL 1 1/2"                                                                                                                                                                                                                                                                                                                                                                                                                                                    </v>
          </cell>
          <cell r="C452" t="str">
            <v xml:space="preserve">UN    </v>
          </cell>
          <cell r="D452" t="str">
            <v>CR</v>
          </cell>
          <cell r="E452" t="str">
            <v>49,46</v>
          </cell>
        </row>
        <row r="453">
          <cell r="A453">
            <v>10956</v>
          </cell>
          <cell r="B453" t="str">
            <v xml:space="preserve">BASE PARA MASTRO DE PARA-RAIOS DIAMETRO NOMINAL 2"                                                                                                                                                                                                                                                                                                                                                                                                                                                        </v>
          </cell>
          <cell r="C453" t="str">
            <v xml:space="preserve">UN    </v>
          </cell>
          <cell r="D453" t="str">
            <v>CR</v>
          </cell>
          <cell r="E453" t="str">
            <v>54,24</v>
          </cell>
        </row>
        <row r="454">
          <cell r="A454">
            <v>39380</v>
          </cell>
          <cell r="B454" t="str">
            <v xml:space="preserve">BASE PARA RELE COM SUPORTE METALICO                                                                                                                                                                                                                                                                                                                                                                                                                                                                       </v>
          </cell>
          <cell r="C454" t="str">
            <v xml:space="preserve">UN    </v>
          </cell>
          <cell r="D454" t="str">
            <v>CR</v>
          </cell>
          <cell r="E454" t="str">
            <v>18,86</v>
          </cell>
        </row>
        <row r="455">
          <cell r="A455">
            <v>44172</v>
          </cell>
          <cell r="B455" t="str">
            <v xml:space="preserve">BASTIDOR PARA BLOCO M10                                                                                                                                                                                                                                                                                                                                                                                                                                                                                   </v>
          </cell>
          <cell r="C455" t="str">
            <v xml:space="preserve">UN    </v>
          </cell>
          <cell r="D455" t="str">
            <v>CR</v>
          </cell>
          <cell r="E455" t="str">
            <v>7,46</v>
          </cell>
        </row>
        <row r="456">
          <cell r="A456">
            <v>37597</v>
          </cell>
          <cell r="B456" t="str">
            <v xml:space="preserve">BATE-ESTACAS POR GRAVIDADE, POTENCIA160 HP, PESO DO MARTELO ATE 3 TONELADAS                                                                                                                                                                                                                                                                                                                                                                                                                               </v>
          </cell>
          <cell r="C456" t="str">
            <v xml:space="preserve">UN    </v>
          </cell>
          <cell r="D456" t="str">
            <v>AS</v>
          </cell>
          <cell r="E456" t="str">
            <v>632.675,78</v>
          </cell>
        </row>
        <row r="457">
          <cell r="A457">
            <v>183</v>
          </cell>
          <cell r="B457" t="str">
            <v xml:space="preserve">BATENTE / PORTAL / ADUELA / MARCO EM MADEIRA MACICA COM REBAIXO, E = *3* CM, L = *14* CM, PARA PORTAS DE  GIRO DE *60 CM A 120* CM  X *210* CM, CEDRINHO / ANGELIM COMERCIAL / TAURI / CURUPIXA / PEROBA / CUMARU OU EQUIVALENTE DA REGIAO (NAO INCLUI ALIZARES)                                                                                                                                                                                                                                          </v>
          </cell>
          <cell r="C457" t="str">
            <v xml:space="preserve">JG    </v>
          </cell>
          <cell r="D457" t="str">
            <v xml:space="preserve">C </v>
          </cell>
          <cell r="E457" t="str">
            <v>170,00</v>
          </cell>
        </row>
        <row r="458">
          <cell r="A458">
            <v>184</v>
          </cell>
          <cell r="B458" t="str">
            <v xml:space="preserve">BATENTE / PORTAL / ADUELA / MARCO EM MADEIRA MACICA COM REBAIXO, E = *3* CM, L = *14* CM, PARA PORTAS DE  GIRO DE *60 CM A 120* CM  X *210* CM, PINUS / EUCALIPTO / VIROLA OU EQUIVALENTE DA REGIAO (NAO INCLUI ALIZARES)                                                                                                                                                                                                                                                                                 </v>
          </cell>
          <cell r="C458" t="str">
            <v xml:space="preserve">JG    </v>
          </cell>
          <cell r="D458" t="str">
            <v>CR</v>
          </cell>
          <cell r="E458" t="str">
            <v>105,29</v>
          </cell>
        </row>
        <row r="459">
          <cell r="A459">
            <v>181</v>
          </cell>
          <cell r="B459" t="str">
            <v xml:space="preserve">BATENTE / PORTAL / ADUELA / MARCO EM MADEIRA MACICA COM REBAIXO, E = *3* CM, L = *16* CM, PARA PORTAS DE  GIRO DE *60 CM A 120* CM  X *210* CM, CEDRINHO / ANGELIM COMERCIAL / TAURI / CURUPIXA / PEROBA / CUMARU OU EQUIVALENTE DA REGIAO (NAO INCLUI ALIZARES)                                                                                                                                                                                                                                          </v>
          </cell>
          <cell r="C459" t="str">
            <v xml:space="preserve">JG    </v>
          </cell>
          <cell r="D459" t="str">
            <v>CR</v>
          </cell>
          <cell r="E459" t="str">
            <v>227,03</v>
          </cell>
        </row>
        <row r="460">
          <cell r="A460">
            <v>20001</v>
          </cell>
          <cell r="B460" t="str">
            <v xml:space="preserve">BATENTE / PORTAL / ADUELA / MARCO EM MADEIRA MACICA COM REBAIXO, E = *3* CM, L = *16* CM, PARA PORTAS DE  GIRO DE *60 CM A 120* CM  X *210* CM, PINUS / EUCALIPTO / VIROLA OU EQUIVALENTE DA REGIAO (NAO INCLUI ALIZARES)                                                                                                                                                                                                                                                                                 </v>
          </cell>
          <cell r="C460" t="str">
            <v xml:space="preserve">JG    </v>
          </cell>
          <cell r="D460" t="str">
            <v>CR</v>
          </cell>
          <cell r="E460" t="str">
            <v>131,61</v>
          </cell>
        </row>
        <row r="461">
          <cell r="A461">
            <v>39837</v>
          </cell>
          <cell r="B461" t="str">
            <v xml:space="preserve">BATENTE/PORTAL/ADUELA/MARCO, EM MDF/PVC WOOD/POLIESTIRENO OU MADEIRA LAMINADA, L = *9,0* CM COM GUARNICAO REGULAVEL 2 FACES = *35* MM, PRIMER                                                                                                                                                                                                                                                                                                                                                             </v>
          </cell>
          <cell r="C461" t="str">
            <v xml:space="preserve">JG    </v>
          </cell>
          <cell r="D461" t="str">
            <v>AS</v>
          </cell>
          <cell r="E461" t="str">
            <v>419,57</v>
          </cell>
        </row>
        <row r="462">
          <cell r="A462">
            <v>43366</v>
          </cell>
          <cell r="B462" t="str">
            <v xml:space="preserve">BENTONITA, ARGILA CONSTITUIDA POR  MONTMORILONITA                                                                                                                                                                                                                                                                                                                                                                                                                                                         </v>
          </cell>
          <cell r="C462" t="str">
            <v xml:space="preserve">KG    </v>
          </cell>
          <cell r="D462" t="str">
            <v>AS</v>
          </cell>
          <cell r="E462" t="str">
            <v>1,54</v>
          </cell>
        </row>
        <row r="463">
          <cell r="A463">
            <v>10535</v>
          </cell>
          <cell r="B463" t="str">
            <v xml:space="preserve">BETONEIRA CAPACIDADE NOMINAL 400 L, CAPACIDADE DE MISTURA  280 L, MOTOR ELETRICO TRIFASICO 220/380 V POTENCIA 2 CV, SEM CARREGADOR                                                                                                                                                                                                                                                                                                                                                                        </v>
          </cell>
          <cell r="C463" t="str">
            <v xml:space="preserve">UN    </v>
          </cell>
          <cell r="D463" t="str">
            <v xml:space="preserve">C </v>
          </cell>
          <cell r="E463" t="str">
            <v>5.400,00</v>
          </cell>
        </row>
        <row r="464">
          <cell r="A464">
            <v>10537</v>
          </cell>
          <cell r="B464" t="str">
            <v xml:space="preserve">BETONEIRA CAPACIDADE NOMINAL 400 L, CAPACIDADE DE MISTURA 310 L, MOTOR A DIESEL POTENCIA 5 CV, SEM CARREGADOR                                                                                                                                                                                                                                                                                                                                                                                             </v>
          </cell>
          <cell r="C464" t="str">
            <v xml:space="preserve">UN    </v>
          </cell>
          <cell r="D464" t="str">
            <v>CR</v>
          </cell>
          <cell r="E464" t="str">
            <v>7.364,13</v>
          </cell>
        </row>
        <row r="465">
          <cell r="A465">
            <v>13891</v>
          </cell>
          <cell r="B465" t="str">
            <v xml:space="preserve">BETONEIRA CAPACIDADE NOMINAL 400 L, CAPACIDADE DE MISTURA 310 L, MOTOR A GASOLINA POTENCIA 5,5 CV, SEM CARREGADOR                                                                                                                                                                                                                                                                                                                                                                                         </v>
          </cell>
          <cell r="C465" t="str">
            <v xml:space="preserve">UN    </v>
          </cell>
          <cell r="D465" t="str">
            <v>CR</v>
          </cell>
          <cell r="E465" t="str">
            <v>6.754,57</v>
          </cell>
        </row>
        <row r="466">
          <cell r="A466">
            <v>44492</v>
          </cell>
          <cell r="B466" t="str">
            <v xml:space="preserve">BETONEIRA CAPACIDADE NOMINAL 600 L, CAPACIDADE DE MISTURA 440 L, MOTOR A GASOLINA POTENCIA 10 HP, COM  CARREGADOR                                                                                                                                                                                                                                                                                                                                                                                         </v>
          </cell>
          <cell r="C466" t="str">
            <v xml:space="preserve">UN    </v>
          </cell>
          <cell r="D466" t="str">
            <v>CR</v>
          </cell>
          <cell r="E466" t="str">
            <v>29.379,66</v>
          </cell>
        </row>
        <row r="467">
          <cell r="A467">
            <v>36396</v>
          </cell>
          <cell r="B467" t="str">
            <v xml:space="preserve">BETONEIRA, CAPACIDADE NOMINAL 400 L, CAPACIDADE DE MISTURA 310L, MOTOR ELETRICO TRIFASICO 220/380V POTENCIA 2 CV, SEM CARREGADOR                                                                                                                                                                                                                                                                                                                                                                          </v>
          </cell>
          <cell r="C467" t="str">
            <v xml:space="preserve">UN    </v>
          </cell>
          <cell r="D467" t="str">
            <v>CR</v>
          </cell>
          <cell r="E467" t="str">
            <v>6.177,96</v>
          </cell>
        </row>
        <row r="468">
          <cell r="A468">
            <v>36397</v>
          </cell>
          <cell r="B468" t="str">
            <v xml:space="preserve">BETONEIRA, CAPACIDADE NOMINAL 600 L, CAPACIDADE DE MISTURA  360L, MOTOR ELETRICO TRIFASICO 220/380V, POTENCIA 4CV, EXCLUSO CARREGADOR                                                                                                                                                                                                                                                                                                                                                                     </v>
          </cell>
          <cell r="C468" t="str">
            <v xml:space="preserve">UN    </v>
          </cell>
          <cell r="D468" t="str">
            <v>CR</v>
          </cell>
          <cell r="E468" t="str">
            <v>21.966,10</v>
          </cell>
        </row>
        <row r="469">
          <cell r="A469">
            <v>36398</v>
          </cell>
          <cell r="B469" t="str">
            <v xml:space="preserve">BETONEIRA, CAPACIDADE NOMINAL 600 L, CAPACIDADE DE MISTURA 440 L, MOTOR A DIESEL POTENCIA 10 CV, COM CARREGADOR                                                                                                                                                                                                                                                                                                                                                                                           </v>
          </cell>
          <cell r="C469" t="str">
            <v xml:space="preserve">UN    </v>
          </cell>
          <cell r="D469" t="str">
            <v>CR</v>
          </cell>
          <cell r="E469" t="str">
            <v>26.697,96</v>
          </cell>
        </row>
        <row r="470">
          <cell r="A470">
            <v>647</v>
          </cell>
          <cell r="B470" t="str">
            <v xml:space="preserve">BLASTER, DINAMITADOR OU CABO DE FOGO                                                                                                                                                                                                                                                                                                                                                                                                                                                                      </v>
          </cell>
          <cell r="C470" t="str">
            <v xml:space="preserve">H     </v>
          </cell>
          <cell r="D470" t="str">
            <v>CR</v>
          </cell>
          <cell r="E470" t="str">
            <v>13,77</v>
          </cell>
        </row>
        <row r="471">
          <cell r="A471">
            <v>40920</v>
          </cell>
          <cell r="B471" t="str">
            <v xml:space="preserve">BLASTER, DINAMITADOR OU CABO DE FOGO (MENSALISTA)                                                                                                                                                                                                                                                                                                                                                                                                                                                         </v>
          </cell>
          <cell r="C471" t="str">
            <v xml:space="preserve">MES   </v>
          </cell>
          <cell r="D471" t="str">
            <v>CR</v>
          </cell>
          <cell r="E471" t="str">
            <v>2.421,70</v>
          </cell>
        </row>
        <row r="472">
          <cell r="A472">
            <v>715</v>
          </cell>
          <cell r="B472" t="str">
            <v xml:space="preserve">BLOCO / TIJOLO DE VIDRO INCOLOR, CANELADO / ONDULADO, *19 X 19 X 8* CM (A X L X E)                                                                                                                                                                                                                                                                                                                                                                                                                        </v>
          </cell>
          <cell r="C472" t="str">
            <v xml:space="preserve">UN    </v>
          </cell>
          <cell r="D472" t="str">
            <v xml:space="preserve">C </v>
          </cell>
          <cell r="E472" t="str">
            <v>36,21</v>
          </cell>
        </row>
        <row r="473">
          <cell r="A473">
            <v>716</v>
          </cell>
          <cell r="B473" t="str">
            <v xml:space="preserve">BLOCO / TIJOLO DE VIDRO INCOLOR, XADREZ, *20 X 20 X 10* CM (A X L X E)                                                                                                                                                                                                                                                                                                                                                                                                                                    </v>
          </cell>
          <cell r="C473" t="str">
            <v xml:space="preserve">UN    </v>
          </cell>
          <cell r="D473" t="str">
            <v>CR</v>
          </cell>
          <cell r="E473" t="str">
            <v>40,95</v>
          </cell>
        </row>
        <row r="474">
          <cell r="A474">
            <v>38783</v>
          </cell>
          <cell r="B474" t="str">
            <v xml:space="preserve">BLOCO CERAMICO / TIJOLO VAZADO PARA ALVENARIA DE VEDACAO, FUROS NA HORIZONTAL, 11,5 X 19 X 19 CM (NBR 15270)                                                                                                                                                                                                                                                                                                                                                                                              </v>
          </cell>
          <cell r="C474" t="str">
            <v xml:space="preserve">UN    </v>
          </cell>
          <cell r="D474" t="str">
            <v>CR</v>
          </cell>
          <cell r="E474" t="str">
            <v>1,16</v>
          </cell>
        </row>
        <row r="475">
          <cell r="A475">
            <v>37593</v>
          </cell>
          <cell r="B475" t="str">
            <v xml:space="preserve">BLOCO CERAMICO / TIJOLO VAZADO PARA ALVENARIA DE VEDACAO, FUROS NA VERTICAL, 14 X 19 X 39 CM (NBR 15270)                                                                                                                                                                                                                                                                                                                                                                                                  </v>
          </cell>
          <cell r="C475" t="str">
            <v xml:space="preserve">UN    </v>
          </cell>
          <cell r="D475" t="str">
            <v>CR</v>
          </cell>
          <cell r="E475" t="str">
            <v>2,86</v>
          </cell>
        </row>
        <row r="476">
          <cell r="A476">
            <v>37594</v>
          </cell>
          <cell r="B476" t="str">
            <v xml:space="preserve">BLOCO CERAMICO / TIJOLO VAZADO PARA ALVENARIA DE VEDACAO, FUROS NA VERTICAL, 19 X 19 X 39 CM (NBR 15270)                                                                                                                                                                                                                                                                                                                                                                                                  </v>
          </cell>
          <cell r="C476" t="str">
            <v xml:space="preserve">UN    </v>
          </cell>
          <cell r="D476" t="str">
            <v>CR</v>
          </cell>
          <cell r="E476" t="str">
            <v>3,55</v>
          </cell>
        </row>
        <row r="477">
          <cell r="A477">
            <v>37592</v>
          </cell>
          <cell r="B477" t="str">
            <v xml:space="preserve">BLOCO CERAMICO / TIJOLO VAZADO PARA ALVENARIA DE VEDACAO, FUROS NA VERTICAL,, 9 X 19 X 39 CM (NBR 15270)                                                                                                                                                                                                                                                                                                                                                                                                  </v>
          </cell>
          <cell r="C477" t="str">
            <v xml:space="preserve">UN    </v>
          </cell>
          <cell r="D477" t="str">
            <v>CR</v>
          </cell>
          <cell r="E477" t="str">
            <v>2,25</v>
          </cell>
        </row>
        <row r="478">
          <cell r="A478">
            <v>7270</v>
          </cell>
          <cell r="B478" t="str">
            <v xml:space="preserve">BLOCO CERAMICO / TIJOLO VAZADO PARA ALVENARIA DE VEDACAO, 4 FUROS NA HORIZONTAL, DE 9 X 9 X 19 CM (L X A X C)                                                                                                                                                                                                                                                                                                                                                                                             </v>
          </cell>
          <cell r="C478" t="str">
            <v xml:space="preserve">UN    </v>
          </cell>
          <cell r="D478" t="str">
            <v>CR</v>
          </cell>
          <cell r="E478" t="str">
            <v>1,00</v>
          </cell>
        </row>
        <row r="479">
          <cell r="A479">
            <v>7267</v>
          </cell>
          <cell r="B479" t="str">
            <v xml:space="preserve">BLOCO CERAMICO / TIJOLO VAZADO PARA ALVENARIA DE VEDACAO, 6 FUROS NA HORIZONTAL, 9 X 14 X 19 CM (L X A X C)                                                                                                                                                                                                                                                                                                                                                                                               </v>
          </cell>
          <cell r="C479" t="str">
            <v xml:space="preserve">UN    </v>
          </cell>
          <cell r="D479" t="str">
            <v>CR</v>
          </cell>
          <cell r="E479" t="str">
            <v>0,79</v>
          </cell>
        </row>
        <row r="480">
          <cell r="A480">
            <v>7271</v>
          </cell>
          <cell r="B480" t="str">
            <v xml:space="preserve">BLOCO CERAMICO / TIJOLO VAZADO PARA ALVENARIA DE VEDACAO, 8 FUROS NA HORIZONTAL, DE 9 X 19 X 19 CM (L XA X C)                                                                                                                                                                                                                                                                                                                                                                                             </v>
          </cell>
          <cell r="C480" t="str">
            <v xml:space="preserve">UN    </v>
          </cell>
          <cell r="D480" t="str">
            <v xml:space="preserve">C </v>
          </cell>
          <cell r="E480" t="str">
            <v>0,87</v>
          </cell>
        </row>
        <row r="481">
          <cell r="A481">
            <v>7268</v>
          </cell>
          <cell r="B481" t="str">
            <v xml:space="preserve">BLOCO CERAMICO / TIJOLO VAZADO PARA ALVENARIA DE VEDACAO, 8 FUROS NA HORIZONTAL, 9 X 19 X 29 CM (L X A X C)                                                                                                                                                                                                                                                                                                                                                                                               </v>
          </cell>
          <cell r="C481" t="str">
            <v xml:space="preserve">UN    </v>
          </cell>
          <cell r="D481" t="str">
            <v>CR</v>
          </cell>
          <cell r="E481" t="str">
            <v>1,20</v>
          </cell>
        </row>
        <row r="482">
          <cell r="A482">
            <v>41372</v>
          </cell>
          <cell r="B482" t="str">
            <v xml:space="preserve">BLOCO CONCRETO CELULAR AUTOCLAVADO 12,5 X 30 X 60 CM (E X A X C)                                                                                                                                                                                                                                                                                                                                                                                                                                          </v>
          </cell>
          <cell r="C482" t="str">
            <v xml:space="preserve">M2    </v>
          </cell>
          <cell r="D482" t="str">
            <v>AS</v>
          </cell>
          <cell r="E482" t="str">
            <v>107,44</v>
          </cell>
        </row>
        <row r="483">
          <cell r="A483">
            <v>41371</v>
          </cell>
          <cell r="B483" t="str">
            <v xml:space="preserve">BLOCO CONCRETO CELULAR AUTOCLAVADO 7,5 X 30 X 60 CM (E X A X C)                                                                                                                                                                                                                                                                                                                                                                                                                                           </v>
          </cell>
          <cell r="C483" t="str">
            <v xml:space="preserve">M2    </v>
          </cell>
          <cell r="D483" t="str">
            <v>AS</v>
          </cell>
          <cell r="E483" t="str">
            <v>63,51</v>
          </cell>
        </row>
        <row r="484">
          <cell r="A484">
            <v>34556</v>
          </cell>
          <cell r="B484" t="str">
            <v xml:space="preserve">BLOCO DE CONCRETO ESTRUTURAL 14 X 19 X 29 CM, FBK 10 MPA (NBR 6136)                                                                                                                                                                                                                                                                                                                                                                                                                                       </v>
          </cell>
          <cell r="C484" t="str">
            <v xml:space="preserve">UN    </v>
          </cell>
          <cell r="D484" t="str">
            <v>CR</v>
          </cell>
          <cell r="E484" t="str">
            <v>4,80</v>
          </cell>
        </row>
        <row r="485">
          <cell r="A485">
            <v>37873</v>
          </cell>
          <cell r="B485" t="str">
            <v xml:space="preserve">BLOCO DE CONCRETO ESTRUTURAL 14 X 19 X 29 CM, FBK 12 MPA (NBR 6136)                                                                                                                                                                                                                                                                                                                                                                                                                                       </v>
          </cell>
          <cell r="C485" t="str">
            <v xml:space="preserve">UN    </v>
          </cell>
          <cell r="D485" t="str">
            <v>CR</v>
          </cell>
          <cell r="E485" t="str">
            <v>4,89</v>
          </cell>
        </row>
        <row r="486">
          <cell r="A486">
            <v>34564</v>
          </cell>
          <cell r="B486" t="str">
            <v xml:space="preserve">BLOCO DE CONCRETO ESTRUTURAL 14 X 19 X 29 CM, FBK 14 MPA (NBR 6136)                                                                                                                                                                                                                                                                                                                                                                                                                                       </v>
          </cell>
          <cell r="C486" t="str">
            <v xml:space="preserve">UN    </v>
          </cell>
          <cell r="D486" t="str">
            <v>CR</v>
          </cell>
          <cell r="E486" t="str">
            <v>5,12</v>
          </cell>
        </row>
        <row r="487">
          <cell r="A487">
            <v>34565</v>
          </cell>
          <cell r="B487" t="str">
            <v xml:space="preserve">BLOCO DE CONCRETO ESTRUTURAL 14 X 19 X 29 CM, FBK 16 MPA (NBR 6136)                                                                                                                                                                                                                                                                                                                                                                                                                                       </v>
          </cell>
          <cell r="C487" t="str">
            <v xml:space="preserve">UN    </v>
          </cell>
          <cell r="D487" t="str">
            <v>CR</v>
          </cell>
          <cell r="E487" t="str">
            <v>5,41</v>
          </cell>
        </row>
        <row r="488">
          <cell r="A488">
            <v>38590</v>
          </cell>
          <cell r="B488" t="str">
            <v xml:space="preserve">BLOCO DE CONCRETO ESTRUTURAL 14 X 19 X 29 CM, FBK 4,5 MPA (NBR 6136)                                                                                                                                                                                                                                                                                                                                                                                                                                      </v>
          </cell>
          <cell r="C488" t="str">
            <v xml:space="preserve">UN    </v>
          </cell>
          <cell r="D488" t="str">
            <v>CR</v>
          </cell>
          <cell r="E488" t="str">
            <v>4,00</v>
          </cell>
        </row>
        <row r="489">
          <cell r="A489">
            <v>34566</v>
          </cell>
          <cell r="B489" t="str">
            <v xml:space="preserve">BLOCO DE CONCRETO ESTRUTURAL 14 X 19 X 29 CM, FBK 6 MPA (NBR 6136)                                                                                                                                                                                                                                                                                                                                                                                                                                        </v>
          </cell>
          <cell r="C489" t="str">
            <v xml:space="preserve">UN    </v>
          </cell>
          <cell r="D489" t="str">
            <v>CR</v>
          </cell>
          <cell r="E489" t="str">
            <v>4,20</v>
          </cell>
        </row>
        <row r="490">
          <cell r="A490">
            <v>34567</v>
          </cell>
          <cell r="B490" t="str">
            <v xml:space="preserve">BLOCO DE CONCRETO ESTRUTURAL 14 X 19 X 29 CM, FBK 8 MPA (NBR 6136)                                                                                                                                                                                                                                                                                                                                                                                                                                        </v>
          </cell>
          <cell r="C490" t="str">
            <v xml:space="preserve">UN    </v>
          </cell>
          <cell r="D490" t="str">
            <v>CR</v>
          </cell>
          <cell r="E490" t="str">
            <v>4,46</v>
          </cell>
        </row>
        <row r="491">
          <cell r="A491">
            <v>38591</v>
          </cell>
          <cell r="B491" t="str">
            <v xml:space="preserve">BLOCO DE CONCRETO ESTRUTURAL 14 X 19 X 34 CM, FBK 4,5 MPA (NBR 6136)                                                                                                                                                                                                                                                                                                                                                                                                                                      </v>
          </cell>
          <cell r="C491" t="str">
            <v xml:space="preserve">UN    </v>
          </cell>
          <cell r="D491" t="str">
            <v>CR</v>
          </cell>
          <cell r="E491" t="str">
            <v>4,04</v>
          </cell>
        </row>
        <row r="492">
          <cell r="A492">
            <v>34568</v>
          </cell>
          <cell r="B492" t="str">
            <v xml:space="preserve">BLOCO DE CONCRETO ESTRUTURAL 14 X 19 X 39 CM, FBK 10 MPA (NBR 6136)                                                                                                                                                                                                                                                                                                                                                                                                                                       </v>
          </cell>
          <cell r="C492" t="str">
            <v xml:space="preserve">UN    </v>
          </cell>
          <cell r="D492" t="str">
            <v>CR</v>
          </cell>
          <cell r="E492" t="str">
            <v>5,27</v>
          </cell>
        </row>
        <row r="493">
          <cell r="A493">
            <v>34569</v>
          </cell>
          <cell r="B493" t="str">
            <v xml:space="preserve">BLOCO DE CONCRETO ESTRUTURAL 14 X 19 X 39 CM, FBK 12 MPA (NBR 6136)                                                                                                                                                                                                                                                                                                                                                                                                                                       </v>
          </cell>
          <cell r="C493" t="str">
            <v xml:space="preserve">UN    </v>
          </cell>
          <cell r="D493" t="str">
            <v>CR</v>
          </cell>
          <cell r="E493" t="str">
            <v>5,41</v>
          </cell>
        </row>
        <row r="494">
          <cell r="A494">
            <v>34570</v>
          </cell>
          <cell r="B494" t="str">
            <v xml:space="preserve">BLOCO DE CONCRETO ESTRUTURAL 14 X 19 X 39 CM, FBK 14 MPA (NBR 6136)                                                                                                                                                                                                                                                                                                                                                                                                                                       </v>
          </cell>
          <cell r="C494" t="str">
            <v xml:space="preserve">UN    </v>
          </cell>
          <cell r="D494" t="str">
            <v>CR</v>
          </cell>
          <cell r="E494" t="str">
            <v>5,88</v>
          </cell>
        </row>
        <row r="495">
          <cell r="A495">
            <v>25070</v>
          </cell>
          <cell r="B495" t="str">
            <v xml:space="preserve">BLOCO DE CONCRETO ESTRUTURAL 14 X 19 X 39 CM, FBK 4,5 MPA (NBR 6136)                                                                                                                                                                                                                                                                                                                                                                                                                                      </v>
          </cell>
          <cell r="C495" t="str">
            <v xml:space="preserve">UN    </v>
          </cell>
          <cell r="D495" t="str">
            <v>CR</v>
          </cell>
          <cell r="E495" t="str">
            <v>4,42</v>
          </cell>
        </row>
        <row r="496">
          <cell r="A496">
            <v>34571</v>
          </cell>
          <cell r="B496" t="str">
            <v xml:space="preserve">BLOCO DE CONCRETO ESTRUTURAL 14 X 19 X 39 CM, FBK 6 MPA (NBR 6136)                                                                                                                                                                                                                                                                                                                                                                                                                                        </v>
          </cell>
          <cell r="C496" t="str">
            <v xml:space="preserve">UN    </v>
          </cell>
          <cell r="D496" t="str">
            <v>CR</v>
          </cell>
          <cell r="E496" t="str">
            <v>4,47</v>
          </cell>
        </row>
        <row r="497">
          <cell r="A497">
            <v>34573</v>
          </cell>
          <cell r="B497" t="str">
            <v xml:space="preserve">BLOCO DE CONCRETO ESTRUTURAL 14 X 19 X 39 CM, FBK 8 MPA (NBR 6136)                                                                                                                                                                                                                                                                                                                                                                                                                                        </v>
          </cell>
          <cell r="C497" t="str">
            <v xml:space="preserve">UN    </v>
          </cell>
          <cell r="D497" t="str">
            <v>CR</v>
          </cell>
          <cell r="E497" t="str">
            <v>4,70</v>
          </cell>
        </row>
        <row r="498">
          <cell r="A498">
            <v>37107</v>
          </cell>
          <cell r="B498" t="str">
            <v xml:space="preserve">BLOCO DE CONCRETO ESTRUTURAL 14 X 19 X 39, FCK 16 MPA (NBR 6136)                                                                                                                                                                                                                                                                                                                                                                                                                                          </v>
          </cell>
          <cell r="C498" t="str">
            <v xml:space="preserve">UN    </v>
          </cell>
          <cell r="D498" t="str">
            <v>CR</v>
          </cell>
          <cell r="E498" t="str">
            <v>6,21</v>
          </cell>
        </row>
        <row r="499">
          <cell r="A499">
            <v>34576</v>
          </cell>
          <cell r="B499" t="str">
            <v xml:space="preserve">BLOCO DE CONCRETO ESTRUTURAL 19 X 19 X 39 CM, FBK 10 MPA (NBR 6136)                                                                                                                                                                                                                                                                                                                                                                                                                                       </v>
          </cell>
          <cell r="C499" t="str">
            <v xml:space="preserve">UN    </v>
          </cell>
          <cell r="D499" t="str">
            <v>CR</v>
          </cell>
          <cell r="E499" t="str">
            <v>6,85</v>
          </cell>
        </row>
        <row r="500">
          <cell r="A500">
            <v>34577</v>
          </cell>
          <cell r="B500" t="str">
            <v xml:space="preserve">BLOCO DE CONCRETO ESTRUTURAL 19 X 19 X 39 CM, FBK 12 MPA (NBR 6136)                                                                                                                                                                                                                                                                                                                                                                                                                                       </v>
          </cell>
          <cell r="C500" t="str">
            <v xml:space="preserve">UN    </v>
          </cell>
          <cell r="D500" t="str">
            <v>CR</v>
          </cell>
          <cell r="E500" t="str">
            <v>7,14</v>
          </cell>
        </row>
        <row r="501">
          <cell r="A501">
            <v>34578</v>
          </cell>
          <cell r="B501" t="str">
            <v xml:space="preserve">BLOCO DE CONCRETO ESTRUTURAL 19 X 19 X 39 CM, FBK 14 MPA (NBR 6136)                                                                                                                                                                                                                                                                                                                                                                                                                                       </v>
          </cell>
          <cell r="C501" t="str">
            <v xml:space="preserve">UN    </v>
          </cell>
          <cell r="D501" t="str">
            <v>CR</v>
          </cell>
          <cell r="E501" t="str">
            <v>7,75</v>
          </cell>
        </row>
        <row r="502">
          <cell r="A502">
            <v>34579</v>
          </cell>
          <cell r="B502" t="str">
            <v xml:space="preserve">BLOCO DE CONCRETO ESTRUTURAL 19 X 19 X 39 CM, FBK 16 MPA (NBR 6136)                                                                                                                                                                                                                                                                                                                                                                                                                                       </v>
          </cell>
          <cell r="C502" t="str">
            <v xml:space="preserve">UN    </v>
          </cell>
          <cell r="D502" t="str">
            <v>CR</v>
          </cell>
          <cell r="E502" t="str">
            <v>8,26</v>
          </cell>
        </row>
        <row r="503">
          <cell r="A503">
            <v>25067</v>
          </cell>
          <cell r="B503" t="str">
            <v xml:space="preserve">BLOCO DE CONCRETO ESTRUTURAL 19 X 19 X 39 CM, FBK 4,5 MPA (NBR 6136)                                                                                                                                                                                                                                                                                                                                                                                                                                      </v>
          </cell>
          <cell r="C503" t="str">
            <v xml:space="preserve">UN    </v>
          </cell>
          <cell r="D503" t="str">
            <v>CR</v>
          </cell>
          <cell r="E503" t="str">
            <v>5,53</v>
          </cell>
        </row>
        <row r="504">
          <cell r="A504">
            <v>34580</v>
          </cell>
          <cell r="B504" t="str">
            <v xml:space="preserve">BLOCO DE CONCRETO ESTRUTURAL 19 X 19 X 39 CM, FBK 8 MPA (NBR 6136)                                                                                                                                                                                                                                                                                                                                                                                                                                        </v>
          </cell>
          <cell r="C504" t="str">
            <v xml:space="preserve">UN    </v>
          </cell>
          <cell r="D504" t="str">
            <v>CR</v>
          </cell>
          <cell r="E504" t="str">
            <v>6,17</v>
          </cell>
        </row>
        <row r="505">
          <cell r="A505">
            <v>25071</v>
          </cell>
          <cell r="B505" t="str">
            <v xml:space="preserve">BLOCO DE CONCRETO ESTRUTURAL 9 X 19 X 39 CM, FBK 4,5 MPA (NBR 6136)                                                                                                                                                                                                                                                                                                                                                                                                                                       </v>
          </cell>
          <cell r="C505" t="str">
            <v xml:space="preserve">UN    </v>
          </cell>
          <cell r="D505" t="str">
            <v>CR</v>
          </cell>
          <cell r="E505" t="str">
            <v>3,07</v>
          </cell>
        </row>
        <row r="506">
          <cell r="A506">
            <v>44171</v>
          </cell>
          <cell r="B506" t="str">
            <v xml:space="preserve">BLOCO DE ENGATE RAPIDO PARA BASTIDOR TIPO M10                                                                                                                                                                                                                                                                                                                                                                                                                                                             </v>
          </cell>
          <cell r="C506" t="str">
            <v xml:space="preserve">UN    </v>
          </cell>
          <cell r="D506" t="str">
            <v>CR</v>
          </cell>
          <cell r="E506" t="str">
            <v>21,29</v>
          </cell>
        </row>
        <row r="507">
          <cell r="A507">
            <v>38395</v>
          </cell>
          <cell r="B507" t="str">
            <v xml:space="preserve">BLOCO DE ESPUMA MULTIUSO *23 X 13 X 8* CM                                                                                                                                                                                                                                                                                                                                                                                                                                                                 </v>
          </cell>
          <cell r="C507" t="str">
            <v xml:space="preserve">UN    </v>
          </cell>
          <cell r="D507" t="str">
            <v>CR</v>
          </cell>
          <cell r="E507" t="str">
            <v>7,21</v>
          </cell>
        </row>
        <row r="508">
          <cell r="A508">
            <v>34583</v>
          </cell>
          <cell r="B508" t="str">
            <v xml:space="preserve">BLOCO DE GESSO COMPACTO / MACICO, BRANCO, E = 10 CM, DIMENSOES *67 X 50* CM                                                                                                                                                                                                                                                                                                                                                                                                                               </v>
          </cell>
          <cell r="C508" t="str">
            <v xml:space="preserve">M2    </v>
          </cell>
          <cell r="D508" t="str">
            <v>CR</v>
          </cell>
          <cell r="E508" t="str">
            <v>57,06</v>
          </cell>
        </row>
        <row r="509">
          <cell r="A509">
            <v>34584</v>
          </cell>
          <cell r="B509" t="str">
            <v xml:space="preserve">BLOCO DE GESSO VAZADO, BRANCO, E = *7* CM, DIMENSOES *67 X 50* CM                                                                                                                                                                                                                                                                                                                                                                                                                                         </v>
          </cell>
          <cell r="C509" t="str">
            <v xml:space="preserve">M2    </v>
          </cell>
          <cell r="D509" t="str">
            <v>CR</v>
          </cell>
          <cell r="E509" t="str">
            <v>41,84</v>
          </cell>
        </row>
        <row r="510">
          <cell r="A510">
            <v>709</v>
          </cell>
          <cell r="B510" t="str">
            <v xml:space="preserve">BLOCO DE POLIETILENO ALTA DENSIDADE, *27* X *30* X *100* CM, ACOMPANHADOS PLACAS  TERMINAIS  E LONGARINAS, PARA FUNDO DE FILTRO                                                                                                                                                                                                                                                                                                                                                                           </v>
          </cell>
          <cell r="C510" t="str">
            <v xml:space="preserve">M2    </v>
          </cell>
          <cell r="D510" t="str">
            <v>AS</v>
          </cell>
          <cell r="E510" t="str">
            <v>792,02</v>
          </cell>
        </row>
        <row r="511">
          <cell r="A511">
            <v>34599</v>
          </cell>
          <cell r="B511" t="str">
            <v xml:space="preserve">BLOCO DE VEDACAO CONCRETO APARENTE 9 X 19 X 39 CM (CLASSE C - NBR 6136)                                                                                                                                                                                                                                                                                                                                                                                                                                   </v>
          </cell>
          <cell r="C511" t="str">
            <v xml:space="preserve">UN    </v>
          </cell>
          <cell r="D511" t="str">
            <v>CR</v>
          </cell>
          <cell r="E511" t="str">
            <v>3,16</v>
          </cell>
        </row>
        <row r="512">
          <cell r="A512">
            <v>34592</v>
          </cell>
          <cell r="B512" t="str">
            <v xml:space="preserve">BLOCO DE VEDACAO CONCRETO 14 X 19 X 29 CM (CLASSE C - NBR 6136)                                                                                                                                                                                                                                                                                                                                                                                                                                           </v>
          </cell>
          <cell r="C512" t="str">
            <v xml:space="preserve">UN    </v>
          </cell>
          <cell r="D512" t="str">
            <v>CR</v>
          </cell>
          <cell r="E512" t="str">
            <v>3,52</v>
          </cell>
        </row>
        <row r="513">
          <cell r="A513">
            <v>37103</v>
          </cell>
          <cell r="B513" t="str">
            <v xml:space="preserve">BLOCO DE VEDACAO DE CONCRETO APARENTE 14 X 19 X 39 CM (CLASSE C - NBR 6136)                                                                                                                                                                                                                                                                                                                                                                                                                               </v>
          </cell>
          <cell r="C513" t="str">
            <v xml:space="preserve">UN    </v>
          </cell>
          <cell r="D513" t="str">
            <v>CR</v>
          </cell>
          <cell r="E513" t="str">
            <v>4,02</v>
          </cell>
        </row>
        <row r="514">
          <cell r="A514">
            <v>34555</v>
          </cell>
          <cell r="B514" t="str">
            <v xml:space="preserve">BLOCO DE VEDACAO DE CONCRETO APARENTE 19 X 19 X 39 CM  (CLASSE C - NBR 6136)                                                                                                                                                                                                                                                                                                                                                                                                                              </v>
          </cell>
          <cell r="C514" t="str">
            <v xml:space="preserve">UN    </v>
          </cell>
          <cell r="D514" t="str">
            <v>CR</v>
          </cell>
          <cell r="E514" t="str">
            <v>5,11</v>
          </cell>
        </row>
        <row r="515">
          <cell r="A515">
            <v>674</v>
          </cell>
          <cell r="B515" t="str">
            <v xml:space="preserve">BLOCO DE VEDACAO DE CONCRETO CELULAR AUTOCLAVADO 10 X 30 X 60 CM (E X A X C)                                                                                                                                                                                                                                                                                                                                                                                                                              </v>
          </cell>
          <cell r="C515" t="str">
            <v xml:space="preserve">M2    </v>
          </cell>
          <cell r="D515" t="str">
            <v>AS</v>
          </cell>
          <cell r="E515" t="str">
            <v>76,56</v>
          </cell>
        </row>
        <row r="516">
          <cell r="A516">
            <v>34600</v>
          </cell>
          <cell r="B516" t="str">
            <v xml:space="preserve">BLOCO DE VEDACAO DE CONCRETO CELULAR AUTOCLAVADO 15 X 30 X 60 CM (E X A X C)                                                                                                                                                                                                                                                                                                                                                                                                                              </v>
          </cell>
          <cell r="C516" t="str">
            <v xml:space="preserve">M2    </v>
          </cell>
          <cell r="D516" t="str">
            <v>AS</v>
          </cell>
          <cell r="E516" t="str">
            <v>112,45</v>
          </cell>
        </row>
        <row r="517">
          <cell r="A517">
            <v>652</v>
          </cell>
          <cell r="B517" t="str">
            <v xml:space="preserve">BLOCO DE VEDACAO DE CONCRETO CELULAR AUTOCLAVADO 20 X 30 X 60 CM (E X A X C)                                                                                                                                                                                                                                                                                                                                                                                                                              </v>
          </cell>
          <cell r="C517" t="str">
            <v xml:space="preserve">M2    </v>
          </cell>
          <cell r="D517" t="str">
            <v>AS</v>
          </cell>
          <cell r="E517" t="str">
            <v>172,26</v>
          </cell>
        </row>
        <row r="518">
          <cell r="A518">
            <v>651</v>
          </cell>
          <cell r="B518" t="str">
            <v xml:space="preserve">BLOCO DE VEDACAO DE CONCRETO 14 X 19 X 39 CM (CLASSE C - NBR 6136)                                                                                                                                                                                                                                                                                                                                                                                                                                        </v>
          </cell>
          <cell r="C518" t="str">
            <v xml:space="preserve">UN    </v>
          </cell>
          <cell r="D518" t="str">
            <v>CR</v>
          </cell>
          <cell r="E518" t="str">
            <v>3,88</v>
          </cell>
        </row>
        <row r="519">
          <cell r="A519">
            <v>654</v>
          </cell>
          <cell r="B519" t="str">
            <v xml:space="preserve">BLOCO DE VEDACAO DE CONCRETO 19 X 19 X 39 CM (CLASSE C - NBR 6136)                                                                                                                                                                                                                                                                                                                                                                                                                                        </v>
          </cell>
          <cell r="C519" t="str">
            <v xml:space="preserve">UN    </v>
          </cell>
          <cell r="D519" t="str">
            <v>CR</v>
          </cell>
          <cell r="E519" t="str">
            <v>4,80</v>
          </cell>
        </row>
        <row r="520">
          <cell r="A520">
            <v>650</v>
          </cell>
          <cell r="B520" t="str">
            <v xml:space="preserve">BLOCO DE VEDACAO DE CONCRETO, 9 X 19 X 39 CM (CLASSE C - NBR 6136)                                                                                                                                                                                                                                                                                                                                                                                                                                        </v>
          </cell>
          <cell r="C520" t="str">
            <v xml:space="preserve">UN    </v>
          </cell>
          <cell r="D520" t="str">
            <v xml:space="preserve">C </v>
          </cell>
          <cell r="E520" t="str">
            <v>3,10</v>
          </cell>
        </row>
        <row r="521">
          <cell r="A521">
            <v>718</v>
          </cell>
          <cell r="B521" t="str">
            <v xml:space="preserve">BLOCO DE VIDRO / ELEMENTO VAZADO, INCOLOR, VENEZIANA, *20 X 20 X 6* CM (A X L X E)                                                                                                                                                                                                                                                                                                                                                                                                                        </v>
          </cell>
          <cell r="C521" t="str">
            <v xml:space="preserve">UN    </v>
          </cell>
          <cell r="D521" t="str">
            <v>CR</v>
          </cell>
          <cell r="E521" t="str">
            <v>35,78</v>
          </cell>
        </row>
        <row r="522">
          <cell r="A522">
            <v>11981</v>
          </cell>
          <cell r="B522" t="str">
            <v xml:space="preserve">BLOCO DE VIDRO / ELEMENTO VAZADO, INCOLOR, VENEZIANA, DE *20 X 10 X 8* CM (A X L X E)                                                                                                                                                                                                                                                                                                                                                                                                                     </v>
          </cell>
          <cell r="C522" t="str">
            <v xml:space="preserve">UN    </v>
          </cell>
          <cell r="D522" t="str">
            <v>CR</v>
          </cell>
          <cell r="E522" t="str">
            <v>34,76</v>
          </cell>
        </row>
        <row r="523">
          <cell r="A523">
            <v>34586</v>
          </cell>
          <cell r="B523" t="str">
            <v xml:space="preserve">BLOCO ESTRUTURAL CERAMICO 14 X 19 X 29 CM, 6,0 MPA (NBR 15270)                                                                                                                                                                                                                                                                                                                                                                                                                                            </v>
          </cell>
          <cell r="C523" t="str">
            <v xml:space="preserve">UN    </v>
          </cell>
          <cell r="D523" t="str">
            <v>CR</v>
          </cell>
          <cell r="E523" t="str">
            <v>2,44</v>
          </cell>
        </row>
        <row r="524">
          <cell r="A524">
            <v>38603</v>
          </cell>
          <cell r="B524" t="str">
            <v xml:space="preserve">BLOCO ESTRUTURAL CERAMICO 14 X 19 X 34 CM, 6,0 MPA (NBR 15270)                                                                                                                                                                                                                                                                                                                                                                                                                                            </v>
          </cell>
          <cell r="C524" t="str">
            <v xml:space="preserve">UN    </v>
          </cell>
          <cell r="D524" t="str">
            <v>CR</v>
          </cell>
          <cell r="E524" t="str">
            <v>2,95</v>
          </cell>
        </row>
        <row r="525">
          <cell r="A525">
            <v>34588</v>
          </cell>
          <cell r="B525" t="str">
            <v xml:space="preserve">BLOCO ESTRUTURAL CERAMICO 14 X 19 X 39 CM, 6,0 MPA (NBR 15270)                                                                                                                                                                                                                                                                                                                                                                                                                                            </v>
          </cell>
          <cell r="C525" t="str">
            <v xml:space="preserve">UN    </v>
          </cell>
          <cell r="D525" t="str">
            <v>CR</v>
          </cell>
          <cell r="E525" t="str">
            <v>3,19</v>
          </cell>
        </row>
        <row r="526">
          <cell r="A526">
            <v>34590</v>
          </cell>
          <cell r="B526" t="str">
            <v xml:space="preserve">BLOCO ESTRUTURAL CERAMICO 19 X 19 X 29 CM, 6,0 MPA (NBR 15270)                                                                                                                                                                                                                                                                                                                                                                                                                                            </v>
          </cell>
          <cell r="C526" t="str">
            <v xml:space="preserve">UN    </v>
          </cell>
          <cell r="D526" t="str">
            <v>CR</v>
          </cell>
          <cell r="E526" t="str">
            <v>2,91</v>
          </cell>
        </row>
        <row r="527">
          <cell r="A527">
            <v>34591</v>
          </cell>
          <cell r="B527" t="str">
            <v xml:space="preserve">BLOCO ESTRUTURAL CERAMICO 19 X 19 X 39 CM, 6,0 MPA (NBR 15270)                                                                                                                                                                                                                                                                                                                                                                                                                                            </v>
          </cell>
          <cell r="C527" t="str">
            <v xml:space="preserve">UN    </v>
          </cell>
          <cell r="D527" t="str">
            <v>CR</v>
          </cell>
          <cell r="E527" t="str">
            <v>3,94</v>
          </cell>
        </row>
        <row r="528">
          <cell r="A528">
            <v>40517</v>
          </cell>
          <cell r="B528" t="str">
            <v xml:space="preserve">BLOQUETE/PISO DE CONCRETO - MODELO BLOCO PISOGRAMA/CONCREGRAMA 2 FUROS, DIMENSOES APROX. DE 35 CM X 15 CM E ESPESSURA DE 7 CM (+/- 1 CM), COR NATURAL                                                                                                                                                                                                                                                                                                                                                     </v>
          </cell>
          <cell r="C528" t="str">
            <v xml:space="preserve">M2    </v>
          </cell>
          <cell r="D528" t="str">
            <v>CR</v>
          </cell>
          <cell r="E528" t="str">
            <v>62,88</v>
          </cell>
        </row>
        <row r="529">
          <cell r="A529">
            <v>40515</v>
          </cell>
          <cell r="B529" t="str">
            <v xml:space="preserve">BLOQUETE/PISO DE CONCRETO - MODELO PISOGRAMA/CONCREGRAMA/PAVI-GRADE/GRAMEIRO, DIMENSOES APROXIMADAS DE 60 CM X 45 CM E ESPESSURA DE 8 CM (+/- 1 CM), COR NATURAL                                                                                                                                                                                                                                                                                                                                          </v>
          </cell>
          <cell r="C529" t="str">
            <v xml:space="preserve">M2    </v>
          </cell>
          <cell r="D529" t="str">
            <v>CR</v>
          </cell>
          <cell r="E529" t="str">
            <v>141,49</v>
          </cell>
        </row>
        <row r="530">
          <cell r="A530">
            <v>40529</v>
          </cell>
          <cell r="B530" t="str">
            <v xml:space="preserve">BLOQUETE/PISO INTERTRAVADO DE CONCRETO - MODELO ONDA/16 FACES/RETANGULAR/TIJOLINHO/PAVER/HOLANDES/PARALELEPIPEDO, *22 CM X *11 CM, E = 10 CM, RESISTENCIA DE 50 MPA (NBR 9781), COR NATURAL                                                                                                                                                                                                                                                                                                               </v>
          </cell>
          <cell r="C530" t="str">
            <v xml:space="preserve">M2    </v>
          </cell>
          <cell r="D530" t="str">
            <v>CR</v>
          </cell>
          <cell r="E530" t="str">
            <v>90,39</v>
          </cell>
        </row>
        <row r="531">
          <cell r="A531">
            <v>36170</v>
          </cell>
          <cell r="B531" t="str">
            <v xml:space="preserve">BLOQUETE/PISO INTERTRAVADO DE CONCRETO - MODELO ONDA/16 FACES/RETANGULAR/TIJOLINHO/PAVER/HOLANDES/PARALELEPIPEDO, *22 CM X 11* CM, E = 8 CM, RESISTENCIA DE 35 MPA (NBR 9781), COR NATURAL                                                                                                                                                                                                                                                                                                                </v>
          </cell>
          <cell r="C531" t="str">
            <v xml:space="preserve">M2    </v>
          </cell>
          <cell r="D531" t="str">
            <v xml:space="preserve">C </v>
          </cell>
          <cell r="E531" t="str">
            <v>75,00</v>
          </cell>
        </row>
        <row r="532">
          <cell r="A532">
            <v>40524</v>
          </cell>
          <cell r="B532" t="str">
            <v xml:space="preserve">BLOQUETE/PISO INTERTRAVADO DE CONCRETO - MODELO ONDA/16 FACES/RETANGULAR/TIJOLINHO/PAVER/HOLANDES/PARALELEPIPEDO, 20 CM X 10 CM, E = 10 CM, RESISTENCIA DE 35 MPA (NBR 9781), COR NATURAL                                                                                                                                                                                                                                                                                                                 </v>
          </cell>
          <cell r="C532" t="str">
            <v xml:space="preserve">M2    </v>
          </cell>
          <cell r="D532" t="str">
            <v>CR</v>
          </cell>
          <cell r="E532" t="str">
            <v>88,43</v>
          </cell>
        </row>
        <row r="533">
          <cell r="A533">
            <v>36156</v>
          </cell>
          <cell r="B533" t="str">
            <v xml:space="preserve">BLOQUETE/PISO INTERTRAVADO DE CONCRETO - MODELO ONDA/16 FACES/RETANGULAR/TIJOLINHO/PAVER/HOLANDES/PARALELEPIPEDO, 20 CM X 10 CM, E = 6 CM, RESISTENCIA DE 35 MPA (NBR 9781), COLORIDO                                                                                                                                                                                                                                                                                                                     </v>
          </cell>
          <cell r="C533" t="str">
            <v xml:space="preserve">M2    </v>
          </cell>
          <cell r="D533" t="str">
            <v>CR</v>
          </cell>
          <cell r="E533" t="str">
            <v>68,78</v>
          </cell>
        </row>
        <row r="534">
          <cell r="A534">
            <v>36155</v>
          </cell>
          <cell r="B534" t="str">
            <v xml:space="preserve">BLOQUETE/PISO INTERTRAVADO DE CONCRETO - MODELO ONDA/16 FACES/RETANGULAR/TIJOLINHO/PAVER/HOLANDES/PARALELEPIPEDO, 20 CM X 10 CM, E = 6 CM, RESISTENCIA DE 35 MPA (NBR 9781), COR NATURAL                                                                                                                                                                                                                                                                                                                  </v>
          </cell>
          <cell r="C534" t="str">
            <v xml:space="preserve">M2    </v>
          </cell>
          <cell r="D534" t="str">
            <v>CR</v>
          </cell>
          <cell r="E534" t="str">
            <v>59,37</v>
          </cell>
        </row>
        <row r="535">
          <cell r="A535">
            <v>36154</v>
          </cell>
          <cell r="B535" t="str">
            <v xml:space="preserve">BLOQUETE/PISO INTERTRAVADO DE CONCRETO - MODELO ONDA/16 FACES/RETANGULAR/TIJOLINHO/PAVER/HOLANDES/PARALELEPIPEDO, 20 CM X 10 CM, E = 8 CM, RESISTENCIA DE 35 MPA (NBR 9781), COLORIDO                                                                                                                                                                                                                                                                                                                     </v>
          </cell>
          <cell r="C535" t="str">
            <v xml:space="preserve">M2    </v>
          </cell>
          <cell r="D535" t="str">
            <v>CR</v>
          </cell>
          <cell r="E535" t="str">
            <v>82,53</v>
          </cell>
        </row>
        <row r="536">
          <cell r="A536">
            <v>695</v>
          </cell>
          <cell r="B536" t="str">
            <v xml:space="preserve">BLOQUETE/PISO INTERTRAVADO DE CONCRETO - MODELO RAQUETE, *22 CM X 13,5* CM, E = 6 CM, RESISTENCIA DE 35 MPA (NBR 9781), COR NATURAL                                                                                                                                                                                                                                                                                                                                                                       </v>
          </cell>
          <cell r="C536" t="str">
            <v xml:space="preserve">M2    </v>
          </cell>
          <cell r="D536" t="str">
            <v>CR</v>
          </cell>
          <cell r="E536" t="str">
            <v>60,62</v>
          </cell>
        </row>
        <row r="537">
          <cell r="A537">
            <v>679</v>
          </cell>
          <cell r="B537" t="str">
            <v xml:space="preserve">BLOQUETE/PISO INTERTRAVADO DE CONCRETO - MODELO SEXTAVADO / HEXAGONAL, 25 CM X 25 CM, E = 10 CM, RESISTENCIA DE 35 MPA (NBR 9781), COR NATURAL                                                                                                                                                                                                                                                                                                                                                            </v>
          </cell>
          <cell r="C537" t="str">
            <v xml:space="preserve">M2    </v>
          </cell>
          <cell r="D537" t="str">
            <v>CR</v>
          </cell>
          <cell r="E537" t="str">
            <v>90,39</v>
          </cell>
        </row>
        <row r="538">
          <cell r="A538">
            <v>711</v>
          </cell>
          <cell r="B538" t="str">
            <v xml:space="preserve">BLOQUETE/PISO INTERTRAVADO DE CONCRETO - MODELO SEXTAVADO / HEXAGONAL, 25 CM X 25 CM, E = 6 CM, RESISTENCIA DE 35 MPA (NBR 9781), COR NATURAL                                                                                                                                                                                                                                                                                                                                                             </v>
          </cell>
          <cell r="C538" t="str">
            <v xml:space="preserve">M2    </v>
          </cell>
          <cell r="D538" t="str">
            <v>CR</v>
          </cell>
          <cell r="E538" t="str">
            <v>59,79</v>
          </cell>
        </row>
        <row r="539">
          <cell r="A539">
            <v>712</v>
          </cell>
          <cell r="B539" t="str">
            <v xml:space="preserve">BLOQUETE/PISO INTERTRAVADO DE CONCRETO - MODELO SEXTAVADO / HEXAGONAL, 25 CM X 25 CM, E = 8 CM, RESISTENCIA DE 35 MPA (NBR 9781), COR NATURAL                                                                                                                                                                                                                                                                                                                                                             </v>
          </cell>
          <cell r="C539" t="str">
            <v xml:space="preserve">M2    </v>
          </cell>
          <cell r="D539" t="str">
            <v>CR</v>
          </cell>
          <cell r="E539" t="str">
            <v>75,32</v>
          </cell>
        </row>
        <row r="540">
          <cell r="A540">
            <v>12614</v>
          </cell>
          <cell r="B540" t="str">
            <v xml:space="preserve">BOCAL PVC, PARA CALHA PLUVIAL, DIAMETRO DA SAIDA ENTRE *75 E 120* MM, PARA DRENAGEM PLUVIAL PREDIAL                                                                                                                                                                                                                                                                                                                                                                                                       </v>
          </cell>
          <cell r="C540" t="str">
            <v xml:space="preserve">UN    </v>
          </cell>
          <cell r="D540" t="str">
            <v>CR</v>
          </cell>
          <cell r="E540" t="str">
            <v>57,93</v>
          </cell>
        </row>
        <row r="541">
          <cell r="A541">
            <v>6140</v>
          </cell>
          <cell r="B541" t="str">
            <v xml:space="preserve">BOLSA DE LIGACAO EM PVC FLEXIVEL PARA VASO SANITARIO 1.1/2 " (40 MM)                                                                                                                                                                                                                                                                                                                                                                                                                                      </v>
          </cell>
          <cell r="C541" t="str">
            <v xml:space="preserve">UN    </v>
          </cell>
          <cell r="D541" t="str">
            <v>CR</v>
          </cell>
          <cell r="E541" t="str">
            <v>4,34</v>
          </cell>
        </row>
        <row r="542">
          <cell r="A542">
            <v>38399</v>
          </cell>
          <cell r="B542" t="str">
            <v xml:space="preserve">BOLSA DE LONA PARA FERRAMENTAS *50 X 35 X 25* CM                                                                                                                                                                                                                                                                                                                                                                                                                                                          </v>
          </cell>
          <cell r="C542" t="str">
            <v xml:space="preserve">UN    </v>
          </cell>
          <cell r="D542" t="str">
            <v>CR</v>
          </cell>
          <cell r="E542" t="str">
            <v>265,62</v>
          </cell>
        </row>
        <row r="543">
          <cell r="A543">
            <v>735</v>
          </cell>
          <cell r="B543" t="str">
            <v xml:space="preserve">BOMBA CENTRIFUGA  MOTOR ELETRICO TRIFASICO 1,48HP  DIAMETRO DE SUCCAO X ELEVACAO 1" X 1", 4 ESTAGIOS, DIAMETRO DOS ROTORES 3 X 107 MM + 1 X 100 MM, HM/Q: 10 M / 5,3 M3/H A 70 M / 1,8 M3/H                                                                                                                                                                                                                                                                                                               </v>
          </cell>
          <cell r="C543" t="str">
            <v xml:space="preserve">UN    </v>
          </cell>
          <cell r="D543" t="str">
            <v>CR</v>
          </cell>
          <cell r="E543" t="str">
            <v>3.068,79</v>
          </cell>
        </row>
        <row r="544">
          <cell r="A544">
            <v>736</v>
          </cell>
          <cell r="B544" t="str">
            <v xml:space="preserve">BOMBA CENTRIFUGA  MOTOR ELETRICO TRIFASICO 2,96HP, DIAMETRO DE SUCCAO X ELEVACAO 1 1/2" X 1 1/4", DIAMETRO DO ROTOR 148 MM, HM/Q: 34 M / 14,80 M3/H A 40 M / 8,60 M3/H                                                                                                                                                                                                                                                                                                                                    </v>
          </cell>
          <cell r="C544" t="str">
            <v xml:space="preserve">UN    </v>
          </cell>
          <cell r="D544" t="str">
            <v>CR</v>
          </cell>
          <cell r="E544" t="str">
            <v>2.580,30</v>
          </cell>
        </row>
        <row r="545">
          <cell r="A545">
            <v>729</v>
          </cell>
          <cell r="B545" t="str">
            <v xml:space="preserve">BOMBA CENTRIFUGA COM MOTOR ELETRICO MONOFASICO, POTENCIA 0,33 HP,  BOCAIS 1" X 3/4", DIAMETRO DO ROTOR 99 MM, HM/Q = 4 MCA / 8,5 M3/H A 18 MCA / 0,90 M3/H                                                                                                                                                                                                                                                                                                                                                </v>
          </cell>
          <cell r="C545" t="str">
            <v xml:space="preserve">UN    </v>
          </cell>
          <cell r="D545" t="str">
            <v xml:space="preserve">C </v>
          </cell>
          <cell r="E545" t="str">
            <v>1.051,50</v>
          </cell>
        </row>
        <row r="546">
          <cell r="A546">
            <v>39925</v>
          </cell>
          <cell r="B546" t="str">
            <v xml:space="preserve">BOMBA CENTRIFUGA MONOESTAGIO COM MOTOR ELETRICO MONOFASICO, POTENCIA 15 HP,  DIAMETRO DO ROTOR *173* MM, HM/Q = *30* MCA / *90* M3/H A *45* MCA / *55* M3/H                                                                                                                                                                                                                                                                                                                                               </v>
          </cell>
          <cell r="C546" t="str">
            <v xml:space="preserve">UN    </v>
          </cell>
          <cell r="D546" t="str">
            <v>CR</v>
          </cell>
          <cell r="E546" t="str">
            <v>15.194,08</v>
          </cell>
        </row>
        <row r="547">
          <cell r="A547">
            <v>731</v>
          </cell>
          <cell r="B547" t="str">
            <v xml:space="preserve">BOMBA CENTRIFUGA MOTOR ELETRICO MONOFASICO 0,49 HP  BOCAIS 1" X 3/4", DIAMETRO DO ROTOR 110 MM, HM/Q: 6 M / 8,3 M3/H A 20 M / 1,2 M3/H                                                                                                                                                                                                                                                                                                                                                                    </v>
          </cell>
          <cell r="C547" t="str">
            <v xml:space="preserve">UN    </v>
          </cell>
          <cell r="D547" t="str">
            <v>CR</v>
          </cell>
          <cell r="E547" t="str">
            <v>1.023,37</v>
          </cell>
        </row>
        <row r="548">
          <cell r="A548">
            <v>10575</v>
          </cell>
          <cell r="B548" t="str">
            <v xml:space="preserve">BOMBA CENTRIFUGA MOTOR ELETRICO MONOFASICO 0,50 CV DIAMETRO DE SUCCAO X ELEVACAO 3/4" X 3/4", MONOESTAGIO, DIAMETRO DOS ROTORES 114 MM, HM/Q: 2 M / 2,99 M3/H A 24 M / 0,71 M3/H                                                                                                                                                                                                                                                                                                                          </v>
          </cell>
          <cell r="C548" t="str">
            <v xml:space="preserve">UN    </v>
          </cell>
          <cell r="D548" t="str">
            <v>CR</v>
          </cell>
          <cell r="E548" t="str">
            <v>1.597,04</v>
          </cell>
        </row>
        <row r="549">
          <cell r="A549">
            <v>733</v>
          </cell>
          <cell r="B549" t="str">
            <v xml:space="preserve">BOMBA CENTRIFUGA MOTOR ELETRICO MONOFASICO 0,74HP  DIAMETRO DE SUCCAO X ELEVACAO 1 1/4" X 1", DIAMETRO DO ROTOR 120 MM, HM/Q: 8 M / 7,70 M3/H A 24 M / 2,80 M3/H                                                                                                                                                                                                                                                                                                                                          </v>
          </cell>
          <cell r="C549" t="str">
            <v xml:space="preserve">UN    </v>
          </cell>
          <cell r="D549" t="str">
            <v>CR</v>
          </cell>
          <cell r="E549" t="str">
            <v>1.748,57</v>
          </cell>
        </row>
        <row r="550">
          <cell r="A550">
            <v>732</v>
          </cell>
          <cell r="B550" t="str">
            <v xml:space="preserve">BOMBA CENTRIFUGA MOTOR ELETRICO TRIFASICO 0,99HP  DIAMETRO DE SUCCAO X ELEVACAO 1" X 1", DIAMETRO DO ROTOR 145 MM, HM/Q: 14 M / 8,4 M3/H A 40 M / 0,60 M3/H                                                                                                                                                                                                                                                                                                                                               </v>
          </cell>
          <cell r="C550" t="str">
            <v xml:space="preserve">UN    </v>
          </cell>
          <cell r="D550" t="str">
            <v>CR</v>
          </cell>
          <cell r="E550" t="str">
            <v>1.725,06</v>
          </cell>
        </row>
        <row r="551">
          <cell r="A551">
            <v>737</v>
          </cell>
          <cell r="B551" t="str">
            <v xml:space="preserve">BOMBA CENTRIFUGA MOTOR ELETRICO TRIFASICO 14,8 HP, DIAMETRO DE SUCCAO X ELEVACAO 2 1/2" X 2", DIAMETRO DO ROTOR 195 MM, HM/Q: 62 M / 55,5 M3/H A 80 M / 31,50 M3/H                                                                                                                                                                                                                                                                                                                                        </v>
          </cell>
          <cell r="C551" t="str">
            <v xml:space="preserve">UN    </v>
          </cell>
          <cell r="D551" t="str">
            <v>CR</v>
          </cell>
          <cell r="E551" t="str">
            <v>9.673,63</v>
          </cell>
        </row>
        <row r="552">
          <cell r="A552">
            <v>738</v>
          </cell>
          <cell r="B552" t="str">
            <v xml:space="preserve">BOMBA CENTRIFUGA MOTOR ELETRICO TRIFASICO 5HP, DIAMETRO DE SUCCAO X ELEVACAO 2" X 1 1/2", DIAMETRO DO ROTOR 155 MM, HM/Q: 40 M / 20,40 M3/H A 46 M / 9,20 M3/H                                                                                                                                                                                                                                                                                                                                            </v>
          </cell>
          <cell r="C552" t="str">
            <v xml:space="preserve">UN    </v>
          </cell>
          <cell r="D552" t="str">
            <v>CR</v>
          </cell>
          <cell r="E552" t="str">
            <v>4.485,59</v>
          </cell>
        </row>
        <row r="553">
          <cell r="A553">
            <v>740</v>
          </cell>
          <cell r="B553" t="str">
            <v xml:space="preserve">BOMBA CENTRIFUGA MOTOR ELETRICO TRIFASICO 9,86 DIAMETRO DE SUCCAO X ELEVACAO 1" X 1", 4 ESTAGIOS, DIAMETRO DOS ROTORES 4 X 146 MM, HM/Q: 85 M / 14,9 M3/H A 140 M / 4,2 M3/H                                                                                                                                                                                                                                                                                                                              </v>
          </cell>
          <cell r="C553" t="str">
            <v xml:space="preserve">UN    </v>
          </cell>
          <cell r="D553" t="str">
            <v>CR</v>
          </cell>
          <cell r="E553" t="str">
            <v>9.100,34</v>
          </cell>
        </row>
        <row r="554">
          <cell r="A554">
            <v>734</v>
          </cell>
          <cell r="B554" t="str">
            <v xml:space="preserve">BOMBA CENTRIFUGA,  MOTOR ELETRICO TRIFASICO 1,48HP  DIAMETRO DE SUCCAO X ELEVACAO 1 1/2" X 1", DIAMETRO DO ROTOR 117 MM, HM/Q: 10 M / 21,9 M3/H A 24 M / 6,1 M3/H                                                                                                                                                                                                                                                                                                                                         </v>
          </cell>
          <cell r="C554" t="str">
            <v xml:space="preserve">UN    </v>
          </cell>
          <cell r="D554" t="str">
            <v>CR</v>
          </cell>
          <cell r="E554" t="str">
            <v>1.849,26</v>
          </cell>
        </row>
        <row r="555">
          <cell r="A555">
            <v>39008</v>
          </cell>
          <cell r="B555" t="str">
            <v xml:space="preserve">BOMBA DE PROJECAO DE CONCRETO SECO, POTENCIA 10 CV, VAZAO 3 M3/H                                                                                                                                                                                                                                                                                                                                                                                                                                          </v>
          </cell>
          <cell r="C555" t="str">
            <v xml:space="preserve">UN    </v>
          </cell>
          <cell r="D555" t="str">
            <v>CR</v>
          </cell>
          <cell r="E555" t="str">
            <v>65.827,65</v>
          </cell>
        </row>
        <row r="556">
          <cell r="A556">
            <v>39009</v>
          </cell>
          <cell r="B556" t="str">
            <v xml:space="preserve">BOMBA DE PROJECAO DE CONCRETO SECO, POTENCIA 10 CV, VAZAO 6 M3/H                                                                                                                                                                                                                                                                                                                                                                                                                                          </v>
          </cell>
          <cell r="C556" t="str">
            <v xml:space="preserve">UN    </v>
          </cell>
          <cell r="D556" t="str">
            <v>CR</v>
          </cell>
          <cell r="E556" t="str">
            <v>70.526,17</v>
          </cell>
        </row>
        <row r="557">
          <cell r="A557">
            <v>10587</v>
          </cell>
          <cell r="B557" t="str">
            <v xml:space="preserve">BOMBA SUBMERSA PARA POCOS TUBULARES PROFUNDOS DIAMETRO DE 4 POLEGADAS, ELETRICA, MONOFASICA, POTENCIA 0,49 HP, 13 ESTAGIOS, BOCAL DE DESCARGA DIAMETRO DE UMA POLEGADA E MEIA, HM/Q = 18 M / 1,90 M3/H A 85 M / 0,60 M3/H                                                                                                                                                                                                                                                                                 </v>
          </cell>
          <cell r="C557" t="str">
            <v xml:space="preserve">UN    </v>
          </cell>
          <cell r="D557" t="str">
            <v>CR</v>
          </cell>
          <cell r="E557" t="str">
            <v>3.811,33</v>
          </cell>
        </row>
        <row r="558">
          <cell r="A558">
            <v>759</v>
          </cell>
          <cell r="B558" t="str">
            <v xml:space="preserve">BOMBA SUBMERSA PARA POCOS TUBULARES PROFUNDOS DIAMETRO DE 4 POLEGADAS, ELETRICA, TRIFASICA, POTENCIA 1,97 HP, 20 ESTAGIOS, BOCAL DE DESCARGA DIAMETRO DE UMA POLEGADA E MEIA, HM/Q = 18 M / 5,40 M3/H A 164 M / 0,80 M3/H                                                                                                                                                                                                                                                                                 </v>
          </cell>
          <cell r="C558" t="str">
            <v xml:space="preserve">UN    </v>
          </cell>
          <cell r="D558" t="str">
            <v>CR</v>
          </cell>
          <cell r="E558" t="str">
            <v>5.479,94</v>
          </cell>
        </row>
        <row r="559">
          <cell r="A559">
            <v>761</v>
          </cell>
          <cell r="B559" t="str">
            <v xml:space="preserve">BOMBA SUBMERSA PARA POCOS TUBULARES PROFUNDOS DIAMETRO DE 4 POLEGADAS, ELETRICA, TRIFASICA, POTENCIA 5,42 HP, 15 ESTAGIOS, BOCAL DE DESCARGA DIAMETRO DE 2 POLEGADAS, HM/Q = 18 M / 18,10 M3/H A 121 M / 2,90 M3/H                                                                                                                                                                                                                                                                                        </v>
          </cell>
          <cell r="C559" t="str">
            <v xml:space="preserve">UN    </v>
          </cell>
          <cell r="D559" t="str">
            <v>CR</v>
          </cell>
          <cell r="E559" t="str">
            <v>9.288,95</v>
          </cell>
        </row>
        <row r="560">
          <cell r="A560">
            <v>750</v>
          </cell>
          <cell r="B560" t="str">
            <v xml:space="preserve">BOMBA SUBMERSA PARA POCOS TUBULARES PROFUNDOS DIAMETRO DE 4 POLEGADAS, ELETRICA, TRIFASICA, POTENCIA 5,42 HP, 29 ESTAGIOS, BOCAL DE DESCARGA DE UMA POLEGADA E MEIA, HM/Q = 18 M / 8,10 M3/H A 201 M / 3,2 M3/H                                                                                                                                                                                                                                                                                           </v>
          </cell>
          <cell r="C560" t="str">
            <v xml:space="preserve">UN    </v>
          </cell>
          <cell r="D560" t="str">
            <v>CR</v>
          </cell>
          <cell r="E560" t="str">
            <v>8.819,12</v>
          </cell>
        </row>
        <row r="561">
          <cell r="A561">
            <v>755</v>
          </cell>
          <cell r="B561" t="str">
            <v xml:space="preserve">BOMBA SUBMERSA PARA POCOS TUBULARES PROFUNDOS DIAMETRO DE 6 POLEGADAS, ELETRICA, TRIFASICA, POTENCIA 27,12 HP, 7 ESTAGIOS, BOCAL DE DESCARGA DIAMETRO DE 4 POLEGADAS, HM/Q = 13,9 M / 90 M3/H A 44,0 M / 25,0 M3/H                                                                                                                                                                                                                                                                                        </v>
          </cell>
          <cell r="C561" t="str">
            <v xml:space="preserve">UN    </v>
          </cell>
          <cell r="D561" t="str">
            <v>CR</v>
          </cell>
          <cell r="E561" t="str">
            <v>36.189,40</v>
          </cell>
        </row>
        <row r="562">
          <cell r="A562">
            <v>749</v>
          </cell>
          <cell r="B562" t="str">
            <v xml:space="preserve">BOMBA SUBMERSA PARA POCOS TUBULARES PROFUNDOS DIAMETRO DE 6 POLEGADAS, ELETRICA, TRIFASICA, POTENCIA 3,45 HP, 5 ESTAGIOS, BOCAL DE DESCARGA DIAMETRO DE 2 POLEGADAS, HM/Q = 68,5 M / 6,12 M3/H A 39,5 M / 14,04 M3/H                                                                                                                                                                                                                                                                                      </v>
          </cell>
          <cell r="C562" t="str">
            <v xml:space="preserve">UN    </v>
          </cell>
          <cell r="D562" t="str">
            <v>CR</v>
          </cell>
          <cell r="E562" t="str">
            <v>13.309,79</v>
          </cell>
        </row>
        <row r="563">
          <cell r="A563">
            <v>756</v>
          </cell>
          <cell r="B563" t="str">
            <v xml:space="preserve">BOMBA SUBMERSA PARA POCOS TUBULARES PROFUNDOS DIAMETRO DE 6 POLEGADAS, ELETRICA, TRIFASICA, POTENCIA 32 HP, 9 ESTAGIOS, BOCAL DE DESCARGA DIAMETRO DE 4 POLEGADAS, HM/Q = 114,0 M / 13,9 M3/H A 57,0 M / 25,0 M3/H                                                                                                                                                                                                                                                                                        </v>
          </cell>
          <cell r="C563" t="str">
            <v xml:space="preserve">UN    </v>
          </cell>
          <cell r="D563" t="str">
            <v>CR</v>
          </cell>
          <cell r="E563" t="str">
            <v>39.469,39</v>
          </cell>
        </row>
        <row r="564">
          <cell r="A564">
            <v>757</v>
          </cell>
          <cell r="B564" t="str">
            <v xml:space="preserve">BOMBA SUBMERSIVEL,  ELETRICA, TRIFASICA, POTENCIA 6 HP, DIAMETRO DO ROTOR 127 MM, BOCAL DE SAIDA DIAMETRO DE 3 POLEGADAS, HM/Q = 7 M / 66,90 M3/H A 26 M / 2,88 M3/H                                                                                                                                                                                                                                                                                                                                      </v>
          </cell>
          <cell r="C564" t="str">
            <v xml:space="preserve">UN    </v>
          </cell>
          <cell r="D564" t="str">
            <v>CR</v>
          </cell>
          <cell r="E564" t="str">
            <v>17.921,62</v>
          </cell>
        </row>
        <row r="565">
          <cell r="A565">
            <v>10588</v>
          </cell>
          <cell r="B565" t="str">
            <v xml:space="preserve">BOMBA SUBMERSIVEL, ELETRICA, TRIFASICA, POTENCIA 0,98 HP, DIAMETRO DO ROTOR 142 MM SEMIABERTO, BOCAL DE SAIDA DIAMETRO DE 2 POLEGADAS, HM/Q = 2 M / 32 M3/H A 8 M / 16 M3/H                                                                                                                                                                                                                                                                                                                               </v>
          </cell>
          <cell r="C565" t="str">
            <v xml:space="preserve">UN    </v>
          </cell>
          <cell r="D565" t="str">
            <v>CR</v>
          </cell>
          <cell r="E565" t="str">
            <v>3.956,64</v>
          </cell>
        </row>
        <row r="566">
          <cell r="A566">
            <v>10592</v>
          </cell>
          <cell r="B566" t="str">
            <v xml:space="preserve">BOMBA SUBMERSIVEL, ELETRICA, TRIFASICA, POTENCIA 0,99 HP, DIAMETRO ROTOR 98 MM SEMIABERTO, BOCAL DE SAIDA DIAMETRO 2 POLEGADAS, HM/Q = 2 M / 28,90 M3/H A 14 M / 7 M3/H                                                                                                                                                                                                                                                                                                                                   </v>
          </cell>
          <cell r="C566" t="str">
            <v xml:space="preserve">UN    </v>
          </cell>
          <cell r="D566" t="str">
            <v xml:space="preserve">C </v>
          </cell>
          <cell r="E566" t="str">
            <v>4.779,10</v>
          </cell>
        </row>
        <row r="567">
          <cell r="A567">
            <v>10589</v>
          </cell>
          <cell r="B567" t="str">
            <v xml:space="preserve">BOMBA SUBMERSIVEL, ELETRICA, TRIFASICA, POTENCIA 1,97 HP, DIAMETRO DO ROTOR 144 MM SEMIABERTO, BOCAL DE SAIDA DIAMETRO DE 2 POLEGADAS, HM/Q = 2 M / 26,8 M3/H A 28 M / 4,6 M3/H                                                                                                                                                                                                                                                                                                                           </v>
          </cell>
          <cell r="C567" t="str">
            <v xml:space="preserve">UN    </v>
          </cell>
          <cell r="D567" t="str">
            <v>CR</v>
          </cell>
          <cell r="E567" t="str">
            <v>6.420,42</v>
          </cell>
        </row>
        <row r="568">
          <cell r="A568">
            <v>760</v>
          </cell>
          <cell r="B568" t="str">
            <v xml:space="preserve">BOMBA SUBMERSIVEL, ELETRICA, TRIFASICA, POTENCIA 13 HP, DIAMETRO DO ROTOR 170 MM, BOCAL DE SAIDA DIAMETRO DE 3 POLEGADAS, HM/Q = 11 M / 68,40 M3/H A 72 M / 3,6 M3/H                                                                                                                                                                                                                                                                                                                                      </v>
          </cell>
          <cell r="C568" t="str">
            <v xml:space="preserve">UN    </v>
          </cell>
          <cell r="D568" t="str">
            <v>CR</v>
          </cell>
          <cell r="E568" t="str">
            <v>35.843,25</v>
          </cell>
        </row>
        <row r="569">
          <cell r="A569">
            <v>751</v>
          </cell>
          <cell r="B569" t="str">
            <v xml:space="preserve">BOMBA SUBMERSIVEL, ELETRICA, TRIFASICA, POTENCIA 2,96 HP, DIAMETRO DO ROTOR 144 MM SEMIABERTO, BOCAL DE SAIDA DIAMETRO DE DUAS POLEGADAS, HM/Q = 2 M / 38,8 M3/H A 28 M / 5 M3/H                                                                                                                                                                                                                                                                                                                          </v>
          </cell>
          <cell r="C569" t="str">
            <v xml:space="preserve">UN    </v>
          </cell>
          <cell r="D569" t="str">
            <v>CR</v>
          </cell>
          <cell r="E569" t="str">
            <v>5.645,31</v>
          </cell>
        </row>
        <row r="570">
          <cell r="A570">
            <v>754</v>
          </cell>
          <cell r="B570" t="str">
            <v xml:space="preserve">BOMBA SUBMERSIVEL, ELETRICA, TRIFASICA, POTENCIA 3,75 HP, DIAMETRO DO ROTOR 90 MM SEMIABERTO, BOCAL DE SAIDA DIAMETRO DE 2 POLEGADAS, HM/Q = 5 M / 61,2 M3/H A 25,5 M / 3,6 M3/H                                                                                                                                                                                                                                                                                                                          </v>
          </cell>
          <cell r="C570" t="str">
            <v xml:space="preserve">UN    </v>
          </cell>
          <cell r="D570" t="str">
            <v>CR</v>
          </cell>
          <cell r="E570" t="str">
            <v>8.960,81</v>
          </cell>
        </row>
        <row r="571">
          <cell r="A571">
            <v>44489</v>
          </cell>
          <cell r="B571" t="str">
            <v xml:space="preserve">BOMBA TRIPLEX COM MOTOR A DIESEL, NACIONAL, DIAMETRO DE SUCCAO DE 2  1/2''                                                                                                                                                                                                                                                                                                                                                                                                                                </v>
          </cell>
          <cell r="C571" t="str">
            <v xml:space="preserve">UN    </v>
          </cell>
          <cell r="D571" t="str">
            <v>CR</v>
          </cell>
          <cell r="E571" t="str">
            <v>261.402,43</v>
          </cell>
        </row>
        <row r="572">
          <cell r="A572">
            <v>39917</v>
          </cell>
          <cell r="B572" t="str">
            <v xml:space="preserve">BOMBA TRIPLEX, PARA INJECAO DE CALDA DE CIMENTO, VAZAO MAXIMA DE *100* LITROS/MINUTO, PRESSAO MAXIMA DE *70* BAR, POTENCIA DE 15 CV                                                                                                                                                                                                                                                                                                                                                                       </v>
          </cell>
          <cell r="C572" t="str">
            <v xml:space="preserve">UN    </v>
          </cell>
          <cell r="D572" t="str">
            <v>CR</v>
          </cell>
          <cell r="E572" t="str">
            <v>101.116,01</v>
          </cell>
        </row>
        <row r="573">
          <cell r="A573">
            <v>38167</v>
          </cell>
          <cell r="B573" t="str">
            <v xml:space="preserve">BORBOLETA PARA JANELA TIPO GUILHOTINA, EM ZAMAC CROMADO                                                                                                                                                                                                                                                                                                                                                                                                                                                   </v>
          </cell>
          <cell r="C573" t="str">
            <v xml:space="preserve">PAR   </v>
          </cell>
          <cell r="D573" t="str">
            <v>CR</v>
          </cell>
          <cell r="E573" t="str">
            <v>28,30</v>
          </cell>
        </row>
        <row r="574">
          <cell r="A574">
            <v>36145</v>
          </cell>
          <cell r="B574" t="str">
            <v xml:space="preserve">BOTA DE PVC PRETA, CANO MEDIO, SEM FORRO                                                                                                                                                                                                                                                                                                                                                                                                                                                                  </v>
          </cell>
          <cell r="C574" t="str">
            <v xml:space="preserve">PAR   </v>
          </cell>
          <cell r="D574" t="str">
            <v>CR</v>
          </cell>
          <cell r="E574" t="str">
            <v>35,85</v>
          </cell>
        </row>
        <row r="575">
          <cell r="A575">
            <v>12893</v>
          </cell>
          <cell r="B575" t="str">
            <v xml:space="preserve">BOTA DE SEGURANCA COM BIQUEIRA DE ACO E COLARINHO ACOLCHOADO                                                                                                                                                                                                                                                                                                                                                                                                                                              </v>
          </cell>
          <cell r="C575" t="str">
            <v xml:space="preserve">PAR   </v>
          </cell>
          <cell r="D575" t="str">
            <v>CR</v>
          </cell>
          <cell r="E575" t="str">
            <v>59,76</v>
          </cell>
        </row>
        <row r="576">
          <cell r="A576">
            <v>11685</v>
          </cell>
          <cell r="B576" t="str">
            <v xml:space="preserve">BRACO / CANO PARA CHUVEIRO ELETRICO, EM ALUMINIO, 30 CM X 1/2 "                                                                                                                                                                                                                                                                                                                                                                                                                                           </v>
          </cell>
          <cell r="C576" t="str">
            <v xml:space="preserve">UN    </v>
          </cell>
          <cell r="D576" t="str">
            <v>CR</v>
          </cell>
          <cell r="E576" t="str">
            <v>32,84</v>
          </cell>
        </row>
        <row r="577">
          <cell r="A577">
            <v>11680</v>
          </cell>
          <cell r="B577" t="str">
            <v xml:space="preserve">BRACO OU HASTE COM CANOPLA PLASTICA, 1/2 ", PARA CHUVEIRO SIMPLES                                                                                                                                                                                                                                                                                                                                                                                                                                         </v>
          </cell>
          <cell r="C577" t="str">
            <v xml:space="preserve">UN    </v>
          </cell>
          <cell r="D577" t="str">
            <v>CR</v>
          </cell>
          <cell r="E577" t="str">
            <v>15,65</v>
          </cell>
        </row>
        <row r="578">
          <cell r="A578">
            <v>11679</v>
          </cell>
          <cell r="B578" t="str">
            <v xml:space="preserve">BRACO OU HASTE RETA COM CANOPLA PLASTICA, 1/2 ", PARA CHUVEIRO ELETRICO                                                                                                                                                                                                                                                                                                                                                                                                                                   </v>
          </cell>
          <cell r="C578" t="str">
            <v xml:space="preserve">UN    </v>
          </cell>
          <cell r="D578" t="str">
            <v>CR</v>
          </cell>
          <cell r="E578" t="str">
            <v>21,21</v>
          </cell>
        </row>
        <row r="579">
          <cell r="A579">
            <v>2512</v>
          </cell>
          <cell r="B579" t="str">
            <v xml:space="preserve">BRACO P/ LUMINARIA PUBLICA 1 X 1,50M ROMAGNOLE OU EQUIV                                                                                                                                                                                                                                                                                                                                                                                                                                                   </v>
          </cell>
          <cell r="C579" t="str">
            <v xml:space="preserve">UN    </v>
          </cell>
          <cell r="D579" t="str">
            <v>CR</v>
          </cell>
          <cell r="E579" t="str">
            <v>36,25</v>
          </cell>
        </row>
        <row r="580">
          <cell r="A580">
            <v>4374</v>
          </cell>
          <cell r="B580" t="str">
            <v xml:space="preserve">BUCHA DE NYLON SEM ABA S10                                                                                                                                                                                                                                                                                                                                                                                                                                                                                </v>
          </cell>
          <cell r="C580" t="str">
            <v xml:space="preserve">UN    </v>
          </cell>
          <cell r="D580" t="str">
            <v>CR</v>
          </cell>
          <cell r="E580" t="str">
            <v>0,55</v>
          </cell>
        </row>
        <row r="581">
          <cell r="A581">
            <v>7568</v>
          </cell>
          <cell r="B581" t="str">
            <v xml:space="preserve">BUCHA DE NYLON SEM ABA S10, COM PARAFUSO DE 6,10 X 65 MM EM ACO ZINCADO COM ROSCA SOBERBA, CABECA CHATA E FENDA PHILLIPS                                                                                                                                                                                                                                                                                                                                                                                  </v>
          </cell>
          <cell r="C581" t="str">
            <v xml:space="preserve">UN    </v>
          </cell>
          <cell r="D581" t="str">
            <v>CR</v>
          </cell>
          <cell r="E581" t="str">
            <v>0,92</v>
          </cell>
        </row>
        <row r="582">
          <cell r="A582">
            <v>7584</v>
          </cell>
          <cell r="B582" t="str">
            <v xml:space="preserve">BUCHA DE NYLON SEM ABA S12, COM PARAFUSO DE 5/16" X 80 MM EM ACO ZINCADO COM ROSCA SOBERBA E CABECA SEXTAVADA                                                                                                                                                                                                                                                                                                                                                                                             </v>
          </cell>
          <cell r="C582" t="str">
            <v xml:space="preserve">UN    </v>
          </cell>
          <cell r="D582" t="str">
            <v>CR</v>
          </cell>
          <cell r="E582" t="str">
            <v>1,40</v>
          </cell>
        </row>
        <row r="583">
          <cell r="A583">
            <v>11945</v>
          </cell>
          <cell r="B583" t="str">
            <v xml:space="preserve">BUCHA DE NYLON SEM ABA S4                                                                                                                                                                                                                                                                                                                                                                                                                                                                                 </v>
          </cell>
          <cell r="C583" t="str">
            <v xml:space="preserve">UN    </v>
          </cell>
          <cell r="D583" t="str">
            <v>CR</v>
          </cell>
          <cell r="E583" t="str">
            <v>0,09</v>
          </cell>
        </row>
        <row r="584">
          <cell r="A584">
            <v>11946</v>
          </cell>
          <cell r="B584" t="str">
            <v xml:space="preserve">BUCHA DE NYLON SEM ABA S5                                                                                                                                                                                                                                                                                                                                                                                                                                                                                 </v>
          </cell>
          <cell r="C584" t="str">
            <v xml:space="preserve">UN    </v>
          </cell>
          <cell r="D584" t="str">
            <v>CR</v>
          </cell>
          <cell r="E584" t="str">
            <v>0,10</v>
          </cell>
        </row>
        <row r="585">
          <cell r="A585">
            <v>4375</v>
          </cell>
          <cell r="B585" t="str">
            <v xml:space="preserve">BUCHA DE NYLON SEM ABA S6                                                                                                                                                                                                                                                                                                                                                                                                                                                                                 </v>
          </cell>
          <cell r="C585" t="str">
            <v xml:space="preserve">UN    </v>
          </cell>
          <cell r="D585" t="str">
            <v xml:space="preserve">C </v>
          </cell>
          <cell r="E585" t="str">
            <v>0,15</v>
          </cell>
        </row>
        <row r="586">
          <cell r="A586">
            <v>11950</v>
          </cell>
          <cell r="B586" t="str">
            <v xml:space="preserve">BUCHA DE NYLON SEM ABA S6, COM PARAFUSO DE 4,20 X 40 MM EM ACO ZINCADO COM ROSCA SOBERBA, CABECA CHATA E FENDA PHILLIPS                                                                                                                                                                                                                                                                                                                                                                                   </v>
          </cell>
          <cell r="C586" t="str">
            <v xml:space="preserve">UN    </v>
          </cell>
          <cell r="D586" t="str">
            <v>CR</v>
          </cell>
          <cell r="E586" t="str">
            <v>0,31</v>
          </cell>
        </row>
        <row r="587">
          <cell r="A587">
            <v>4376</v>
          </cell>
          <cell r="B587" t="str">
            <v xml:space="preserve">BUCHA DE NYLON SEM ABA S8                                                                                                                                                                                                                                                                                                                                                                                                                                                                                 </v>
          </cell>
          <cell r="C587" t="str">
            <v xml:space="preserve">UN    </v>
          </cell>
          <cell r="D587" t="str">
            <v>CR</v>
          </cell>
          <cell r="E587" t="str">
            <v>0,29</v>
          </cell>
        </row>
        <row r="588">
          <cell r="A588">
            <v>7583</v>
          </cell>
          <cell r="B588" t="str">
            <v xml:space="preserve">BUCHA DE NYLON SEM ABA S8, COM PARAFUSO DE 4,80 X 50 MM EM ACO ZINCADO COM ROSCA SOBERBA, CABECA CHATA E FENDA PHILLIPS                                                                                                                                                                                                                                                                                                                                                                                   </v>
          </cell>
          <cell r="C588" t="str">
            <v xml:space="preserve">UN    </v>
          </cell>
          <cell r="D588" t="str">
            <v>CR</v>
          </cell>
          <cell r="E588" t="str">
            <v>0,62</v>
          </cell>
        </row>
        <row r="589">
          <cell r="A589">
            <v>4350</v>
          </cell>
          <cell r="B589" t="str">
            <v xml:space="preserve">BUCHA DE NYLON, DIAMETRO DO FURO 8 MM, COMPRIMENTO 40 MM, COM PARAFUSO DE ROSCA SOBERBA, CABECA CHATA, FENDA SIMPLES, 4,8 X 50 MM                                                                                                                                                                                                                                                                                                                                                                         </v>
          </cell>
          <cell r="C589" t="str">
            <v xml:space="preserve">UN    </v>
          </cell>
          <cell r="D589" t="str">
            <v>AS</v>
          </cell>
          <cell r="E589" t="str">
            <v>0,68</v>
          </cell>
        </row>
        <row r="590">
          <cell r="A590">
            <v>44400</v>
          </cell>
          <cell r="B590" t="str">
            <v xml:space="preserve">BUCHA DE REDUCAO CPVC, SOLDAVEL, 54 X 28 MM, PARA AGUA QUENTE                                                                                                                                                                                                                                                                                                                                                                                                                                             </v>
          </cell>
          <cell r="C590" t="str">
            <v xml:space="preserve">UN    </v>
          </cell>
          <cell r="D590" t="str">
            <v>CR</v>
          </cell>
          <cell r="E590" t="str">
            <v>29,35</v>
          </cell>
        </row>
        <row r="591">
          <cell r="A591">
            <v>39886</v>
          </cell>
          <cell r="B591" t="str">
            <v xml:space="preserve">BUCHA DE REDUCAO DE COBRE (REF 600-2) SEM ANEL DE SOLDA, PONTA X BOLSA, 22 X 15 MM                                                                                                                                                                                                                                                                                                                                                                                                                        </v>
          </cell>
          <cell r="C591" t="str">
            <v xml:space="preserve">UN    </v>
          </cell>
          <cell r="D591" t="str">
            <v>AS</v>
          </cell>
          <cell r="E591" t="str">
            <v>5,82</v>
          </cell>
        </row>
        <row r="592">
          <cell r="A592">
            <v>39887</v>
          </cell>
          <cell r="B592" t="str">
            <v xml:space="preserve">BUCHA DE REDUCAO DE COBRE (REF 600-2) SEM ANEL DE SOLDA, PONTA X BOLSA, 28 X 22 MM                                                                                                                                                                                                                                                                                                                                                                                                                        </v>
          </cell>
          <cell r="C592" t="str">
            <v xml:space="preserve">UN    </v>
          </cell>
          <cell r="D592" t="str">
            <v>AS</v>
          </cell>
          <cell r="E592" t="str">
            <v>8,73</v>
          </cell>
        </row>
        <row r="593">
          <cell r="A593">
            <v>39888</v>
          </cell>
          <cell r="B593" t="str">
            <v xml:space="preserve">BUCHA DE REDUCAO DE COBRE (REF 600-2) SEM ANEL DE SOLDA, PONTA X BOLSA, 35 X 28 MM                                                                                                                                                                                                                                                                                                                                                                                                                        </v>
          </cell>
          <cell r="C593" t="str">
            <v xml:space="preserve">UN    </v>
          </cell>
          <cell r="D593" t="str">
            <v>AS</v>
          </cell>
          <cell r="E593" t="str">
            <v>19,97</v>
          </cell>
        </row>
        <row r="594">
          <cell r="A594">
            <v>39890</v>
          </cell>
          <cell r="B594" t="str">
            <v xml:space="preserve">BUCHA DE REDUCAO DE COBRE (REF 600-2) SEM ANEL DE SOLDA, PONTA X BOLSA, 42 X 35 MM                                                                                                                                                                                                                                                                                                                                                                                                                        </v>
          </cell>
          <cell r="C594" t="str">
            <v xml:space="preserve">UN    </v>
          </cell>
          <cell r="D594" t="str">
            <v>AS</v>
          </cell>
          <cell r="E594" t="str">
            <v>34,08</v>
          </cell>
        </row>
        <row r="595">
          <cell r="A595">
            <v>39891</v>
          </cell>
          <cell r="B595" t="str">
            <v xml:space="preserve">BUCHA DE REDUCAO DE COBRE (REF 600-2) SEM ANEL DE SOLDA, PONTA X BOLSA, 54 X 42 MM                                                                                                                                                                                                                                                                                                                                                                                                                        </v>
          </cell>
          <cell r="C595" t="str">
            <v xml:space="preserve">UN    </v>
          </cell>
          <cell r="D595" t="str">
            <v>AS</v>
          </cell>
          <cell r="E595" t="str">
            <v>48,06</v>
          </cell>
        </row>
        <row r="596">
          <cell r="A596">
            <v>39892</v>
          </cell>
          <cell r="B596" t="str">
            <v xml:space="preserve">BUCHA DE REDUCAO DE COBRE (REF 600-2) SEM ANEL DE SOLDA, PONTA X BOLSA, 66 X 54 MM                                                                                                                                                                                                                                                                                                                                                                                                                        </v>
          </cell>
          <cell r="C596" t="str">
            <v xml:space="preserve">UN    </v>
          </cell>
          <cell r="D596" t="str">
            <v>AS</v>
          </cell>
          <cell r="E596" t="str">
            <v>149,81</v>
          </cell>
        </row>
        <row r="597">
          <cell r="A597">
            <v>790</v>
          </cell>
          <cell r="B597" t="str">
            <v xml:space="preserve">BUCHA DE REDUCAO DE FERRO GALVANIZADO, COM ROSCA BSP, DE 1 1/2" X 1 1/4"                                                                                                                                                                                                                                                                                                                                                                                                                                  </v>
          </cell>
          <cell r="C597" t="str">
            <v xml:space="preserve">UN    </v>
          </cell>
          <cell r="D597" t="str">
            <v>AS</v>
          </cell>
          <cell r="E597" t="str">
            <v>21,37</v>
          </cell>
        </row>
        <row r="598">
          <cell r="A598">
            <v>766</v>
          </cell>
          <cell r="B598" t="str">
            <v xml:space="preserve">BUCHA DE REDUCAO DE FERRO GALVANIZADO, COM ROSCA BSP, DE 1 1/2" X 1/2"                                                                                                                                                                                                                                                                                                                                                                                                                                    </v>
          </cell>
          <cell r="C598" t="str">
            <v xml:space="preserve">UN    </v>
          </cell>
          <cell r="D598" t="str">
            <v>AS</v>
          </cell>
          <cell r="E598" t="str">
            <v>21,37</v>
          </cell>
        </row>
        <row r="599">
          <cell r="A599">
            <v>791</v>
          </cell>
          <cell r="B599" t="str">
            <v xml:space="preserve">BUCHA DE REDUCAO DE FERRO GALVANIZADO, COM ROSCA BSP, DE 1 1/2" X 1"                                                                                                                                                                                                                                                                                                                                                                                                                                      </v>
          </cell>
          <cell r="C599" t="str">
            <v xml:space="preserve">UN    </v>
          </cell>
          <cell r="D599" t="str">
            <v>AS</v>
          </cell>
          <cell r="E599" t="str">
            <v>21,37</v>
          </cell>
        </row>
        <row r="600">
          <cell r="A600">
            <v>767</v>
          </cell>
          <cell r="B600" t="str">
            <v xml:space="preserve">BUCHA DE REDUCAO DE FERRO GALVANIZADO, COM ROSCA BSP, DE 1 1/2" X 3/4"                                                                                                                                                                                                                                                                                                                                                                                                                                    </v>
          </cell>
          <cell r="C600" t="str">
            <v xml:space="preserve">UN    </v>
          </cell>
          <cell r="D600" t="str">
            <v>AS</v>
          </cell>
          <cell r="E600" t="str">
            <v>21,37</v>
          </cell>
        </row>
        <row r="601">
          <cell r="A601">
            <v>768</v>
          </cell>
          <cell r="B601" t="str">
            <v xml:space="preserve">BUCHA DE REDUCAO DE FERRO GALVANIZADO, COM ROSCA BSP, DE 1 1/4" X 1/2"                                                                                                                                                                                                                                                                                                                                                                                                                                    </v>
          </cell>
          <cell r="C601" t="str">
            <v xml:space="preserve">UN    </v>
          </cell>
          <cell r="D601" t="str">
            <v>AS</v>
          </cell>
          <cell r="E601" t="str">
            <v>16,78</v>
          </cell>
        </row>
        <row r="602">
          <cell r="A602">
            <v>789</v>
          </cell>
          <cell r="B602" t="str">
            <v xml:space="preserve">BUCHA DE REDUCAO DE FERRO GALVANIZADO, COM ROSCA BSP, DE 1 1/4" X 1"                                                                                                                                                                                                                                                                                                                                                                                                                                      </v>
          </cell>
          <cell r="C602" t="str">
            <v xml:space="preserve">UN    </v>
          </cell>
          <cell r="D602" t="str">
            <v>AS</v>
          </cell>
          <cell r="E602" t="str">
            <v>16,42</v>
          </cell>
        </row>
        <row r="603">
          <cell r="A603">
            <v>769</v>
          </cell>
          <cell r="B603" t="str">
            <v xml:space="preserve">BUCHA DE REDUCAO DE FERRO GALVANIZADO, COM ROSCA BSP, DE 1 1/4" X 3/4"                                                                                                                                                                                                                                                                                                                                                                                                                                    </v>
          </cell>
          <cell r="C603" t="str">
            <v xml:space="preserve">UN    </v>
          </cell>
          <cell r="D603" t="str">
            <v>AS</v>
          </cell>
          <cell r="E603" t="str">
            <v>16,78</v>
          </cell>
        </row>
        <row r="604">
          <cell r="A604">
            <v>770</v>
          </cell>
          <cell r="B604" t="str">
            <v xml:space="preserve">BUCHA DE REDUCAO DE FERRO GALVANIZADO, COM ROSCA BSP, DE 1/2" X 1/4"                                                                                                                                                                                                                                                                                                                                                                                                                                      </v>
          </cell>
          <cell r="C604" t="str">
            <v xml:space="preserve">UN    </v>
          </cell>
          <cell r="D604" t="str">
            <v>AS</v>
          </cell>
          <cell r="E604" t="str">
            <v>5,92</v>
          </cell>
        </row>
        <row r="605">
          <cell r="A605">
            <v>12394</v>
          </cell>
          <cell r="B605" t="str">
            <v xml:space="preserve">BUCHA DE REDUCAO DE FERRO GALVANIZADO, COM ROSCA BSP, DE 1/2" X 3/8"                                                                                                                                                                                                                                                                                                                                                                                                                                      </v>
          </cell>
          <cell r="C605" t="str">
            <v xml:space="preserve">UN    </v>
          </cell>
          <cell r="D605" t="str">
            <v>AS</v>
          </cell>
          <cell r="E605" t="str">
            <v>5,92</v>
          </cell>
        </row>
        <row r="606">
          <cell r="A606">
            <v>764</v>
          </cell>
          <cell r="B606" t="str">
            <v xml:space="preserve">BUCHA DE REDUCAO DE FERRO GALVANIZADO, COM ROSCA BSP, DE 1" X 1/2"                                                                                                                                                                                                                                                                                                                                                                                                                                        </v>
          </cell>
          <cell r="C606" t="str">
            <v xml:space="preserve">UN    </v>
          </cell>
          <cell r="D606" t="str">
            <v>AS</v>
          </cell>
          <cell r="E606" t="str">
            <v>10,33</v>
          </cell>
        </row>
        <row r="607">
          <cell r="A607">
            <v>765</v>
          </cell>
          <cell r="B607" t="str">
            <v xml:space="preserve">BUCHA DE REDUCAO DE FERRO GALVANIZADO, COM ROSCA BSP, DE 1" X 3/4"                                                                                                                                                                                                                                                                                                                                                                                                                                        </v>
          </cell>
          <cell r="C607" t="str">
            <v xml:space="preserve">UN    </v>
          </cell>
          <cell r="D607" t="str">
            <v>AS</v>
          </cell>
          <cell r="E607" t="str">
            <v>10,33</v>
          </cell>
        </row>
        <row r="608">
          <cell r="A608">
            <v>787</v>
          </cell>
          <cell r="B608" t="str">
            <v xml:space="preserve">BUCHA DE REDUCAO DE FERRO GALVANIZADO, COM ROSCA BSP, DE 2 1/2" X 1 1/2"                                                                                                                                                                                                                                                                                                                                                                                                                                  </v>
          </cell>
          <cell r="C608" t="str">
            <v xml:space="preserve">UN    </v>
          </cell>
          <cell r="D608" t="str">
            <v>AS</v>
          </cell>
          <cell r="E608" t="str">
            <v>46,14</v>
          </cell>
        </row>
        <row r="609">
          <cell r="A609">
            <v>774</v>
          </cell>
          <cell r="B609" t="str">
            <v xml:space="preserve">BUCHA DE REDUCAO DE FERRO GALVANIZADO, COM ROSCA BSP, DE 2 1/2" X 1 1/4"                                                                                                                                                                                                                                                                                                                                                                                                                                  </v>
          </cell>
          <cell r="C609" t="str">
            <v xml:space="preserve">UN    </v>
          </cell>
          <cell r="D609" t="str">
            <v>AS</v>
          </cell>
          <cell r="E609" t="str">
            <v>46,14</v>
          </cell>
        </row>
        <row r="610">
          <cell r="A610">
            <v>773</v>
          </cell>
          <cell r="B610" t="str">
            <v xml:space="preserve">BUCHA DE REDUCAO DE FERRO GALVANIZADO, COM ROSCA BSP, DE 2 1/2" X 1"                                                                                                                                                                                                                                                                                                                                                                                                                                      </v>
          </cell>
          <cell r="C610" t="str">
            <v xml:space="preserve">UN    </v>
          </cell>
          <cell r="D610" t="str">
            <v>AS</v>
          </cell>
          <cell r="E610" t="str">
            <v>46,14</v>
          </cell>
        </row>
        <row r="611">
          <cell r="A611">
            <v>775</v>
          </cell>
          <cell r="B611" t="str">
            <v xml:space="preserve">BUCHA DE REDUCAO DE FERRO GALVANIZADO, COM ROSCA BSP, DE 2 1/2" X 2"                                                                                                                                                                                                                                                                                                                                                                                                                                      </v>
          </cell>
          <cell r="C611" t="str">
            <v xml:space="preserve">UN    </v>
          </cell>
          <cell r="D611" t="str">
            <v>AS</v>
          </cell>
          <cell r="E611" t="str">
            <v>46,14</v>
          </cell>
        </row>
        <row r="612">
          <cell r="A612">
            <v>788</v>
          </cell>
          <cell r="B612" t="str">
            <v xml:space="preserve">BUCHA DE REDUCAO DE FERRO GALVANIZADO, COM ROSCA BSP, DE 2" X 1 1/2"                                                                                                                                                                                                                                                                                                                                                                                                                                      </v>
          </cell>
          <cell r="C612" t="str">
            <v xml:space="preserve">UN    </v>
          </cell>
          <cell r="D612" t="str">
            <v>AS</v>
          </cell>
          <cell r="E612" t="str">
            <v>28,68</v>
          </cell>
        </row>
        <row r="613">
          <cell r="A613">
            <v>772</v>
          </cell>
          <cell r="B613" t="str">
            <v xml:space="preserve">BUCHA DE REDUCAO DE FERRO GALVANIZADO, COM ROSCA BSP, DE 2" X 1 1/4"                                                                                                                                                                                                                                                                                                                                                                                                                                      </v>
          </cell>
          <cell r="C613" t="str">
            <v xml:space="preserve">UN    </v>
          </cell>
          <cell r="D613" t="str">
            <v>AS</v>
          </cell>
          <cell r="E613" t="str">
            <v>28,68</v>
          </cell>
        </row>
        <row r="614">
          <cell r="A614">
            <v>771</v>
          </cell>
          <cell r="B614" t="str">
            <v xml:space="preserve">BUCHA DE REDUCAO DE FERRO GALVANIZADO, COM ROSCA BSP, DE 2" X 1"                                                                                                                                                                                                                                                                                                                                                                                                                                          </v>
          </cell>
          <cell r="C614" t="str">
            <v xml:space="preserve">UN    </v>
          </cell>
          <cell r="D614" t="str">
            <v>AS</v>
          </cell>
          <cell r="E614" t="str">
            <v>28,68</v>
          </cell>
        </row>
        <row r="615">
          <cell r="A615">
            <v>779</v>
          </cell>
          <cell r="B615" t="str">
            <v xml:space="preserve">BUCHA DE REDUCAO DE FERRO GALVANIZADO, COM ROSCA BSP, DE 3/4" X 1/2"                                                                                                                                                                                                                                                                                                                                                                                                                                      </v>
          </cell>
          <cell r="C615" t="str">
            <v xml:space="preserve">UN    </v>
          </cell>
          <cell r="D615" t="str">
            <v>AS</v>
          </cell>
          <cell r="E615" t="str">
            <v>7,13</v>
          </cell>
        </row>
        <row r="616">
          <cell r="A616">
            <v>776</v>
          </cell>
          <cell r="B616" t="str">
            <v xml:space="preserve">BUCHA DE REDUCAO DE FERRO GALVANIZADO, COM ROSCA BSP, DE 3" X 1 1/2"                                                                                                                                                                                                                                                                                                                                                                                                                                      </v>
          </cell>
          <cell r="C616" t="str">
            <v xml:space="preserve">UN    </v>
          </cell>
          <cell r="D616" t="str">
            <v>AS</v>
          </cell>
          <cell r="E616" t="str">
            <v>68,02</v>
          </cell>
        </row>
        <row r="617">
          <cell r="A617">
            <v>777</v>
          </cell>
          <cell r="B617" t="str">
            <v xml:space="preserve">BUCHA DE REDUCAO DE FERRO GALVANIZADO, COM ROSCA BSP, DE 3" X 1 1/4"                                                                                                                                                                                                                                                                                                                                                                                                                                      </v>
          </cell>
          <cell r="C617" t="str">
            <v xml:space="preserve">UN    </v>
          </cell>
          <cell r="D617" t="str">
            <v>AS</v>
          </cell>
          <cell r="E617" t="str">
            <v>66,13</v>
          </cell>
        </row>
        <row r="618">
          <cell r="A618">
            <v>780</v>
          </cell>
          <cell r="B618" t="str">
            <v xml:space="preserve">BUCHA DE REDUCAO DE FERRO GALVANIZADO, COM ROSCA BSP, DE 3" X 2 1/2"                                                                                                                                                                                                                                                                                                                                                                                                                                      </v>
          </cell>
          <cell r="C618" t="str">
            <v xml:space="preserve">UN    </v>
          </cell>
          <cell r="D618" t="str">
            <v>AS</v>
          </cell>
          <cell r="E618" t="str">
            <v>66,46</v>
          </cell>
        </row>
        <row r="619">
          <cell r="A619">
            <v>778</v>
          </cell>
          <cell r="B619" t="str">
            <v xml:space="preserve">BUCHA DE REDUCAO DE FERRO GALVANIZADO, COM ROSCA BSP, DE 3" X 2"                                                                                                                                                                                                                                                                                                                                                                                                                                          </v>
          </cell>
          <cell r="C619" t="str">
            <v xml:space="preserve">UN    </v>
          </cell>
          <cell r="D619" t="str">
            <v>AS</v>
          </cell>
          <cell r="E619" t="str">
            <v>68,02</v>
          </cell>
        </row>
        <row r="620">
          <cell r="A620">
            <v>781</v>
          </cell>
          <cell r="B620" t="str">
            <v xml:space="preserve">BUCHA DE REDUCAO DE FERRO GALVANIZADO, COM ROSCA BSP, DE 4" X 2 1/2"                                                                                                                                                                                                                                                                                                                                                                                                                                      </v>
          </cell>
          <cell r="C620" t="str">
            <v xml:space="preserve">UN    </v>
          </cell>
          <cell r="D620" t="str">
            <v>AS</v>
          </cell>
          <cell r="E620" t="str">
            <v>125,68</v>
          </cell>
        </row>
        <row r="621">
          <cell r="A621">
            <v>786</v>
          </cell>
          <cell r="B621" t="str">
            <v xml:space="preserve">BUCHA DE REDUCAO DE FERRO GALVANIZADO, COM ROSCA BSP, DE 4" X 2"                                                                                                                                                                                                                                                                                                                                                                                                                                          </v>
          </cell>
          <cell r="C621" t="str">
            <v xml:space="preserve">UN    </v>
          </cell>
          <cell r="D621" t="str">
            <v>AS</v>
          </cell>
          <cell r="E621" t="str">
            <v>125,68</v>
          </cell>
        </row>
        <row r="622">
          <cell r="A622">
            <v>782</v>
          </cell>
          <cell r="B622" t="str">
            <v xml:space="preserve">BUCHA DE REDUCAO DE FERRO GALVANIZADO, COM ROSCA BSP, DE 4" X 3"                                                                                                                                                                                                                                                                                                                                                                                                                                          </v>
          </cell>
          <cell r="C622" t="str">
            <v xml:space="preserve">UN    </v>
          </cell>
          <cell r="D622" t="str">
            <v>AS</v>
          </cell>
          <cell r="E622" t="str">
            <v>125,68</v>
          </cell>
        </row>
        <row r="623">
          <cell r="A623">
            <v>783</v>
          </cell>
          <cell r="B623" t="str">
            <v xml:space="preserve">BUCHA DE REDUCAO DE FERRO GALVANIZADO, COM ROSCA BSP, DE 5" X 4"                                                                                                                                                                                                                                                                                                                                                                                                                                          </v>
          </cell>
          <cell r="C623" t="str">
            <v xml:space="preserve">UN    </v>
          </cell>
          <cell r="D623" t="str">
            <v>AS</v>
          </cell>
          <cell r="E623" t="str">
            <v>343,97</v>
          </cell>
        </row>
        <row r="624">
          <cell r="A624">
            <v>785</v>
          </cell>
          <cell r="B624" t="str">
            <v xml:space="preserve">BUCHA DE REDUCAO DE FERRO GALVANIZADO, COM ROSCA BSP, DE 6" X 4"                                                                                                                                                                                                                                                                                                                                                                                                                                          </v>
          </cell>
          <cell r="C624" t="str">
            <v xml:space="preserve">UN    </v>
          </cell>
          <cell r="D624" t="str">
            <v>AS</v>
          </cell>
          <cell r="E624" t="str">
            <v>363,44</v>
          </cell>
        </row>
        <row r="625">
          <cell r="A625">
            <v>784</v>
          </cell>
          <cell r="B625" t="str">
            <v xml:space="preserve">BUCHA DE REDUCAO DE FERRO GALVANIZADO, COM ROSCA BSP, DE 6" X 5"                                                                                                                                                                                                                                                                                                                                                                                                                                          </v>
          </cell>
          <cell r="C625" t="str">
            <v xml:space="preserve">UN    </v>
          </cell>
          <cell r="D625" t="str">
            <v>AS</v>
          </cell>
          <cell r="E625" t="str">
            <v>389,88</v>
          </cell>
        </row>
        <row r="626">
          <cell r="A626">
            <v>828</v>
          </cell>
          <cell r="B626" t="str">
            <v xml:space="preserve">BUCHA DE REDUCAO DE PVC, SOLDAVEL, CURTA, COM 25 X 20 MM, PARA AGUA FRIA PREDIAL                                                                                                                                                                                                                                                                                                                                                                                                                          </v>
          </cell>
          <cell r="C626" t="str">
            <v xml:space="preserve">UN    </v>
          </cell>
          <cell r="D626" t="str">
            <v>CR</v>
          </cell>
          <cell r="E626" t="str">
            <v>0,77</v>
          </cell>
        </row>
        <row r="627">
          <cell r="A627">
            <v>829</v>
          </cell>
          <cell r="B627" t="str">
            <v xml:space="preserve">BUCHA DE REDUCAO DE PVC, SOLDAVEL, CURTA, COM 32 X 25 MM, PARA AGUA FRIA PREDIAL                                                                                                                                                                                                                                                                                                                                                                                                                          </v>
          </cell>
          <cell r="C627" t="str">
            <v xml:space="preserve">UN    </v>
          </cell>
          <cell r="D627" t="str">
            <v>CR</v>
          </cell>
          <cell r="E627" t="str">
            <v>1,24</v>
          </cell>
        </row>
        <row r="628">
          <cell r="A628">
            <v>812</v>
          </cell>
          <cell r="B628" t="str">
            <v xml:space="preserve">BUCHA DE REDUCAO DE PVC, SOLDAVEL, CURTA, COM 40 X 32 MM, PARA AGUA FRIA PREDIAL                                                                                                                                                                                                                                                                                                                                                                                                                          </v>
          </cell>
          <cell r="C628" t="str">
            <v xml:space="preserve">UN    </v>
          </cell>
          <cell r="D628" t="str">
            <v>CR</v>
          </cell>
          <cell r="E628" t="str">
            <v>2,74</v>
          </cell>
        </row>
        <row r="629">
          <cell r="A629">
            <v>819</v>
          </cell>
          <cell r="B629" t="str">
            <v xml:space="preserve">BUCHA DE REDUCAO DE PVC, SOLDAVEL, CURTA, COM 50 X 40 MM, PARA AGUA FRIA PREDIAL                                                                                                                                                                                                                                                                                                                                                                                                                          </v>
          </cell>
          <cell r="C629" t="str">
            <v xml:space="preserve">UN    </v>
          </cell>
          <cell r="D629" t="str">
            <v>CR</v>
          </cell>
          <cell r="E629" t="str">
            <v>4,75</v>
          </cell>
        </row>
        <row r="630">
          <cell r="A630">
            <v>818</v>
          </cell>
          <cell r="B630" t="str">
            <v xml:space="preserve">BUCHA DE REDUCAO DE PVC, SOLDAVEL, CURTA, COM 60 X 50 MM, PARA AGUA FRIA PREDIAL                                                                                                                                                                                                                                                                                                                                                                                                                          </v>
          </cell>
          <cell r="C630" t="str">
            <v xml:space="preserve">UN    </v>
          </cell>
          <cell r="D630" t="str">
            <v>CR</v>
          </cell>
          <cell r="E630" t="str">
            <v>8,87</v>
          </cell>
        </row>
        <row r="631">
          <cell r="A631">
            <v>832</v>
          </cell>
          <cell r="B631" t="str">
            <v xml:space="preserve">BUCHA DE REDUCAO DE PVC, SOLDAVEL, LONGA, COM 32 X 20 MM, PARA AGUA FRIA PREDIAL                                                                                                                                                                                                                                                                                                                                                                                                                          </v>
          </cell>
          <cell r="C631" t="str">
            <v xml:space="preserve">UN    </v>
          </cell>
          <cell r="D631" t="str">
            <v>CR</v>
          </cell>
          <cell r="E631" t="str">
            <v>3,66</v>
          </cell>
        </row>
        <row r="632">
          <cell r="A632">
            <v>834</v>
          </cell>
          <cell r="B632" t="str">
            <v xml:space="preserve">BUCHA DE REDUCAO DE PVC, SOLDAVEL, LONGA, COM 40 X 25 MM, PARA AGUA FRIA PREDIAL                                                                                                                                                                                                                                                                                                                                                                                                                          </v>
          </cell>
          <cell r="C632" t="str">
            <v xml:space="preserve">UN    </v>
          </cell>
          <cell r="D632" t="str">
            <v>CR</v>
          </cell>
          <cell r="E632" t="str">
            <v>4,74</v>
          </cell>
        </row>
        <row r="633">
          <cell r="A633">
            <v>813</v>
          </cell>
          <cell r="B633" t="str">
            <v xml:space="preserve">BUCHA DE REDUCAO DE PVC, SOLDAVEL, LONGA, COM 50 X 25 MM, PARA AGUA FRIA PREDIAL                                                                                                                                                                                                                                                                                                                                                                                                                          </v>
          </cell>
          <cell r="C633" t="str">
            <v xml:space="preserve">UN    </v>
          </cell>
          <cell r="D633" t="str">
            <v>CR</v>
          </cell>
          <cell r="E633" t="str">
            <v>5,51</v>
          </cell>
        </row>
        <row r="634">
          <cell r="A634">
            <v>820</v>
          </cell>
          <cell r="B634" t="str">
            <v xml:space="preserve">BUCHA DE REDUCAO DE PVC, SOLDAVEL, LONGA, COM 50 X 32 MM, PARA AGUA FRIA PREDIAL                                                                                                                                                                                                                                                                                                                                                                                                                          </v>
          </cell>
          <cell r="C634" t="str">
            <v xml:space="preserve">UN    </v>
          </cell>
          <cell r="D634" t="str">
            <v>CR</v>
          </cell>
          <cell r="E634" t="str">
            <v>7,43</v>
          </cell>
        </row>
        <row r="635">
          <cell r="A635">
            <v>816</v>
          </cell>
          <cell r="B635" t="str">
            <v xml:space="preserve">BUCHA DE REDUCAO DE PVC, SOLDAVEL, LONGA, COM 60 X 25 MM, PARA AGUA FRIA PREDIAL                                                                                                                                                                                                                                                                                                                                                                                                                          </v>
          </cell>
          <cell r="C635" t="str">
            <v xml:space="preserve">UN    </v>
          </cell>
          <cell r="D635" t="str">
            <v>CR</v>
          </cell>
          <cell r="E635" t="str">
            <v>13,23</v>
          </cell>
        </row>
        <row r="636">
          <cell r="A636">
            <v>814</v>
          </cell>
          <cell r="B636" t="str">
            <v xml:space="preserve">BUCHA DE REDUCAO DE PVC, SOLDAVEL, LONGA, COM 60 X 32 MM, PARA AGUA FRIA PREDIAL                                                                                                                                                                                                                                                                                                                                                                                                                          </v>
          </cell>
          <cell r="C636" t="str">
            <v xml:space="preserve">UN    </v>
          </cell>
          <cell r="D636" t="str">
            <v>CR</v>
          </cell>
          <cell r="E636" t="str">
            <v>16,43</v>
          </cell>
        </row>
        <row r="637">
          <cell r="A637">
            <v>822</v>
          </cell>
          <cell r="B637" t="str">
            <v xml:space="preserve">BUCHA DE REDUCAO DE PVC, SOLDAVEL, LONGA, COM 60 X 50 MM, PARA AGUA FRIA PREDIAL                                                                                                                                                                                                                                                                                                                                                                                                                          </v>
          </cell>
          <cell r="C637" t="str">
            <v xml:space="preserve">UN    </v>
          </cell>
          <cell r="D637" t="str">
            <v>CR</v>
          </cell>
          <cell r="E637" t="str">
            <v>21,46</v>
          </cell>
        </row>
        <row r="638">
          <cell r="A638">
            <v>821</v>
          </cell>
          <cell r="B638" t="str">
            <v xml:space="preserve">BUCHA DE REDUCAO DE PVC, SOLDAVEL, LONGA, COM 75 X 50 MM, PARA AGUA FRIA PREDIAL                                                                                                                                                                                                                                                                                                                                                                                                                          </v>
          </cell>
          <cell r="C638" t="str">
            <v xml:space="preserve">UN    </v>
          </cell>
          <cell r="D638" t="str">
            <v>CR</v>
          </cell>
          <cell r="E638" t="str">
            <v>24,54</v>
          </cell>
        </row>
        <row r="639">
          <cell r="A639">
            <v>20086</v>
          </cell>
          <cell r="B639" t="str">
            <v xml:space="preserve">BUCHA DE REDUCAO DE PVC, SOLDAVEL, LONGA, 50 X 40 MM, PARA ESGOTO PREDIAL                                                                                                                                                                                                                                                                                                                                                                                                                                 </v>
          </cell>
          <cell r="C639" t="str">
            <v xml:space="preserve">UN    </v>
          </cell>
          <cell r="D639" t="str">
            <v>CR</v>
          </cell>
          <cell r="E639" t="str">
            <v>3,31</v>
          </cell>
        </row>
        <row r="640">
          <cell r="A640">
            <v>39191</v>
          </cell>
          <cell r="B640" t="str">
            <v xml:space="preserve">BUCHA DE REDUCAO EM ALUMINIO, COM ROSCA, DE 1 1/2" X 1 1/4", PARA ELETRODUTO                                                                                                                                                                                                                                                                                                                                                                                                                              </v>
          </cell>
          <cell r="C640" t="str">
            <v xml:space="preserve">UN    </v>
          </cell>
          <cell r="D640" t="str">
            <v>CR</v>
          </cell>
          <cell r="E640" t="str">
            <v>17,71</v>
          </cell>
        </row>
        <row r="641">
          <cell r="A641">
            <v>39190</v>
          </cell>
          <cell r="B641" t="str">
            <v xml:space="preserve">BUCHA DE REDUCAO EM ALUMINIO, COM ROSCA, DE 1 1/2" X 1", PARA ELETRODUTO                                                                                                                                                                                                                                                                                                                                                                                                                                  </v>
          </cell>
          <cell r="C641" t="str">
            <v xml:space="preserve">UN    </v>
          </cell>
          <cell r="D641" t="str">
            <v>CR</v>
          </cell>
          <cell r="E641" t="str">
            <v>18,50</v>
          </cell>
        </row>
        <row r="642">
          <cell r="A642">
            <v>39189</v>
          </cell>
          <cell r="B642" t="str">
            <v xml:space="preserve">BUCHA DE REDUCAO EM ALUMINIO, COM ROSCA, DE 1 1/2" X 3/4", PARA ELETRODUTO                                                                                                                                                                                                                                                                                                                                                                                                                                </v>
          </cell>
          <cell r="C642" t="str">
            <v xml:space="preserve">UN    </v>
          </cell>
          <cell r="D642" t="str">
            <v>CR</v>
          </cell>
          <cell r="E642" t="str">
            <v>19,58</v>
          </cell>
        </row>
        <row r="643">
          <cell r="A643">
            <v>39186</v>
          </cell>
          <cell r="B643" t="str">
            <v xml:space="preserve">BUCHA DE REDUCAO EM ALUMINIO, COM ROSCA, DE 1 1/4" X 1/2", PARA ELETRODUTO                                                                                                                                                                                                                                                                                                                                                                                                                                </v>
          </cell>
          <cell r="C643" t="str">
            <v xml:space="preserve">UN    </v>
          </cell>
          <cell r="D643" t="str">
            <v>CR</v>
          </cell>
          <cell r="E643" t="str">
            <v>17,51</v>
          </cell>
        </row>
        <row r="644">
          <cell r="A644">
            <v>39188</v>
          </cell>
          <cell r="B644" t="str">
            <v xml:space="preserve">BUCHA DE REDUCAO EM ALUMINIO, COM ROSCA, DE 1 1/4" X 1", PARA ELETRODUTO                                                                                                                                                                                                                                                                                                                                                                                                                                  </v>
          </cell>
          <cell r="C644" t="str">
            <v xml:space="preserve">UN    </v>
          </cell>
          <cell r="D644" t="str">
            <v>CR</v>
          </cell>
          <cell r="E644" t="str">
            <v>14,41</v>
          </cell>
        </row>
        <row r="645">
          <cell r="A645">
            <v>39187</v>
          </cell>
          <cell r="B645" t="str">
            <v xml:space="preserve">BUCHA DE REDUCAO EM ALUMINIO, COM ROSCA, DE 1 1/4" X 3/4", PARA ELETRODUTO                                                                                                                                                                                                                                                                                                                                                                                                                                </v>
          </cell>
          <cell r="C645" t="str">
            <v xml:space="preserve">UN    </v>
          </cell>
          <cell r="D645" t="str">
            <v>CR</v>
          </cell>
          <cell r="E645" t="str">
            <v>15,11</v>
          </cell>
        </row>
        <row r="646">
          <cell r="A646">
            <v>39184</v>
          </cell>
          <cell r="B646" t="str">
            <v xml:space="preserve">BUCHA DE REDUCAO EM ALUMINIO, COM ROSCA, DE 1" X 1/2", PARA ELETRODUTO                                                                                                                                                                                                                                                                                                                                                                                                                                    </v>
          </cell>
          <cell r="C646" t="str">
            <v xml:space="preserve">UN    </v>
          </cell>
          <cell r="D646" t="str">
            <v>CR</v>
          </cell>
          <cell r="E646" t="str">
            <v>5,68</v>
          </cell>
        </row>
        <row r="647">
          <cell r="A647">
            <v>39185</v>
          </cell>
          <cell r="B647" t="str">
            <v xml:space="preserve">BUCHA DE REDUCAO EM ALUMINIO, COM ROSCA, DE 1" X 3/4", PARA ELETRODUTO                                                                                                                                                                                                                                                                                                                                                                                                                                    </v>
          </cell>
          <cell r="C647" t="str">
            <v xml:space="preserve">UN    </v>
          </cell>
          <cell r="D647" t="str">
            <v>CR</v>
          </cell>
          <cell r="E647" t="str">
            <v>5,18</v>
          </cell>
        </row>
        <row r="648">
          <cell r="A648">
            <v>39198</v>
          </cell>
          <cell r="B648" t="str">
            <v xml:space="preserve">BUCHA DE REDUCAO EM ALUMINIO, COM ROSCA, DE 2 1/2" X 1 1/2", PARA ELETRODUTO                                                                                                                                                                                                                                                                                                                                                                                                                              </v>
          </cell>
          <cell r="C648" t="str">
            <v xml:space="preserve">UN    </v>
          </cell>
          <cell r="D648" t="str">
            <v>CR</v>
          </cell>
          <cell r="E648" t="str">
            <v>58,09</v>
          </cell>
        </row>
        <row r="649">
          <cell r="A649">
            <v>39197</v>
          </cell>
          <cell r="B649" t="str">
            <v xml:space="preserve">BUCHA DE REDUCAO EM ALUMINIO, COM ROSCA, DE 2 1/2" X 1 1/4", PARA ELETRODUTO                                                                                                                                                                                                                                                                                                                                                                                                                              </v>
          </cell>
          <cell r="C649" t="str">
            <v xml:space="preserve">UN    </v>
          </cell>
          <cell r="D649" t="str">
            <v>CR</v>
          </cell>
          <cell r="E649" t="str">
            <v>60,69</v>
          </cell>
        </row>
        <row r="650">
          <cell r="A650">
            <v>39196</v>
          </cell>
          <cell r="B650" t="str">
            <v xml:space="preserve">BUCHA DE REDUCAO EM ALUMINIO, COM ROSCA, DE 2 1/2" X 1", PARA ELETRODUTO                                                                                                                                                                                                                                                                                                                                                                                                                                  </v>
          </cell>
          <cell r="C650" t="str">
            <v xml:space="preserve">UN    </v>
          </cell>
          <cell r="D650" t="str">
            <v>CR</v>
          </cell>
          <cell r="E650" t="str">
            <v>62,59</v>
          </cell>
        </row>
        <row r="651">
          <cell r="A651">
            <v>39199</v>
          </cell>
          <cell r="B651" t="str">
            <v xml:space="preserve">BUCHA DE REDUCAO EM ALUMINIO, COM ROSCA, DE 2 1/2" X 2", PARA ELETRODUTO                                                                                                                                                                                                                                                                                                                                                                                                                                  </v>
          </cell>
          <cell r="C651" t="str">
            <v xml:space="preserve">UN    </v>
          </cell>
          <cell r="D651" t="str">
            <v>CR</v>
          </cell>
          <cell r="E651" t="str">
            <v>55,91</v>
          </cell>
        </row>
        <row r="652">
          <cell r="A652">
            <v>39195</v>
          </cell>
          <cell r="B652" t="str">
            <v xml:space="preserve">BUCHA DE REDUCAO EM ALUMINIO, COM ROSCA, DE 2" X 1 1/2", PARA ELETRODUTO                                                                                                                                                                                                                                                                                                                                                                                                                                  </v>
          </cell>
          <cell r="C652" t="str">
            <v xml:space="preserve">UN    </v>
          </cell>
          <cell r="D652" t="str">
            <v>CR</v>
          </cell>
          <cell r="E652" t="str">
            <v>32,27</v>
          </cell>
        </row>
        <row r="653">
          <cell r="A653">
            <v>39194</v>
          </cell>
          <cell r="B653" t="str">
            <v xml:space="preserve">BUCHA DE REDUCAO EM ALUMINIO, COM ROSCA, DE 2" X 1 1/4", PARA ELETRODUTO                                                                                                                                                                                                                                                                                                                                                                                                                                  </v>
          </cell>
          <cell r="C653" t="str">
            <v xml:space="preserve">UN    </v>
          </cell>
          <cell r="D653" t="str">
            <v>CR</v>
          </cell>
          <cell r="E653" t="str">
            <v>34,53</v>
          </cell>
        </row>
        <row r="654">
          <cell r="A654">
            <v>39193</v>
          </cell>
          <cell r="B654" t="str">
            <v xml:space="preserve">BUCHA DE REDUCAO EM ALUMINIO, COM ROSCA, DE 2" X 1", PARA ELETRODUTO                                                                                                                                                                                                                                                                                                                                                                                                                                      </v>
          </cell>
          <cell r="C654" t="str">
            <v xml:space="preserve">UN    </v>
          </cell>
          <cell r="D654" t="str">
            <v>CR</v>
          </cell>
          <cell r="E654" t="str">
            <v>37,85</v>
          </cell>
        </row>
        <row r="655">
          <cell r="A655">
            <v>39192</v>
          </cell>
          <cell r="B655" t="str">
            <v xml:space="preserve">BUCHA DE REDUCAO EM ALUMINIO, COM ROSCA, DE 2" X 3/4", PARA ELETRODUTO                                                                                                                                                                                                                                                                                                                                                                                                                                    </v>
          </cell>
          <cell r="C655" t="str">
            <v xml:space="preserve">UN    </v>
          </cell>
          <cell r="D655" t="str">
            <v>CR</v>
          </cell>
          <cell r="E655" t="str">
            <v>39,37</v>
          </cell>
        </row>
        <row r="656">
          <cell r="A656">
            <v>39920</v>
          </cell>
          <cell r="B656" t="str">
            <v xml:space="preserve">BUCHA DE REDUCAO EM ALUMINIO, COM ROSCA, DE 3/4" X 1/2",  PARA ELETRODUTO                                                                                                                                                                                                                                                                                                                                                                                                                                 </v>
          </cell>
          <cell r="C656" t="str">
            <v xml:space="preserve">UN    </v>
          </cell>
          <cell r="D656" t="str">
            <v>CR</v>
          </cell>
          <cell r="E656" t="str">
            <v>4,77</v>
          </cell>
        </row>
        <row r="657">
          <cell r="A657">
            <v>39201</v>
          </cell>
          <cell r="B657" t="str">
            <v xml:space="preserve">BUCHA DE REDUCAO EM ALUMINIO, COM ROSCA, DE 3" X 1 1/2", PARA ELETRODUTO                                                                                                                                                                                                                                                                                                                                                                                                                                  </v>
          </cell>
          <cell r="C657" t="str">
            <v xml:space="preserve">UN    </v>
          </cell>
          <cell r="D657" t="str">
            <v>CR</v>
          </cell>
          <cell r="E657" t="str">
            <v>69,46</v>
          </cell>
        </row>
        <row r="658">
          <cell r="A658">
            <v>39200</v>
          </cell>
          <cell r="B658" t="str">
            <v xml:space="preserve">BUCHA DE REDUCAO EM ALUMINIO, COM ROSCA, DE 3" X 1 1/4", PARA ELETRODUTO                                                                                                                                                                                                                                                                                                                                                                                                                                  </v>
          </cell>
          <cell r="C658" t="str">
            <v xml:space="preserve">UN    </v>
          </cell>
          <cell r="D658" t="str">
            <v>CR</v>
          </cell>
          <cell r="E658" t="str">
            <v>70,01</v>
          </cell>
        </row>
        <row r="659">
          <cell r="A659">
            <v>39203</v>
          </cell>
          <cell r="B659" t="str">
            <v xml:space="preserve">BUCHA DE REDUCAO EM ALUMINIO, COM ROSCA, DE 3" X 2 1/2", PARA ELETRODUTO                                                                                                                                                                                                                                                                                                                                                                                                                                  </v>
          </cell>
          <cell r="C659" t="str">
            <v xml:space="preserve">UN    </v>
          </cell>
          <cell r="D659" t="str">
            <v>CR</v>
          </cell>
          <cell r="E659" t="str">
            <v>56,53</v>
          </cell>
        </row>
        <row r="660">
          <cell r="A660">
            <v>39202</v>
          </cell>
          <cell r="B660" t="str">
            <v xml:space="preserve">BUCHA DE REDUCAO EM ALUMINIO, COM ROSCA, DE 3" X 2", PARA ELETRODUTO                                                                                                                                                                                                                                                                                                                                                                                                                                      </v>
          </cell>
          <cell r="C660" t="str">
            <v xml:space="preserve">UN    </v>
          </cell>
          <cell r="D660" t="str">
            <v>CR</v>
          </cell>
          <cell r="E660" t="str">
            <v>66,41</v>
          </cell>
        </row>
        <row r="661">
          <cell r="A661">
            <v>39205</v>
          </cell>
          <cell r="B661" t="str">
            <v xml:space="preserve">BUCHA DE REDUCAO EM ALUMINIO, COM ROSCA, DE 4" X 2 1/2", PARA ELETRODUTO                                                                                                                                                                                                                                                                                                                                                                                                                                  </v>
          </cell>
          <cell r="C661" t="str">
            <v xml:space="preserve">UN    </v>
          </cell>
          <cell r="D661" t="str">
            <v>CR</v>
          </cell>
          <cell r="E661" t="str">
            <v>110,80</v>
          </cell>
        </row>
        <row r="662">
          <cell r="A662">
            <v>39204</v>
          </cell>
          <cell r="B662" t="str">
            <v xml:space="preserve">BUCHA DE REDUCAO EM ALUMINIO, COM ROSCA, DE 4" X 2", PARA ELETRODUTO                                                                                                                                                                                                                                                                                                                                                                                                                                      </v>
          </cell>
          <cell r="C662" t="str">
            <v xml:space="preserve">UN    </v>
          </cell>
          <cell r="D662" t="str">
            <v>CR</v>
          </cell>
          <cell r="E662" t="str">
            <v>113,48</v>
          </cell>
        </row>
        <row r="663">
          <cell r="A663">
            <v>39206</v>
          </cell>
          <cell r="B663" t="str">
            <v xml:space="preserve">BUCHA DE REDUCAO EM ALUMINIO, COM ROSCA, DE 4" X 3", PARA ELETRODUTO                                                                                                                                                                                                                                                                                                                                                                                                                                      </v>
          </cell>
          <cell r="C663" t="str">
            <v xml:space="preserve">UN    </v>
          </cell>
          <cell r="D663" t="str">
            <v>CR</v>
          </cell>
          <cell r="E663" t="str">
            <v>107,66</v>
          </cell>
        </row>
        <row r="664">
          <cell r="A664">
            <v>798</v>
          </cell>
          <cell r="B664" t="str">
            <v xml:space="preserve">BUCHA DE REDUCAO PVC ROSCAVEL 3/4" X 1/2"                                                                                                                                                                                                                                                                                                                                                                                                                                                                 </v>
          </cell>
          <cell r="C664" t="str">
            <v xml:space="preserve">UN    </v>
          </cell>
          <cell r="D664" t="str">
            <v>CR</v>
          </cell>
          <cell r="E664" t="str">
            <v>1,53</v>
          </cell>
        </row>
        <row r="665">
          <cell r="A665">
            <v>797</v>
          </cell>
          <cell r="B665" t="str">
            <v xml:space="preserve">BUCHA DE REDUCAO PVC, ROSCAVEL 1 1/2" X 1"                                                                                                                                                                                                                                                                                                                                                                                                                                                                </v>
          </cell>
          <cell r="C665" t="str">
            <v xml:space="preserve">UN    </v>
          </cell>
          <cell r="D665" t="str">
            <v>CR</v>
          </cell>
          <cell r="E665" t="str">
            <v>11,11</v>
          </cell>
        </row>
        <row r="666">
          <cell r="A666">
            <v>796</v>
          </cell>
          <cell r="B666" t="str">
            <v xml:space="preserve">BUCHA DE REDUCAO PVC, ROSCAVEL, 1 1/2" X 3/4"                                                                                                                                                                                                                                                                                                                                                                                                                                                             </v>
          </cell>
          <cell r="C666" t="str">
            <v xml:space="preserve">UN    </v>
          </cell>
          <cell r="D666" t="str">
            <v>CR</v>
          </cell>
          <cell r="E666" t="str">
            <v>9,44</v>
          </cell>
        </row>
        <row r="667">
          <cell r="A667">
            <v>799</v>
          </cell>
          <cell r="B667" t="str">
            <v xml:space="preserve">BUCHA DE REDUCAO PVC, ROSCAVEL, 1" X 1/2"                                                                                                                                                                                                                                                                                                                                                                                                                                                                 </v>
          </cell>
          <cell r="C667" t="str">
            <v xml:space="preserve">UN    </v>
          </cell>
          <cell r="D667" t="str">
            <v>CR</v>
          </cell>
          <cell r="E667" t="str">
            <v>4,56</v>
          </cell>
        </row>
        <row r="668">
          <cell r="A668">
            <v>792</v>
          </cell>
          <cell r="B668" t="str">
            <v xml:space="preserve">BUCHA DE REDUCAO PVC, ROSCAVEL, 1" X 3/4"                                                                                                                                                                                                                                                                                                                                                                                                                                                                 </v>
          </cell>
          <cell r="C668" t="str">
            <v xml:space="preserve">UN    </v>
          </cell>
          <cell r="D668" t="str">
            <v>CR</v>
          </cell>
          <cell r="E668" t="str">
            <v>4,42</v>
          </cell>
        </row>
        <row r="669">
          <cell r="A669">
            <v>38001</v>
          </cell>
          <cell r="B669" t="str">
            <v xml:space="preserve">BUCHA DE REDUCAO, CPVC, SOLDAVEL, 22 X 15 MM, PARA AGUA QUENTE                                                                                                                                                                                                                                                                                                                                                                                                                                            </v>
          </cell>
          <cell r="C669" t="str">
            <v xml:space="preserve">UN    </v>
          </cell>
          <cell r="D669" t="str">
            <v>CR</v>
          </cell>
          <cell r="E669" t="str">
            <v>1,09</v>
          </cell>
        </row>
        <row r="670">
          <cell r="A670">
            <v>38002</v>
          </cell>
          <cell r="B670" t="str">
            <v xml:space="preserve">BUCHA DE REDUCAO, CPVC, SOLDAVEL, 28 X 22 MM, PARA AGUA QUENTE                                                                                                                                                                                                                                                                                                                                                                                                                                            </v>
          </cell>
          <cell r="C670" t="str">
            <v xml:space="preserve">UN    </v>
          </cell>
          <cell r="D670" t="str">
            <v>CR</v>
          </cell>
          <cell r="E670" t="str">
            <v>3,79</v>
          </cell>
        </row>
        <row r="671">
          <cell r="A671">
            <v>38003</v>
          </cell>
          <cell r="B671" t="str">
            <v xml:space="preserve">BUCHA DE REDUCAO, CPVC, SOLDAVEL, 35 X 28 MM, PARA AGUA QUENTE                                                                                                                                                                                                                                                                                                                                                                                                                                            </v>
          </cell>
          <cell r="C671" t="str">
            <v xml:space="preserve">UN    </v>
          </cell>
          <cell r="D671" t="str">
            <v>CR</v>
          </cell>
          <cell r="E671" t="str">
            <v>25,88</v>
          </cell>
        </row>
        <row r="672">
          <cell r="A672">
            <v>38004</v>
          </cell>
          <cell r="B672" t="str">
            <v xml:space="preserve">BUCHA DE REDUCAO, CPVC, SOLDAVEL, 42 X 22 MM, PARA AGUA QUENTE                                                                                                                                                                                                                                                                                                                                                                                                                                            </v>
          </cell>
          <cell r="C672" t="str">
            <v xml:space="preserve">UN    </v>
          </cell>
          <cell r="D672" t="str">
            <v>CR</v>
          </cell>
          <cell r="E672" t="str">
            <v>29,77</v>
          </cell>
        </row>
        <row r="673">
          <cell r="A673">
            <v>44263</v>
          </cell>
          <cell r="B673" t="str">
            <v xml:space="preserve">BUCHA DE REDUCAO, CPVC, SOLDAVEL, 54 X 35 MM, PARA AGUA QUENTE                                                                                                                                                                                                                                                                                                                                                                                                                                            </v>
          </cell>
          <cell r="C673" t="str">
            <v xml:space="preserve">UN    </v>
          </cell>
          <cell r="D673" t="str">
            <v>CR</v>
          </cell>
          <cell r="E673" t="str">
            <v>53,44</v>
          </cell>
        </row>
        <row r="674">
          <cell r="A674">
            <v>36327</v>
          </cell>
          <cell r="B674" t="str">
            <v xml:space="preserve">BUCHA DE REDUCAO, PPR, DN 25 X 20 MM, PARA AGUA QUENTE PREDIAL                                                                                                                                                                                                                                                                                                                                                                                                                                            </v>
          </cell>
          <cell r="C674" t="str">
            <v xml:space="preserve">UN    </v>
          </cell>
          <cell r="D674" t="str">
            <v>AS</v>
          </cell>
          <cell r="E674" t="str">
            <v>3,75</v>
          </cell>
        </row>
        <row r="675">
          <cell r="A675">
            <v>38992</v>
          </cell>
          <cell r="B675" t="str">
            <v xml:space="preserve">BUCHA DE REDUCAO, PPR, DN 32 X 25 MM, PARA AGUA QUENTE E FRIA PREDIAL                                                                                                                                                                                                                                                                                                                                                                                                                                     </v>
          </cell>
          <cell r="C675" t="str">
            <v xml:space="preserve">UN    </v>
          </cell>
          <cell r="D675" t="str">
            <v>AS</v>
          </cell>
          <cell r="E675" t="str">
            <v>4,56</v>
          </cell>
        </row>
        <row r="676">
          <cell r="A676">
            <v>38993</v>
          </cell>
          <cell r="B676" t="str">
            <v xml:space="preserve">BUCHA DE REDUCAO, PPR, DN 40 X 25 MM, PARA AGUA QUENTE E FRIA PREDIAL                                                                                                                                                                                                                                                                                                                                                                                                                                     </v>
          </cell>
          <cell r="C676" t="str">
            <v xml:space="preserve">UN    </v>
          </cell>
          <cell r="D676" t="str">
            <v>AS</v>
          </cell>
          <cell r="E676" t="str">
            <v>11,85</v>
          </cell>
        </row>
        <row r="677">
          <cell r="A677">
            <v>44175</v>
          </cell>
          <cell r="B677" t="str">
            <v xml:space="preserve">BUCHA DE REDUCAO, PPR, DN 50 X 25 MM, PARA AGUA QUENTE E FRIA PREDIAL                                                                                                                                                                                                                                                                                                                                                                                                                                     </v>
          </cell>
          <cell r="C677" t="str">
            <v xml:space="preserve">UN    </v>
          </cell>
          <cell r="D677" t="str">
            <v>AS</v>
          </cell>
          <cell r="E677" t="str">
            <v>20,68</v>
          </cell>
        </row>
        <row r="678">
          <cell r="A678">
            <v>44177</v>
          </cell>
          <cell r="B678" t="str">
            <v xml:space="preserve">BUCHA DE REDUCAO, PPR, DN 50 X 32 MM, PARA AGUA QUENTE E FRIA PREDIAL                                                                                                                                                                                                                                                                                                                                                                                                                                     </v>
          </cell>
          <cell r="C678" t="str">
            <v xml:space="preserve">UN    </v>
          </cell>
          <cell r="D678" t="str">
            <v>AS</v>
          </cell>
          <cell r="E678" t="str">
            <v>15,45</v>
          </cell>
        </row>
        <row r="679">
          <cell r="A679">
            <v>38418</v>
          </cell>
          <cell r="B679" t="str">
            <v xml:space="preserve">BUCHA DE REDUCAO, PVC, LONGA, SERIE R, DN 50 X 40 MM, PARA ESGOTO PREDIAL                                                                                                                                                                                                                                                                                                                                                                                                                                 </v>
          </cell>
          <cell r="C679" t="str">
            <v xml:space="preserve">UN    </v>
          </cell>
          <cell r="D679" t="str">
            <v>CR</v>
          </cell>
          <cell r="E679" t="str">
            <v>5,69</v>
          </cell>
        </row>
        <row r="680">
          <cell r="A680">
            <v>39178</v>
          </cell>
          <cell r="B680" t="str">
            <v xml:space="preserve">BUCHA EM ALUMINIO, COM ROSCA, DE  1 1/2", PARA ELETRODUTO                                                                                                                                                                                                                                                                                                                                                                                                                                                 </v>
          </cell>
          <cell r="C680" t="str">
            <v xml:space="preserve">UN    </v>
          </cell>
          <cell r="D680" t="str">
            <v>CR</v>
          </cell>
          <cell r="E680" t="str">
            <v>1,91</v>
          </cell>
        </row>
        <row r="681">
          <cell r="A681">
            <v>39177</v>
          </cell>
          <cell r="B681" t="str">
            <v xml:space="preserve">BUCHA EM ALUMINIO, COM ROSCA, DE 1 1/4", PARA ELETRODUTO                                                                                                                                                                                                                                                                                                                                                                                                                                                  </v>
          </cell>
          <cell r="C681" t="str">
            <v xml:space="preserve">UN    </v>
          </cell>
          <cell r="D681" t="str">
            <v>CR</v>
          </cell>
          <cell r="E681" t="str">
            <v>1,73</v>
          </cell>
        </row>
        <row r="682">
          <cell r="A682">
            <v>39174</v>
          </cell>
          <cell r="B682" t="str">
            <v xml:space="preserve">BUCHA EM ALUMINIO, COM ROSCA, DE 1/2", PARA ELETRODUTO                                                                                                                                                                                                                                                                                                                                                                                                                                                    </v>
          </cell>
          <cell r="C682" t="str">
            <v xml:space="preserve">UN    </v>
          </cell>
          <cell r="D682" t="str">
            <v>CR</v>
          </cell>
          <cell r="E682" t="str">
            <v>0,86</v>
          </cell>
        </row>
        <row r="683">
          <cell r="A683">
            <v>39176</v>
          </cell>
          <cell r="B683" t="str">
            <v xml:space="preserve">BUCHA EM ALUMINIO, COM ROSCA, DE 1", PARA ELETRODUTO                                                                                                                                                                                                                                                                                                                                                                                                                                                      </v>
          </cell>
          <cell r="C683" t="str">
            <v xml:space="preserve">UN    </v>
          </cell>
          <cell r="D683" t="str">
            <v>CR</v>
          </cell>
          <cell r="E683" t="str">
            <v>1,13</v>
          </cell>
        </row>
        <row r="684">
          <cell r="A684">
            <v>39180</v>
          </cell>
          <cell r="B684" t="str">
            <v xml:space="preserve">BUCHA EM ALUMINIO, COM ROSCA, DE 2 1/2", PARA ELETRODUTO                                                                                                                                                                                                                                                                                                                                                                                                                                                  </v>
          </cell>
          <cell r="C684" t="str">
            <v xml:space="preserve">UN    </v>
          </cell>
          <cell r="D684" t="str">
            <v>CR</v>
          </cell>
          <cell r="E684" t="str">
            <v>5,20</v>
          </cell>
        </row>
        <row r="685">
          <cell r="A685">
            <v>39179</v>
          </cell>
          <cell r="B685" t="str">
            <v xml:space="preserve">BUCHA EM ALUMINIO, COM ROSCA, DE 2", PARA ELETRODUTO                                                                                                                                                                                                                                                                                                                                                                                                                                                      </v>
          </cell>
          <cell r="C685" t="str">
            <v xml:space="preserve">UN    </v>
          </cell>
          <cell r="D685" t="str">
            <v>CR</v>
          </cell>
          <cell r="E685" t="str">
            <v>4,60</v>
          </cell>
        </row>
        <row r="686">
          <cell r="A686">
            <v>39175</v>
          </cell>
          <cell r="B686" t="str">
            <v xml:space="preserve">BUCHA EM ALUMINIO, COM ROSCA, DE 3/4", PARA ELETRODUTO                                                                                                                                                                                                                                                                                                                                                                                                                                                    </v>
          </cell>
          <cell r="C686" t="str">
            <v xml:space="preserve">UN    </v>
          </cell>
          <cell r="D686" t="str">
            <v>CR</v>
          </cell>
          <cell r="E686" t="str">
            <v>1,06</v>
          </cell>
        </row>
        <row r="687">
          <cell r="A687">
            <v>39217</v>
          </cell>
          <cell r="B687" t="str">
            <v xml:space="preserve">BUCHA EM ALUMINIO, COM ROSCA, DE 3/8", PARA ELETRODUTO                                                                                                                                                                                                                                                                                                                                                                                                                                                    </v>
          </cell>
          <cell r="C687" t="str">
            <v xml:space="preserve">UN    </v>
          </cell>
          <cell r="D687" t="str">
            <v>CR</v>
          </cell>
          <cell r="E687" t="str">
            <v>0,81</v>
          </cell>
        </row>
        <row r="688">
          <cell r="A688">
            <v>39181</v>
          </cell>
          <cell r="B688" t="str">
            <v xml:space="preserve">BUCHA EM ALUMINIO, COM ROSCA, DE 3", PARA ELETRODUTO                                                                                                                                                                                                                                                                                                                                                                                                                                                      </v>
          </cell>
          <cell r="C688" t="str">
            <v xml:space="preserve">UN    </v>
          </cell>
          <cell r="D688" t="str">
            <v>CR</v>
          </cell>
          <cell r="E688" t="str">
            <v>6,97</v>
          </cell>
        </row>
        <row r="689">
          <cell r="A689">
            <v>39182</v>
          </cell>
          <cell r="B689" t="str">
            <v xml:space="preserve">BUCHA EM ALUMINIO, COM ROSCA, DE 4", PARA ELETRODUTO                                                                                                                                                                                                                                                                                                                                                                                                                                                      </v>
          </cell>
          <cell r="C689" t="str">
            <v xml:space="preserve">UN    </v>
          </cell>
          <cell r="D689" t="str">
            <v>CR</v>
          </cell>
          <cell r="E689" t="str">
            <v>9,81</v>
          </cell>
        </row>
        <row r="690">
          <cell r="A690">
            <v>12616</v>
          </cell>
          <cell r="B690" t="str">
            <v xml:space="preserve">CABECEIRA DIREITA OU ESQUERDA, PVC, PARA CALHA PLUVIAL, DIAMETRO ENTRE *119 E 170* MM, PARA DRENAGEM PLUVIAL PREDIAL                                                                                                                                                                                                                                                                                                                                                                                      </v>
          </cell>
          <cell r="C690" t="str">
            <v xml:space="preserve">UN    </v>
          </cell>
          <cell r="D690" t="str">
            <v>CR</v>
          </cell>
          <cell r="E690" t="str">
            <v>17,57</v>
          </cell>
        </row>
        <row r="691">
          <cell r="A691">
            <v>1049</v>
          </cell>
          <cell r="B691" t="str">
            <v xml:space="preserve">CABECOTE PARA ENTRADA DE LINHA DE ALIMENTACAO PARA ELETRODUTO, EM LIGA DE ALUMINIO COM ACABAMENTO ANTI CORROSIVO, COM FIXACAO POR ENCAIXE LISO DE 360 GRAUS, DE 1 1/2"                                                                                                                                                                                                                                                                                                                                    </v>
          </cell>
          <cell r="C691" t="str">
            <v xml:space="preserve">UN    </v>
          </cell>
          <cell r="D691" t="str">
            <v>CR</v>
          </cell>
          <cell r="E691" t="str">
            <v>8,21</v>
          </cell>
        </row>
        <row r="692">
          <cell r="A692">
            <v>1099</v>
          </cell>
          <cell r="B692" t="str">
            <v xml:space="preserve">CABECOTE PARA ENTRADA DE LINHA DE ALIMENTACAO PARA ELETRODUTO, EM LIGA DE ALUMINIO COM ACABAMENTO ANTI CORROSIVO, COM FIXACAO POR ENCAIXE LISO DE 360 GRAUS, DE 1 1/4"                                                                                                                                                                                                                                                                                                                                    </v>
          </cell>
          <cell r="C692" t="str">
            <v xml:space="preserve">UN    </v>
          </cell>
          <cell r="D692" t="str">
            <v>CR</v>
          </cell>
          <cell r="E692" t="str">
            <v>6,28</v>
          </cell>
        </row>
        <row r="693">
          <cell r="A693">
            <v>39678</v>
          </cell>
          <cell r="B693" t="str">
            <v xml:space="preserve">CABECOTE PARA ENTRADA DE LINHA DE ALIMENTACAO PARA ELETRODUTO, EM LIGA DE ALUMINIO COM ACABAMENTO ANTI CORROSIVO, COM FIXACAO POR ENCAIXE LISO DE 360 GRAUS, DE 1/2"                                                                                                                                                                                                                                                                                                                                      </v>
          </cell>
          <cell r="C693" t="str">
            <v xml:space="preserve">UN    </v>
          </cell>
          <cell r="D693" t="str">
            <v>CR</v>
          </cell>
          <cell r="E693" t="str">
            <v>2,53</v>
          </cell>
        </row>
        <row r="694">
          <cell r="A694">
            <v>1050</v>
          </cell>
          <cell r="B694" t="str">
            <v xml:space="preserve">CABECOTE PARA ENTRADA DE LINHA DE ALIMENTACAO PARA ELETRODUTO, EM LIGA DE ALUMINIO COM ACABAMENTO ANTI CORROSIVO, COM FIXACAO POR ENCAIXE LISO DE 360 GRAUS, DE 1"                                                                                                                                                                                                                                                                                                                                        </v>
          </cell>
          <cell r="C694" t="str">
            <v xml:space="preserve">UN    </v>
          </cell>
          <cell r="D694" t="str">
            <v>CR</v>
          </cell>
          <cell r="E694" t="str">
            <v>4,29</v>
          </cell>
        </row>
        <row r="695">
          <cell r="A695">
            <v>1101</v>
          </cell>
          <cell r="B695" t="str">
            <v xml:space="preserve">CABECOTE PARA ENTRADA DE LINHA DE ALIMENTACAO PARA ELETRODUTO, EM LIGA DE ALUMINIO COM ACABAMENTO ANTI CORROSIVO, COM FIXACAO POR ENCAIXE LISO DE 360 GRAUS, DE 2 1/2"                                                                                                                                                                                                                                                                                                                                    </v>
          </cell>
          <cell r="C695" t="str">
            <v xml:space="preserve">UN    </v>
          </cell>
          <cell r="D695" t="str">
            <v>CR</v>
          </cell>
          <cell r="E695" t="str">
            <v>27,07</v>
          </cell>
        </row>
        <row r="696">
          <cell r="A696">
            <v>1100</v>
          </cell>
          <cell r="B696" t="str">
            <v xml:space="preserve">CABECOTE PARA ENTRADA DE LINHA DE ALIMENTACAO PARA ELETRODUTO, EM LIGA DE ALUMINIO COM ACABAMENTO ANTI CORROSIVO, COM FIXACAO POR ENCAIXE LISO DE 360 GRAUS, DE 2"                                                                                                                                                                                                                                                                                                                                        </v>
          </cell>
          <cell r="C696" t="str">
            <v xml:space="preserve">UN    </v>
          </cell>
          <cell r="D696" t="str">
            <v>CR</v>
          </cell>
          <cell r="E696" t="str">
            <v>13,97</v>
          </cell>
        </row>
        <row r="697">
          <cell r="A697">
            <v>39679</v>
          </cell>
          <cell r="B697" t="str">
            <v xml:space="preserve">CABECOTE PARA ENTRADA DE LINHA DE ALIMENTACAO PARA ELETRODUTO, EM LIGA DE ALUMINIO COM ACABAMENTO ANTI CORROSIVO, COM FIXACAO POR ENCAIXE LISO DE 360 GRAUS, DE 3 1/2"                                                                                                                                                                                                                                                                                                                                    </v>
          </cell>
          <cell r="C697" t="str">
            <v xml:space="preserve">UN    </v>
          </cell>
          <cell r="D697" t="str">
            <v>CR</v>
          </cell>
          <cell r="E697" t="str">
            <v>53,96</v>
          </cell>
        </row>
        <row r="698">
          <cell r="A698">
            <v>1098</v>
          </cell>
          <cell r="B698" t="str">
            <v xml:space="preserve">CABECOTE PARA ENTRADA DE LINHA DE ALIMENTACAO PARA ELETRODUTO, EM LIGA DE ALUMINIO COM ACABAMENTO ANTI CORROSIVO, COM FIXACAO POR ENCAIXE LISO DE 360 GRAUS, DE 3/4"                                                                                                                                                                                                                                                                                                                                      </v>
          </cell>
          <cell r="C698" t="str">
            <v xml:space="preserve">UN    </v>
          </cell>
          <cell r="D698" t="str">
            <v>CR</v>
          </cell>
          <cell r="E698" t="str">
            <v>3,35</v>
          </cell>
        </row>
        <row r="699">
          <cell r="A699">
            <v>1102</v>
          </cell>
          <cell r="B699" t="str">
            <v xml:space="preserve">CABECOTE PARA ENTRADA DE LINHA DE ALIMENTACAO PARA ELETRODUTO, EM LIGA DE ALUMINIO COM ACABAMENTO ANTI CORROSIVO, COM FIXACAO POR ENCAIXE LISO DE 360 GRAUS, DE 3"                                                                                                                                                                                                                                                                                                                                        </v>
          </cell>
          <cell r="C699" t="str">
            <v xml:space="preserve">UN    </v>
          </cell>
          <cell r="D699" t="str">
            <v>CR</v>
          </cell>
          <cell r="E699" t="str">
            <v>40,37</v>
          </cell>
        </row>
        <row r="700">
          <cell r="A700">
            <v>1051</v>
          </cell>
          <cell r="B700" t="str">
            <v xml:space="preserve">CABECOTE PARA ENTRADA DE LINHA DE ALIMENTACAO PARA ELETRODUTO, EM LIGA DE ALUMINIO COM ACABAMENTO ANTI CORROSIVO, COM FIXACAO POR ENCAIXE LISO DE 360 GRAUS, DE 4"                                                                                                                                                                                                                                                                                                                                        </v>
          </cell>
          <cell r="C700" t="str">
            <v xml:space="preserve">UN    </v>
          </cell>
          <cell r="D700" t="str">
            <v>CR</v>
          </cell>
          <cell r="E700" t="str">
            <v>58,68</v>
          </cell>
        </row>
        <row r="701">
          <cell r="A701">
            <v>37399</v>
          </cell>
          <cell r="B701" t="str">
            <v xml:space="preserve">CABIDE/GANCHO DE BANHEIRO SIMPLES EM METAL CROMADO                                                                                                                                                                                                                                                                                                                                                                                                                                                        </v>
          </cell>
          <cell r="C701" t="str">
            <v xml:space="preserve">UN    </v>
          </cell>
          <cell r="D701" t="str">
            <v>CR</v>
          </cell>
          <cell r="E701" t="str">
            <v>14,26</v>
          </cell>
        </row>
        <row r="702">
          <cell r="A702">
            <v>43834</v>
          </cell>
          <cell r="B702" t="str">
            <v xml:space="preserve">CABO COAXIAL RG11 95% DE MALHA                                                                                                                                                                                                                                                                                                                                                                                                                                                                            </v>
          </cell>
          <cell r="C702" t="str">
            <v xml:space="preserve">M     </v>
          </cell>
          <cell r="D702" t="str">
            <v>CR</v>
          </cell>
          <cell r="E702" t="str">
            <v>19,34</v>
          </cell>
        </row>
        <row r="703">
          <cell r="A703">
            <v>43835</v>
          </cell>
          <cell r="B703" t="str">
            <v xml:space="preserve">CABO COAXIAL RG59 95% DE MALHA                                                                                                                                                                                                                                                                                                                                                                                                                                                                            </v>
          </cell>
          <cell r="C703" t="str">
            <v xml:space="preserve">M     </v>
          </cell>
          <cell r="D703" t="str">
            <v>CR</v>
          </cell>
          <cell r="E703" t="str">
            <v>1,73</v>
          </cell>
        </row>
        <row r="704">
          <cell r="A704">
            <v>43833</v>
          </cell>
          <cell r="B704" t="str">
            <v xml:space="preserve">CABO COAXIAL RG6 95% DE MALHA                                                                                                                                                                                                                                                                                                                                                                                                                                                                             </v>
          </cell>
          <cell r="C704" t="str">
            <v xml:space="preserve">M     </v>
          </cell>
          <cell r="D704" t="str">
            <v>CR</v>
          </cell>
          <cell r="E704" t="str">
            <v>1,80</v>
          </cell>
        </row>
        <row r="705">
          <cell r="A705">
            <v>41955</v>
          </cell>
          <cell r="B705" t="str">
            <v xml:space="preserve">CABO DE ACO GALVANIZADO, DIAMETRO 12,7 MM (1/2"), COM ALMA DE ACO CABO INDEPENDENTE 6 X 25 F                                                                                                                                                                                                                                                                                                                                                                                                              </v>
          </cell>
          <cell r="C705" t="str">
            <v xml:space="preserve">KG    </v>
          </cell>
          <cell r="D705" t="str">
            <v>CR</v>
          </cell>
          <cell r="E705" t="str">
            <v>85,34</v>
          </cell>
        </row>
        <row r="706">
          <cell r="A706">
            <v>41953</v>
          </cell>
          <cell r="B706" t="str">
            <v xml:space="preserve">CABO DE ACO GALVANIZADO, DIAMETRO 12,7 MM (1/2"), COM ALMA DE FIBRA 6 X 25 F                                                                                                                                                                                                                                                                                                                                                                                                                              </v>
          </cell>
          <cell r="C706" t="str">
            <v xml:space="preserve">KG    </v>
          </cell>
          <cell r="D706" t="str">
            <v>CR</v>
          </cell>
          <cell r="E706" t="str">
            <v>81,44</v>
          </cell>
        </row>
        <row r="707">
          <cell r="A707">
            <v>41954</v>
          </cell>
          <cell r="B707" t="str">
            <v xml:space="preserve">CABO DE ACO GALVANIZADO, DIAMETRO 9,53 MM (3/8"), COM ALMA DE FIBRA 6 X 25 F                                                                                                                                                                                                                                                                                                                                                                                                                              </v>
          </cell>
          <cell r="C707" t="str">
            <v xml:space="preserve">KG    </v>
          </cell>
          <cell r="D707" t="str">
            <v>CR</v>
          </cell>
          <cell r="E707" t="str">
            <v>80,67</v>
          </cell>
        </row>
        <row r="708">
          <cell r="A708">
            <v>25004</v>
          </cell>
          <cell r="B708" t="str">
            <v xml:space="preserve">CABO DE ALUMINIO NU COM ALMA DE ACO, BITOLA 1/0 AWG                                                                                                                                                                                                                                                                                                                                                                                                                                                       </v>
          </cell>
          <cell r="C708" t="str">
            <v xml:space="preserve">KG    </v>
          </cell>
          <cell r="D708" t="str">
            <v>CR</v>
          </cell>
          <cell r="E708" t="str">
            <v>44,51</v>
          </cell>
        </row>
        <row r="709">
          <cell r="A709">
            <v>25002</v>
          </cell>
          <cell r="B709" t="str">
            <v xml:space="preserve">CABO DE ALUMINIO NU COM ALMA DE ACO, BITOLA 2 AWG                                                                                                                                                                                                                                                                                                                                                                                                                                                         </v>
          </cell>
          <cell r="C709" t="str">
            <v xml:space="preserve">KG    </v>
          </cell>
          <cell r="D709" t="str">
            <v>CR</v>
          </cell>
          <cell r="E709" t="str">
            <v>44,51</v>
          </cell>
        </row>
        <row r="710">
          <cell r="A710">
            <v>37409</v>
          </cell>
          <cell r="B710" t="str">
            <v xml:space="preserve">CABO DE ALUMINIO NU COM ALMA DE ACO, BITOLA 2/0 AWG                                                                                                                                                                                                                                                                                                                                                                                                                                                       </v>
          </cell>
          <cell r="C710" t="str">
            <v xml:space="preserve">KG    </v>
          </cell>
          <cell r="D710" t="str">
            <v>CR</v>
          </cell>
          <cell r="E710" t="str">
            <v>44,51</v>
          </cell>
        </row>
        <row r="711">
          <cell r="A711">
            <v>841</v>
          </cell>
          <cell r="B711" t="str">
            <v xml:space="preserve">CABO DE ALUMINIO NU COM ALMA DE ACO, BITOLA 4 AWG                                                                                                                                                                                                                                                                                                                                                                                                                                                         </v>
          </cell>
          <cell r="C711" t="str">
            <v xml:space="preserve">KG    </v>
          </cell>
          <cell r="D711" t="str">
            <v>CR</v>
          </cell>
          <cell r="E711" t="str">
            <v>45,05</v>
          </cell>
        </row>
        <row r="712">
          <cell r="A712">
            <v>25005</v>
          </cell>
          <cell r="B712" t="str">
            <v xml:space="preserve">CABO DE ALUMINIO NU SEM ALMA DE ACO, BITOLA 1/0 AWG                                                                                                                                                                                                                                                                                                                                                                                                                                                       </v>
          </cell>
          <cell r="C712" t="str">
            <v xml:space="preserve">KG    </v>
          </cell>
          <cell r="D712" t="str">
            <v>CR</v>
          </cell>
          <cell r="E712" t="str">
            <v>48,84</v>
          </cell>
        </row>
        <row r="713">
          <cell r="A713">
            <v>25003</v>
          </cell>
          <cell r="B713" t="str">
            <v xml:space="preserve">CABO DE ALUMINIO NU SEM ALMA DE ACO, BITOLA 2 AWG                                                                                                                                                                                                                                                                                                                                                                                                                                                         </v>
          </cell>
          <cell r="C713" t="str">
            <v xml:space="preserve">KG    </v>
          </cell>
          <cell r="D713" t="str">
            <v>CR</v>
          </cell>
          <cell r="E713" t="str">
            <v>49,58</v>
          </cell>
        </row>
        <row r="714">
          <cell r="A714">
            <v>37410</v>
          </cell>
          <cell r="B714" t="str">
            <v xml:space="preserve">CABO DE ALUMINIO NU SEM ALMA DE ACO, BITOLA 2/0 AWG                                                                                                                                                                                                                                                                                                                                                                                                                                                       </v>
          </cell>
          <cell r="C714" t="str">
            <v xml:space="preserve">KG    </v>
          </cell>
          <cell r="D714" t="str">
            <v>CR</v>
          </cell>
          <cell r="E714" t="str">
            <v>48,84</v>
          </cell>
        </row>
        <row r="715">
          <cell r="A715">
            <v>842</v>
          </cell>
          <cell r="B715" t="str">
            <v xml:space="preserve">CABO DE ALUMINIO NU SEM ALMA DE ACO, BITOLA 4 AWG                                                                                                                                                                                                                                                                                                                                                                                                                                                         </v>
          </cell>
          <cell r="C715" t="str">
            <v xml:space="preserve">KG    </v>
          </cell>
          <cell r="D715" t="str">
            <v>CR</v>
          </cell>
          <cell r="E715" t="str">
            <v>49,54</v>
          </cell>
        </row>
        <row r="716">
          <cell r="A716">
            <v>44391</v>
          </cell>
          <cell r="B716" t="str">
            <v xml:space="preserve">CABO DE COBRE FLEXIVEL NAO HALOGENADO, SEM EMISSAO DE FUMACA, 750V, SECAO NOMINAL 120 MM                                                                                                                                                                                                                                                                                                                                                                                                                  </v>
          </cell>
          <cell r="C716" t="str">
            <v xml:space="preserve">M     </v>
          </cell>
          <cell r="D716" t="str">
            <v>CR</v>
          </cell>
          <cell r="E716" t="str">
            <v>105,55</v>
          </cell>
        </row>
        <row r="717">
          <cell r="A717">
            <v>44388</v>
          </cell>
          <cell r="B717" t="str">
            <v xml:space="preserve">CABO DE COBRE FLEXIVEL NAO HALOGENADO, SEM EMISSAO DE FUMACA, 750V, SECAO NOMINAL 2,5 MM                                                                                                                                                                                                                                                                                                                                                                                                                  </v>
          </cell>
          <cell r="C717" t="str">
            <v xml:space="preserve">M     </v>
          </cell>
          <cell r="D717" t="str">
            <v>CR</v>
          </cell>
          <cell r="E717" t="str">
            <v>2,28</v>
          </cell>
        </row>
        <row r="718">
          <cell r="A718">
            <v>44392</v>
          </cell>
          <cell r="B718" t="str">
            <v xml:space="preserve">CABO DE COBRE FLEXIVEL NAO HALOGENADO, SEM EMISSAO DE FUMACA, 750V, SECAO NOMINAL 240 MM                                                                                                                                                                                                                                                                                                                                                                                                                  </v>
          </cell>
          <cell r="C718" t="str">
            <v xml:space="preserve">M     </v>
          </cell>
          <cell r="D718" t="str">
            <v>CR</v>
          </cell>
          <cell r="E718" t="str">
            <v>210,17</v>
          </cell>
        </row>
        <row r="719">
          <cell r="A719">
            <v>44390</v>
          </cell>
          <cell r="B719" t="str">
            <v xml:space="preserve">CABO DE COBRE FLEXIVEL NAO HALOGENADO, SEM EMISSAO DE FUMACA, 750V, SECAO NOMINAL 50 MM                                                                                                                                                                                                                                                                                                                                                                                                                   </v>
          </cell>
          <cell r="C719" t="str">
            <v xml:space="preserve">M     </v>
          </cell>
          <cell r="D719" t="str">
            <v>CR</v>
          </cell>
          <cell r="E719" t="str">
            <v>44,53</v>
          </cell>
        </row>
        <row r="720">
          <cell r="A720">
            <v>44389</v>
          </cell>
          <cell r="B720" t="str">
            <v xml:space="preserve">CABO DE COBRE FLEXIVEL NAO HALOGENADO, SEM EMISSAO DE FUMACA, 750V, SECAO NOMINAL 6,0 MM                                                                                                                                                                                                                                                                                                                                                                                                                  </v>
          </cell>
          <cell r="C720" t="str">
            <v xml:space="preserve">M     </v>
          </cell>
          <cell r="D720" t="str">
            <v>CR</v>
          </cell>
          <cell r="E720" t="str">
            <v>5,26</v>
          </cell>
        </row>
        <row r="721">
          <cell r="A721">
            <v>862</v>
          </cell>
          <cell r="B721" t="str">
            <v xml:space="preserve">CABO DE COBRE NU 10 MM2 MEIO-DURO                                                                                                                                                                                                                                                                                                                                                                                                                                                                         </v>
          </cell>
          <cell r="C721" t="str">
            <v xml:space="preserve">M     </v>
          </cell>
          <cell r="D721" t="str">
            <v>CR</v>
          </cell>
          <cell r="E721" t="str">
            <v>9,63</v>
          </cell>
        </row>
        <row r="722">
          <cell r="A722">
            <v>866</v>
          </cell>
          <cell r="B722" t="str">
            <v xml:space="preserve">CABO DE COBRE NU 120 MM2 MEIO-DURO                                                                                                                                                                                                                                                                                                                                                                                                                                                                        </v>
          </cell>
          <cell r="C722" t="str">
            <v xml:space="preserve">M     </v>
          </cell>
          <cell r="D722" t="str">
            <v>CR</v>
          </cell>
          <cell r="E722" t="str">
            <v>122,38</v>
          </cell>
        </row>
        <row r="723">
          <cell r="A723">
            <v>892</v>
          </cell>
          <cell r="B723" t="str">
            <v xml:space="preserve">CABO DE COBRE NU 150 MM2 MEIO-DURO                                                                                                                                                                                                                                                                                                                                                                                                                                                                        </v>
          </cell>
          <cell r="C723" t="str">
            <v xml:space="preserve">M     </v>
          </cell>
          <cell r="D723" t="str">
            <v>CR</v>
          </cell>
          <cell r="E723" t="str">
            <v>148,14</v>
          </cell>
        </row>
        <row r="724">
          <cell r="A724">
            <v>857</v>
          </cell>
          <cell r="B724" t="str">
            <v xml:space="preserve">CABO DE COBRE NU 16 MM2 MEIO-DURO                                                                                                                                                                                                                                                                                                                                                                                                                                                                         </v>
          </cell>
          <cell r="C724" t="str">
            <v xml:space="preserve">M     </v>
          </cell>
          <cell r="D724" t="str">
            <v>CR</v>
          </cell>
          <cell r="E724" t="str">
            <v>16,11</v>
          </cell>
        </row>
        <row r="725">
          <cell r="A725">
            <v>37404</v>
          </cell>
          <cell r="B725" t="str">
            <v xml:space="preserve">CABO DE COBRE NU 185 MM2 MEIO-DURO                                                                                                                                                                                                                                                                                                                                                                                                                                                                        </v>
          </cell>
          <cell r="C725" t="str">
            <v xml:space="preserve">M     </v>
          </cell>
          <cell r="D725" t="str">
            <v>CR</v>
          </cell>
          <cell r="E725" t="str">
            <v>171,40</v>
          </cell>
        </row>
        <row r="726">
          <cell r="A726">
            <v>868</v>
          </cell>
          <cell r="B726" t="str">
            <v xml:space="preserve">CABO DE COBRE NU 25 MM2 MEIO-DURO                                                                                                                                                                                                                                                                                                                                                                                                                                                                         </v>
          </cell>
          <cell r="C726" t="str">
            <v xml:space="preserve">M     </v>
          </cell>
          <cell r="D726" t="str">
            <v>CR</v>
          </cell>
          <cell r="E726" t="str">
            <v>22,96</v>
          </cell>
        </row>
        <row r="727">
          <cell r="A727">
            <v>863</v>
          </cell>
          <cell r="B727" t="str">
            <v xml:space="preserve">CABO DE COBRE NU 35 MM2 MEIO-DURO                                                                                                                                                                                                                                                                                                                                                                                                                                                                         </v>
          </cell>
          <cell r="C727" t="str">
            <v xml:space="preserve">M     </v>
          </cell>
          <cell r="D727" t="str">
            <v>CR</v>
          </cell>
          <cell r="E727" t="str">
            <v>33,82</v>
          </cell>
        </row>
        <row r="728">
          <cell r="A728">
            <v>867</v>
          </cell>
          <cell r="B728" t="str">
            <v xml:space="preserve">CABO DE COBRE NU 50 MM2 MEIO-DURO                                                                                                                                                                                                                                                                                                                                                                                                                                                                         </v>
          </cell>
          <cell r="C728" t="str">
            <v xml:space="preserve">M     </v>
          </cell>
          <cell r="D728" t="str">
            <v>CR</v>
          </cell>
          <cell r="E728" t="str">
            <v>48,17</v>
          </cell>
        </row>
        <row r="729">
          <cell r="A729">
            <v>864</v>
          </cell>
          <cell r="B729" t="str">
            <v xml:space="preserve">CABO DE COBRE NU 70 MM2 MEIO-DURO                                                                                                                                                                                                                                                                                                                                                                                                                                                                         </v>
          </cell>
          <cell r="C729" t="str">
            <v xml:space="preserve">M     </v>
          </cell>
          <cell r="D729" t="str">
            <v>CR</v>
          </cell>
          <cell r="E729" t="str">
            <v>63,63</v>
          </cell>
        </row>
        <row r="730">
          <cell r="A730">
            <v>865</v>
          </cell>
          <cell r="B730" t="str">
            <v xml:space="preserve">CABO DE COBRE NU 95 MM2 MEIO-DURO                                                                                                                                                                                                                                                                                                                                                                                                                                                                         </v>
          </cell>
          <cell r="C730" t="str">
            <v xml:space="preserve">M     </v>
          </cell>
          <cell r="D730" t="str">
            <v>CR</v>
          </cell>
          <cell r="E730" t="str">
            <v>91,53</v>
          </cell>
        </row>
        <row r="731">
          <cell r="A731">
            <v>993</v>
          </cell>
          <cell r="B731" t="str">
            <v xml:space="preserve">CABO DE COBRE, FLEXIVEL, CLASSE 4 OU 5, ISOLACAO EM PVC/A, ANTICHAMA BWF-B, COBERTURA PVC-ST1, ANTICHAMA BWF-B, 1 CONDUTOR, 0,6/1 KV, SECAO NOMINAL 1,5 MM2                                                                                                                                                                                                                                                                                                                                               </v>
          </cell>
          <cell r="C731" t="str">
            <v xml:space="preserve">M     </v>
          </cell>
          <cell r="D731" t="str">
            <v>CR</v>
          </cell>
          <cell r="E731" t="str">
            <v>1,74</v>
          </cell>
        </row>
        <row r="732">
          <cell r="A732">
            <v>1020</v>
          </cell>
          <cell r="B732" t="str">
            <v xml:space="preserve">CABO DE COBRE, FLEXIVEL, CLASSE 4 OU 5, ISOLACAO EM PVC/A, ANTICHAMA BWF-B, COBERTURA PVC-ST1, ANTICHAMA BWF-B, 1 CONDUTOR, 0,6/1 KV, SECAO NOMINAL 10 MM2                                                                                                                                                                                                                                                                                                                                                </v>
          </cell>
          <cell r="C732" t="str">
            <v xml:space="preserve">M     </v>
          </cell>
          <cell r="D732" t="str">
            <v>CR</v>
          </cell>
          <cell r="E732" t="str">
            <v>8,88</v>
          </cell>
        </row>
        <row r="733">
          <cell r="A733">
            <v>1017</v>
          </cell>
          <cell r="B733" t="str">
            <v xml:space="preserve">CABO DE COBRE, FLEXIVEL, CLASSE 4 OU 5, ISOLACAO EM PVC/A, ANTICHAMA BWF-B, COBERTURA PVC-ST1, ANTICHAMA BWF-B, 1 CONDUTOR, 0,6/1 KV, SECAO NOMINAL 120 MM2                                                                                                                                                                                                                                                                                                                                               </v>
          </cell>
          <cell r="C733" t="str">
            <v xml:space="preserve">M     </v>
          </cell>
          <cell r="D733" t="str">
            <v>CR</v>
          </cell>
          <cell r="E733" t="str">
            <v>108,83</v>
          </cell>
        </row>
        <row r="734">
          <cell r="A734">
            <v>999</v>
          </cell>
          <cell r="B734" t="str">
            <v xml:space="preserve">CABO DE COBRE, FLEXIVEL, CLASSE 4 OU 5, ISOLACAO EM PVC/A, ANTICHAMA BWF-B, COBERTURA PVC-ST1, ANTICHAMA BWF-B, 1 CONDUTOR, 0,6/1 KV, SECAO NOMINAL 150 MM2                                                                                                                                                                                                                                                                                                                                               </v>
          </cell>
          <cell r="C734" t="str">
            <v xml:space="preserve">M     </v>
          </cell>
          <cell r="D734" t="str">
            <v>CR</v>
          </cell>
          <cell r="E734" t="str">
            <v>131,85</v>
          </cell>
        </row>
        <row r="735">
          <cell r="A735">
            <v>995</v>
          </cell>
          <cell r="B735" t="str">
            <v xml:space="preserve">CABO DE COBRE, FLEXIVEL, CLASSE 4 OU 5, ISOLACAO EM PVC/A, ANTICHAMA BWF-B, COBERTURA PVC-ST1, ANTICHAMA BWF-B, 1 CONDUTOR, 0,6/1 KV, SECAO NOMINAL 16 MM2                                                                                                                                                                                                                                                                                                                                                </v>
          </cell>
          <cell r="C735" t="str">
            <v xml:space="preserve">M     </v>
          </cell>
          <cell r="D735" t="str">
            <v>CR</v>
          </cell>
          <cell r="E735" t="str">
            <v>14,14</v>
          </cell>
        </row>
        <row r="736">
          <cell r="A736">
            <v>1000</v>
          </cell>
          <cell r="B736" t="str">
            <v xml:space="preserve">CABO DE COBRE, FLEXIVEL, CLASSE 4 OU 5, ISOLACAO EM PVC/A, ANTICHAMA BWF-B, COBERTURA PVC-ST1, ANTICHAMA BWF-B, 1 CONDUTOR, 0,6/1 KV, SECAO NOMINAL 185 MM2                                                                                                                                                                                                                                                                                                                                               </v>
          </cell>
          <cell r="C736" t="str">
            <v xml:space="preserve">M     </v>
          </cell>
          <cell r="D736" t="str">
            <v>CR</v>
          </cell>
          <cell r="E736" t="str">
            <v>161,95</v>
          </cell>
        </row>
        <row r="737">
          <cell r="A737">
            <v>1022</v>
          </cell>
          <cell r="B737" t="str">
            <v xml:space="preserve">CABO DE COBRE, FLEXIVEL, CLASSE 4 OU 5, ISOLACAO EM PVC/A, ANTICHAMA BWF-B, COBERTURA PVC-ST1, ANTICHAMA BWF-B, 1 CONDUTOR, 0,6/1 KV, SECAO NOMINAL 2,5 MM2                                                                                                                                                                                                                                                                                                                                               </v>
          </cell>
          <cell r="C737" t="str">
            <v xml:space="preserve">M     </v>
          </cell>
          <cell r="D737" t="str">
            <v>CR</v>
          </cell>
          <cell r="E737" t="str">
            <v>2,43</v>
          </cell>
        </row>
        <row r="738">
          <cell r="A738">
            <v>1015</v>
          </cell>
          <cell r="B738" t="str">
            <v xml:space="preserve">CABO DE COBRE, FLEXIVEL, CLASSE 4 OU 5, ISOLACAO EM PVC/A, ANTICHAMA BWF-B, COBERTURA PVC-ST1, ANTICHAMA BWF-B, 1 CONDUTOR, 0,6/1 KV, SECAO NOMINAL 240 MM2                                                                                                                                                                                                                                                                                                                                               </v>
          </cell>
          <cell r="C738" t="str">
            <v xml:space="preserve">M     </v>
          </cell>
          <cell r="D738" t="str">
            <v>CR</v>
          </cell>
          <cell r="E738" t="str">
            <v>215,21</v>
          </cell>
        </row>
        <row r="739">
          <cell r="A739">
            <v>996</v>
          </cell>
          <cell r="B739" t="str">
            <v xml:space="preserve">CABO DE COBRE, FLEXIVEL, CLASSE 4 OU 5, ISOLACAO EM PVC/A, ANTICHAMA BWF-B, COBERTURA PVC-ST1, ANTICHAMA BWF-B, 1 CONDUTOR, 0,6/1 KV, SECAO NOMINAL 25 MM2                                                                                                                                                                                                                                                                                                                                                </v>
          </cell>
          <cell r="C739" t="str">
            <v xml:space="preserve">M     </v>
          </cell>
          <cell r="D739" t="str">
            <v>CR</v>
          </cell>
          <cell r="E739" t="str">
            <v>21,93</v>
          </cell>
        </row>
        <row r="740">
          <cell r="A740">
            <v>1001</v>
          </cell>
          <cell r="B740" t="str">
            <v xml:space="preserve">CABO DE COBRE, FLEXIVEL, CLASSE 4 OU 5, ISOLACAO EM PVC/A, ANTICHAMA BWF-B, COBERTURA PVC-ST1, ANTICHAMA BWF-B, 1 CONDUTOR, 0,6/1 KV, SECAO NOMINAL 300 MM2                                                                                                                                                                                                                                                                                                                                               </v>
          </cell>
          <cell r="C740" t="str">
            <v xml:space="preserve">M     </v>
          </cell>
          <cell r="D740" t="str">
            <v>CR</v>
          </cell>
          <cell r="E740" t="str">
            <v>279,23</v>
          </cell>
        </row>
        <row r="741">
          <cell r="A741">
            <v>1019</v>
          </cell>
          <cell r="B741" t="str">
            <v xml:space="preserve">CABO DE COBRE, FLEXIVEL, CLASSE 4 OU 5, ISOLACAO EM PVC/A, ANTICHAMA BWF-B, COBERTURA PVC-ST1, ANTICHAMA BWF-B, 1 CONDUTOR, 0,6/1 KV, SECAO NOMINAL 35 MM2                                                                                                                                                                                                                                                                                                                                                </v>
          </cell>
          <cell r="C741" t="str">
            <v xml:space="preserve">M     </v>
          </cell>
          <cell r="D741" t="str">
            <v>CR</v>
          </cell>
          <cell r="E741" t="str">
            <v>30,98</v>
          </cell>
        </row>
        <row r="742">
          <cell r="A742">
            <v>1021</v>
          </cell>
          <cell r="B742" t="str">
            <v xml:space="preserve">CABO DE COBRE, FLEXIVEL, CLASSE 4 OU 5, ISOLACAO EM PVC/A, ANTICHAMA BWF-B, COBERTURA PVC-ST1, ANTICHAMA BWF-B, 1 CONDUTOR, 0,6/1 KV, SECAO NOMINAL 4 MM2                                                                                                                                                                                                                                                                                                                                                 </v>
          </cell>
          <cell r="C742" t="str">
            <v xml:space="preserve">M     </v>
          </cell>
          <cell r="D742" t="str">
            <v>CR</v>
          </cell>
          <cell r="E742" t="str">
            <v>3,72</v>
          </cell>
        </row>
        <row r="743">
          <cell r="A743">
            <v>39249</v>
          </cell>
          <cell r="B743" t="str">
            <v xml:space="preserve">CABO DE COBRE, FLEXIVEL, CLASSE 4 OU 5, ISOLACAO EM PVC/A, ANTICHAMA BWF-B, COBERTURA PVC-ST1, ANTICHAMA BWF-B, 1 CONDUTOR, 0,6/1 KV, SECAO NOMINAL 400 MM2                                                                                                                                                                                                                                                                                                                                               </v>
          </cell>
          <cell r="C743" t="str">
            <v xml:space="preserve">M     </v>
          </cell>
          <cell r="D743" t="str">
            <v>CR</v>
          </cell>
          <cell r="E743" t="str">
            <v>375,45</v>
          </cell>
        </row>
        <row r="744">
          <cell r="A744">
            <v>1018</v>
          </cell>
          <cell r="B744" t="str">
            <v xml:space="preserve">CABO DE COBRE, FLEXIVEL, CLASSE 4 OU 5, ISOLACAO EM PVC/A, ANTICHAMA BWF-B, COBERTURA PVC-ST1, ANTICHAMA BWF-B, 1 CONDUTOR, 0,6/1 KV, SECAO NOMINAL 50 MM2                                                                                                                                                                                                                                                                                                                                                </v>
          </cell>
          <cell r="C744" t="str">
            <v xml:space="preserve">M     </v>
          </cell>
          <cell r="D744" t="str">
            <v>CR</v>
          </cell>
          <cell r="E744" t="str">
            <v>45,82</v>
          </cell>
        </row>
        <row r="745">
          <cell r="A745">
            <v>39250</v>
          </cell>
          <cell r="B745" t="str">
            <v xml:space="preserve">CABO DE COBRE, FLEXIVEL, CLASSE 4 OU 5, ISOLACAO EM PVC/A, ANTICHAMA BWF-B, COBERTURA PVC-ST1, ANTICHAMA BWF-B, 1 CONDUTOR, 0,6/1 KV, SECAO NOMINAL 500 MM2                                                                                                                                                                                                                                                                                                                                               </v>
          </cell>
          <cell r="C745" t="str">
            <v xml:space="preserve">M     </v>
          </cell>
          <cell r="D745" t="str">
            <v>CR</v>
          </cell>
          <cell r="E745" t="str">
            <v>449,12</v>
          </cell>
        </row>
        <row r="746">
          <cell r="A746">
            <v>994</v>
          </cell>
          <cell r="B746" t="str">
            <v xml:space="preserve">CABO DE COBRE, FLEXIVEL, CLASSE 4 OU 5, ISOLACAO EM PVC/A, ANTICHAMA BWF-B, COBERTURA PVC-ST1, ANTICHAMA BWF-B, 1 CONDUTOR, 0,6/1 KV, SECAO NOMINAL 6 MM2                                                                                                                                                                                                                                                                                                                                                 </v>
          </cell>
          <cell r="C746" t="str">
            <v xml:space="preserve">M     </v>
          </cell>
          <cell r="D746" t="str">
            <v>CR</v>
          </cell>
          <cell r="E746" t="str">
            <v>5,42</v>
          </cell>
        </row>
        <row r="747">
          <cell r="A747">
            <v>977</v>
          </cell>
          <cell r="B747" t="str">
            <v xml:space="preserve">CABO DE COBRE, FLEXIVEL, CLASSE 4 OU 5, ISOLACAO EM PVC/A, ANTICHAMA BWF-B, COBERTURA PVC-ST1, ANTICHAMA BWF-B, 1 CONDUTOR, 0,6/1 KV, SECAO NOMINAL 70 MM2                                                                                                                                                                                                                                                                                                                                                </v>
          </cell>
          <cell r="C747" t="str">
            <v xml:space="preserve">M     </v>
          </cell>
          <cell r="D747" t="str">
            <v>CR</v>
          </cell>
          <cell r="E747" t="str">
            <v>64,10</v>
          </cell>
        </row>
        <row r="748">
          <cell r="A748">
            <v>998</v>
          </cell>
          <cell r="B748" t="str">
            <v xml:space="preserve">CABO DE COBRE, FLEXIVEL, CLASSE 4 OU 5, ISOLACAO EM PVC/A, ANTICHAMA BWF-B, COBERTURA PVC-ST1, ANTICHAMA BWF-B, 1 CONDUTOR, 0,6/1 KV, SECAO NOMINAL 95 MM2                                                                                                                                                                                                                                                                                                                                                </v>
          </cell>
          <cell r="C748" t="str">
            <v xml:space="preserve">M     </v>
          </cell>
          <cell r="D748" t="str">
            <v>CR</v>
          </cell>
          <cell r="E748" t="str">
            <v>83,22</v>
          </cell>
        </row>
        <row r="749">
          <cell r="A749">
            <v>39251</v>
          </cell>
          <cell r="B749" t="str">
            <v xml:space="preserve">CABO DE COBRE, FLEXIVEL, CLASSE 4 OU 5, ISOLACAO EM PVC/A, ANTICHAMA BWF-B, 1 CONDUTOR, 450/750 V, SECAO NOMINAL 0,5 MM2                                                                                                                                                                                                                                                                                                                                                                                  </v>
          </cell>
          <cell r="C749" t="str">
            <v xml:space="preserve">M     </v>
          </cell>
          <cell r="D749" t="str">
            <v>CR</v>
          </cell>
          <cell r="E749" t="str">
            <v>0,60</v>
          </cell>
        </row>
        <row r="750">
          <cell r="A750">
            <v>1011</v>
          </cell>
          <cell r="B750" t="str">
            <v xml:space="preserve">CABO DE COBRE, FLEXIVEL, CLASSE 4 OU 5, ISOLACAO EM PVC/A, ANTICHAMA BWF-B, 1 CONDUTOR, 450/750 V, SECAO NOMINAL 0,75 MM2                                                                                                                                                                                                                                                                                                                                                                                 </v>
          </cell>
          <cell r="C750" t="str">
            <v xml:space="preserve">M     </v>
          </cell>
          <cell r="D750" t="str">
            <v>CR</v>
          </cell>
          <cell r="E750" t="str">
            <v>0,82</v>
          </cell>
        </row>
        <row r="751">
          <cell r="A751">
            <v>39252</v>
          </cell>
          <cell r="B751" t="str">
            <v xml:space="preserve">CABO DE COBRE, FLEXIVEL, CLASSE 4 OU 5, ISOLACAO EM PVC/A, ANTICHAMA BWF-B, 1 CONDUTOR, 450/750 V, SECAO NOMINAL 1,0 MM2                                                                                                                                                                                                                                                                                                                                                                                  </v>
          </cell>
          <cell r="C751" t="str">
            <v xml:space="preserve">M     </v>
          </cell>
          <cell r="D751" t="str">
            <v>CR</v>
          </cell>
          <cell r="E751" t="str">
            <v>1,07</v>
          </cell>
        </row>
        <row r="752">
          <cell r="A752">
            <v>1013</v>
          </cell>
          <cell r="B752" t="str">
            <v xml:space="preserve">CABO DE COBRE, FLEXIVEL, CLASSE 4 OU 5, ISOLACAO EM PVC/A, ANTICHAMA BWF-B, 1 CONDUTOR, 450/750 V, SECAO NOMINAL 1,5 MM2                                                                                                                                                                                                                                                                                                                                                                                  </v>
          </cell>
          <cell r="C752" t="str">
            <v xml:space="preserve">M     </v>
          </cell>
          <cell r="D752" t="str">
            <v>CR</v>
          </cell>
          <cell r="E752" t="str">
            <v>1,29</v>
          </cell>
        </row>
        <row r="753">
          <cell r="A753">
            <v>980</v>
          </cell>
          <cell r="B753" t="str">
            <v xml:space="preserve">CABO DE COBRE, FLEXIVEL, CLASSE 4 OU 5, ISOLACAO EM PVC/A, ANTICHAMA BWF-B, 1 CONDUTOR, 450/750 V, SECAO NOMINAL 10 MM2                                                                                                                                                                                                                                                                                                                                                                                   </v>
          </cell>
          <cell r="C753" t="str">
            <v xml:space="preserve">M     </v>
          </cell>
          <cell r="D753" t="str">
            <v>CR</v>
          </cell>
          <cell r="E753" t="str">
            <v>9,31</v>
          </cell>
        </row>
        <row r="754">
          <cell r="A754">
            <v>39237</v>
          </cell>
          <cell r="B754" t="str">
            <v xml:space="preserve">CABO DE COBRE, FLEXIVEL, CLASSE 4 OU 5, ISOLACAO EM PVC/A, ANTICHAMA BWF-B, 1 CONDUTOR, 450/750 V, SECAO NOMINAL 120 MM2                                                                                                                                                                                                                                                                                                                                                                                  </v>
          </cell>
          <cell r="C754" t="str">
            <v xml:space="preserve">M     </v>
          </cell>
          <cell r="D754" t="str">
            <v>CR</v>
          </cell>
          <cell r="E754" t="str">
            <v>99,08</v>
          </cell>
        </row>
        <row r="755">
          <cell r="A755">
            <v>39238</v>
          </cell>
          <cell r="B755" t="str">
            <v xml:space="preserve">CABO DE COBRE, FLEXIVEL, CLASSE 4 OU 5, ISOLACAO EM PVC/A, ANTICHAMA BWF-B, 1 CONDUTOR, 450/750 V, SECAO NOMINAL 150 MM2                                                                                                                                                                                                                                                                                                                                                                                  </v>
          </cell>
          <cell r="C755" t="str">
            <v xml:space="preserve">M     </v>
          </cell>
          <cell r="D755" t="str">
            <v>CR</v>
          </cell>
          <cell r="E755" t="str">
            <v>124,96</v>
          </cell>
        </row>
        <row r="756">
          <cell r="A756">
            <v>979</v>
          </cell>
          <cell r="B756" t="str">
            <v xml:space="preserve">CABO DE COBRE, FLEXIVEL, CLASSE 4 OU 5, ISOLACAO EM PVC/A, ANTICHAMA BWF-B, 1 CONDUTOR, 450/750 V, SECAO NOMINAL 16 MM2                                                                                                                                                                                                                                                                                                                                                                                   </v>
          </cell>
          <cell r="C756" t="str">
            <v xml:space="preserve">M     </v>
          </cell>
          <cell r="D756" t="str">
            <v>CR</v>
          </cell>
          <cell r="E756" t="str">
            <v>13,31</v>
          </cell>
        </row>
        <row r="757">
          <cell r="A757">
            <v>39239</v>
          </cell>
          <cell r="B757" t="str">
            <v xml:space="preserve">CABO DE COBRE, FLEXIVEL, CLASSE 4 OU 5, ISOLACAO EM PVC/A, ANTICHAMA BWF-B, 1 CONDUTOR, 450/750 V, SECAO NOMINAL 185 MM2                                                                                                                                                                                                                                                                                                                                                                                  </v>
          </cell>
          <cell r="C757" t="str">
            <v xml:space="preserve">M     </v>
          </cell>
          <cell r="D757" t="str">
            <v>CR</v>
          </cell>
          <cell r="E757" t="str">
            <v>150,96</v>
          </cell>
        </row>
        <row r="758">
          <cell r="A758">
            <v>1014</v>
          </cell>
          <cell r="B758" t="str">
            <v xml:space="preserve">CABO DE COBRE, FLEXIVEL, CLASSE 4 OU 5, ISOLACAO EM PVC/A, ANTICHAMA BWF-B, 1 CONDUTOR, 450/750 V, SECAO NOMINAL 2,5 MM2                                                                                                                                                                                                                                                                                                                                                                                  </v>
          </cell>
          <cell r="C758" t="str">
            <v xml:space="preserve">M     </v>
          </cell>
          <cell r="D758" t="str">
            <v>CR</v>
          </cell>
          <cell r="E758" t="str">
            <v>2,04</v>
          </cell>
        </row>
        <row r="759">
          <cell r="A759">
            <v>39240</v>
          </cell>
          <cell r="B759" t="str">
            <v xml:space="preserve">CABO DE COBRE, FLEXIVEL, CLASSE 4 OU 5, ISOLACAO EM PVC/A, ANTICHAMA BWF-B, 1 CONDUTOR, 450/750 V, SECAO NOMINAL 240 MM2                                                                                                                                                                                                                                                                                                                                                                                  </v>
          </cell>
          <cell r="C759" t="str">
            <v xml:space="preserve">M     </v>
          </cell>
          <cell r="D759" t="str">
            <v>CR</v>
          </cell>
          <cell r="E759" t="str">
            <v>198,55</v>
          </cell>
        </row>
        <row r="760">
          <cell r="A760">
            <v>39232</v>
          </cell>
          <cell r="B760" t="str">
            <v xml:space="preserve">CABO DE COBRE, FLEXIVEL, CLASSE 4 OU 5, ISOLACAO EM PVC/A, ANTICHAMA BWF-B, 1 CONDUTOR, 450/750 V, SECAO NOMINAL 25 MM2                                                                                                                                                                                                                                                                                                                                                                                   </v>
          </cell>
          <cell r="C760" t="str">
            <v xml:space="preserve">M     </v>
          </cell>
          <cell r="D760" t="str">
            <v>CR</v>
          </cell>
          <cell r="E760" t="str">
            <v>20,84</v>
          </cell>
        </row>
        <row r="761">
          <cell r="A761">
            <v>39233</v>
          </cell>
          <cell r="B761" t="str">
            <v xml:space="preserve">CABO DE COBRE, FLEXIVEL, CLASSE 4 OU 5, ISOLACAO EM PVC/A, ANTICHAMA BWF-B, 1 CONDUTOR, 450/750 V, SECAO NOMINAL 35 MM2                                                                                                                                                                                                                                                                                                                                                                                   </v>
          </cell>
          <cell r="C761" t="str">
            <v xml:space="preserve">M     </v>
          </cell>
          <cell r="D761" t="str">
            <v>CR</v>
          </cell>
          <cell r="E761" t="str">
            <v>30,37</v>
          </cell>
        </row>
        <row r="762">
          <cell r="A762">
            <v>981</v>
          </cell>
          <cell r="B762" t="str">
            <v xml:space="preserve">CABO DE COBRE, FLEXIVEL, CLASSE 4 OU 5, ISOLACAO EM PVC/A, ANTICHAMA BWF-B, 1 CONDUTOR, 450/750 V, SECAO NOMINAL 4 MM2                                                                                                                                                                                                                                                                                                                                                                                    </v>
          </cell>
          <cell r="C762" t="str">
            <v xml:space="preserve">M     </v>
          </cell>
          <cell r="D762" t="str">
            <v xml:space="preserve">C </v>
          </cell>
          <cell r="E762" t="str">
            <v>3,39</v>
          </cell>
        </row>
        <row r="763">
          <cell r="A763">
            <v>39234</v>
          </cell>
          <cell r="B763" t="str">
            <v xml:space="preserve">CABO DE COBRE, FLEXIVEL, CLASSE 4 OU 5, ISOLACAO EM PVC/A, ANTICHAMA BWF-B, 1 CONDUTOR, 450/750 V, SECAO NOMINAL 50 MM2                                                                                                                                                                                                                                                                                                                                                                                   </v>
          </cell>
          <cell r="C763" t="str">
            <v xml:space="preserve">M     </v>
          </cell>
          <cell r="D763" t="str">
            <v>CR</v>
          </cell>
          <cell r="E763" t="str">
            <v>42,28</v>
          </cell>
        </row>
        <row r="764">
          <cell r="A764">
            <v>982</v>
          </cell>
          <cell r="B764" t="str">
            <v xml:space="preserve">CABO DE COBRE, FLEXIVEL, CLASSE 4 OU 5, ISOLACAO EM PVC/A, ANTICHAMA BWF-B, 1 CONDUTOR, 450/750 V, SECAO NOMINAL 6 MM2                                                                                                                                                                                                                                                                                                                                                                                    </v>
          </cell>
          <cell r="C764" t="str">
            <v xml:space="preserve">M     </v>
          </cell>
          <cell r="D764" t="str">
            <v>CR</v>
          </cell>
          <cell r="E764" t="str">
            <v>4,87</v>
          </cell>
        </row>
        <row r="765">
          <cell r="A765">
            <v>39235</v>
          </cell>
          <cell r="B765" t="str">
            <v xml:space="preserve">CABO DE COBRE, FLEXIVEL, CLASSE 4 OU 5, ISOLACAO EM PVC/A, ANTICHAMA BWF-B, 1 CONDUTOR, 450/750 V, SECAO NOMINAL 70 MM2                                                                                                                                                                                                                                                                                                                                                                                   </v>
          </cell>
          <cell r="C765" t="str">
            <v xml:space="preserve">M     </v>
          </cell>
          <cell r="D765" t="str">
            <v>CR</v>
          </cell>
          <cell r="E765" t="str">
            <v>62,35</v>
          </cell>
        </row>
        <row r="766">
          <cell r="A766">
            <v>39236</v>
          </cell>
          <cell r="B766" t="str">
            <v xml:space="preserve">CABO DE COBRE, FLEXIVEL, CLASSE 4 OU 5, ISOLACAO EM PVC/A, ANTICHAMA BWF-B, 1 CONDUTOR, 450/750 V, SECAO NOMINAL 95 MM2                                                                                                                                                                                                                                                                                                                                                                                   </v>
          </cell>
          <cell r="C766" t="str">
            <v xml:space="preserve">M     </v>
          </cell>
          <cell r="D766" t="str">
            <v>CR</v>
          </cell>
          <cell r="E766" t="str">
            <v>82,64</v>
          </cell>
        </row>
        <row r="767">
          <cell r="A767">
            <v>990</v>
          </cell>
          <cell r="B767" t="str">
            <v xml:space="preserve">CABO DE COBRE, RIGIDO, CLASSE 2, ISOLACAO EM PVC/A, ANTICHAMA BWF-B, 1 CONDUTOR, 450/750 V, SECAO NOMINAL 150 MM2                                                                                                                                                                                                                                                                                                                                                                                         </v>
          </cell>
          <cell r="C767" t="str">
            <v xml:space="preserve">M     </v>
          </cell>
          <cell r="D767" t="str">
            <v>CR</v>
          </cell>
          <cell r="E767" t="str">
            <v>146,63</v>
          </cell>
        </row>
        <row r="768">
          <cell r="A768">
            <v>39241</v>
          </cell>
          <cell r="B768" t="str">
            <v xml:space="preserve">CABO DE COBRE, RIGIDO, CLASSE 2, ISOLACAO EM PVC/A, ANTICHAMA BWF-B, 1 CONDUTOR, 450/750 V, SECAO NOMINAL 16 MM2                                                                                                                                                                                                                                                                                                                                                                                          </v>
          </cell>
          <cell r="C768" t="str">
            <v xml:space="preserve">M     </v>
          </cell>
          <cell r="D768" t="str">
            <v>CR</v>
          </cell>
          <cell r="E768" t="str">
            <v>14,43</v>
          </cell>
        </row>
        <row r="769">
          <cell r="A769">
            <v>1005</v>
          </cell>
          <cell r="B769" t="str">
            <v xml:space="preserve">CABO DE COBRE, RIGIDO, CLASSE 2, ISOLACAO EM PVC/A, ANTICHAMA BWF-B, 1 CONDUTOR, 450/750 V, SECAO NOMINAL 185 MM2                                                                                                                                                                                                                                                                                                                                                                                         </v>
          </cell>
          <cell r="C769" t="str">
            <v xml:space="preserve">M     </v>
          </cell>
          <cell r="D769" t="str">
            <v>CR</v>
          </cell>
          <cell r="E769" t="str">
            <v>182,56</v>
          </cell>
        </row>
        <row r="770">
          <cell r="A770">
            <v>991</v>
          </cell>
          <cell r="B770" t="str">
            <v xml:space="preserve">CABO DE COBRE, RIGIDO, CLASSE 2, ISOLACAO EM PVC/A, ANTICHAMA BWF-B, 1 CONDUTOR, 450/750 V, SECAO NOMINAL 240 MM2                                                                                                                                                                                                                                                                                                                                                                                         </v>
          </cell>
          <cell r="C770" t="str">
            <v xml:space="preserve">M     </v>
          </cell>
          <cell r="D770" t="str">
            <v>CR</v>
          </cell>
          <cell r="E770" t="str">
            <v>239,12</v>
          </cell>
        </row>
        <row r="771">
          <cell r="A771">
            <v>986</v>
          </cell>
          <cell r="B771" t="str">
            <v xml:space="preserve">CABO DE COBRE, RIGIDO, CLASSE 2, ISOLACAO EM PVC/A, ANTICHAMA BWF-B, 1 CONDUTOR, 450/750 V, SECAO NOMINAL 25 MM2                                                                                                                                                                                                                                                                                                                                                                                          </v>
          </cell>
          <cell r="C771" t="str">
            <v xml:space="preserve">M     </v>
          </cell>
          <cell r="D771" t="str">
            <v>CR</v>
          </cell>
          <cell r="E771" t="str">
            <v>22,81</v>
          </cell>
        </row>
        <row r="772">
          <cell r="A772">
            <v>987</v>
          </cell>
          <cell r="B772" t="str">
            <v xml:space="preserve">CABO DE COBRE, RIGIDO, CLASSE 2, ISOLACAO EM PVC/A, ANTICHAMA BWF-B, 1 CONDUTOR, 450/750 V, SECAO NOMINAL 35 MM2                                                                                                                                                                                                                                                                                                                                                                                          </v>
          </cell>
          <cell r="C772" t="str">
            <v xml:space="preserve">M     </v>
          </cell>
          <cell r="D772" t="str">
            <v>CR</v>
          </cell>
          <cell r="E772" t="str">
            <v>31,22</v>
          </cell>
        </row>
        <row r="773">
          <cell r="A773">
            <v>1007</v>
          </cell>
          <cell r="B773" t="str">
            <v xml:space="preserve">CABO DE COBRE, RIGIDO, CLASSE 2, ISOLACAO EM PVC/A, ANTICHAMA BWF-B, 1 CONDUTOR, 450/750 V, SECAO NOMINAL 50 MM2                                                                                                                                                                                                                                                                                                                                                                                          </v>
          </cell>
          <cell r="C773" t="str">
            <v xml:space="preserve">M     </v>
          </cell>
          <cell r="D773" t="str">
            <v>CR</v>
          </cell>
          <cell r="E773" t="str">
            <v>43,22</v>
          </cell>
        </row>
        <row r="774">
          <cell r="A774">
            <v>1008</v>
          </cell>
          <cell r="B774" t="str">
            <v xml:space="preserve">CABO DE COBRE, RIGIDO, CLASSE 2, ISOLACAO EM PVC/A, ANTICHAMA BWF-B, 1 CONDUTOR, 450/750 V, SECAO NOMINAL 6 MM2                                                                                                                                                                                                                                                                                                                                                                                           </v>
          </cell>
          <cell r="C774" t="str">
            <v xml:space="preserve">M     </v>
          </cell>
          <cell r="D774" t="str">
            <v>CR</v>
          </cell>
          <cell r="E774" t="str">
            <v>5,48</v>
          </cell>
        </row>
        <row r="775">
          <cell r="A775">
            <v>988</v>
          </cell>
          <cell r="B775" t="str">
            <v xml:space="preserve">CABO DE COBRE, RIGIDO, CLASSE 2, ISOLACAO EM PVC/A, ANTICHAMA BWF-B, 1 CONDUTOR, 450/750 V, SECAO NOMINAL 70 MM2                                                                                                                                                                                                                                                                                                                                                                                          </v>
          </cell>
          <cell r="C775" t="str">
            <v xml:space="preserve">M     </v>
          </cell>
          <cell r="D775" t="str">
            <v>CR</v>
          </cell>
          <cell r="E775" t="str">
            <v>59,59</v>
          </cell>
        </row>
        <row r="776">
          <cell r="A776">
            <v>989</v>
          </cell>
          <cell r="B776" t="str">
            <v xml:space="preserve">CABO DE COBRE, RIGIDO, CLASSE 2, ISOLACAO EM PVC/A, ANTICHAMA BWF-B, 1 CONDUTOR, 450/750 V, SECAO NOMINAL 95 MM2                                                                                                                                                                                                                                                                                                                                                                                          </v>
          </cell>
          <cell r="C776" t="str">
            <v xml:space="preserve">M     </v>
          </cell>
          <cell r="D776" t="str">
            <v>CR</v>
          </cell>
          <cell r="E776" t="str">
            <v>82,25</v>
          </cell>
        </row>
        <row r="777">
          <cell r="A777">
            <v>1006</v>
          </cell>
          <cell r="B777" t="str">
            <v xml:space="preserve">CABO DE COBRE, RIGIDO, CLASSE 2, ISOLACAO EM PVC, ANTI-CHAMA BWF-B, 1 CONDUTOR, 450/750 V, DIAMETRO 120 MM2                                                                                                                                                                                                                                                                                                                                                                                               </v>
          </cell>
          <cell r="C777" t="str">
            <v xml:space="preserve">M     </v>
          </cell>
          <cell r="D777" t="str">
            <v>CR</v>
          </cell>
          <cell r="E777" t="str">
            <v>110,27</v>
          </cell>
        </row>
        <row r="778">
          <cell r="A778">
            <v>43972</v>
          </cell>
          <cell r="B778" t="str">
            <v xml:space="preserve">CABO DE REDE, PAR TRANCADO U/UTP, 4 PARES, CATEGORIA 5E (CAT 5E), ISOLAMENTO PVC (CM)                                                                                                                                                                                                                                                                                                                                                                                                                     </v>
          </cell>
          <cell r="C778" t="str">
            <v xml:space="preserve">M     </v>
          </cell>
          <cell r="D778" t="str">
            <v>CR</v>
          </cell>
          <cell r="E778" t="str">
            <v>3,69</v>
          </cell>
        </row>
        <row r="779">
          <cell r="A779">
            <v>43971</v>
          </cell>
          <cell r="B779" t="str">
            <v xml:space="preserve">CABO DE REDE, PAR TRANCADO U/UTP, 4 PARES, CATEGORIA 5E (CAT 5E), ISOLAMENTO PVC (CMX)                                                                                                                                                                                                                                                                                                                                                                                                                    </v>
          </cell>
          <cell r="C779" t="str">
            <v xml:space="preserve">M     </v>
          </cell>
          <cell r="D779" t="str">
            <v xml:space="preserve">C </v>
          </cell>
          <cell r="E779" t="str">
            <v>2,82</v>
          </cell>
        </row>
        <row r="780">
          <cell r="A780">
            <v>39598</v>
          </cell>
          <cell r="B780" t="str">
            <v xml:space="preserve">CABO DE REDE, PAR TRANCADO U/UTP, 4 PARES, CATEGORIA 5E (CAT 5E), ISOLAMENTO PVC (LSZH)                                                                                                                                                                                                                                                                                                                                                                                                                   </v>
          </cell>
          <cell r="C780" t="str">
            <v xml:space="preserve">M     </v>
          </cell>
          <cell r="D780" t="str">
            <v>CR</v>
          </cell>
          <cell r="E780" t="str">
            <v>5,23</v>
          </cell>
        </row>
        <row r="781">
          <cell r="A781">
            <v>43973</v>
          </cell>
          <cell r="B781" t="str">
            <v xml:space="preserve">CABO DE REDE, PAR TRANCADO U/UTP, 4 PARES, CATEGORIA 6 (CAT 6), ISOLAMENTO PVC (CM)                                                                                                                                                                                                                                                                                                                                                                                                                       </v>
          </cell>
          <cell r="C781" t="str">
            <v xml:space="preserve">M     </v>
          </cell>
          <cell r="D781" t="str">
            <v>CR</v>
          </cell>
          <cell r="E781" t="str">
            <v>3,86</v>
          </cell>
        </row>
        <row r="782">
          <cell r="A782">
            <v>39599</v>
          </cell>
          <cell r="B782" t="str">
            <v xml:space="preserve">CABO DE REDE, PAR TRANCADO UTP, 4 PARES, CATEGORIA 6 (CAT 6), ISOLAMENTO PVC (LSZH)                                                                                                                                                                                                                                                                                                                                                                                                                       </v>
          </cell>
          <cell r="C782" t="str">
            <v xml:space="preserve">M     </v>
          </cell>
          <cell r="D782" t="str">
            <v>CR</v>
          </cell>
          <cell r="E782" t="str">
            <v>7,52</v>
          </cell>
        </row>
        <row r="783">
          <cell r="A783">
            <v>43832</v>
          </cell>
          <cell r="B783" t="str">
            <v xml:space="preserve">CABO ELETRONICO CATEGORIA 6A U/UTP 23AWG X 4P                                                                                                                                                                                                                                                                                                                                                                                                                                                             </v>
          </cell>
          <cell r="C783" t="str">
            <v xml:space="preserve">M     </v>
          </cell>
          <cell r="D783" t="str">
            <v>CR</v>
          </cell>
          <cell r="E783" t="str">
            <v>19,81</v>
          </cell>
        </row>
        <row r="784">
          <cell r="A784">
            <v>34602</v>
          </cell>
          <cell r="B784" t="str">
            <v xml:space="preserve">CABO FLEXIVEL PVC 750 V, 2 CONDUTORES DE 1,5 MM2                                                                                                                                                                                                                                                                                                                                                                                                                                                          </v>
          </cell>
          <cell r="C784" t="str">
            <v xml:space="preserve">M     </v>
          </cell>
          <cell r="D784" t="str">
            <v>CR</v>
          </cell>
          <cell r="E784" t="str">
            <v>3,77</v>
          </cell>
        </row>
        <row r="785">
          <cell r="A785">
            <v>34607</v>
          </cell>
          <cell r="B785" t="str">
            <v xml:space="preserve">CABO FLEXIVEL PVC 750 V, 2 CONDUTORES DE 4,0 MM2                                                                                                                                                                                                                                                                                                                                                                                                                                                          </v>
          </cell>
          <cell r="C785" t="str">
            <v xml:space="preserve">M     </v>
          </cell>
          <cell r="D785" t="str">
            <v>CR</v>
          </cell>
          <cell r="E785" t="str">
            <v>9,24</v>
          </cell>
        </row>
        <row r="786">
          <cell r="A786">
            <v>34609</v>
          </cell>
          <cell r="B786" t="str">
            <v xml:space="preserve">CABO FLEXIVEL PVC 750 V, 2 CONDUTORES DE 6,0 MM2                                                                                                                                                                                                                                                                                                                                                                                                                                                          </v>
          </cell>
          <cell r="C786" t="str">
            <v xml:space="preserve">M     </v>
          </cell>
          <cell r="D786" t="str">
            <v>CR</v>
          </cell>
          <cell r="E786" t="str">
            <v>13,45</v>
          </cell>
        </row>
        <row r="787">
          <cell r="A787">
            <v>34618</v>
          </cell>
          <cell r="B787" t="str">
            <v xml:space="preserve">CABO FLEXIVEL PVC 750 V, 3 CONDUTORES DE 1,5 MM2                                                                                                                                                                                                                                                                                                                                                                                                                                                          </v>
          </cell>
          <cell r="C787" t="str">
            <v xml:space="preserve">M     </v>
          </cell>
          <cell r="D787" t="str">
            <v>CR</v>
          </cell>
          <cell r="E787" t="str">
            <v>5,14</v>
          </cell>
        </row>
        <row r="788">
          <cell r="A788">
            <v>34621</v>
          </cell>
          <cell r="B788" t="str">
            <v xml:space="preserve">CABO FLEXIVEL PVC 750 V, 3 CONDUTORES DE 4,0 MM2                                                                                                                                                                                                                                                                                                                                                                                                                                                          </v>
          </cell>
          <cell r="C788" t="str">
            <v xml:space="preserve">M     </v>
          </cell>
          <cell r="D788" t="str">
            <v>CR</v>
          </cell>
          <cell r="E788" t="str">
            <v>12,75</v>
          </cell>
        </row>
        <row r="789">
          <cell r="A789">
            <v>34622</v>
          </cell>
          <cell r="B789" t="str">
            <v xml:space="preserve">CABO FLEXIVEL PVC 750 V, 3 CONDUTORES DE 6,0 MM2                                                                                                                                                                                                                                                                                                                                                                                                                                                          </v>
          </cell>
          <cell r="C789" t="str">
            <v xml:space="preserve">M     </v>
          </cell>
          <cell r="D789" t="str">
            <v>CR</v>
          </cell>
          <cell r="E789" t="str">
            <v>18,94</v>
          </cell>
        </row>
        <row r="790">
          <cell r="A790">
            <v>34624</v>
          </cell>
          <cell r="B790" t="str">
            <v xml:space="preserve">CABO FLEXIVEL PVC 750 V, 4 CONDUTORES DE 1,5 MM2                                                                                                                                                                                                                                                                                                                                                                                                                                                          </v>
          </cell>
          <cell r="C790" t="str">
            <v xml:space="preserve">M     </v>
          </cell>
          <cell r="D790" t="str">
            <v>CR</v>
          </cell>
          <cell r="E790" t="str">
            <v>6,87</v>
          </cell>
        </row>
        <row r="791">
          <cell r="A791">
            <v>34627</v>
          </cell>
          <cell r="B791" t="str">
            <v xml:space="preserve">CABO FLEXIVEL PVC 750 V, 4 CONDUTORES DE 4,0 MM2                                                                                                                                                                                                                                                                                                                                                                                                                                                          </v>
          </cell>
          <cell r="C791" t="str">
            <v xml:space="preserve">M     </v>
          </cell>
          <cell r="D791" t="str">
            <v>CR</v>
          </cell>
          <cell r="E791" t="str">
            <v>16,56</v>
          </cell>
        </row>
        <row r="792">
          <cell r="A792">
            <v>34629</v>
          </cell>
          <cell r="B792" t="str">
            <v xml:space="preserve">CABO FLEXIVEL PVC 750 V, 4 CONDUTORES DE 6,0 MM2                                                                                                                                                                                                                                                                                                                                                                                                                                                          </v>
          </cell>
          <cell r="C792" t="str">
            <v xml:space="preserve">M     </v>
          </cell>
          <cell r="D792" t="str">
            <v>CR</v>
          </cell>
          <cell r="E792" t="str">
            <v>25,30</v>
          </cell>
        </row>
        <row r="793">
          <cell r="A793">
            <v>39257</v>
          </cell>
          <cell r="B793" t="str">
            <v xml:space="preserve">CABO MULTIPOLAR DE COBRE, FLEXIVEL, CLASSE 4 OU 5, ISOLACAO EM HEPR, COBERTURA EM PVC-ST2, ANTICHAMA BWF-B, 0,6/1 KV, 3 CONDUTORES DE 1,5 MM2                                                                                                                                                                                                                                                                                                                                                             </v>
          </cell>
          <cell r="C793" t="str">
            <v xml:space="preserve">M     </v>
          </cell>
          <cell r="D793" t="str">
            <v>CR</v>
          </cell>
          <cell r="E793" t="str">
            <v>5,15</v>
          </cell>
        </row>
        <row r="794">
          <cell r="A794">
            <v>39261</v>
          </cell>
          <cell r="B794" t="str">
            <v xml:space="preserve">CABO MULTIPOLAR DE COBRE, FLEXIVEL, CLASSE 4 OU 5, ISOLACAO EM HEPR, COBERTURA EM PVC-ST2, ANTICHAMA BWF-B, 0,6/1 KV, 3 CONDUTORES DE 10 MM2                                                                                                                                                                                                                                                                                                                                                              </v>
          </cell>
          <cell r="C794" t="str">
            <v xml:space="preserve">M     </v>
          </cell>
          <cell r="D794" t="str">
            <v>CR</v>
          </cell>
          <cell r="E794" t="str">
            <v>29,48</v>
          </cell>
        </row>
        <row r="795">
          <cell r="A795">
            <v>39268</v>
          </cell>
          <cell r="B795" t="str">
            <v xml:space="preserve">CABO MULTIPOLAR DE COBRE, FLEXIVEL, CLASSE 4 OU 5, ISOLACAO EM HEPR, COBERTURA EM PVC-ST2, ANTICHAMA BWF-B, 0,6/1 KV, 3 CONDUTORES DE 120 MM2                                                                                                                                                                                                                                                                                                                                                             </v>
          </cell>
          <cell r="C795" t="str">
            <v xml:space="preserve">M     </v>
          </cell>
          <cell r="D795" t="str">
            <v>CR</v>
          </cell>
          <cell r="E795" t="str">
            <v>460,77</v>
          </cell>
        </row>
        <row r="796">
          <cell r="A796">
            <v>39262</v>
          </cell>
          <cell r="B796" t="str">
            <v xml:space="preserve">CABO MULTIPOLAR DE COBRE, FLEXIVEL, CLASSE 4 OU 5, ISOLACAO EM HEPR, COBERTURA EM PVC-ST2, ANTICHAMA BWF-B, 0,6/1 KV, 3 CONDUTORES DE 16 MM2                                                                                                                                                                                                                                                                                                                                                              </v>
          </cell>
          <cell r="C796" t="str">
            <v xml:space="preserve">M     </v>
          </cell>
          <cell r="D796" t="str">
            <v>CR</v>
          </cell>
          <cell r="E796" t="str">
            <v>46,94</v>
          </cell>
        </row>
        <row r="797">
          <cell r="A797">
            <v>39258</v>
          </cell>
          <cell r="B797" t="str">
            <v xml:space="preserve">CABO MULTIPOLAR DE COBRE, FLEXIVEL, CLASSE 4 OU 5, ISOLACAO EM HEPR, COBERTURA EM PVC-ST2, ANTICHAMA BWF-B, 0,6/1 KV, 3 CONDUTORES DE 2,5 MM2                                                                                                                                                                                                                                                                                                                                                             </v>
          </cell>
          <cell r="C797" t="str">
            <v xml:space="preserve">M     </v>
          </cell>
          <cell r="D797" t="str">
            <v>CR</v>
          </cell>
          <cell r="E797" t="str">
            <v>7,76</v>
          </cell>
        </row>
        <row r="798">
          <cell r="A798">
            <v>39263</v>
          </cell>
          <cell r="B798" t="str">
            <v xml:space="preserve">CABO MULTIPOLAR DE COBRE, FLEXIVEL, CLASSE 4 OU 5, ISOLACAO EM HEPR, COBERTURA EM PVC-ST2, ANTICHAMA BWF-B, 0,6/1 KV, 3 CONDUTORES DE 25 MM2                                                                                                                                                                                                                                                                                                                                                              </v>
          </cell>
          <cell r="C798" t="str">
            <v xml:space="preserve">M     </v>
          </cell>
          <cell r="D798" t="str">
            <v>CR</v>
          </cell>
          <cell r="E798" t="str">
            <v>81,17</v>
          </cell>
        </row>
        <row r="799">
          <cell r="A799">
            <v>39264</v>
          </cell>
          <cell r="B799" t="str">
            <v xml:space="preserve">CABO MULTIPOLAR DE COBRE, FLEXIVEL, CLASSE 4 OU 5, ISOLACAO EM HEPR, COBERTURA EM PVC-ST2, ANTICHAMA BWF-B, 0,6/1 KV, 3 CONDUTORES DE 35 MM2                                                                                                                                                                                                                                                                                                                                                              </v>
          </cell>
          <cell r="C799" t="str">
            <v xml:space="preserve">M     </v>
          </cell>
          <cell r="D799" t="str">
            <v>CR</v>
          </cell>
          <cell r="E799" t="str">
            <v>112,45</v>
          </cell>
        </row>
        <row r="800">
          <cell r="A800">
            <v>39259</v>
          </cell>
          <cell r="B800" t="str">
            <v xml:space="preserve">CABO MULTIPOLAR DE COBRE, FLEXIVEL, CLASSE 4 OU 5, ISOLACAO EM HEPR, COBERTURA EM PVC-ST2, ANTICHAMA BWF-B, 0,6/1 KV, 3 CONDUTORES DE 4 MM2                                                                                                                                                                                                                                                                                                                                                               </v>
          </cell>
          <cell r="C800" t="str">
            <v xml:space="preserve">M     </v>
          </cell>
          <cell r="D800" t="str">
            <v>CR</v>
          </cell>
          <cell r="E800" t="str">
            <v>11,95</v>
          </cell>
        </row>
        <row r="801">
          <cell r="A801">
            <v>39265</v>
          </cell>
          <cell r="B801" t="str">
            <v xml:space="preserve">CABO MULTIPOLAR DE COBRE, FLEXIVEL, CLASSE 4 OU 5, ISOLACAO EM HEPR, COBERTURA EM PVC-ST2, ANTICHAMA BWF-B, 0,6/1 KV, 3 CONDUTORES DE 50 MM2                                                                                                                                                                                                                                                                                                                                                              </v>
          </cell>
          <cell r="C801" t="str">
            <v xml:space="preserve">M     </v>
          </cell>
          <cell r="D801" t="str">
            <v>CR</v>
          </cell>
          <cell r="E801" t="str">
            <v>152,66</v>
          </cell>
        </row>
        <row r="802">
          <cell r="A802">
            <v>39260</v>
          </cell>
          <cell r="B802" t="str">
            <v xml:space="preserve">CABO MULTIPOLAR DE COBRE, FLEXIVEL, CLASSE 4 OU 5, ISOLACAO EM HEPR, COBERTURA EM PVC-ST2, ANTICHAMA BWF-B, 0,6/1 KV, 3 CONDUTORES DE 6 MM2                                                                                                                                                                                                                                                                                                                                                               </v>
          </cell>
          <cell r="C802" t="str">
            <v xml:space="preserve">M     </v>
          </cell>
          <cell r="D802" t="str">
            <v>CR</v>
          </cell>
          <cell r="E802" t="str">
            <v>18,30</v>
          </cell>
        </row>
        <row r="803">
          <cell r="A803">
            <v>39266</v>
          </cell>
          <cell r="B803" t="str">
            <v xml:space="preserve">CABO MULTIPOLAR DE COBRE, FLEXIVEL, CLASSE 4 OU 5, ISOLACAO EM HEPR, COBERTURA EM PVC-ST2, ANTICHAMA BWF-B, 0,6/1 KV, 3 CONDUTORES DE 70 MM2                                                                                                                                                                                                                                                                                                                                                              </v>
          </cell>
          <cell r="C803" t="str">
            <v xml:space="preserve">M     </v>
          </cell>
          <cell r="D803" t="str">
            <v>CR</v>
          </cell>
          <cell r="E803" t="str">
            <v>230,37</v>
          </cell>
        </row>
        <row r="804">
          <cell r="A804">
            <v>39267</v>
          </cell>
          <cell r="B804" t="str">
            <v xml:space="preserve">CABO MULTIPOLAR DE COBRE, FLEXIVEL, CLASSE 4 OU 5, ISOLACAO EM HEPR, COBERTURA EM PVC-ST2, ANTICHAMA BWF-B, 0,6/1 KV, 3 CONDUTORES DE 95 MM2                                                                                                                                                                                                                                                                                                                                                              </v>
          </cell>
          <cell r="C804" t="str">
            <v xml:space="preserve">M     </v>
          </cell>
          <cell r="D804" t="str">
            <v>CR</v>
          </cell>
          <cell r="E804" t="str">
            <v>288,02</v>
          </cell>
        </row>
        <row r="805">
          <cell r="A805">
            <v>11901</v>
          </cell>
          <cell r="B805" t="str">
            <v xml:space="preserve">CABO TELEFONICO CCI 50, 1 PAR, USO INTERNO, SEM BLINDAGEM                                                                                                                                                                                                                                                                                                                                                                                                                                                 </v>
          </cell>
          <cell r="C805" t="str">
            <v xml:space="preserve">M     </v>
          </cell>
          <cell r="D805" t="str">
            <v>CR</v>
          </cell>
          <cell r="E805" t="str">
            <v>0,68</v>
          </cell>
        </row>
        <row r="806">
          <cell r="A806">
            <v>11902</v>
          </cell>
          <cell r="B806" t="str">
            <v xml:space="preserve">CABO TELEFONICO CCI 50, 2 PARES, USO INTERNO, SEM BLINDAGEM                                                                                                                                                                                                                                                                                                                                                                                                                                               </v>
          </cell>
          <cell r="C806" t="str">
            <v xml:space="preserve">M     </v>
          </cell>
          <cell r="D806" t="str">
            <v>CR</v>
          </cell>
          <cell r="E806" t="str">
            <v>1,29</v>
          </cell>
        </row>
        <row r="807">
          <cell r="A807">
            <v>11903</v>
          </cell>
          <cell r="B807" t="str">
            <v xml:space="preserve">CABO TELEFONICO CCI 50, 3 PARES, USO INTERNO, SEM BLINDAGEM                                                                                                                                                                                                                                                                                                                                                                                                                                               </v>
          </cell>
          <cell r="C807" t="str">
            <v xml:space="preserve">M     </v>
          </cell>
          <cell r="D807" t="str">
            <v>CR</v>
          </cell>
          <cell r="E807" t="str">
            <v>1,37</v>
          </cell>
        </row>
        <row r="808">
          <cell r="A808">
            <v>11904</v>
          </cell>
          <cell r="B808" t="str">
            <v xml:space="preserve">CABO TELEFONICO CCI 50, 4 PARES, USO INTERNO, SEM BLINDAGEM                                                                                                                                                                                                                                                                                                                                                                                                                                               </v>
          </cell>
          <cell r="C808" t="str">
            <v xml:space="preserve">M     </v>
          </cell>
          <cell r="D808" t="str">
            <v>CR</v>
          </cell>
          <cell r="E808" t="str">
            <v>2,08</v>
          </cell>
        </row>
        <row r="809">
          <cell r="A809">
            <v>11905</v>
          </cell>
          <cell r="B809" t="str">
            <v xml:space="preserve">CABO TELEFONICO CCI 50, 5 PARES, USO INTERNO, SEM BLINDAGEM                                                                                                                                                                                                                                                                                                                                                                                                                                               </v>
          </cell>
          <cell r="C809" t="str">
            <v xml:space="preserve">M     </v>
          </cell>
          <cell r="D809" t="str">
            <v>CR</v>
          </cell>
          <cell r="E809" t="str">
            <v>2,54</v>
          </cell>
        </row>
        <row r="810">
          <cell r="A810">
            <v>11906</v>
          </cell>
          <cell r="B810" t="str">
            <v xml:space="preserve">CABO TELEFONICO CCI 50, 6 PARES, USO INTERNO, SEM BLINDAGEM                                                                                                                                                                                                                                                                                                                                                                                                                                               </v>
          </cell>
          <cell r="C810" t="str">
            <v xml:space="preserve">M     </v>
          </cell>
          <cell r="D810" t="str">
            <v>CR</v>
          </cell>
          <cell r="E810" t="str">
            <v>3,23</v>
          </cell>
        </row>
        <row r="811">
          <cell r="A811">
            <v>11919</v>
          </cell>
          <cell r="B811" t="str">
            <v xml:space="preserve">CABO TELEFONICO CI 50, 10 PARES, USO INTERNO                                                                                                                                                                                                                                                                                                                                                                                                                                                              </v>
          </cell>
          <cell r="C811" t="str">
            <v xml:space="preserve">M     </v>
          </cell>
          <cell r="D811" t="str">
            <v>CR</v>
          </cell>
          <cell r="E811" t="str">
            <v>5,91</v>
          </cell>
        </row>
        <row r="812">
          <cell r="A812">
            <v>11920</v>
          </cell>
          <cell r="B812" t="str">
            <v xml:space="preserve">CABO TELEFONICO CI 50, 20 PARES, USO INTERNO                                                                                                                                                                                                                                                                                                                                                                                                                                                              </v>
          </cell>
          <cell r="C812" t="str">
            <v xml:space="preserve">M     </v>
          </cell>
          <cell r="D812" t="str">
            <v>CR</v>
          </cell>
          <cell r="E812" t="str">
            <v>11,24</v>
          </cell>
        </row>
        <row r="813">
          <cell r="A813">
            <v>11924</v>
          </cell>
          <cell r="B813" t="str">
            <v xml:space="preserve">CABO TELEFONICO CI 50, 200 PARES, USO INTERNO                                                                                                                                                                                                                                                                                                                                                                                                                                                             </v>
          </cell>
          <cell r="C813" t="str">
            <v xml:space="preserve">M     </v>
          </cell>
          <cell r="D813" t="str">
            <v>CR</v>
          </cell>
          <cell r="E813" t="str">
            <v>94,34</v>
          </cell>
        </row>
        <row r="814">
          <cell r="A814">
            <v>11921</v>
          </cell>
          <cell r="B814" t="str">
            <v xml:space="preserve">CABO TELEFONICO CI 50, 30 PARES, USO INTERNO                                                                                                                                                                                                                                                                                                                                                                                                                                                              </v>
          </cell>
          <cell r="C814" t="str">
            <v xml:space="preserve">M     </v>
          </cell>
          <cell r="D814" t="str">
            <v>CR</v>
          </cell>
          <cell r="E814" t="str">
            <v>16,44</v>
          </cell>
        </row>
        <row r="815">
          <cell r="A815">
            <v>11922</v>
          </cell>
          <cell r="B815" t="str">
            <v xml:space="preserve">CABO TELEFONICO CI 50, 50 PARES, USO INTERNO                                                                                                                                                                                                                                                                                                                                                                                                                                                              </v>
          </cell>
          <cell r="C815" t="str">
            <v xml:space="preserve">M     </v>
          </cell>
          <cell r="D815" t="str">
            <v>CR</v>
          </cell>
          <cell r="E815" t="str">
            <v>26,59</v>
          </cell>
        </row>
        <row r="816">
          <cell r="A816">
            <v>11923</v>
          </cell>
          <cell r="B816" t="str">
            <v xml:space="preserve">CABO TELEFONICO CI 50, 75 PARES, USO INTERNO                                                                                                                                                                                                                                                                                                                                                                                                                                                              </v>
          </cell>
          <cell r="C816" t="str">
            <v xml:space="preserve">M     </v>
          </cell>
          <cell r="D816" t="str">
            <v>CR</v>
          </cell>
          <cell r="E816" t="str">
            <v>38,92</v>
          </cell>
        </row>
        <row r="817">
          <cell r="A817">
            <v>11916</v>
          </cell>
          <cell r="B817" t="str">
            <v xml:space="preserve">CABO TELEFONICO CTP - APL - 50, 10 PARES, USO EXTERNO                                                                                                                                                                                                                                                                                                                                                                                                                                                     </v>
          </cell>
          <cell r="C817" t="str">
            <v xml:space="preserve">M     </v>
          </cell>
          <cell r="D817" t="str">
            <v>CR</v>
          </cell>
          <cell r="E817" t="str">
            <v>8,09</v>
          </cell>
        </row>
        <row r="818">
          <cell r="A818">
            <v>11914</v>
          </cell>
          <cell r="B818" t="str">
            <v xml:space="preserve">CABO TELEFONICO CTP - APL - 50, 100 PARES, USO EXTERNO                                                                                                                                                                                                                                                                                                                                                                                                                                                    </v>
          </cell>
          <cell r="C818" t="str">
            <v xml:space="preserve">M     </v>
          </cell>
          <cell r="D818" t="str">
            <v>CR</v>
          </cell>
          <cell r="E818" t="str">
            <v>58,32</v>
          </cell>
        </row>
        <row r="819">
          <cell r="A819">
            <v>11917</v>
          </cell>
          <cell r="B819" t="str">
            <v xml:space="preserve">CABO TELEFONICO CTP - APL - 50, 20 PARES, USO EXTERNO                                                                                                                                                                                                                                                                                                                                                                                                                                                     </v>
          </cell>
          <cell r="C819" t="str">
            <v xml:space="preserve">M     </v>
          </cell>
          <cell r="D819" t="str">
            <v>CR</v>
          </cell>
          <cell r="E819" t="str">
            <v>14,25</v>
          </cell>
        </row>
        <row r="820">
          <cell r="A820">
            <v>11918</v>
          </cell>
          <cell r="B820" t="str">
            <v xml:space="preserve">CABO TELEFONICO CTP - APL - 50, 30 PARES, USO EXTERNO                                                                                                                                                                                                                                                                                                                                                                                                                                                     </v>
          </cell>
          <cell r="C820" t="str">
            <v xml:space="preserve">M     </v>
          </cell>
          <cell r="D820" t="str">
            <v>CR</v>
          </cell>
          <cell r="E820" t="str">
            <v>16,91</v>
          </cell>
        </row>
        <row r="821">
          <cell r="A821">
            <v>37734</v>
          </cell>
          <cell r="B821" t="str">
            <v xml:space="preserve">CACAMBA METALICA BASCULANTE COM CAPACIDADE DE 10 M3 (INCLUI MONTAGEM, NAO INCLUI CAMINHAO)                                                                                                                                                                                                                                                                                                                                                                                                                </v>
          </cell>
          <cell r="C821" t="str">
            <v xml:space="preserve">UN    </v>
          </cell>
          <cell r="D821" t="str">
            <v>AS</v>
          </cell>
          <cell r="E821" t="str">
            <v>75.443,33</v>
          </cell>
        </row>
        <row r="822">
          <cell r="A822">
            <v>42251</v>
          </cell>
          <cell r="B822" t="str">
            <v xml:space="preserve">CACAMBA METALICA BASCULANTE COM CAPACIDADE DE 12 M3 (INCLUI MONTAGEM, NAO INCLUI CAMINHAO)                                                                                                                                                                                                                                                                                                                                                                                                                </v>
          </cell>
          <cell r="C822" t="str">
            <v xml:space="preserve">UN    </v>
          </cell>
          <cell r="D822" t="str">
            <v>AS</v>
          </cell>
          <cell r="E822" t="str">
            <v>85.670,51</v>
          </cell>
        </row>
        <row r="823">
          <cell r="A823">
            <v>37733</v>
          </cell>
          <cell r="B823" t="str">
            <v xml:space="preserve">CACAMBA METALICA BASCULANTE COM CAPACIDADE DE 6 M3 (INCLUI MONTAGEM, NAO INCLUI CAMINHAO)                                                                                                                                                                                                                                                                                                                                                                                                                 </v>
          </cell>
          <cell r="C823" t="str">
            <v xml:space="preserve">UN    </v>
          </cell>
          <cell r="D823" t="str">
            <v>AS</v>
          </cell>
          <cell r="E823" t="str">
            <v>56.567,13</v>
          </cell>
        </row>
        <row r="824">
          <cell r="A824">
            <v>37735</v>
          </cell>
          <cell r="B824" t="str">
            <v xml:space="preserve">CACAMBA METALICA BASCULANTE COM CAPACIDADE DE 8 M3 (INCLUI MONTAGEM, NAO INCLUI CAMINHAO)                                                                                                                                                                                                                                                                                                                                                                                                                 </v>
          </cell>
          <cell r="C824" t="str">
            <v xml:space="preserve">UN    </v>
          </cell>
          <cell r="D824" t="str">
            <v>AS</v>
          </cell>
          <cell r="E824" t="str">
            <v>68.163,39</v>
          </cell>
        </row>
        <row r="825">
          <cell r="A825">
            <v>5090</v>
          </cell>
          <cell r="B825" t="str">
            <v xml:space="preserve">CADEADO SIMPLES, CORPO EM LATAO MACICO, COM LARGURA DE 25 MM E ALTURA DE APROX 25 MM, HASTE CEMENTADA (NAO LONGA), EM ACO TEMPERADO COM DIAMETRO DE APROX 5,0 MM, INCLUINDO 2 CHAVES                                                                                                                                                                                                                                                                                                                      </v>
          </cell>
          <cell r="C825" t="str">
            <v xml:space="preserve">UN    </v>
          </cell>
          <cell r="D825" t="str">
            <v xml:space="preserve">C </v>
          </cell>
          <cell r="E825" t="str">
            <v>20,77</v>
          </cell>
        </row>
        <row r="826">
          <cell r="A826">
            <v>5085</v>
          </cell>
          <cell r="B826" t="str">
            <v xml:space="preserve">CADEADO SIMPLES, CORPO EM LATAO MACICO, COM LARGURA DE 35 MM E ALTURA DE APROX 30 MM, HASTE CEMENTADA (NAO LONGA), EM ACO TEMPERADO COM DIAMETRO DE APROX 6,0 MM, INCLUINDO 2 CHAVES                                                                                                                                                                                                                                                                                                                      </v>
          </cell>
          <cell r="C826" t="str">
            <v xml:space="preserve">UN    </v>
          </cell>
          <cell r="D826" t="str">
            <v>CR</v>
          </cell>
          <cell r="E826" t="str">
            <v>30,92</v>
          </cell>
        </row>
        <row r="827">
          <cell r="A827">
            <v>43603</v>
          </cell>
          <cell r="B827" t="str">
            <v xml:space="preserve">CADEADO SIMPLES, CORPO EM LATAO MACICO, COM LARGURA DE 50 MM E ALTURA DE APROX 40 MM, HASTE CEMENTADA EM ACO TEMPERADO COM DIAMETRO DE APROX 8,0 MM, INCLUINDO 2 CHAVES                                                                                                                                                                                                                                                                                                                                   </v>
          </cell>
          <cell r="C827" t="str">
            <v xml:space="preserve">UN    </v>
          </cell>
          <cell r="D827" t="str">
            <v>CR</v>
          </cell>
          <cell r="E827" t="str">
            <v>44,17</v>
          </cell>
        </row>
        <row r="828">
          <cell r="A828">
            <v>38374</v>
          </cell>
          <cell r="B828" t="str">
            <v xml:space="preserve">CADEIRA SUSPENSA MANUAL / BALANCIM INDIVIDUAL (NBR 14751)                                                                                                                                                                                                                                                                                                                                                                                                                                                 </v>
          </cell>
          <cell r="C828" t="str">
            <v xml:space="preserve">UN    </v>
          </cell>
          <cell r="D828" t="str">
            <v>CR</v>
          </cell>
          <cell r="E828" t="str">
            <v>898,82</v>
          </cell>
        </row>
        <row r="829">
          <cell r="A829">
            <v>20209</v>
          </cell>
          <cell r="B829" t="str">
            <v xml:space="preserve">CAIBRO APARELHADO  *7,5 X 7,5* CM, EM MACARANDUBA, ANGELIM OU EQUIVALENTE DA REGIAO                                                                                                                                                                                                                                                                                                                                                                                                                       </v>
          </cell>
          <cell r="C829" t="str">
            <v xml:space="preserve">M     </v>
          </cell>
          <cell r="D829" t="str">
            <v>CR</v>
          </cell>
          <cell r="E829" t="str">
            <v>27,96</v>
          </cell>
        </row>
        <row r="830">
          <cell r="A830">
            <v>20212</v>
          </cell>
          <cell r="B830" t="str">
            <v xml:space="preserve">CAIBRO APARELHADO *6 X 8* CM, EM MACARANDUBA, ANGELIM OU EQUIVALENTE DA REGIAO                                                                                                                                                                                                                                                                                                                                                                                                                            </v>
          </cell>
          <cell r="C830" t="str">
            <v xml:space="preserve">M     </v>
          </cell>
          <cell r="D830" t="str">
            <v>CR</v>
          </cell>
          <cell r="E830" t="str">
            <v>23,41</v>
          </cell>
        </row>
        <row r="831">
          <cell r="A831">
            <v>4430</v>
          </cell>
          <cell r="B831" t="str">
            <v xml:space="preserve">CAIBRO NAO APARELHADO *5 X 6* CM, EM MACARANDUBA, ANGELIM OU EQUIVALENTE DA REGIAO -  BRUTA                                                                                                                                                                                                                                                                                                                                                                                                               </v>
          </cell>
          <cell r="C831" t="str">
            <v xml:space="preserve">M     </v>
          </cell>
          <cell r="D831" t="str">
            <v xml:space="preserve">C </v>
          </cell>
          <cell r="E831" t="str">
            <v>13,70</v>
          </cell>
        </row>
        <row r="832">
          <cell r="A832">
            <v>4433</v>
          </cell>
          <cell r="B832" t="str">
            <v xml:space="preserve">CAIBRO NAO APARELHADO *6 X 6* CM, EM MACARANDUBA, ANGELIM OU EQUIVALENTE DA REGIAO - BRUTA                                                                                                                                                                                                                                                                                                                                                                                                                </v>
          </cell>
          <cell r="C832" t="str">
            <v xml:space="preserve">M     </v>
          </cell>
          <cell r="D832" t="str">
            <v>CR</v>
          </cell>
          <cell r="E832" t="str">
            <v>26,79</v>
          </cell>
        </row>
        <row r="833">
          <cell r="A833">
            <v>4400</v>
          </cell>
          <cell r="B833" t="str">
            <v xml:space="preserve">CAIBRO NAO APARELHADO,  *6 X 8* CM,  EM MACARANDUBA, ANGELIM OU EQUIVALENTE DA REGIAO -  BRUTA                                                                                                                                                                                                                                                                                                                                                                                                            </v>
          </cell>
          <cell r="C833" t="str">
            <v xml:space="preserve">M     </v>
          </cell>
          <cell r="D833" t="str">
            <v>CR</v>
          </cell>
          <cell r="E833" t="str">
            <v>21,80</v>
          </cell>
        </row>
        <row r="834">
          <cell r="A834">
            <v>2729</v>
          </cell>
          <cell r="B834" t="str">
            <v xml:space="preserve">CAIBRO ROLICO DE MADEIRA TRATADA, D = 4 A 7 CM, H = 3,00 M, EM EUCALIPTO OU EQUIVALENTE DA REGIAO                                                                                                                                                                                                                                                                                                                                                                                                         </v>
          </cell>
          <cell r="C834" t="str">
            <v xml:space="preserve">UN    </v>
          </cell>
          <cell r="D834" t="str">
            <v>CR</v>
          </cell>
          <cell r="E834" t="str">
            <v>25,85</v>
          </cell>
        </row>
        <row r="835">
          <cell r="A835">
            <v>4513</v>
          </cell>
          <cell r="B835" t="str">
            <v xml:space="preserve">CAIBRO 5 X 5 CM EM PINUS, MISTA OU EQUIVALENTE DA REGIAO - BRUTA                                                                                                                                                                                                                                                                                                                                                                                                                                          </v>
          </cell>
          <cell r="C835" t="str">
            <v xml:space="preserve">M     </v>
          </cell>
          <cell r="D835" t="str">
            <v>CR</v>
          </cell>
          <cell r="E835" t="str">
            <v>5,94</v>
          </cell>
        </row>
        <row r="836">
          <cell r="A836">
            <v>37106</v>
          </cell>
          <cell r="B836" t="str">
            <v xml:space="preserve">CAIXA D'AGUA / RESERVATORIO EM POLIESTER REFORCADO COM FIBRA DE VIDRO, 10000 LITROS, COM TAMPA                                                                                                                                                                                                                                                                                                                                                                                                            </v>
          </cell>
          <cell r="C836" t="str">
            <v xml:space="preserve">UN    </v>
          </cell>
          <cell r="D836" t="str">
            <v>CR</v>
          </cell>
          <cell r="E836" t="str">
            <v>4.002,82</v>
          </cell>
        </row>
        <row r="837">
          <cell r="A837">
            <v>11869</v>
          </cell>
          <cell r="B837" t="str">
            <v xml:space="preserve">CAIXA D'AGUA / RESERVATORIO EM POLIESTER REFORCADO COM FIBRA DE VIDRO, 1500 LITROS, COM TAMPA                                                                                                                                                                                                                                                                                                                                                                                                             </v>
          </cell>
          <cell r="C837" t="str">
            <v xml:space="preserve">UN    </v>
          </cell>
          <cell r="D837" t="str">
            <v>CR</v>
          </cell>
          <cell r="E837" t="str">
            <v>800,56</v>
          </cell>
        </row>
        <row r="838">
          <cell r="A838">
            <v>43981</v>
          </cell>
          <cell r="B838" t="str">
            <v xml:space="preserve">CAIXA D'AGUA / RESERVATORIO EM POLIESTER REFORCADO COM FIBRA DE VIDRO, 15000 LITROS, COM TAMPA                                                                                                                                                                                                                                                                                                                                                                                                            </v>
          </cell>
          <cell r="C838" t="str">
            <v xml:space="preserve">UN    </v>
          </cell>
          <cell r="D838" t="str">
            <v>CR</v>
          </cell>
          <cell r="E838" t="str">
            <v>6.032,22</v>
          </cell>
        </row>
        <row r="839">
          <cell r="A839">
            <v>37104</v>
          </cell>
          <cell r="B839" t="str">
            <v xml:space="preserve">CAIXA D'AGUA / RESERVATORIO EM POLIESTER REFORCADO COM FIBRA DE VIDRO, 2000 LITROS, COM TAMPA                                                                                                                                                                                                                                                                                                                                                                                                             </v>
          </cell>
          <cell r="C839" t="str">
            <v xml:space="preserve">UN    </v>
          </cell>
          <cell r="D839" t="str">
            <v>CR</v>
          </cell>
          <cell r="E839" t="str">
            <v>1.004,72</v>
          </cell>
        </row>
        <row r="840">
          <cell r="A840">
            <v>43982</v>
          </cell>
          <cell r="B840" t="str">
            <v xml:space="preserve">CAIXA D'AGUA / RESERVATORIO EM POLIESTER REFORCADO COM FIBRA DE VIDRO, 20000 LITROS, COM TAMPA                                                                                                                                                                                                                                                                                                                                                                                                            </v>
          </cell>
          <cell r="C840" t="str">
            <v xml:space="preserve">UN    </v>
          </cell>
          <cell r="D840" t="str">
            <v>CR</v>
          </cell>
          <cell r="E840" t="str">
            <v>9.529,39</v>
          </cell>
        </row>
        <row r="841">
          <cell r="A841">
            <v>43978</v>
          </cell>
          <cell r="B841" t="str">
            <v xml:space="preserve">CAIXA D'AGUA / RESERVATORIO EM POLIESTER REFORCADO COM FIBRA DE VIDRO, 3000 LITROS, COM TAMPA                                                                                                                                                                                                                                                                                                                                                                                                             </v>
          </cell>
          <cell r="C841" t="str">
            <v xml:space="preserve">UN    </v>
          </cell>
          <cell r="D841" t="str">
            <v>CR</v>
          </cell>
          <cell r="E841" t="str">
            <v>1.488,98</v>
          </cell>
        </row>
        <row r="842">
          <cell r="A842">
            <v>11871</v>
          </cell>
          <cell r="B842" t="str">
            <v xml:space="preserve">CAIXA D'AGUA / RESERVATORIO EM POLIESTER REFORCADO COM FIBRA DE VIDRO, 500 LITROS, COM TAMPA                                                                                                                                                                                                                                                                                                                                                                                                              </v>
          </cell>
          <cell r="C842" t="str">
            <v xml:space="preserve">UN    </v>
          </cell>
          <cell r="D842" t="str">
            <v>CR</v>
          </cell>
          <cell r="E842" t="str">
            <v>373,18</v>
          </cell>
        </row>
        <row r="843">
          <cell r="A843">
            <v>37105</v>
          </cell>
          <cell r="B843" t="str">
            <v xml:space="preserve">CAIXA D'AGUA / RESERVATORIO EM POLIESTER REFORCADO COM FIBRA DE VIDRO, 5000 LITROS, COM TAMPA                                                                                                                                                                                                                                                                                                                                                                                                             </v>
          </cell>
          <cell r="C843" t="str">
            <v xml:space="preserve">UN    </v>
          </cell>
          <cell r="D843" t="str">
            <v>CR</v>
          </cell>
          <cell r="E843" t="str">
            <v>2.296,18</v>
          </cell>
        </row>
        <row r="844">
          <cell r="A844">
            <v>43980</v>
          </cell>
          <cell r="B844" t="str">
            <v xml:space="preserve">CAIXA D'AGUA / RESERVATORIO EM POLIESTER REFORCADO COM FIBRA DE VIDRO, 7000 LITROS, COM TAMPA                                                                                                                                                                                                                                                                                                                                                                                                             </v>
          </cell>
          <cell r="C844" t="str">
            <v xml:space="preserve">UN    </v>
          </cell>
          <cell r="D844" t="str">
            <v>CR</v>
          </cell>
          <cell r="E844" t="str">
            <v>2.859,65</v>
          </cell>
        </row>
        <row r="845">
          <cell r="A845">
            <v>43979</v>
          </cell>
          <cell r="B845" t="str">
            <v xml:space="preserve">CAIXA D'AGUA / RESERVATORIO EM POLIESTER REFORCADO COM FIBRA DE VIDRO, 750 LITROS, COM TAMPA                                                                                                                                                                                                                                                                                                                                                                                                              </v>
          </cell>
          <cell r="C845" t="str">
            <v xml:space="preserve">UN    </v>
          </cell>
          <cell r="D845" t="str">
            <v>CR</v>
          </cell>
          <cell r="E845" t="str">
            <v>537,30</v>
          </cell>
        </row>
        <row r="846">
          <cell r="A846">
            <v>11868</v>
          </cell>
          <cell r="B846" t="str">
            <v xml:space="preserve">CAIXA D'AGUA / RESERVATORIO EM POLIESTER REFORCADO COM FIBRA DE VIDRO,1000 LITROS, COM TAMPA                                                                                                                                                                                                                                                                                                                                                                                                              </v>
          </cell>
          <cell r="C846" t="str">
            <v xml:space="preserve">UN    </v>
          </cell>
          <cell r="D846" t="str">
            <v>CR</v>
          </cell>
          <cell r="E846" t="str">
            <v>519,62</v>
          </cell>
        </row>
        <row r="847">
          <cell r="A847">
            <v>34636</v>
          </cell>
          <cell r="B847" t="str">
            <v xml:space="preserve">CAIXA D'AGUA / RESERVATORIO EM POLIETILENO, 1000 LITROS, COM TAMPA                                                                                                                                                                                                                                                                                                                                                                                                                                        </v>
          </cell>
          <cell r="C847" t="str">
            <v xml:space="preserve">UN    </v>
          </cell>
          <cell r="D847" t="str">
            <v xml:space="preserve">C </v>
          </cell>
          <cell r="E847" t="str">
            <v>369,00</v>
          </cell>
        </row>
        <row r="848">
          <cell r="A848">
            <v>34639</v>
          </cell>
          <cell r="B848" t="str">
            <v xml:space="preserve">CAIXA D'AGUA / RESERVATORIO EM POLIETILENO, 1500 LITROS, COM TAMPA                                                                                                                                                                                                                                                                                                                                                                                                                                        </v>
          </cell>
          <cell r="C848" t="str">
            <v xml:space="preserve">UN    </v>
          </cell>
          <cell r="D848" t="str">
            <v>CR</v>
          </cell>
          <cell r="E848" t="str">
            <v>851,72</v>
          </cell>
        </row>
        <row r="849">
          <cell r="A849">
            <v>34640</v>
          </cell>
          <cell r="B849" t="str">
            <v xml:space="preserve">CAIXA D'AGUA / RESERVATORIO EM POLIETILENO, 2000 LITROS, COM TAMPA                                                                                                                                                                                                                                                                                                                                                                                                                                        </v>
          </cell>
          <cell r="C849" t="str">
            <v xml:space="preserve">UN    </v>
          </cell>
          <cell r="D849" t="str">
            <v>CR</v>
          </cell>
          <cell r="E849" t="str">
            <v>966,14</v>
          </cell>
        </row>
        <row r="850">
          <cell r="A850">
            <v>43977</v>
          </cell>
          <cell r="B850" t="str">
            <v xml:space="preserve">CAIXA D'AGUA / RESERVATORIO EM POLIETILENO, 3000 LITROS, COM TAMPA                                                                                                                                                                                                                                                                                                                                                                                                                                        </v>
          </cell>
          <cell r="C850" t="str">
            <v xml:space="preserve">UN    </v>
          </cell>
          <cell r="D850" t="str">
            <v>CR</v>
          </cell>
          <cell r="E850" t="str">
            <v>1.665,56</v>
          </cell>
        </row>
        <row r="851">
          <cell r="A851">
            <v>34637</v>
          </cell>
          <cell r="B851" t="str">
            <v xml:space="preserve">CAIXA D'AGUA / RESERVATORIO EM POLIETILENO, 500 LITROS, COM TAMPA                                                                                                                                                                                                                                                                                                                                                                                                                                         </v>
          </cell>
          <cell r="C851" t="str">
            <v xml:space="preserve">UN    </v>
          </cell>
          <cell r="D851" t="str">
            <v>CR</v>
          </cell>
          <cell r="E851" t="str">
            <v>223,15</v>
          </cell>
        </row>
        <row r="852">
          <cell r="A852">
            <v>34638</v>
          </cell>
          <cell r="B852" t="str">
            <v xml:space="preserve">CAIXA D'AGUA / RESERVATORIO EM POLIETILENO, 750 LITROS, COM TAMPA                                                                                                                                                                                                                                                                                                                                                                                                                                         </v>
          </cell>
          <cell r="C852" t="str">
            <v xml:space="preserve">UN    </v>
          </cell>
          <cell r="D852" t="str">
            <v>CR</v>
          </cell>
          <cell r="E852" t="str">
            <v>345,17</v>
          </cell>
        </row>
        <row r="853">
          <cell r="A853">
            <v>34641</v>
          </cell>
          <cell r="B853" t="str">
            <v xml:space="preserve">CAIXA DE ATERRAMENTO EM CONCRETO PRE-MOLDADO, DIAMETRO DE 0,30 M E ALTURA DE 0,35 M, SEM FUNDO E COM TAMPA                                                                                                                                                                                                                                                                                                                                                                                                </v>
          </cell>
          <cell r="C853" t="str">
            <v xml:space="preserve">UN    </v>
          </cell>
          <cell r="D853" t="str">
            <v>CR</v>
          </cell>
          <cell r="E853" t="str">
            <v>82,22</v>
          </cell>
        </row>
        <row r="854">
          <cell r="A854">
            <v>43434</v>
          </cell>
          <cell r="B854" t="str">
            <v xml:space="preserve">CAIXA DE CONCRETO ARMADO PRE-MOLDADO, COM FUNDO E SEM TAMPA, DIMENSOES DE 0,30 X 0,30 X 0,30 M                                                                                                                                                                                                                                                                                                                                                                                                            </v>
          </cell>
          <cell r="C854" t="str">
            <v xml:space="preserve">UN    </v>
          </cell>
          <cell r="D854" t="str">
            <v>CR</v>
          </cell>
          <cell r="E854" t="str">
            <v>88,90</v>
          </cell>
        </row>
        <row r="855">
          <cell r="A855">
            <v>43435</v>
          </cell>
          <cell r="B855" t="str">
            <v xml:space="preserve">CAIXA DE CONCRETO ARMADO PRE-MOLDADO, COM FUNDO E SEM TAMPA, DIMENSOES DE 0,40 X 0,40 X 0,40 M                                                                                                                                                                                                                                                                                                                                                                                                            </v>
          </cell>
          <cell r="C855" t="str">
            <v xml:space="preserve">UN    </v>
          </cell>
          <cell r="D855" t="str">
            <v>CR</v>
          </cell>
          <cell r="E855" t="str">
            <v>162,98</v>
          </cell>
        </row>
        <row r="856">
          <cell r="A856">
            <v>43436</v>
          </cell>
          <cell r="B856" t="str">
            <v xml:space="preserve">CAIXA DE CONCRETO ARMADO PRE-MOLDADO, COM FUNDO E SEM TAMPA, DIMENSOES DE 0,60 X 0,60 X 0,50 M                                                                                                                                                                                                                                                                                                                                                                                                            </v>
          </cell>
          <cell r="C856" t="str">
            <v xml:space="preserve">UN    </v>
          </cell>
          <cell r="D856" t="str">
            <v>CR</v>
          </cell>
          <cell r="E856" t="str">
            <v>285,22</v>
          </cell>
        </row>
        <row r="857">
          <cell r="A857">
            <v>43437</v>
          </cell>
          <cell r="B857" t="str">
            <v xml:space="preserve">CAIXA DE CONCRETO ARMADO PRE-MOLDADO, COM FUNDO E SEM TAMPA, DIMENSOES DE 0,80 X 0,80 X 0,50 M                                                                                                                                                                                                                                                                                                                                                                                                            </v>
          </cell>
          <cell r="C857" t="str">
            <v xml:space="preserve">UN    </v>
          </cell>
          <cell r="D857" t="str">
            <v>CR</v>
          </cell>
          <cell r="E857" t="str">
            <v>517,10</v>
          </cell>
        </row>
        <row r="858">
          <cell r="A858">
            <v>43438</v>
          </cell>
          <cell r="B858" t="str">
            <v xml:space="preserve">CAIXA DE CONCRETO ARMADO PRE-MOLDADO, COM FUNDO E SEM TAMPA, DIMENSOES DE 1,00 X 1,00 X 0,50 M                                                                                                                                                                                                                                                                                                                                                                                                            </v>
          </cell>
          <cell r="C858" t="str">
            <v xml:space="preserve">UN    </v>
          </cell>
          <cell r="D858" t="str">
            <v>CR</v>
          </cell>
          <cell r="E858" t="str">
            <v>926,05</v>
          </cell>
        </row>
        <row r="859">
          <cell r="A859">
            <v>41627</v>
          </cell>
          <cell r="B859" t="str">
            <v xml:space="preserve">CAIXA DE CONCRETO ARMADO PRE-MOLDADO, COM FUNDO E TAMPA, DIMENSOES DE 0,30 X 0,30 X 0,30 M                                                                                                                                                                                                                                                                                                                                                                                                                </v>
          </cell>
          <cell r="C859" t="str">
            <v xml:space="preserve">UN    </v>
          </cell>
          <cell r="D859" t="str">
            <v>CR</v>
          </cell>
          <cell r="E859" t="str">
            <v>137,05</v>
          </cell>
        </row>
        <row r="860">
          <cell r="A860">
            <v>41628</v>
          </cell>
          <cell r="B860" t="str">
            <v xml:space="preserve">CAIXA DE CONCRETO ARMADO PRE-MOLDADO, COM FUNDO E TAMPA, DIMENSOES DE 0,40 X 0,40 X 0,40 M                                                                                                                                                                                                                                                                                                                                                                                                                </v>
          </cell>
          <cell r="C860" t="str">
            <v xml:space="preserve">UN    </v>
          </cell>
          <cell r="D860" t="str">
            <v>CR</v>
          </cell>
          <cell r="E860" t="str">
            <v>251,88</v>
          </cell>
        </row>
        <row r="861">
          <cell r="A861">
            <v>41629</v>
          </cell>
          <cell r="B861" t="str">
            <v xml:space="preserve">CAIXA DE CONCRETO ARMADO PRE-MOLDADO, COM FUNDO E TAMPA, DIMENSOES DE 0,60 X 0,60 X 0,50 M                                                                                                                                                                                                                                                                                                                                                                                                                </v>
          </cell>
          <cell r="C861" t="str">
            <v xml:space="preserve">UN    </v>
          </cell>
          <cell r="D861" t="str">
            <v>CR</v>
          </cell>
          <cell r="E861" t="str">
            <v>320,04</v>
          </cell>
        </row>
        <row r="862">
          <cell r="A862">
            <v>43429</v>
          </cell>
          <cell r="B862" t="str">
            <v xml:space="preserve">CAIXA DE CONCRETO ARMADO PRE-MOLDADO, SEM FUNDO, QUADRADA, DIMENSOES DE 0,30 X 0,30 X 0,30 M                                                                                                                                                                                                                                                                                                                                                                                                              </v>
          </cell>
          <cell r="C862" t="str">
            <v xml:space="preserve">UN    </v>
          </cell>
          <cell r="D862" t="str">
            <v>CR</v>
          </cell>
          <cell r="E862" t="str">
            <v>70,91</v>
          </cell>
        </row>
        <row r="863">
          <cell r="A863">
            <v>43430</v>
          </cell>
          <cell r="B863" t="str">
            <v xml:space="preserve">CAIXA DE CONCRETO ARMADO PRE-MOLDADO, SEM FUNDO, QUADRADA, DIMENSOES DE 0,40 X 0,40 X 0,40 M                                                                                                                                                                                                                                                                                                                                                                                                              </v>
          </cell>
          <cell r="C863" t="str">
            <v xml:space="preserve">UN    </v>
          </cell>
          <cell r="D863" t="str">
            <v>CR</v>
          </cell>
          <cell r="E863" t="str">
            <v>117,79</v>
          </cell>
        </row>
        <row r="864">
          <cell r="A864">
            <v>43431</v>
          </cell>
          <cell r="B864" t="str">
            <v xml:space="preserve">CAIXA DE CONCRETO ARMADO PRE-MOLDADO, SEM FUNDO, QUADRADA, DIMENSOES DE 0,60 X 0,60 X 0,50 M                                                                                                                                                                                                                                                                                                                                                                                                              </v>
          </cell>
          <cell r="C864" t="str">
            <v xml:space="preserve">UN    </v>
          </cell>
          <cell r="D864" t="str">
            <v>CR</v>
          </cell>
          <cell r="E864" t="str">
            <v>228,17</v>
          </cell>
        </row>
        <row r="865">
          <cell r="A865">
            <v>43432</v>
          </cell>
          <cell r="B865" t="str">
            <v xml:space="preserve">CAIXA DE CONCRETO ARMADO PRE-MOLDADO, SEM FUNDO, QUADRADA, DIMENSOES DE 0,80 X 0,80 X 0,50 M                                                                                                                                                                                                                                                                                                                                                                                                              </v>
          </cell>
          <cell r="C865" t="str">
            <v xml:space="preserve">UN    </v>
          </cell>
          <cell r="D865" t="str">
            <v>CR</v>
          </cell>
          <cell r="E865" t="str">
            <v>474,13</v>
          </cell>
        </row>
        <row r="866">
          <cell r="A866">
            <v>43433</v>
          </cell>
          <cell r="B866" t="str">
            <v xml:space="preserve">CAIXA DE CONCRETO ARMADO PRE-MOLDADO, SEM FUNDO, QUADRADA, DIMENSOES DE 1,00 X 1,00 X 0,50 M                                                                                                                                                                                                                                                                                                                                                                                                              </v>
          </cell>
          <cell r="C866" t="str">
            <v xml:space="preserve">UN    </v>
          </cell>
          <cell r="D866" t="str">
            <v>CR</v>
          </cell>
          <cell r="E866" t="str">
            <v>747,50</v>
          </cell>
        </row>
        <row r="867">
          <cell r="A867">
            <v>43094</v>
          </cell>
          <cell r="B867" t="str">
            <v xml:space="preserve">CAIXA DE DERIVACAO PARA MEDIDOR DE ENERGIA, COM BARRAMENTO MONOFASICO, EM POLICARBONATO / TERMOPLASTICO - MODULO (PADRAO CONCESSIONARIA LOCAL)                                                                                                                                                                                                                                                                                                                                                            </v>
          </cell>
          <cell r="C867" t="str">
            <v xml:space="preserve">UN    </v>
          </cell>
          <cell r="D867" t="str">
            <v>CR</v>
          </cell>
          <cell r="E867" t="str">
            <v>240,78</v>
          </cell>
        </row>
        <row r="868">
          <cell r="A868">
            <v>43093</v>
          </cell>
          <cell r="B868" t="str">
            <v xml:space="preserve">CAIXA DE DERIVACAO PARA MEDIDOR DE ENERGIA, COM BARRAMENTO POLIFASICO, EM POLICARBONATO / TERMOPLASTICO - MODULO (PADRAO CONCESSIONARIA LOCAL)                                                                                                                                                                                                                                                                                                                                                            </v>
          </cell>
          <cell r="C868" t="str">
            <v xml:space="preserve">UN    </v>
          </cell>
          <cell r="D868" t="str">
            <v>CR</v>
          </cell>
          <cell r="E868" t="str">
            <v>255,88</v>
          </cell>
        </row>
        <row r="869">
          <cell r="A869">
            <v>1030</v>
          </cell>
          <cell r="B869" t="str">
            <v xml:space="preserve">CAIXA DE DESCARGA DE PLASTICO EXTERNA, DE *9* L, PUXADOR FIO DE NYLON, NAO INCLUSO CANO, BOLSA, ENGATE                                                                                                                                                                                                                                                                                                                                                                                                    </v>
          </cell>
          <cell r="C869" t="str">
            <v xml:space="preserve">UN    </v>
          </cell>
          <cell r="D869" t="str">
            <v xml:space="preserve">C </v>
          </cell>
          <cell r="E869" t="str">
            <v>49,90</v>
          </cell>
        </row>
        <row r="870">
          <cell r="A870">
            <v>11694</v>
          </cell>
          <cell r="B870" t="str">
            <v xml:space="preserve">CAIXA DE DESCARGA PLASTICA DE EMBUTIR COMPLETA, COM ESPELHO PLASTICO, CAPACIDADE 6 A 10 L, ACESSORIOS INCLUSOS                                                                                                                                                                                                                                                                                                                                                                                            </v>
          </cell>
          <cell r="C870" t="str">
            <v xml:space="preserve">UN    </v>
          </cell>
          <cell r="D870" t="str">
            <v>CR</v>
          </cell>
          <cell r="E870" t="str">
            <v>1.103,05</v>
          </cell>
        </row>
        <row r="871">
          <cell r="A871">
            <v>11881</v>
          </cell>
          <cell r="B871" t="str">
            <v xml:space="preserve">CAIXA DE GORDURA CILINDRICA EM CONCRETO SIMPLES,  PRE-MOLDADA, COM DIAMETRO DE 40 CM E ALTURA DE 45 CM, COM TAMPA                                                                                                                                                                                                                                                                                                                                                                                         </v>
          </cell>
          <cell r="C871" t="str">
            <v xml:space="preserve">UN    </v>
          </cell>
          <cell r="D871" t="str">
            <v>CR</v>
          </cell>
          <cell r="E871" t="str">
            <v>125,94</v>
          </cell>
        </row>
        <row r="872">
          <cell r="A872">
            <v>35277</v>
          </cell>
          <cell r="B872" t="str">
            <v xml:space="preserve">CAIXA DE GORDURA EM PVC, DIAMETRO MINIMO 300 MM, DIAMETRO DE SAIDA 100 MM, CAPACIDADE  APROXIMADA 18 LITROS, COM TAMPA E CESTO                                                                                                                                                                                                                                                                                                                                                                            </v>
          </cell>
          <cell r="C872" t="str">
            <v xml:space="preserve">UN    </v>
          </cell>
          <cell r="D872" t="str">
            <v>CR</v>
          </cell>
          <cell r="E872" t="str">
            <v>335,58</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cell r="D873" t="str">
            <v>AS</v>
          </cell>
          <cell r="E873" t="str">
            <v>302,11</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cell r="D874" t="str">
            <v>AS</v>
          </cell>
          <cell r="E874" t="str">
            <v>382,13</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cell r="D875" t="str">
            <v>AS</v>
          </cell>
          <cell r="E875" t="str">
            <v>316,50</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cell r="D876" t="str">
            <v>AS</v>
          </cell>
          <cell r="E876" t="str">
            <v>386,63</v>
          </cell>
        </row>
        <row r="877">
          <cell r="A877">
            <v>34643</v>
          </cell>
          <cell r="B877" t="str">
            <v xml:space="preserve">CAIXA DE INSPECAO PARA ATERRAMENTO E PARA RAIOS, EM POLIPROPILENO,  DIAMETRO = 300 MM X ALTURA = 400 MM                                                                                                                                                                                                                                                                                                                                                                                                   </v>
          </cell>
          <cell r="C877" t="str">
            <v xml:space="preserve">UN    </v>
          </cell>
          <cell r="D877" t="str">
            <v>CR</v>
          </cell>
          <cell r="E877" t="str">
            <v>38,65</v>
          </cell>
        </row>
        <row r="878">
          <cell r="A878">
            <v>41480</v>
          </cell>
          <cell r="B878" t="str">
            <v xml:space="preserve">CAIXA DE INSPECAO PARA ATERRAMENTO OU OUTRO USO, EM PVC, DN = 250 X 250 MM                                                                                                                                                                                                                                                                                                                                                                                                                                </v>
          </cell>
          <cell r="C878" t="str">
            <v xml:space="preserve">UN    </v>
          </cell>
          <cell r="D878" t="str">
            <v>CR</v>
          </cell>
          <cell r="E878" t="str">
            <v>44,81</v>
          </cell>
        </row>
        <row r="879">
          <cell r="A879">
            <v>41474</v>
          </cell>
          <cell r="B879" t="str">
            <v xml:space="preserve">CAIXA DE INSPECAO PARA ATERRAMENTO OU OUTRO USO, EM PVC, DN = 300 X *300* MM                                                                                                                                                                                                                                                                                                                                                                                                                              </v>
          </cell>
          <cell r="C879" t="str">
            <v xml:space="preserve">UN    </v>
          </cell>
          <cell r="D879" t="str">
            <v>CR</v>
          </cell>
          <cell r="E879" t="str">
            <v>71,58</v>
          </cell>
        </row>
        <row r="880">
          <cell r="A880">
            <v>41475</v>
          </cell>
          <cell r="B880" t="str">
            <v xml:space="preserve">CAIXA DE INSPECAO PARA ATERRAMENTO OU OUTRO USO, EM PVC, DN = 300 X 250 MM                                                                                                                                                                                                                                                                                                                                                                                                                                </v>
          </cell>
          <cell r="C880" t="str">
            <v xml:space="preserve">UN    </v>
          </cell>
          <cell r="D880" t="str">
            <v>CR</v>
          </cell>
          <cell r="E880" t="str">
            <v>61,07</v>
          </cell>
        </row>
        <row r="881">
          <cell r="A881">
            <v>41476</v>
          </cell>
          <cell r="B881" t="str">
            <v xml:space="preserve">CAIXA DE INSPECAO PARA ATERRAMENTO OU OUTRO USO, EM PVC, DN = 300 X 600 MM                                                                                                                                                                                                                                                                                                                                                                                                                                </v>
          </cell>
          <cell r="C881" t="str">
            <v xml:space="preserve">UN    </v>
          </cell>
          <cell r="D881" t="str">
            <v>CR</v>
          </cell>
          <cell r="E881" t="str">
            <v>133,73</v>
          </cell>
        </row>
        <row r="882">
          <cell r="A882">
            <v>2555</v>
          </cell>
          <cell r="B882" t="str">
            <v xml:space="preserve">CAIXA DE LUZ "3 X 3" EM ACO ESMALTADA                                                                                                                                                                                                                                                                                                                                                                                                                                                                     </v>
          </cell>
          <cell r="C882" t="str">
            <v xml:space="preserve">UN    </v>
          </cell>
          <cell r="D882" t="str">
            <v>AS</v>
          </cell>
          <cell r="E882" t="str">
            <v>1,45</v>
          </cell>
        </row>
        <row r="883">
          <cell r="A883">
            <v>2556</v>
          </cell>
          <cell r="B883" t="str">
            <v xml:space="preserve">CAIXA DE LUZ "4 X 2" EM ACO ESMALTADA                                                                                                                                                                                                                                                                                                                                                                                                                                                                     </v>
          </cell>
          <cell r="C883" t="str">
            <v xml:space="preserve">UN    </v>
          </cell>
          <cell r="D883" t="str">
            <v>AS</v>
          </cell>
          <cell r="E883" t="str">
            <v>1,50</v>
          </cell>
        </row>
        <row r="884">
          <cell r="A884">
            <v>2557</v>
          </cell>
          <cell r="B884" t="str">
            <v xml:space="preserve">CAIXA DE LUZ "4 X 4" EM ACO ESMALTADA                                                                                                                                                                                                                                                                                                                                                                                                                                                                     </v>
          </cell>
          <cell r="C884" t="str">
            <v xml:space="preserve">UN    </v>
          </cell>
          <cell r="D884" t="str">
            <v>AS</v>
          </cell>
          <cell r="E884" t="str">
            <v>3,17</v>
          </cell>
        </row>
        <row r="885">
          <cell r="A885">
            <v>10569</v>
          </cell>
          <cell r="B885" t="str">
            <v xml:space="preserve">CAIXA DE PASSAGEM / DERIVACAO / LUZ, OCTOGONAL 4 X4, EM ACO ESMALTADA, COM FUNDO MOVEL SIMPLES (FMS)                                                                                                                                                                                                                                                                                                                                                                                                      </v>
          </cell>
          <cell r="C885" t="str">
            <v xml:space="preserve">UN    </v>
          </cell>
          <cell r="D885" t="str">
            <v>AS</v>
          </cell>
          <cell r="E885" t="str">
            <v>3,17</v>
          </cell>
        </row>
        <row r="886">
          <cell r="A886">
            <v>39810</v>
          </cell>
          <cell r="B886" t="str">
            <v xml:space="preserve">CAIXA DE PASSAGEM ELETRICA DE PAREDE, DE EMBUTIR, EM PVC, COM TAMPA APARAFUSADA, DIMENSOES 120 X 120 X *75* MM                                                                                                                                                                                                                                                                                                                                                                                            </v>
          </cell>
          <cell r="C886" t="str">
            <v xml:space="preserve">UN    </v>
          </cell>
          <cell r="D886" t="str">
            <v>CR</v>
          </cell>
          <cell r="E886" t="str">
            <v>32,49</v>
          </cell>
        </row>
        <row r="887">
          <cell r="A887">
            <v>39811</v>
          </cell>
          <cell r="B887" t="str">
            <v xml:space="preserve">CAIXA DE PASSAGEM ELETRICA DE PAREDE, DE EMBUTIR, EM PVC, COM TAMPA APARAFUSADA, DIMENSOES 150 X 150 X *75* MM                                                                                                                                                                                                                                                                                                                                                                                            </v>
          </cell>
          <cell r="C887" t="str">
            <v xml:space="preserve">UN    </v>
          </cell>
          <cell r="D887" t="str">
            <v>CR</v>
          </cell>
          <cell r="E887" t="str">
            <v>39,74</v>
          </cell>
        </row>
        <row r="888">
          <cell r="A888">
            <v>39812</v>
          </cell>
          <cell r="B888" t="str">
            <v xml:space="preserve">CAIXA DE PASSAGEM ELETRICA DE PAREDE, DE EMBUTIR, EM PVC, COM TAMPA APARAFUSADA, DIMENSOES 200 X 200 X *90* MM                                                                                                                                                                                                                                                                                                                                                                                            </v>
          </cell>
          <cell r="C888" t="str">
            <v xml:space="preserve">UN    </v>
          </cell>
          <cell r="D888" t="str">
            <v>CR</v>
          </cell>
          <cell r="E888" t="str">
            <v>65,35</v>
          </cell>
        </row>
        <row r="889">
          <cell r="A889">
            <v>43096</v>
          </cell>
          <cell r="B889" t="str">
            <v xml:space="preserve">CAIXA DE PASSAGEM ELETRICA DE PAREDE, DE EMBUTIR, EM TERMOPLASTICO / PVC, COM TAMPA APARAFUSADA, DIMENSOES 400 X 400 X *120* MM                                                                                                                                                                                                                                                                                                                                                                           </v>
          </cell>
          <cell r="C889" t="str">
            <v xml:space="preserve">UN    </v>
          </cell>
          <cell r="D889" t="str">
            <v>CR</v>
          </cell>
          <cell r="E889" t="str">
            <v>216,63</v>
          </cell>
        </row>
        <row r="890">
          <cell r="A890">
            <v>43102</v>
          </cell>
          <cell r="B890" t="str">
            <v xml:space="preserve">CAIXA DE PASSAGEM ELETRICA DE PAREDE, DE SOBREPOR, EM PVC, COM TAMPA APARAFUSADA, DIMENSOES 300 X 300 X *100* MM                                                                                                                                                                                                                                                                                                                                                                                          </v>
          </cell>
          <cell r="C890" t="str">
            <v xml:space="preserve">UN    </v>
          </cell>
          <cell r="D890" t="str">
            <v>CR</v>
          </cell>
          <cell r="E890" t="str">
            <v>131,72</v>
          </cell>
        </row>
        <row r="891">
          <cell r="A891">
            <v>43103</v>
          </cell>
          <cell r="B891" t="str">
            <v xml:space="preserve">CAIXA DE PASSAGEM ELETRICA DE PAREDE, DE SOBREPOR, EM PVC, COM TAMPA APARAFUSADA, DIMENSOES, 400 X 400 X *120* MM                                                                                                                                                                                                                                                                                                                                                                                         </v>
          </cell>
          <cell r="C891" t="str">
            <v xml:space="preserve">UN    </v>
          </cell>
          <cell r="D891" t="str">
            <v>CR</v>
          </cell>
          <cell r="E891" t="str">
            <v>193,96</v>
          </cell>
        </row>
        <row r="892">
          <cell r="A892">
            <v>43098</v>
          </cell>
          <cell r="B892" t="str">
            <v xml:space="preserve">CAIXA DE PASSAGEM ELETRICA DE PAREDE, DE SOBREPOR, EM TERMOPLASTICO / PVC, COM TAMPA APARAFUSA, DIMENSOES 200 X 200 X *100* MM                                                                                                                                                                                                                                                                                                                                                                            </v>
          </cell>
          <cell r="C892" t="str">
            <v xml:space="preserve">UN    </v>
          </cell>
          <cell r="D892" t="str">
            <v>CR</v>
          </cell>
          <cell r="E892" t="str">
            <v>73,38</v>
          </cell>
        </row>
        <row r="893">
          <cell r="A893">
            <v>43097</v>
          </cell>
          <cell r="B893" t="str">
            <v xml:space="preserve">CAIXA DE PASSAGEM ELETRICA DE PAREDE, DE SOBREPOR, EM TERMOPLASTICO / PVC, COM TAMPA APARAFUSADA, DIMENSOES, 150 X 150 X *100* MM                                                                                                                                                                                                                                                                                                                                                                         </v>
          </cell>
          <cell r="C893" t="str">
            <v xml:space="preserve">UN    </v>
          </cell>
          <cell r="D893" t="str">
            <v>CR</v>
          </cell>
          <cell r="E893" t="str">
            <v>43,47</v>
          </cell>
        </row>
        <row r="894">
          <cell r="A894">
            <v>43104</v>
          </cell>
          <cell r="B894" t="str">
            <v xml:space="preserve">CAIXA DE PASSAGEM ELETRICA, PARA PISO, EM PVC, DIMENSOES DE 3/4" A 4"                                                                                                                                                                                                                                                                                                                                                                                                                                     </v>
          </cell>
          <cell r="C894" t="str">
            <v xml:space="preserve">UN    </v>
          </cell>
          <cell r="D894" t="str">
            <v>CR</v>
          </cell>
          <cell r="E894" t="str">
            <v>514,25</v>
          </cell>
        </row>
        <row r="895">
          <cell r="A895">
            <v>39771</v>
          </cell>
          <cell r="B895" t="str">
            <v xml:space="preserve">CAIXA DE PASSAGEM METALICA DE SOBREPOR COM TAMPA PARAFUSADA, DIMENSOES 20 X 20 X 10 CM                                                                                                                                                                                                                                                                                                                                                                                                                    </v>
          </cell>
          <cell r="C895" t="str">
            <v xml:space="preserve">UN    </v>
          </cell>
          <cell r="D895" t="str">
            <v>AS</v>
          </cell>
          <cell r="E895" t="str">
            <v>30,43</v>
          </cell>
        </row>
        <row r="896">
          <cell r="A896">
            <v>39772</v>
          </cell>
          <cell r="B896" t="str">
            <v xml:space="preserve">CAIXA DE PASSAGEM METALICA DE SOBREPOR COM TAMPA PARAFUSADA, DIMENSOES 30 X 30 X 10 CM                                                                                                                                                                                                                                                                                                                                                                                                                    </v>
          </cell>
          <cell r="C896" t="str">
            <v xml:space="preserve">UN    </v>
          </cell>
          <cell r="D896" t="str">
            <v>AS</v>
          </cell>
          <cell r="E896" t="str">
            <v>59,81</v>
          </cell>
        </row>
        <row r="897">
          <cell r="A897">
            <v>39773</v>
          </cell>
          <cell r="B897" t="str">
            <v xml:space="preserve">CAIXA DE PASSAGEM METALICA DE SOBREPOR COM TAMPA PARAFUSADA, DIMENSOES 40 X 40 X 15 CM                                                                                                                                                                                                                                                                                                                                                                                                                    </v>
          </cell>
          <cell r="C897" t="str">
            <v xml:space="preserve">UN    </v>
          </cell>
          <cell r="D897" t="str">
            <v>AS</v>
          </cell>
          <cell r="E897" t="str">
            <v>96,14</v>
          </cell>
        </row>
        <row r="898">
          <cell r="A898">
            <v>39774</v>
          </cell>
          <cell r="B898" t="str">
            <v xml:space="preserve">CAIXA DE PASSAGEM METALICA DE SOBREPOR COM TAMPA PARAFUSADA, DIMENSOES 50 X 50 X 15 CM                                                                                                                                                                                                                                                                                                                                                                                                                    </v>
          </cell>
          <cell r="C898" t="str">
            <v xml:space="preserve">UN    </v>
          </cell>
          <cell r="D898" t="str">
            <v>AS</v>
          </cell>
          <cell r="E898" t="str">
            <v>143,80</v>
          </cell>
        </row>
        <row r="899">
          <cell r="A899">
            <v>39775</v>
          </cell>
          <cell r="B899" t="str">
            <v xml:space="preserve">CAIXA DE PASSAGEM METALICA DE SOBREPOR COM TAMPA PARAFUSADA, DIMENSOES 60 X 60 X 20 CM                                                                                                                                                                                                                                                                                                                                                                                                                    </v>
          </cell>
          <cell r="C899" t="str">
            <v xml:space="preserve">UN    </v>
          </cell>
          <cell r="D899" t="str">
            <v>AS</v>
          </cell>
          <cell r="E899" t="str">
            <v>191,92</v>
          </cell>
        </row>
        <row r="900">
          <cell r="A900">
            <v>39776</v>
          </cell>
          <cell r="B900" t="str">
            <v xml:space="preserve">CAIXA DE PASSAGEM METALICA DE SOBREPOR COM TAMPA PARAFUSADA, DIMENSOES 70 X 70 X 20 CM                                                                                                                                                                                                                                                                                                                                                                                                                    </v>
          </cell>
          <cell r="C900" t="str">
            <v xml:space="preserve">UN    </v>
          </cell>
          <cell r="D900" t="str">
            <v>AS</v>
          </cell>
          <cell r="E900" t="str">
            <v>231,94</v>
          </cell>
        </row>
        <row r="901">
          <cell r="A901">
            <v>39777</v>
          </cell>
          <cell r="B901" t="str">
            <v xml:space="preserve">CAIXA DE PASSAGEM METALICA DE SOBREPOR COM TAMPA PARAFUSADA, DIMENSOES 80 X 80 X 20 CM                                                                                                                                                                                                                                                                                                                                                                                                                    </v>
          </cell>
          <cell r="C901" t="str">
            <v xml:space="preserve">UN    </v>
          </cell>
          <cell r="D901" t="str">
            <v>AS</v>
          </cell>
          <cell r="E901" t="str">
            <v>293,98</v>
          </cell>
        </row>
        <row r="902">
          <cell r="A902">
            <v>20254</v>
          </cell>
          <cell r="B902" t="str">
            <v xml:space="preserve">CAIXA DE PASSAGEM METALICA, DE SOBREPOR, COM TAMPA APARAFUSADA, DIMENSOES 15 X 15 X *10* CM                                                                                                                                                                                                                                                                                                                                                                                                               </v>
          </cell>
          <cell r="C902" t="str">
            <v xml:space="preserve">UN    </v>
          </cell>
          <cell r="D902" t="str">
            <v>AS</v>
          </cell>
          <cell r="E902" t="str">
            <v>21,34</v>
          </cell>
        </row>
        <row r="903">
          <cell r="A903">
            <v>20253</v>
          </cell>
          <cell r="B903" t="str">
            <v xml:space="preserve">CAIXA DE PASSAGEM METALICA, DE SOBREPOR, COM TAMPA APARAFUSADA, DIMENSOES 35 X 35 X *12* CM                                                                                                                                                                                                                                                                                                                                                                                                               </v>
          </cell>
          <cell r="C903" t="str">
            <v xml:space="preserve">UN    </v>
          </cell>
          <cell r="D903" t="str">
            <v>AS</v>
          </cell>
          <cell r="E903" t="str">
            <v>70,07</v>
          </cell>
        </row>
        <row r="904">
          <cell r="A904">
            <v>11247</v>
          </cell>
          <cell r="B904" t="str">
            <v xml:space="preserve">CAIXA DE PASSAGEM/ LUZ / TELEFONIA, DE EMBUTIR,  EM CHAPA DE ACO GALVANIZADO, DIMENSOES 150 X 150 X 15 CM (PADRAO CONCESSIONARIA LOCAL)                                                                                                                                                                                                                                                                                                                                                                   </v>
          </cell>
          <cell r="C904" t="str">
            <v xml:space="preserve">UN    </v>
          </cell>
          <cell r="D904" t="str">
            <v>AS</v>
          </cell>
          <cell r="E904" t="str">
            <v>1.347,32</v>
          </cell>
        </row>
        <row r="905">
          <cell r="A905">
            <v>11250</v>
          </cell>
          <cell r="B905" t="str">
            <v xml:space="preserve">CAIXA DE PASSAGEM/ LUZ / TELEFONIA, DE EMBUTIR,  EM CHAPA DE ACO GALVANIZADO, DIMENSOES 20 X 20 X *12* CM (PADRAO CONCESSIONARIA LOCAL)                                                                                                                                                                                                                                                                                                                                                                   </v>
          </cell>
          <cell r="C905" t="str">
            <v xml:space="preserve">UN    </v>
          </cell>
          <cell r="D905" t="str">
            <v>AS</v>
          </cell>
          <cell r="E905" t="str">
            <v>58,00</v>
          </cell>
        </row>
        <row r="906">
          <cell r="A906">
            <v>11249</v>
          </cell>
          <cell r="B906" t="str">
            <v xml:space="preserve">CAIXA DE PASSAGEM/ LUZ / TELEFONIA, DE EMBUTIR,  EM CHAPA DE ACO GALVANIZADO, DIMENSOES 200 X 200 X 20 CM (PADRAO CONCESSIONARIA LOCAL)                                                                                                                                                                                                                                                                                                                                                                   </v>
          </cell>
          <cell r="C906" t="str">
            <v xml:space="preserve">UN    </v>
          </cell>
          <cell r="D906" t="str">
            <v>AS</v>
          </cell>
          <cell r="E906" t="str">
            <v>2.631,78</v>
          </cell>
        </row>
        <row r="907">
          <cell r="A907">
            <v>11251</v>
          </cell>
          <cell r="B907" t="str">
            <v xml:space="preserve">CAIXA DE PASSAGEM/ LUZ / TELEFONIA, DE EMBUTIR,  EM CHAPA DE ACO GALVANIZADO, DIMENSOES 40 X 40 X *12* CM (PADRAO CONCESSIONARIA LOCAL)                                                                                                                                                                                                                                                                                                                                                                   </v>
          </cell>
          <cell r="C907" t="str">
            <v xml:space="preserve">UN    </v>
          </cell>
          <cell r="D907" t="str">
            <v>AS</v>
          </cell>
          <cell r="E907" t="str">
            <v>128,48</v>
          </cell>
        </row>
        <row r="908">
          <cell r="A908">
            <v>11253</v>
          </cell>
          <cell r="B908" t="str">
            <v xml:space="preserve">CAIXA DE PASSAGEM/ LUZ / TELEFONIA, DE EMBUTIR,  EM CHAPA DE ACO GALVANIZADO, DIMENSOES 60 X 60 X *12* CM (PADRAO CONCESSIONARIA LOCAL)                                                                                                                                                                                                                                                                                                                                                                   </v>
          </cell>
          <cell r="C908" t="str">
            <v xml:space="preserve">UN    </v>
          </cell>
          <cell r="D908" t="str">
            <v>AS</v>
          </cell>
          <cell r="E908" t="str">
            <v>212,90</v>
          </cell>
        </row>
        <row r="909">
          <cell r="A909">
            <v>11255</v>
          </cell>
          <cell r="B909" t="str">
            <v xml:space="preserve">CAIXA DE PASSAGEM/ LUZ / TELEFONIA, DE EMBUTIR,  EM CHAPA DE ACO GALVANIZADO, DIMENSOES 80 X 80 X *12* CM (PADRAO CONCESSIONARIA LOCAL)                                                                                                                                                                                                                                                                                                                                                                   </v>
          </cell>
          <cell r="C909" t="str">
            <v xml:space="preserve">UN    </v>
          </cell>
          <cell r="D909" t="str">
            <v>AS</v>
          </cell>
          <cell r="E909" t="str">
            <v>318,29</v>
          </cell>
        </row>
        <row r="910">
          <cell r="A910">
            <v>14055</v>
          </cell>
          <cell r="B910" t="str">
            <v xml:space="preserve">CAIXA DE PASSAGEM/ LUZ / TELEFONIA, DE EMBUTIR, EM CHAPA DE ACO GALVANIZADO, DIMENSOES 120 X 120 X *12* CM (PADRAO CONCESSIONARIA LOCAL)                                                                                                                                                                                                                                                                                                                                                                  </v>
          </cell>
          <cell r="C910" t="str">
            <v xml:space="preserve">UN    </v>
          </cell>
          <cell r="D910" t="str">
            <v>AS</v>
          </cell>
          <cell r="E910" t="str">
            <v>640,29</v>
          </cell>
        </row>
        <row r="911">
          <cell r="A911">
            <v>11256</v>
          </cell>
          <cell r="B911" t="str">
            <v xml:space="preserve">CAIXA DE PASSAGEM/ LUZ / TELEFONIA, DE SOBREPOR,  EM CHAPA DE ACO GALVANIZADO, DIMENSOES 80 X 80 X *12* CM (PADRAO CONCESSIONARIA LOCAL)                                                                                                                                                                                                                                                                                                                                                                  </v>
          </cell>
          <cell r="C911" t="str">
            <v xml:space="preserve">UN    </v>
          </cell>
          <cell r="D911" t="str">
            <v>AS</v>
          </cell>
          <cell r="E911" t="str">
            <v>398,69</v>
          </cell>
        </row>
        <row r="912">
          <cell r="A912">
            <v>1872</v>
          </cell>
          <cell r="B912" t="str">
            <v xml:space="preserve">CAIXA DE PASSAGEM, EM PVC, DE 4" X 2", PARA ELETRODUTO FLEXIVEL CORRUGADO                                                                                                                                                                                                                                                                                                                                                                                                                                 </v>
          </cell>
          <cell r="C912" t="str">
            <v xml:space="preserve">UN    </v>
          </cell>
          <cell r="D912" t="str">
            <v>CR</v>
          </cell>
          <cell r="E912" t="str">
            <v>1,37</v>
          </cell>
        </row>
        <row r="913">
          <cell r="A913">
            <v>1873</v>
          </cell>
          <cell r="B913" t="str">
            <v xml:space="preserve">CAIXA DE PASSAGEM, EM PVC, DE 4" X 4", PARA ELETRODUTO FLEXIVEL CORRUGADO                                                                                                                                                                                                                                                                                                                                                                                                                                 </v>
          </cell>
          <cell r="C913" t="str">
            <v xml:space="preserve">UN    </v>
          </cell>
          <cell r="D913" t="str">
            <v>CR</v>
          </cell>
          <cell r="E913" t="str">
            <v>2,73</v>
          </cell>
        </row>
        <row r="914">
          <cell r="A914">
            <v>39693</v>
          </cell>
          <cell r="B914" t="str">
            <v xml:space="preserve">CAIXA DE PROTECAO EXTERNA PARA MEDIDOR HOROSAZONAL, DE BAIXA TENSAO, COM MODULO, EM CHAPA DE ACO (PADRAO DA CONCESSIONARIA LOCAL)                                                                                                                                                                                                                                                                                                                                                                         </v>
          </cell>
          <cell r="C914" t="str">
            <v xml:space="preserve">UN    </v>
          </cell>
          <cell r="D914" t="str">
            <v>AS</v>
          </cell>
          <cell r="E914" t="str">
            <v>2.503,99</v>
          </cell>
        </row>
        <row r="915">
          <cell r="A915">
            <v>39692</v>
          </cell>
          <cell r="B915" t="str">
            <v xml:space="preserve">CAIXA DE PROTECAO PARA TRANSFORMADOR CORRENTE, EM CHAPA DE ACO 18 USG (PADRAO DA CONCESSIONARIA LOCAL)                                                                                                                                                                                                                                                                                                                                                                                                    </v>
          </cell>
          <cell r="C915" t="str">
            <v xml:space="preserve">UN    </v>
          </cell>
          <cell r="D915" t="str">
            <v>AS</v>
          </cell>
          <cell r="E915" t="str">
            <v>801,22</v>
          </cell>
        </row>
        <row r="916">
          <cell r="A916">
            <v>1062</v>
          </cell>
          <cell r="B916" t="str">
            <v xml:space="preserve">CAIXA INTERNA/EXTERNA DE MEDICAO PARA 1 MEDIDOR TRIFASICO, COM VISOR, EM CHAPA DE ACO 18 USG (PADRAO DA CONCESSIONARIA LOCAL)                                                                                                                                                                                                                                                                                                                                                                             </v>
          </cell>
          <cell r="C916" t="str">
            <v xml:space="preserve">UN    </v>
          </cell>
          <cell r="D916" t="str">
            <v>AS</v>
          </cell>
          <cell r="E916" t="str">
            <v>253,92</v>
          </cell>
        </row>
        <row r="917">
          <cell r="A917">
            <v>39686</v>
          </cell>
          <cell r="B917" t="str">
            <v xml:space="preserve">CAIXA INTERNA/EXTERNA DE MEDICAO PARA 4 MEDIDORES MONOFASICOS, COM VISOR, EM CHAPA DE ACO 18 USG (PADRAO DA CONCESSIONARIA LOCAL)                                                                                                                                                                                                                                                                                                                                                                         </v>
          </cell>
          <cell r="C917" t="str">
            <v xml:space="preserve">UN    </v>
          </cell>
          <cell r="D917" t="str">
            <v>AS</v>
          </cell>
          <cell r="E917" t="str">
            <v>411,15</v>
          </cell>
        </row>
        <row r="918">
          <cell r="A918">
            <v>43095</v>
          </cell>
          <cell r="B918" t="str">
            <v xml:space="preserve">CAIXA MODULAR PARA MEDIDOR DE ENERGIA AGRUPADA, EM POLICARBONATO /  TERMOPLASTICO, COM SUPORTE PARA DISJUNTOR (PADRAO DA CONCESSIONARIA LOCAL)                                                                                                                                                                                                                                                                                                                                                            </v>
          </cell>
          <cell r="C918" t="str">
            <v xml:space="preserve">UN    </v>
          </cell>
          <cell r="D918" t="str">
            <v>CR</v>
          </cell>
          <cell r="E918" t="str">
            <v>142,75</v>
          </cell>
        </row>
        <row r="919">
          <cell r="A919">
            <v>1871</v>
          </cell>
          <cell r="B919" t="str">
            <v xml:space="preserve">CAIXA OCTOGONAL DE FUNDO MOVEL, EM PVC, DE 3" X 3", PARA ELETRODUTO FLEXIVEL CORRUGADO                                                                                                                                                                                                                                                                                                                                                                                                                    </v>
          </cell>
          <cell r="C919" t="str">
            <v xml:space="preserve">UN    </v>
          </cell>
          <cell r="D919" t="str">
            <v>CR</v>
          </cell>
          <cell r="E919" t="str">
            <v>2,45</v>
          </cell>
        </row>
        <row r="920">
          <cell r="A920">
            <v>12001</v>
          </cell>
          <cell r="B920" t="str">
            <v xml:space="preserve">CAIXA OCTOGONAL DE FUNDO MOVEL, EM PVC, DE 4" X 4", PARA ELETRODUTO FLEXIVEL CORRUGADO                                                                                                                                                                                                                                                                                                                                                                                                                    </v>
          </cell>
          <cell r="C920" t="str">
            <v xml:space="preserve">UN    </v>
          </cell>
          <cell r="D920" t="str">
            <v>CR</v>
          </cell>
          <cell r="E920" t="str">
            <v>3,54</v>
          </cell>
        </row>
        <row r="921">
          <cell r="A921">
            <v>11882</v>
          </cell>
          <cell r="B921" t="str">
            <v xml:space="preserve">CAIXA PARA HIDROMETRO CONCRETO PRE MOLDADO, *0,24 M X 0,45 M X 0,30* M (L X C X A)                                                                                                                                                                                                                                                                                                                                                                                                                        </v>
          </cell>
          <cell r="C921" t="str">
            <v xml:space="preserve">UN    </v>
          </cell>
          <cell r="D921" t="str">
            <v>CR</v>
          </cell>
          <cell r="E921" t="str">
            <v>90,38</v>
          </cell>
        </row>
        <row r="922">
          <cell r="A922">
            <v>1068</v>
          </cell>
          <cell r="B922" t="str">
            <v xml:space="preserve">CAIXA PARA MEDICAO COLETIVA TIPO L, PADRAO BIFASICO OU TRIFASICO, PARA ATE 4 MEDIDORES, SEM BARRAMENTO E COM PORTAS INFERIOR E SUPERIOR                                                                                                                                                                                                                                                                                                                                                                   </v>
          </cell>
          <cell r="C922" t="str">
            <v xml:space="preserve">UN    </v>
          </cell>
          <cell r="D922" t="str">
            <v>AS</v>
          </cell>
          <cell r="E922" t="str">
            <v>1.674,87</v>
          </cell>
        </row>
        <row r="923">
          <cell r="A923">
            <v>39690</v>
          </cell>
          <cell r="B923" t="str">
            <v xml:space="preserve">CAIXA PARA MEDICAO COLETIVA TIPO M, PADRAO BIFASICO OU TRIFASICO, PARA ATE 8 MEDIDORES, SEM BARRAMENTO E COM PORTAS INFERIOR E SUPERIOR                                                                                                                                                                                                                                                                                                                                                                   </v>
          </cell>
          <cell r="C923" t="str">
            <v xml:space="preserve">UN    </v>
          </cell>
          <cell r="D923" t="str">
            <v>AS</v>
          </cell>
          <cell r="E923" t="str">
            <v>2.809,87</v>
          </cell>
        </row>
        <row r="924">
          <cell r="A924">
            <v>39691</v>
          </cell>
          <cell r="B924" t="str">
            <v xml:space="preserve">CAIXA PARA MEDICAO COLETIVA TIPO N, PADRAO BIFASICO OU TRIFASICO, PARA ATE 12 MEDIDORES, SEM BARRAMENTO E COM PORTAS INFERIOR E SUPERIOR                                                                                                                                                                                                                                                                                                                                                                  </v>
          </cell>
          <cell r="C924" t="str">
            <v xml:space="preserve">UN    </v>
          </cell>
          <cell r="D924" t="str">
            <v>AS</v>
          </cell>
          <cell r="E924" t="str">
            <v>3.534,03</v>
          </cell>
        </row>
        <row r="925">
          <cell r="A925">
            <v>39808</v>
          </cell>
          <cell r="B925" t="str">
            <v xml:space="preserve">CAIXA PARA MEDIDOR MONOFASICO, EM POLICARBONATO / TERMOPLASTICO, PARA ALOJAR 1 DISJUNTOR (PADRAO DA CONCESSIONARIA LOCAL)                                                                                                                                                                                                                                                                                                                                                                                 </v>
          </cell>
          <cell r="C925" t="str">
            <v xml:space="preserve">UN    </v>
          </cell>
          <cell r="D925" t="str">
            <v>CR</v>
          </cell>
          <cell r="E925" t="str">
            <v>74,52</v>
          </cell>
        </row>
        <row r="926">
          <cell r="A926">
            <v>39809</v>
          </cell>
          <cell r="B926" t="str">
            <v xml:space="preserve">CAIXA PARA MEDIDOR POLIFASICO, EM POLICARBONATO / TERMOPLASTICO, PARA ALOJAR 1 DISJUNTOR (PADRAO DA CONCESSIONARIA LOCAL)                                                                                                                                                                                                                                                                                                                                                                                 </v>
          </cell>
          <cell r="C926" t="str">
            <v xml:space="preserve">UN    </v>
          </cell>
          <cell r="D926" t="str">
            <v>CR</v>
          </cell>
          <cell r="E926" t="str">
            <v>176,76</v>
          </cell>
        </row>
        <row r="927">
          <cell r="A927">
            <v>43439</v>
          </cell>
          <cell r="B927" t="str">
            <v xml:space="preserve">CAIXA PRE-MOLDADA PARA BOCA DE LOBO, EM CONCRETO ARMADO, COM FCK DE 25 MPA, COM DIMENSOES 1,10 X 0,65 X 1,00 M (COMPRIMENTO X LARGURA X ALTURA)                                                                                                                                                                                                                                                                                                                                                           </v>
          </cell>
          <cell r="C927" t="str">
            <v xml:space="preserve">UN    </v>
          </cell>
          <cell r="D927" t="str">
            <v>CR</v>
          </cell>
          <cell r="E927" t="str">
            <v>414,87</v>
          </cell>
        </row>
        <row r="928">
          <cell r="A928">
            <v>5103</v>
          </cell>
          <cell r="B928" t="str">
            <v xml:space="preserve">CAIXA SIFONADA PVC, 100 X 100 X 50 MM, COM GRELHA REDONDA, BRANCA                                                                                                                                                                                                                                                                                                                                                                                                                                         </v>
          </cell>
          <cell r="C928" t="str">
            <v xml:space="preserve">UN    </v>
          </cell>
          <cell r="D928" t="str">
            <v>CR</v>
          </cell>
          <cell r="E928" t="str">
            <v>21,24</v>
          </cell>
        </row>
        <row r="929">
          <cell r="A929">
            <v>11880</v>
          </cell>
          <cell r="B929" t="str">
            <v xml:space="preserve">CAIXA SIFONADA PVC, 250 X 230 X 75 MM, COM TAMPA CEGA QUADRADA, BRANCA                                                                                                                                                                                                                                                                                                                                                                                                                                    </v>
          </cell>
          <cell r="C929" t="str">
            <v xml:space="preserve">UN    </v>
          </cell>
          <cell r="D929" t="str">
            <v>CR</v>
          </cell>
          <cell r="E929" t="str">
            <v>89,35</v>
          </cell>
        </row>
        <row r="930">
          <cell r="A930">
            <v>11714</v>
          </cell>
          <cell r="B930" t="str">
            <v xml:space="preserve">CAIXA SIFONADA, PVC, 150 X *185* X 75 MM, COM GRELHA QUADRADA, BRANCA                                                                                                                                                                                                                                                                                                                                                                                                                                     </v>
          </cell>
          <cell r="C930" t="str">
            <v xml:space="preserve">UN    </v>
          </cell>
          <cell r="D930" t="str">
            <v>CR</v>
          </cell>
          <cell r="E930" t="str">
            <v>60,87</v>
          </cell>
        </row>
        <row r="931">
          <cell r="A931">
            <v>11712</v>
          </cell>
          <cell r="B931" t="str">
            <v xml:space="preserve">CAIXA SIFONADA, PVC, 150 X 150 X 50 MM, COM GRELHA QUADRADA, BRANCA (NBR 5688)                                                                                                                                                                                                                                                                                                                                                                                                                            </v>
          </cell>
          <cell r="C931" t="str">
            <v xml:space="preserve">UN    </v>
          </cell>
          <cell r="D931" t="str">
            <v xml:space="preserve">C </v>
          </cell>
          <cell r="E931" t="str">
            <v>39,75</v>
          </cell>
        </row>
        <row r="932">
          <cell r="A932">
            <v>11717</v>
          </cell>
          <cell r="B932" t="str">
            <v xml:space="preserve">CAIXA SIFONADA, PVC, 150 X 150 X 50 MM, COM GRELHA REDONDA, BRANCA                                                                                                                                                                                                                                                                                                                                                                                                                                        </v>
          </cell>
          <cell r="C932" t="str">
            <v xml:space="preserve">UN    </v>
          </cell>
          <cell r="D932" t="str">
            <v>CR</v>
          </cell>
          <cell r="E932" t="str">
            <v>47,92</v>
          </cell>
        </row>
        <row r="933">
          <cell r="A933">
            <v>1106</v>
          </cell>
          <cell r="B933" t="str">
            <v xml:space="preserve">CAL HIDRATADA CH-I PARA ARGAMASSAS                                                                                                                                                                                                                                                                                                                                                                                                                                                                        </v>
          </cell>
          <cell r="C933" t="str">
            <v xml:space="preserve">KG    </v>
          </cell>
          <cell r="D933" t="str">
            <v xml:space="preserve">C </v>
          </cell>
          <cell r="E933" t="str">
            <v>1,33</v>
          </cell>
        </row>
        <row r="934">
          <cell r="A934">
            <v>11161</v>
          </cell>
          <cell r="B934" t="str">
            <v xml:space="preserve">CAL HIDRATADA PARA PINTURA                                                                                                                                                                                                                                                                                                                                                                                                                                                                                </v>
          </cell>
          <cell r="C934" t="str">
            <v xml:space="preserve">KG    </v>
          </cell>
          <cell r="D934" t="str">
            <v>CR</v>
          </cell>
          <cell r="E934" t="str">
            <v>2,22</v>
          </cell>
        </row>
        <row r="935">
          <cell r="A935">
            <v>1107</v>
          </cell>
          <cell r="B935" t="str">
            <v xml:space="preserve">CAL VIRGEM COMUM PARA ARGAMASSAS (NBR 6453)                                                                                                                                                                                                                                                                                                                                                                                                                                                               </v>
          </cell>
          <cell r="C935" t="str">
            <v xml:space="preserve">KG    </v>
          </cell>
          <cell r="D935" t="str">
            <v>CR</v>
          </cell>
          <cell r="E935" t="str">
            <v>1,13</v>
          </cell>
        </row>
        <row r="936">
          <cell r="A936">
            <v>44479</v>
          </cell>
          <cell r="B936" t="str">
            <v xml:space="preserve">CALCARIO DOLOMITICO A (POSTO PEDREIRA/FORNECEDOR,  SEM FRETE)                                                                                                                                                                                                                                                                                                                                                                                                                                             </v>
          </cell>
          <cell r="C936" t="str">
            <v xml:space="preserve">KG    </v>
          </cell>
          <cell r="D936" t="str">
            <v>CR</v>
          </cell>
          <cell r="E936" t="str">
            <v>0,15</v>
          </cell>
        </row>
        <row r="937">
          <cell r="A937">
            <v>41068</v>
          </cell>
          <cell r="B937" t="str">
            <v xml:space="preserve">CALCETEIRO  (MENSALISTA)                                                                                                                                                                                                                                                                                                                                                                                                                                                                                  </v>
          </cell>
          <cell r="C937" t="str">
            <v xml:space="preserve">MES   </v>
          </cell>
          <cell r="D937" t="str">
            <v>CR</v>
          </cell>
          <cell r="E937" t="str">
            <v>2.834,90</v>
          </cell>
        </row>
        <row r="938">
          <cell r="A938">
            <v>4759</v>
          </cell>
          <cell r="B938" t="str">
            <v xml:space="preserve">CALCETEIRO (HORISTA)                                                                                                                                                                                                                                                                                                                                                                                                                                                                                      </v>
          </cell>
          <cell r="C938" t="str">
            <v xml:space="preserve">H     </v>
          </cell>
          <cell r="D938" t="str">
            <v>CR</v>
          </cell>
          <cell r="E938" t="str">
            <v>16,13</v>
          </cell>
        </row>
        <row r="939">
          <cell r="A939">
            <v>12618</v>
          </cell>
          <cell r="B939" t="str">
            <v xml:space="preserve">CALHA / PERFIL PLUVIAL DE PVC, DIAMETRO ENTRE *119 E 170* MM, COMPRIMENTO DE 3 M, PARA DRENAGEM PLUVIAL PREDIAL                                                                                                                                                                                                                                                                                                                                                                                           </v>
          </cell>
          <cell r="C939" t="str">
            <v xml:space="preserve">UN    </v>
          </cell>
          <cell r="D939" t="str">
            <v>CR</v>
          </cell>
          <cell r="E939" t="str">
            <v>179,26</v>
          </cell>
        </row>
        <row r="940">
          <cell r="A940">
            <v>1108</v>
          </cell>
          <cell r="B940" t="str">
            <v xml:space="preserve">CALHA MOLDURA AMERICANA DE CHAPA DE ACO GALVANIZADA NUM 26, CORTE 33 CM                                                                                                                                                                                                                                                                                                                                                                                                                                   </v>
          </cell>
          <cell r="C940" t="str">
            <v xml:space="preserve">M     </v>
          </cell>
          <cell r="D940" t="str">
            <v>AS</v>
          </cell>
          <cell r="E940" t="str">
            <v>27,31</v>
          </cell>
        </row>
        <row r="941">
          <cell r="A941">
            <v>1117</v>
          </cell>
          <cell r="B941" t="str">
            <v xml:space="preserve">CALHA PARA AGUA FURTADA DE CHAPA DE ACO GALVANIZADA NUM 26, CORTE 40 CM                                                                                                                                                                                                                                                                                                                                                                                                                                   </v>
          </cell>
          <cell r="C941" t="str">
            <v xml:space="preserve">M     </v>
          </cell>
          <cell r="D941" t="str">
            <v>AS</v>
          </cell>
          <cell r="E941" t="str">
            <v>27,53</v>
          </cell>
        </row>
        <row r="942">
          <cell r="A942">
            <v>1118</v>
          </cell>
          <cell r="B942" t="str">
            <v xml:space="preserve">CALHA PARA AGUA FURTADA DE CHAPA DE ACO GALVANIZADA NUM 26, CORTE 50 CM                                                                                                                                                                                                                                                                                                                                                                                                                                   </v>
          </cell>
          <cell r="C942" t="str">
            <v xml:space="preserve">M     </v>
          </cell>
          <cell r="D942" t="str">
            <v>AS</v>
          </cell>
          <cell r="E942" t="str">
            <v>32,53</v>
          </cell>
        </row>
        <row r="943">
          <cell r="A943">
            <v>1110</v>
          </cell>
          <cell r="B943" t="str">
            <v xml:space="preserve">CALHA PLATIBANDA DE CHAPA DE ACO GALVANIZADA NUM 26, CORTE 45 CM                                                                                                                                                                                                                                                                                                                                                                                                                                          </v>
          </cell>
          <cell r="C943" t="str">
            <v xml:space="preserve">M     </v>
          </cell>
          <cell r="D943" t="str">
            <v>AS</v>
          </cell>
          <cell r="E943" t="str">
            <v>32,53</v>
          </cell>
        </row>
        <row r="944">
          <cell r="A944">
            <v>40784</v>
          </cell>
          <cell r="B944" t="str">
            <v xml:space="preserve">CALHA QUADRADA DE CHAPA DE ACO GALVANIZADA NUM 24, CORTE 100 CM                                                                                                                                                                                                                                                                                                                                                                                                                                           </v>
          </cell>
          <cell r="C944" t="str">
            <v xml:space="preserve">M     </v>
          </cell>
          <cell r="D944" t="str">
            <v>AS</v>
          </cell>
          <cell r="E944" t="str">
            <v>89,74</v>
          </cell>
        </row>
        <row r="945">
          <cell r="A945">
            <v>40782</v>
          </cell>
          <cell r="B945" t="str">
            <v xml:space="preserve">CALHA QUADRADA DE CHAPA DE ACO GALVANIZADA NUM 24, CORTE 33 CM                                                                                                                                                                                                                                                                                                                                                                                                                                            </v>
          </cell>
          <cell r="C945" t="str">
            <v xml:space="preserve">M     </v>
          </cell>
          <cell r="D945" t="str">
            <v>AS</v>
          </cell>
          <cell r="E945" t="str">
            <v>35,21</v>
          </cell>
        </row>
        <row r="946">
          <cell r="A946">
            <v>40783</v>
          </cell>
          <cell r="B946" t="str">
            <v xml:space="preserve">CALHA QUADRADA DE CHAPA DE ACO GALVANIZADA NUM 24, CORTE 50 CM                                                                                                                                                                                                                                                                                                                                                                                                                                            </v>
          </cell>
          <cell r="C946" t="str">
            <v xml:space="preserve">M     </v>
          </cell>
          <cell r="D946" t="str">
            <v>AS</v>
          </cell>
          <cell r="E946" t="str">
            <v>45,87</v>
          </cell>
        </row>
        <row r="947">
          <cell r="A947">
            <v>1109</v>
          </cell>
          <cell r="B947" t="str">
            <v xml:space="preserve">CALHA QUADRADA DE CHAPA DE ACO GALVANIZADA NUM 26, CORTE 33 CM                                                                                                                                                                                                                                                                                                                                                                                                                                            </v>
          </cell>
          <cell r="C947" t="str">
            <v xml:space="preserve">M     </v>
          </cell>
          <cell r="D947" t="str">
            <v>AS</v>
          </cell>
          <cell r="E947" t="str">
            <v>27,31</v>
          </cell>
        </row>
        <row r="948">
          <cell r="A948">
            <v>1119</v>
          </cell>
          <cell r="B948" t="str">
            <v xml:space="preserve">CALHA QUADRADA DE CHAPA DE ACO GALVANIZADA NUM 28, CORTE 25 CM                                                                                                                                                                                                                                                                                                                                                                                                                                            </v>
          </cell>
          <cell r="C948" t="str">
            <v xml:space="preserve">M     </v>
          </cell>
          <cell r="D948" t="str">
            <v>AS</v>
          </cell>
          <cell r="E948" t="str">
            <v>17,60</v>
          </cell>
        </row>
        <row r="949">
          <cell r="A949">
            <v>13115</v>
          </cell>
          <cell r="B949" t="str">
            <v xml:space="preserve">CALHA/CANALETA DE CONCRETO SIMPLES, TIPO MEIA CANA, DIAMETRO DE 20 CM, PARA AGUA PLUVIAL                                                                                                                                                                                                                                                                                                                                                                                                                  </v>
          </cell>
          <cell r="C949" t="str">
            <v xml:space="preserve">M     </v>
          </cell>
          <cell r="D949" t="str">
            <v>AS</v>
          </cell>
          <cell r="E949" t="str">
            <v>24,32</v>
          </cell>
        </row>
        <row r="950">
          <cell r="A950">
            <v>10541</v>
          </cell>
          <cell r="B950" t="str">
            <v xml:space="preserve">CALHA/CANALETA DE CONCRETO SIMPLES, TIPO MEIA CANA, DIAMETRO DE 30 CM, PARA AGUA PLUVIAL                                                                                                                                                                                                                                                                                                                                                                                                                  </v>
          </cell>
          <cell r="C950" t="str">
            <v xml:space="preserve">M     </v>
          </cell>
          <cell r="D950" t="str">
            <v>AS</v>
          </cell>
          <cell r="E950" t="str">
            <v>29,72</v>
          </cell>
        </row>
        <row r="951">
          <cell r="A951">
            <v>10542</v>
          </cell>
          <cell r="B951" t="str">
            <v xml:space="preserve">CALHA/CANALETA DE CONCRETO SIMPLES, TIPO MEIA CANA, DIAMETRO DE 40 CM, PARA AGUA PLUVIAL                                                                                                                                                                                                                                                                                                                                                                                                                  </v>
          </cell>
          <cell r="C951" t="str">
            <v xml:space="preserve">M     </v>
          </cell>
          <cell r="D951" t="str">
            <v>AS</v>
          </cell>
          <cell r="E951" t="str">
            <v>38,87</v>
          </cell>
        </row>
        <row r="952">
          <cell r="A952">
            <v>10543</v>
          </cell>
          <cell r="B952" t="str">
            <v xml:space="preserve">CALHA/CANALETA DE CONCRETO SIMPLES, TIPO MEIA CANA, DIAMETRO DE 50 CM, PARA AGUA PLUVIAL                                                                                                                                                                                                                                                                                                                                                                                                                  </v>
          </cell>
          <cell r="C952" t="str">
            <v xml:space="preserve">M     </v>
          </cell>
          <cell r="D952" t="str">
            <v>AS</v>
          </cell>
          <cell r="E952" t="str">
            <v>63,06</v>
          </cell>
        </row>
        <row r="953">
          <cell r="A953">
            <v>10544</v>
          </cell>
          <cell r="B953" t="str">
            <v xml:space="preserve">CALHA/CANALETA DE CONCRETO SIMPLES, TIPO MEIA CANA, DIAMETRO DE 60 CM, PARA AGUA PLUVIAL                                                                                                                                                                                                                                                                                                                                                                                                                  </v>
          </cell>
          <cell r="C953" t="str">
            <v xml:space="preserve">M     </v>
          </cell>
          <cell r="D953" t="str">
            <v>AS</v>
          </cell>
          <cell r="E953" t="str">
            <v>81,56</v>
          </cell>
        </row>
        <row r="954">
          <cell r="A954">
            <v>10545</v>
          </cell>
          <cell r="B954" t="str">
            <v xml:space="preserve">CALHA/CANALETA DE CONCRETO SIMPLES, TIPO MEIA CANA, DIAMETRO DE 80 CM, PARA AGUA PLUVIAL                                                                                                                                                                                                                                                                                                                                                                                                                  </v>
          </cell>
          <cell r="C954" t="str">
            <v xml:space="preserve">M     </v>
          </cell>
          <cell r="D954" t="str">
            <v>AS</v>
          </cell>
          <cell r="E954" t="str">
            <v>152,43</v>
          </cell>
        </row>
        <row r="955">
          <cell r="A955">
            <v>38365</v>
          </cell>
          <cell r="B955" t="str">
            <v xml:space="preserve">CAMADA SEPARADORA DE FILME DE POLIETILENO 20 A 25 MICRA                                                                                                                                                                                                                                                                                                                                                                                                                                                   </v>
          </cell>
          <cell r="C955" t="str">
            <v xml:space="preserve">M2    </v>
          </cell>
          <cell r="D955" t="str">
            <v>CR</v>
          </cell>
          <cell r="E955" t="str">
            <v>2,17</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cell r="D956" t="str">
            <v>AS</v>
          </cell>
          <cell r="E956" t="str">
            <v>485.871,11</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cell r="D957" t="str">
            <v>AS</v>
          </cell>
          <cell r="E957" t="str">
            <v>518.574,00</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cell r="D958" t="str">
            <v>AS</v>
          </cell>
          <cell r="E958" t="str">
            <v>536.140,12</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cell r="D959" t="str">
            <v>AS</v>
          </cell>
          <cell r="E959" t="str">
            <v>597.995,26</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cell r="D960" t="str">
            <v>AS</v>
          </cell>
          <cell r="E960" t="str">
            <v>565.292,38</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cell r="D961" t="str">
            <v>AS</v>
          </cell>
          <cell r="E961" t="str">
            <v>588.651,54</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cell r="D962" t="str">
            <v>AS</v>
          </cell>
          <cell r="E962" t="str">
            <v>465.315,05</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cell r="D963" t="str">
            <v>AS</v>
          </cell>
          <cell r="E963" t="str">
            <v>466.249,41</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cell r="D964" t="str">
            <v>AS</v>
          </cell>
          <cell r="E964" t="str">
            <v>741.887,83</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cell r="D965" t="str">
            <v>AS</v>
          </cell>
          <cell r="E965" t="str">
            <v>717.594,30</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cell r="D966" t="str">
            <v>AS</v>
          </cell>
          <cell r="E966" t="str">
            <v>766.181,41</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cell r="D967" t="str">
            <v>AS</v>
          </cell>
          <cell r="E967" t="str">
            <v>703.578,80</v>
          </cell>
        </row>
        <row r="968">
          <cell r="A968">
            <v>1159</v>
          </cell>
          <cell r="B968" t="str">
            <v xml:space="preserve">CAMINHONETE COM MOTOR A DIESEL, POTENCIA *160* CV, CABINE DUPLA, 4X4                                                                                                                                                                                                                                                                                                                                                                                                                                      </v>
          </cell>
          <cell r="C968" t="str">
            <v xml:space="preserve">UN    </v>
          </cell>
          <cell r="D968" t="str">
            <v xml:space="preserve">C </v>
          </cell>
          <cell r="E968" t="str">
            <v>271.643,17</v>
          </cell>
        </row>
        <row r="969">
          <cell r="A969">
            <v>12114</v>
          </cell>
          <cell r="B969" t="str">
            <v xml:space="preserve">CAMPAINHA ALTA POTENCIA 110V / 220V, DIAMETRO 150 MM                                                                                                                                                                                                                                                                                                                                                                                                                                                      </v>
          </cell>
          <cell r="C969" t="str">
            <v xml:space="preserve">UN    </v>
          </cell>
          <cell r="D969" t="str">
            <v>CR</v>
          </cell>
          <cell r="E969" t="str">
            <v>117,38</v>
          </cell>
        </row>
        <row r="970">
          <cell r="A970">
            <v>38106</v>
          </cell>
          <cell r="B970" t="str">
            <v xml:space="preserve">CAMPAINHA CIGARRA 127 V / 220 V (APENAS MODULO)                                                                                                                                                                                                                                                                                                                                                                                                                                                           </v>
          </cell>
          <cell r="C970" t="str">
            <v xml:space="preserve">UN    </v>
          </cell>
          <cell r="D970" t="str">
            <v>CR</v>
          </cell>
          <cell r="E970" t="str">
            <v>15,95</v>
          </cell>
        </row>
        <row r="971">
          <cell r="A971">
            <v>38085</v>
          </cell>
          <cell r="B971" t="str">
            <v xml:space="preserve">CAMPAINHA CIGARRA 127 V / 220 V, CONJUNTO MONTADO PARA EMBUTIR 4" X 2" (PLACA + SUPORTE + MODULO)                                                                                                                                                                                                                                                                                                                                                                                                         </v>
          </cell>
          <cell r="C971" t="str">
            <v xml:space="preserve">UN    </v>
          </cell>
          <cell r="D971" t="str">
            <v>CR</v>
          </cell>
          <cell r="E971" t="str">
            <v>18,84</v>
          </cell>
        </row>
        <row r="972">
          <cell r="A972">
            <v>38599</v>
          </cell>
          <cell r="B972" t="str">
            <v xml:space="preserve">CANALETA DE CONCRETO ESTRUTURAL 14 X 19 X 29 CM, FBK 14 MPA (NBR 6136)                                                                                                                                                                                                                                                                                                                                                                                                                                    </v>
          </cell>
          <cell r="C972" t="str">
            <v xml:space="preserve">UN    </v>
          </cell>
          <cell r="D972" t="str">
            <v>CR</v>
          </cell>
          <cell r="E972" t="str">
            <v>5,96</v>
          </cell>
        </row>
        <row r="973">
          <cell r="A973">
            <v>38596</v>
          </cell>
          <cell r="B973" t="str">
            <v xml:space="preserve">CANALETA DE CONCRETO ESTRUTURAL 14 X 19 X 29 CM, FBK 4,5 MPA (NBR 6136)                                                                                                                                                                                                                                                                                                                                                                                                                                   </v>
          </cell>
          <cell r="C973" t="str">
            <v xml:space="preserve">UN    </v>
          </cell>
          <cell r="D973" t="str">
            <v>CR</v>
          </cell>
          <cell r="E973" t="str">
            <v>4,95</v>
          </cell>
        </row>
        <row r="974">
          <cell r="A974">
            <v>38600</v>
          </cell>
          <cell r="B974" t="str">
            <v xml:space="preserve">CANALETA DE CONCRETO ESTRUTURAL 14 X 19 X 39 CM, FBK 14 MPA (NBR 6136)                                                                                                                                                                                                                                                                                                                                                                                                                                    </v>
          </cell>
          <cell r="C974" t="str">
            <v xml:space="preserve">UN    </v>
          </cell>
          <cell r="D974" t="str">
            <v>CR</v>
          </cell>
          <cell r="E974" t="str">
            <v>6,32</v>
          </cell>
        </row>
        <row r="975">
          <cell r="A975">
            <v>38597</v>
          </cell>
          <cell r="B975" t="str">
            <v xml:space="preserve">CANALETA DE CONCRETO ESTRUTURAL 14 X 19 X 39 CM, FBK 4,5 MPA (NBR 6136)                                                                                                                                                                                                                                                                                                                                                                                                                                   </v>
          </cell>
          <cell r="C975" t="str">
            <v xml:space="preserve">UN    </v>
          </cell>
          <cell r="D975" t="str">
            <v>CR</v>
          </cell>
          <cell r="E975" t="str">
            <v>4,98</v>
          </cell>
        </row>
        <row r="976">
          <cell r="A976">
            <v>659</v>
          </cell>
          <cell r="B976" t="str">
            <v xml:space="preserve">CANALETA DE CONCRETO 14 X 19 X 19 CM (CLASSE C - NBR 6136)                                                                                                                                                                                                                                                                                                                                                                                                                                                </v>
          </cell>
          <cell r="C976" t="str">
            <v xml:space="preserve">UN    </v>
          </cell>
          <cell r="D976" t="str">
            <v>CR</v>
          </cell>
          <cell r="E976" t="str">
            <v>2,86</v>
          </cell>
        </row>
        <row r="977">
          <cell r="A977">
            <v>660</v>
          </cell>
          <cell r="B977" t="str">
            <v xml:space="preserve">CANALETA DE CONCRETO 19 X 19 X 19 CM (CLASSE C - NBR 6136)                                                                                                                                                                                                                                                                                                                                                                                                                                                </v>
          </cell>
          <cell r="C977" t="str">
            <v xml:space="preserve">UN    </v>
          </cell>
          <cell r="D977" t="str">
            <v>CR</v>
          </cell>
          <cell r="E977" t="str">
            <v>3,43</v>
          </cell>
        </row>
        <row r="978">
          <cell r="A978">
            <v>658</v>
          </cell>
          <cell r="B978" t="str">
            <v xml:space="preserve">CANALETA DE CONCRETO 9 X 19 X 19 CM (CLASSE C - NBR 6136)                                                                                                                                                                                                                                                                                                                                                                                                                                                 </v>
          </cell>
          <cell r="C978" t="str">
            <v xml:space="preserve">UN    </v>
          </cell>
          <cell r="D978" t="str">
            <v>CR</v>
          </cell>
          <cell r="E978" t="str">
            <v>1,94</v>
          </cell>
        </row>
        <row r="979">
          <cell r="A979">
            <v>38548</v>
          </cell>
          <cell r="B979" t="str">
            <v xml:space="preserve">CANALETA ESTRUTURAL CERAMICA, 14 X 19 X 19 CM, 6,0 MPA (NBR 15270)                                                                                                                                                                                                                                                                                                                                                                                                                                        </v>
          </cell>
          <cell r="C979" t="str">
            <v xml:space="preserve">UN    </v>
          </cell>
          <cell r="D979" t="str">
            <v>CR</v>
          </cell>
          <cell r="E979" t="str">
            <v>2,12</v>
          </cell>
        </row>
        <row r="980">
          <cell r="A980">
            <v>34649</v>
          </cell>
          <cell r="B980" t="str">
            <v xml:space="preserve">CANALETA ESTRUTURAL CERAMICA, 14 X 19 X 29 CM, 6,0 MPA (NBR 15270)                                                                                                                                                                                                                                                                                                                                                                                                                                        </v>
          </cell>
          <cell r="C980" t="str">
            <v xml:space="preserve">UN    </v>
          </cell>
          <cell r="D980" t="str">
            <v>CR</v>
          </cell>
          <cell r="E980" t="str">
            <v>2,87</v>
          </cell>
        </row>
        <row r="981">
          <cell r="A981">
            <v>34655</v>
          </cell>
          <cell r="B981" t="str">
            <v xml:space="preserve">CANALETA ESTRUTURAL CERAMICA, 14 X 19 X 39 CM, 6,0 MPA (NBR 15270)                                                                                                                                                                                                                                                                                                                                                                                                                                        </v>
          </cell>
          <cell r="C981" t="str">
            <v xml:space="preserve">UN    </v>
          </cell>
          <cell r="D981" t="str">
            <v>CR</v>
          </cell>
          <cell r="E981" t="str">
            <v>3,81</v>
          </cell>
        </row>
        <row r="982">
          <cell r="A982">
            <v>40607</v>
          </cell>
          <cell r="B982" t="str">
            <v xml:space="preserve">CANOPLA ACABAMENTO CROMADO PARA INSTALACAO DE SPRINKLER, SOB FORRO, 15 MM                                                                                                                                                                                                                                                                                                                                                                                                                                 </v>
          </cell>
          <cell r="C982" t="str">
            <v xml:space="preserve">UN    </v>
          </cell>
          <cell r="D982" t="str">
            <v>AS</v>
          </cell>
          <cell r="E982" t="str">
            <v>4,11</v>
          </cell>
        </row>
        <row r="983">
          <cell r="A983">
            <v>567</v>
          </cell>
          <cell r="B983" t="str">
            <v xml:space="preserve">CANTONEIRA (ABAS IGUAIS) EM ACO CARBONO, 25,4 MM X 3,17 MM (L X E), 1,27KG/M                                                                                                                                                                                                                                                                                                                                                                                                                              </v>
          </cell>
          <cell r="C983" t="str">
            <v xml:space="preserve">M     </v>
          </cell>
          <cell r="D983" t="str">
            <v>CR</v>
          </cell>
          <cell r="E983" t="str">
            <v>12,42</v>
          </cell>
        </row>
        <row r="984">
          <cell r="A984">
            <v>574</v>
          </cell>
          <cell r="B984" t="str">
            <v xml:space="preserve">CANTONEIRA (ABAS IGUAIS) EM ACO CARBONO, 38,1 MM X 3,17 MM (L X E), 3,48 KG/M                                                                                                                                                                                                                                                                                                                                                                                                                             </v>
          </cell>
          <cell r="C984" t="str">
            <v xml:space="preserve">M     </v>
          </cell>
          <cell r="D984" t="str">
            <v>CR</v>
          </cell>
          <cell r="E984" t="str">
            <v>32,64</v>
          </cell>
        </row>
        <row r="985">
          <cell r="A985">
            <v>568</v>
          </cell>
          <cell r="B985" t="str">
            <v xml:space="preserve">CANTONEIRA (ABAS IGUAIS) EM ACO CARBONO, 50,8 MM X 9,53 MM (L X E), 6,99 KG/M                                                                                                                                                                                                                                                                                                                                                                                                                             </v>
          </cell>
          <cell r="C985" t="str">
            <v xml:space="preserve">M     </v>
          </cell>
          <cell r="D985" t="str">
            <v>CR</v>
          </cell>
          <cell r="E985" t="str">
            <v>68,78</v>
          </cell>
        </row>
        <row r="986">
          <cell r="A986">
            <v>585</v>
          </cell>
          <cell r="B986" t="str">
            <v xml:space="preserve">CANTONEIRA "U" ALUMINIO ABAS IGUAIS 1 ", E = 3/32 "                                                                                                                                                                                                                                                                                                                                                                                                                                                       </v>
          </cell>
          <cell r="C986" t="str">
            <v xml:space="preserve">KG    </v>
          </cell>
          <cell r="D986" t="str">
            <v>AS</v>
          </cell>
          <cell r="E986" t="str">
            <v>31,65</v>
          </cell>
        </row>
        <row r="987">
          <cell r="A987">
            <v>4777</v>
          </cell>
          <cell r="B987" t="str">
            <v xml:space="preserve">CANTONEIRA ACO ABAS IGUAIS (QUALQUER BITOLA), ESPESSURA ENTRE 1/8" E 1/4"                                                                                                                                                                                                                                                                                                                                                                                                                                 </v>
          </cell>
          <cell r="C987" t="str">
            <v xml:space="preserve">KG    </v>
          </cell>
          <cell r="D987" t="str">
            <v>AS</v>
          </cell>
          <cell r="E987" t="str">
            <v>10,43</v>
          </cell>
        </row>
        <row r="988">
          <cell r="A988">
            <v>587</v>
          </cell>
          <cell r="B988" t="str">
            <v xml:space="preserve">CANTONEIRA ALUMINIO ABAS DESIGUAIS 1" X 3/4 ", E = 1/8 "                                                                                                                                                                                                                                                                                                                                                                                                                                                  </v>
          </cell>
          <cell r="C988" t="str">
            <v xml:space="preserve">KG    </v>
          </cell>
          <cell r="D988" t="str">
            <v>AS</v>
          </cell>
          <cell r="E988" t="str">
            <v>33,92</v>
          </cell>
        </row>
        <row r="989">
          <cell r="A989">
            <v>590</v>
          </cell>
          <cell r="B989" t="str">
            <v xml:space="preserve">CANTONEIRA ALUMINIO ABAS DESIGUAIS 2 1/2" X 1/2 ", E = 3/16 "                                                                                                                                                                                                                                                                                                                                                                                                                                             </v>
          </cell>
          <cell r="C989" t="str">
            <v xml:space="preserve">KG    </v>
          </cell>
          <cell r="D989" t="str">
            <v>AS</v>
          </cell>
          <cell r="E989" t="str">
            <v>32,78</v>
          </cell>
        </row>
        <row r="990">
          <cell r="A990">
            <v>592</v>
          </cell>
          <cell r="B990" t="str">
            <v xml:space="preserve">CANTONEIRA ALUMINIO ABAS IGUAIS 1 ", E = 1/8 ", 25,40 X 3,17 MM (0,408 KG/M)                                                                                                                                                                                                                                                                                                                                                                                                                              </v>
          </cell>
          <cell r="C990" t="str">
            <v xml:space="preserve">KG    </v>
          </cell>
          <cell r="D990" t="str">
            <v>AS</v>
          </cell>
          <cell r="E990" t="str">
            <v>33,92</v>
          </cell>
        </row>
        <row r="991">
          <cell r="A991">
            <v>586</v>
          </cell>
          <cell r="B991" t="str">
            <v xml:space="preserve">CANTONEIRA ALUMINIO ABAS IGUAIS 1 ", E = 3 /16 "                                                                                                                                                                                                                                                                                                                                                                                                                                                          </v>
          </cell>
          <cell r="C991" t="str">
            <v xml:space="preserve">M     </v>
          </cell>
          <cell r="D991" t="str">
            <v>AS</v>
          </cell>
          <cell r="E991" t="str">
            <v>19,94</v>
          </cell>
        </row>
        <row r="992">
          <cell r="A992">
            <v>591</v>
          </cell>
          <cell r="B992" t="str">
            <v xml:space="preserve">CANTONEIRA ALUMINIO ABAS IGUAIS 1 1/2 ", E = 3/16 "                                                                                                                                                                                                                                                                                                                                                                                                                                                       </v>
          </cell>
          <cell r="C992" t="str">
            <v xml:space="preserve">KG    </v>
          </cell>
          <cell r="D992" t="str">
            <v>AS</v>
          </cell>
          <cell r="E992" t="str">
            <v>31,65</v>
          </cell>
        </row>
        <row r="993">
          <cell r="A993">
            <v>588</v>
          </cell>
          <cell r="B993" t="str">
            <v xml:space="preserve">CANTONEIRA ALUMINIO ABAS IGUAIS 1 1/4 ", E = 3/16 "                                                                                                                                                                                                                                                                                                                                                                                                                                                       </v>
          </cell>
          <cell r="C993" t="str">
            <v xml:space="preserve">M     </v>
          </cell>
          <cell r="D993" t="str">
            <v>AS</v>
          </cell>
          <cell r="E993" t="str">
            <v>31,54</v>
          </cell>
        </row>
        <row r="994">
          <cell r="A994">
            <v>589</v>
          </cell>
          <cell r="B994" t="str">
            <v xml:space="preserve">CANTONEIRA ALUMINIO ABAS IGUAIS 2 ", E = 1/4 "                                                                                                                                                                                                                                                                                                                                                                                                                                                            </v>
          </cell>
          <cell r="C994" t="str">
            <v xml:space="preserve">M     </v>
          </cell>
          <cell r="D994" t="str">
            <v>AS</v>
          </cell>
          <cell r="E994" t="str">
            <v>53,32</v>
          </cell>
        </row>
        <row r="995">
          <cell r="A995">
            <v>584</v>
          </cell>
          <cell r="B995" t="str">
            <v xml:space="preserve">CANTONEIRA ALUMINIO ABAS IGUAIS 2 ", E = 1/8 "                                                                                                                                                                                                                                                                                                                                                                                                                                                            </v>
          </cell>
          <cell r="C995" t="str">
            <v xml:space="preserve">M     </v>
          </cell>
          <cell r="D995" t="str">
            <v>AS</v>
          </cell>
          <cell r="E995" t="str">
            <v>33,69</v>
          </cell>
        </row>
        <row r="996">
          <cell r="A996">
            <v>1165</v>
          </cell>
          <cell r="B996" t="str">
            <v xml:space="preserve">CAP OU TAMPAO DE FERRO GALVANIZADO, COM ROSCA BSP, DE 1 1/2"                                                                                                                                                                                                                                                                                                                                                                                                                                              </v>
          </cell>
          <cell r="C996" t="str">
            <v xml:space="preserve">UN    </v>
          </cell>
          <cell r="D996" t="str">
            <v>AS</v>
          </cell>
          <cell r="E996" t="str">
            <v>19,81</v>
          </cell>
        </row>
        <row r="997">
          <cell r="A997">
            <v>1164</v>
          </cell>
          <cell r="B997" t="str">
            <v xml:space="preserve">CAP OU TAMPAO DE FERRO GALVANIZADO, COM ROSCA BSP, DE 1 1/4"                                                                                                                                                                                                                                                                                                                                                                                                                                              </v>
          </cell>
          <cell r="C997" t="str">
            <v xml:space="preserve">UN    </v>
          </cell>
          <cell r="D997" t="str">
            <v>AS</v>
          </cell>
          <cell r="E997" t="str">
            <v>16,04</v>
          </cell>
        </row>
        <row r="998">
          <cell r="A998">
            <v>1162</v>
          </cell>
          <cell r="B998" t="str">
            <v xml:space="preserve">CAP OU TAMPAO DE FERRO GALVANIZADO, COM ROSCA BSP, DE 1/2"                                                                                                                                                                                                                                                                                                                                                                                                                                                </v>
          </cell>
          <cell r="C998" t="str">
            <v xml:space="preserve">UN    </v>
          </cell>
          <cell r="D998" t="str">
            <v>AS</v>
          </cell>
          <cell r="E998" t="str">
            <v>5,58</v>
          </cell>
        </row>
        <row r="999">
          <cell r="A999">
            <v>12395</v>
          </cell>
          <cell r="B999" t="str">
            <v xml:space="preserve">CAP OU TAMPAO DE FERRO GALVANIZADO, COM ROSCA BSP, DE 1/4"                                                                                                                                                                                                                                                                                                                                                                                                                                                </v>
          </cell>
          <cell r="C999" t="str">
            <v xml:space="preserve">UN    </v>
          </cell>
          <cell r="D999" t="str">
            <v>AS</v>
          </cell>
          <cell r="E999" t="str">
            <v>5,42</v>
          </cell>
        </row>
        <row r="1000">
          <cell r="A1000">
            <v>1170</v>
          </cell>
          <cell r="B1000" t="str">
            <v xml:space="preserve">CAP OU TAMPAO DE FERRO GALVANIZADO, COM ROSCA BSP, DE 1"                                                                                                                                                                                                                                                                                                                                                                                                                                                  </v>
          </cell>
          <cell r="C1000" t="str">
            <v xml:space="preserve">UN    </v>
          </cell>
          <cell r="D1000" t="str">
            <v>AS</v>
          </cell>
          <cell r="E1000" t="str">
            <v>10,51</v>
          </cell>
        </row>
        <row r="1001">
          <cell r="A1001">
            <v>1169</v>
          </cell>
          <cell r="B1001" t="str">
            <v xml:space="preserve">CAP OU TAMPAO DE FERRO GALVANIZADO, COM ROSCA BSP, DE 2 1/2"                                                                                                                                                                                                                                                                                                                                                                                                                                              </v>
          </cell>
          <cell r="C1001" t="str">
            <v xml:space="preserve">UN    </v>
          </cell>
          <cell r="D1001" t="str">
            <v>AS</v>
          </cell>
          <cell r="E1001" t="str">
            <v>51,61</v>
          </cell>
        </row>
        <row r="1002">
          <cell r="A1002">
            <v>1166</v>
          </cell>
          <cell r="B1002" t="str">
            <v xml:space="preserve">CAP OU TAMPAO DE FERRO GALVANIZADO, COM ROSCA BSP, DE 2"                                                                                                                                                                                                                                                                                                                                                                                                                                                  </v>
          </cell>
          <cell r="C1002" t="str">
            <v xml:space="preserve">UN    </v>
          </cell>
          <cell r="D1002" t="str">
            <v>AS</v>
          </cell>
          <cell r="E1002" t="str">
            <v>28,61</v>
          </cell>
        </row>
        <row r="1003">
          <cell r="A1003">
            <v>1163</v>
          </cell>
          <cell r="B1003" t="str">
            <v xml:space="preserve">CAP OU TAMPAO DE FERRO GALVANIZADO, COM ROSCA BSP, DE 3/4"                                                                                                                                                                                                                                                                                                                                                                                                                                                </v>
          </cell>
          <cell r="C1003" t="str">
            <v xml:space="preserve">UN    </v>
          </cell>
          <cell r="D1003" t="str">
            <v>AS</v>
          </cell>
          <cell r="E1003" t="str">
            <v>7,21</v>
          </cell>
        </row>
        <row r="1004">
          <cell r="A1004">
            <v>12396</v>
          </cell>
          <cell r="B1004" t="str">
            <v xml:space="preserve">CAP OU TAMPAO DE FERRO GALVANIZADO, COM ROSCA BSP, DE 3/8"                                                                                                                                                                                                                                                                                                                                                                                                                                                </v>
          </cell>
          <cell r="C1004" t="str">
            <v xml:space="preserve">UN    </v>
          </cell>
          <cell r="D1004" t="str">
            <v>AS</v>
          </cell>
          <cell r="E1004" t="str">
            <v>5,42</v>
          </cell>
        </row>
        <row r="1005">
          <cell r="A1005">
            <v>1168</v>
          </cell>
          <cell r="B1005" t="str">
            <v xml:space="preserve">CAP OU TAMPAO DE FERRO GALVANIZADO, COM ROSCA BSP, DE 3"                                                                                                                                                                                                                                                                                                                                                                                                                                                  </v>
          </cell>
          <cell r="C1005" t="str">
            <v xml:space="preserve">UN    </v>
          </cell>
          <cell r="D1005" t="str">
            <v>AS</v>
          </cell>
          <cell r="E1005" t="str">
            <v>73,56</v>
          </cell>
        </row>
        <row r="1006">
          <cell r="A1006">
            <v>1167</v>
          </cell>
          <cell r="B1006" t="str">
            <v xml:space="preserve">CAP OU TAMPAO DE FERRO GALVANIZADO, COM ROSCA BSP, DE 4"                                                                                                                                                                                                                                                                                                                                                                                                                                                  </v>
          </cell>
          <cell r="C1006" t="str">
            <v xml:space="preserve">UN    </v>
          </cell>
          <cell r="D1006" t="str">
            <v>AS</v>
          </cell>
          <cell r="E1006" t="str">
            <v>123,05</v>
          </cell>
        </row>
        <row r="1007">
          <cell r="A1007">
            <v>36331</v>
          </cell>
          <cell r="B1007" t="str">
            <v xml:space="preserve">CAP PPR DN 20 MM, PARA AGUA QUENTE PREDIAL                                                                                                                                                                                                                                                                                                                                                                                                                                                                </v>
          </cell>
          <cell r="C1007" t="str">
            <v xml:space="preserve">UN    </v>
          </cell>
          <cell r="D1007" t="str">
            <v>AS</v>
          </cell>
          <cell r="E1007" t="str">
            <v>2,21</v>
          </cell>
        </row>
        <row r="1008">
          <cell r="A1008">
            <v>36346</v>
          </cell>
          <cell r="B1008" t="str">
            <v xml:space="preserve">CAP PPR DN 25 MM, PARA AGUA QUENTE PREDIAL                                                                                                                                                                                                                                                                                                                                                                                                                                                                </v>
          </cell>
          <cell r="C1008" t="str">
            <v xml:space="preserve">UN    </v>
          </cell>
          <cell r="D1008" t="str">
            <v>AS</v>
          </cell>
          <cell r="E1008" t="str">
            <v>3,32</v>
          </cell>
        </row>
        <row r="1009">
          <cell r="A1009">
            <v>1197</v>
          </cell>
          <cell r="B1009" t="str">
            <v xml:space="preserve">CAP PVC, ROSCAVEL, 1/2", PARA AGUA FRIA PREDIAL                                                                                                                                                                                                                                                                                                                                                                                                                                                           </v>
          </cell>
          <cell r="C1009" t="str">
            <v xml:space="preserve">UN    </v>
          </cell>
          <cell r="D1009" t="str">
            <v>CR</v>
          </cell>
          <cell r="E1009" t="str">
            <v>2,28</v>
          </cell>
        </row>
        <row r="1010">
          <cell r="A1010">
            <v>1202</v>
          </cell>
          <cell r="B1010" t="str">
            <v xml:space="preserve">CAP PVC, ROSCAVEL, 1",  PARA AGUA FRIA PREDIAL                                                                                                                                                                                                                                                                                                                                                                                                                                                            </v>
          </cell>
          <cell r="C1010" t="str">
            <v xml:space="preserve">UN    </v>
          </cell>
          <cell r="D1010" t="str">
            <v>CR</v>
          </cell>
          <cell r="E1010" t="str">
            <v>6,47</v>
          </cell>
        </row>
        <row r="1011">
          <cell r="A1011">
            <v>1198</v>
          </cell>
          <cell r="B1011" t="str">
            <v xml:space="preserve">CAP PVC, ROSCAVEL, 3/4",  PARA AGUA FRIA PREDIAL                                                                                                                                                                                                                                                                                                                                                                                                                                                          </v>
          </cell>
          <cell r="C1011" t="str">
            <v xml:space="preserve">UN    </v>
          </cell>
          <cell r="D1011" t="str">
            <v>CR</v>
          </cell>
          <cell r="E1011" t="str">
            <v>2,99</v>
          </cell>
        </row>
        <row r="1012">
          <cell r="A1012">
            <v>20088</v>
          </cell>
          <cell r="B1012" t="str">
            <v xml:space="preserve">CAP PVC, SERIE R, DN 100 MM, PARA ESGOTO PREDIAL                                                                                                                                                                                                                                                                                                                                                                                                                                                          </v>
          </cell>
          <cell r="C1012" t="str">
            <v xml:space="preserve">UN    </v>
          </cell>
          <cell r="D1012" t="str">
            <v>CR</v>
          </cell>
          <cell r="E1012" t="str">
            <v>13,79</v>
          </cell>
        </row>
        <row r="1013">
          <cell r="A1013">
            <v>20089</v>
          </cell>
          <cell r="B1013" t="str">
            <v xml:space="preserve">CAP PVC, SERIE R, DN 150 MM, PARA ESGOTO PREDIAL                                                                                                                                                                                                                                                                                                                                                                                                                                                          </v>
          </cell>
          <cell r="C1013" t="str">
            <v xml:space="preserve">UN    </v>
          </cell>
          <cell r="D1013" t="str">
            <v>CR</v>
          </cell>
          <cell r="E1013" t="str">
            <v>67,61</v>
          </cell>
        </row>
        <row r="1014">
          <cell r="A1014">
            <v>20087</v>
          </cell>
          <cell r="B1014" t="str">
            <v xml:space="preserve">CAP PVC, SERIE R, DN 75 MM, PARA ESGOTO PREDIAL                                                                                                                                                                                                                                                                                                                                                                                                                                                           </v>
          </cell>
          <cell r="C1014" t="str">
            <v xml:space="preserve">UN    </v>
          </cell>
          <cell r="D1014" t="str">
            <v>CR</v>
          </cell>
          <cell r="E1014" t="str">
            <v>11,41</v>
          </cell>
        </row>
        <row r="1015">
          <cell r="A1015">
            <v>1200</v>
          </cell>
          <cell r="B1015" t="str">
            <v xml:space="preserve">CAP PVC, SOLDAVEL, DN 100 MM, SERIE NORMAL, PARA ESGOTO PREDIAL                                                                                                                                                                                                                                                                                                                                                                                                                                           </v>
          </cell>
          <cell r="C1015" t="str">
            <v xml:space="preserve">UN    </v>
          </cell>
          <cell r="D1015" t="str">
            <v>CR</v>
          </cell>
          <cell r="E1015" t="str">
            <v>10,36</v>
          </cell>
        </row>
        <row r="1016">
          <cell r="A1016">
            <v>12909</v>
          </cell>
          <cell r="B1016" t="str">
            <v xml:space="preserve">CAP PVC, SOLDAVEL, DN 50 MM, SERIE NORMAL, PARA ESGOTO PREDIAL                                                                                                                                                                                                                                                                                                                                                                                                                                            </v>
          </cell>
          <cell r="C1016" t="str">
            <v xml:space="preserve">UN    </v>
          </cell>
          <cell r="D1016" t="str">
            <v>CR</v>
          </cell>
          <cell r="E1016" t="str">
            <v>4,81</v>
          </cell>
        </row>
        <row r="1017">
          <cell r="A1017">
            <v>12910</v>
          </cell>
          <cell r="B1017" t="str">
            <v xml:space="preserve">CAP PVC, SOLDAVEL, DN 75 MM, SERIE NORMAL, PARA ESGOTO PREDIAL                                                                                                                                                                                                                                                                                                                                                                                                                                            </v>
          </cell>
          <cell r="C1017" t="str">
            <v xml:space="preserve">UN    </v>
          </cell>
          <cell r="D1017" t="str">
            <v>CR</v>
          </cell>
          <cell r="E1017" t="str">
            <v>8,64</v>
          </cell>
        </row>
        <row r="1018">
          <cell r="A1018">
            <v>1191</v>
          </cell>
          <cell r="B1018" t="str">
            <v xml:space="preserve">CAP PVC, SOLDAVEL, 20 MM, PARA AGUA FRIA PREDIAL                                                                                                                                                                                                                                                                                                                                                                                                                                                          </v>
          </cell>
          <cell r="C1018" t="str">
            <v xml:space="preserve">UN    </v>
          </cell>
          <cell r="D1018" t="str">
            <v>CR</v>
          </cell>
          <cell r="E1018" t="str">
            <v>1,62</v>
          </cell>
        </row>
        <row r="1019">
          <cell r="A1019">
            <v>1185</v>
          </cell>
          <cell r="B1019" t="str">
            <v xml:space="preserve">CAP PVC, SOLDAVEL, 25 MM, PARA AGUA FRIA PREDIAL                                                                                                                                                                                                                                                                                                                                                                                                                                                          </v>
          </cell>
          <cell r="C1019" t="str">
            <v xml:space="preserve">UN    </v>
          </cell>
          <cell r="D1019" t="str">
            <v>CR</v>
          </cell>
          <cell r="E1019" t="str">
            <v>1,62</v>
          </cell>
        </row>
        <row r="1020">
          <cell r="A1020">
            <v>1189</v>
          </cell>
          <cell r="B1020" t="str">
            <v xml:space="preserve">CAP PVC, SOLDAVEL, 32 MM, PARA AGUA FRIA PREDIAL                                                                                                                                                                                                                                                                                                                                                                                                                                                          </v>
          </cell>
          <cell r="C1020" t="str">
            <v xml:space="preserve">UN    </v>
          </cell>
          <cell r="D1020" t="str">
            <v>CR</v>
          </cell>
          <cell r="E1020" t="str">
            <v>2,66</v>
          </cell>
        </row>
        <row r="1021">
          <cell r="A1021">
            <v>1193</v>
          </cell>
          <cell r="B1021" t="str">
            <v xml:space="preserve">CAP PVC, SOLDAVEL, 40 MM, PARA AGUA FRIA PREDIAL                                                                                                                                                                                                                                                                                                                                                                                                                                                          </v>
          </cell>
          <cell r="C1021" t="str">
            <v xml:space="preserve">UN    </v>
          </cell>
          <cell r="D1021" t="str">
            <v>CR</v>
          </cell>
          <cell r="E1021" t="str">
            <v>5,11</v>
          </cell>
        </row>
        <row r="1022">
          <cell r="A1022">
            <v>1194</v>
          </cell>
          <cell r="B1022" t="str">
            <v xml:space="preserve">CAP PVC, SOLDAVEL, 50 MM, PARA AGUA FRIA PREDIAL                                                                                                                                                                                                                                                                                                                                                                                                                                                          </v>
          </cell>
          <cell r="C1022" t="str">
            <v xml:space="preserve">UN    </v>
          </cell>
          <cell r="D1022" t="str">
            <v>CR</v>
          </cell>
          <cell r="E1022" t="str">
            <v>9,23</v>
          </cell>
        </row>
        <row r="1023">
          <cell r="A1023">
            <v>1195</v>
          </cell>
          <cell r="B1023" t="str">
            <v xml:space="preserve">CAP PVC, SOLDAVEL, 60 MM, PARA AGUA FRIA PREDIAL                                                                                                                                                                                                                                                                                                                                                                                                                                                          </v>
          </cell>
          <cell r="C1023" t="str">
            <v xml:space="preserve">UN    </v>
          </cell>
          <cell r="D1023" t="str">
            <v>CR</v>
          </cell>
          <cell r="E1023" t="str">
            <v>15,53</v>
          </cell>
        </row>
        <row r="1024">
          <cell r="A1024">
            <v>1204</v>
          </cell>
          <cell r="B1024" t="str">
            <v xml:space="preserve">CAP PVC, SOLDAVEL, 75 MM, PARA AGUA FRIA PREDIAL                                                                                                                                                                                                                                                                                                                                                                                                                                                          </v>
          </cell>
          <cell r="C1024" t="str">
            <v xml:space="preserve">UN    </v>
          </cell>
          <cell r="D1024" t="str">
            <v>CR</v>
          </cell>
          <cell r="E1024" t="str">
            <v>27,16</v>
          </cell>
        </row>
        <row r="1025">
          <cell r="A1025">
            <v>1207</v>
          </cell>
          <cell r="B1025" t="str">
            <v xml:space="preserve">CAP, PVC PBA, JE, DN 100 / DE 110 MM,  PARA REDE DE AGUA (NBR 10351)                                                                                                                                                                                                                                                                                                                                                                                                                                      </v>
          </cell>
          <cell r="C1025" t="str">
            <v xml:space="preserve">UN    </v>
          </cell>
          <cell r="D1025" t="str">
            <v>AS</v>
          </cell>
          <cell r="E1025" t="str">
            <v>37,66</v>
          </cell>
        </row>
        <row r="1026">
          <cell r="A1026">
            <v>1206</v>
          </cell>
          <cell r="B1026" t="str">
            <v xml:space="preserve">CAP, PVC PBA, JE, DN 50 / DE 60 MM,  PARA REDE DE AGUA (NBR 10351)                                                                                                                                                                                                                                                                                                                                                                                                                                        </v>
          </cell>
          <cell r="C1026" t="str">
            <v xml:space="preserve">UN    </v>
          </cell>
          <cell r="D1026" t="str">
            <v>AS</v>
          </cell>
          <cell r="E1026" t="str">
            <v>9,44</v>
          </cell>
        </row>
        <row r="1027">
          <cell r="A1027">
            <v>1183</v>
          </cell>
          <cell r="B1027" t="str">
            <v xml:space="preserve">CAP, PVC PBA, JE, DN 75 / DE 85 MM,  PARA REDE DE AGUA (NBR 10351)                                                                                                                                                                                                                                                                                                                                                                                                                                        </v>
          </cell>
          <cell r="C1027" t="str">
            <v xml:space="preserve">UN    </v>
          </cell>
          <cell r="D1027" t="str">
            <v>AS</v>
          </cell>
          <cell r="E1027" t="str">
            <v>24,59</v>
          </cell>
        </row>
        <row r="1028">
          <cell r="A1028">
            <v>42685</v>
          </cell>
          <cell r="B1028" t="str">
            <v xml:space="preserve">CAP, PVC, JE, OCRE, DN 150 MM (CONEXAO PARA TUBO COLETOR DE ESGOTO)                                                                                                                                                                                                                                                                                                                                                                                                                                       </v>
          </cell>
          <cell r="C1028" t="str">
            <v xml:space="preserve">UN    </v>
          </cell>
          <cell r="D1028" t="str">
            <v>CR</v>
          </cell>
          <cell r="E1028" t="str">
            <v>70,07</v>
          </cell>
        </row>
        <row r="1029">
          <cell r="A1029">
            <v>42686</v>
          </cell>
          <cell r="B1029" t="str">
            <v xml:space="preserve">CAP, PVC, JE, OCRE, DN 200 MM (CONEXAO PARA TUBO COLETOR DE ESGOTO)                                                                                                                                                                                                                                                                                                                                                                                                                                       </v>
          </cell>
          <cell r="C1029" t="str">
            <v xml:space="preserve">UN    </v>
          </cell>
          <cell r="D1029" t="str">
            <v>CR</v>
          </cell>
          <cell r="E1029" t="str">
            <v>77,17</v>
          </cell>
        </row>
        <row r="1030">
          <cell r="A1030">
            <v>12894</v>
          </cell>
          <cell r="B1030" t="str">
            <v xml:space="preserve">CAPA PARA CHUVA EM PVC COM FORRO DE POLIESTER, COM CAPUZ (AMARELA OU AZUL)                                                                                                                                                                                                                                                                                                                                                                                                                                </v>
          </cell>
          <cell r="C1030" t="str">
            <v xml:space="preserve">UN    </v>
          </cell>
          <cell r="D1030" t="str">
            <v>CR</v>
          </cell>
          <cell r="E1030" t="str">
            <v>16,18</v>
          </cell>
        </row>
        <row r="1031">
          <cell r="A1031">
            <v>12895</v>
          </cell>
          <cell r="B1031" t="str">
            <v xml:space="preserve">CAPACETE DE SEGURANCA ABA FRONTAL COM SUSPENSAO DE POLIETILENO, SEM JUGULAR (CLASSE B)                                                                                                                                                                                                                                                                                                                                                                                                                    </v>
          </cell>
          <cell r="C1031" t="str">
            <v xml:space="preserve">UN    </v>
          </cell>
          <cell r="D1031" t="str">
            <v xml:space="preserve">C </v>
          </cell>
          <cell r="E1031" t="str">
            <v>12,45</v>
          </cell>
        </row>
        <row r="1032">
          <cell r="A1032">
            <v>1631</v>
          </cell>
          <cell r="B1032" t="str">
            <v xml:space="preserve">CAPACITOR TRIFASICO, POTENCIA 2,5 KVAR, TENSAO 220 V, FORNECIDO COM CAPA PROTETORA, RESISTOR INTERNO A UNIDADE CAPACITIVA                                                                                                                                                                                                                                                                                                                                                                                 </v>
          </cell>
          <cell r="C1032" t="str">
            <v xml:space="preserve">UN    </v>
          </cell>
          <cell r="D1032" t="str">
            <v>CR</v>
          </cell>
          <cell r="E1032" t="str">
            <v>99,35</v>
          </cell>
        </row>
        <row r="1033">
          <cell r="A1033">
            <v>1633</v>
          </cell>
          <cell r="B1033" t="str">
            <v xml:space="preserve">CAPACITOR TRIFASICO, POTENCIA 5 KVAR, TENSAO 220 V, FORNECIDO COM CAPA PROTETORA, RESISTOR INTERNO A UNIDADE CAPACITIVA                                                                                                                                                                                                                                                                                                                                                                                   </v>
          </cell>
          <cell r="C1033" t="str">
            <v xml:space="preserve">UN    </v>
          </cell>
          <cell r="D1033" t="str">
            <v>CR</v>
          </cell>
          <cell r="E1033" t="str">
            <v>168,80</v>
          </cell>
        </row>
        <row r="1034">
          <cell r="A1034">
            <v>10818</v>
          </cell>
          <cell r="B1034" t="str">
            <v xml:space="preserve">CAPIM BRAQUIARIA DECUMBENS/ BRAQUIARINHA, VC *70*% MINIMO                                                                                                                                                                                                                                                                                                                                                                                                                                                 </v>
          </cell>
          <cell r="C1034" t="str">
            <v xml:space="preserve">KG    </v>
          </cell>
          <cell r="D1034" t="str">
            <v>CR</v>
          </cell>
          <cell r="E1034" t="str">
            <v>43,53</v>
          </cell>
        </row>
        <row r="1035">
          <cell r="A1035">
            <v>41410</v>
          </cell>
          <cell r="B1035" t="str">
            <v xml:space="preserve">CAPTOR FRANKLIN (4 PONTAS), EM LATAO CROMADO, H = 300 MM, DUAS DESCIDAS                                                                                                                                                                                                                                                                                                                                                                                                                                   </v>
          </cell>
          <cell r="C1035" t="str">
            <v xml:space="preserve">UN    </v>
          </cell>
          <cell r="D1035" t="str">
            <v>CR</v>
          </cell>
          <cell r="E1035" t="str">
            <v>69,91</v>
          </cell>
        </row>
        <row r="1036">
          <cell r="A1036">
            <v>41411</v>
          </cell>
          <cell r="B1036" t="str">
            <v xml:space="preserve">CAPTOR FRANKLIN (4 PONTAS), EM LATAO CROMADO, H = 300 MM, UMA DESCIDA                                                                                                                                                                                                                                                                                                                                                                                                                                     </v>
          </cell>
          <cell r="C1036" t="str">
            <v xml:space="preserve">UN    </v>
          </cell>
          <cell r="D1036" t="str">
            <v>CR</v>
          </cell>
          <cell r="E1036" t="str">
            <v>63,38</v>
          </cell>
        </row>
        <row r="1037">
          <cell r="A1037">
            <v>41412</v>
          </cell>
          <cell r="B1037" t="str">
            <v xml:space="preserve">CAPTOR FRANKLIN (4 PONTAS), EM LATAO CROMADO, H = 350 MM, DUAS DESCIDAS                                                                                                                                                                                                                                                                                                                                                                                                                                   </v>
          </cell>
          <cell r="C1037" t="str">
            <v xml:space="preserve">UN    </v>
          </cell>
          <cell r="D1037" t="str">
            <v>CR</v>
          </cell>
          <cell r="E1037" t="str">
            <v>122,58</v>
          </cell>
        </row>
        <row r="1038">
          <cell r="A1038">
            <v>41413</v>
          </cell>
          <cell r="B1038" t="str">
            <v xml:space="preserve">CAPTOR FRANKLIN (4 PONTAS), EM LATAO CROMADO, H=350 MM, UMA DESCIDA                                                                                                                                                                                                                                                                                                                                                                                                                                       </v>
          </cell>
          <cell r="C1038" t="str">
            <v xml:space="preserve">UN    </v>
          </cell>
          <cell r="D1038" t="str">
            <v>CR</v>
          </cell>
          <cell r="E1038" t="str">
            <v>110,30</v>
          </cell>
        </row>
        <row r="1039">
          <cell r="A1039">
            <v>39359</v>
          </cell>
          <cell r="B1039" t="str">
            <v xml:space="preserve">CARENAGEM /TAMPA, EM PLASTICO, COR BRANCA, UTILIZADO EM KIT CHASSI METALICO PARA INSTALACAO HIDRAULICA DE CUBA SIMPLES SEM MAQUINA DE LAVAR ROUPA, LARGURA *355* MM X ALTURA *670* MM (COM FUROS E DEMAIS ENCAIXES)                                                                                                                                                                                                                                                                                       </v>
          </cell>
          <cell r="C1039" t="str">
            <v xml:space="preserve">UN    </v>
          </cell>
          <cell r="D1039" t="str">
            <v>AS</v>
          </cell>
          <cell r="E1039" t="str">
            <v>24,72</v>
          </cell>
        </row>
        <row r="1040">
          <cell r="A1040">
            <v>39360</v>
          </cell>
          <cell r="B1040" t="str">
            <v xml:space="preserve">CARENAGEM /TAMPA, EM PLASTICO, COR BRANCA, UTILIZADO EM KIT CHASSI METALICO PARA INSTALACAO HIDRAULICA DE TANQUE COM MAQUINA DE LAVAR ROUPA, LARGURA *360* MM X ALTURA *470* MM (COM FUROS E DEMAIS ENCAIXES)                                                                                                                                                                                                                                                                                             </v>
          </cell>
          <cell r="C1040" t="str">
            <v xml:space="preserve">UN    </v>
          </cell>
          <cell r="D1040" t="str">
            <v>AS</v>
          </cell>
          <cell r="E1040" t="str">
            <v>22,47</v>
          </cell>
        </row>
        <row r="1041">
          <cell r="A1041">
            <v>10710</v>
          </cell>
          <cell r="B1041" t="str">
            <v xml:space="preserve">CARPETE DE NYLON EM MANTA PARA TRAFEGO COMERCIAL PESADO, E = 6 A 7 MM (INSTALADO)                                                                                                                                                                                                                                                                                                                                                                                                                         </v>
          </cell>
          <cell r="C1041" t="str">
            <v xml:space="preserve">M2    </v>
          </cell>
          <cell r="D1041" t="str">
            <v>AS</v>
          </cell>
          <cell r="E1041" t="str">
            <v>160,00</v>
          </cell>
        </row>
        <row r="1042">
          <cell r="A1042">
            <v>10709</v>
          </cell>
          <cell r="B1042" t="str">
            <v xml:space="preserve">CARPETE DE NYLON EM MANTA PARA TRAFEGO COMERCIAL PESADO, E = 9 A 10 MM (INSTALADO)                                                                                                                                                                                                                                                                                                                                                                                                                        </v>
          </cell>
          <cell r="C1042" t="str">
            <v xml:space="preserve">M2    </v>
          </cell>
          <cell r="D1042" t="str">
            <v>AS</v>
          </cell>
          <cell r="E1042" t="str">
            <v>196,57</v>
          </cell>
        </row>
        <row r="1043">
          <cell r="A1043">
            <v>39636</v>
          </cell>
          <cell r="B1043" t="str">
            <v xml:space="preserve">CARPETE DE NYLON EM PLACAS 50 X 50 CM PARA TRAFEGO COMERCIAL PESADO, E = 6,5 MM (INSTALADO)                                                                                                                                                                                                                                                                                                                                                                                                               </v>
          </cell>
          <cell r="C1043" t="str">
            <v xml:space="preserve">M2    </v>
          </cell>
          <cell r="D1043" t="str">
            <v>AS</v>
          </cell>
          <cell r="E1043" t="str">
            <v>200,72</v>
          </cell>
        </row>
        <row r="1044">
          <cell r="A1044">
            <v>10708</v>
          </cell>
          <cell r="B1044" t="str">
            <v xml:space="preserve">CARPETE DE POLIESTER EM MANTA PARA TRAFEGO COMERCIAL PESADO, E = 4 A 5 MM (INSTALADO)                                                                                                                                                                                                                                                                                                                                                                                                                     </v>
          </cell>
          <cell r="C1044" t="str">
            <v xml:space="preserve">M2    </v>
          </cell>
          <cell r="D1044" t="str">
            <v>AS</v>
          </cell>
          <cell r="E1044" t="str">
            <v>61,94</v>
          </cell>
        </row>
        <row r="1045">
          <cell r="A1045">
            <v>39635</v>
          </cell>
          <cell r="B1045" t="str">
            <v xml:space="preserve">CARPETE DE POLIPROPILENO EM MANTA PARA TRAFEGO COMERCIAL MEDIO, E = 5 A 6 MM (INSTALADO)                                                                                                                                                                                                                                                                                                                                                                                                                  </v>
          </cell>
          <cell r="C1045" t="str">
            <v xml:space="preserve">M2    </v>
          </cell>
          <cell r="D1045" t="str">
            <v>AS</v>
          </cell>
          <cell r="E1045" t="str">
            <v>105,45</v>
          </cell>
        </row>
        <row r="1046">
          <cell r="A1046">
            <v>6117</v>
          </cell>
          <cell r="B1046" t="str">
            <v xml:space="preserve">CARPINTEIRO AUXILIAR (HORISTA)                                                                                                                                                                                                                                                                                                                                                                                                                                                                            </v>
          </cell>
          <cell r="C1046" t="str">
            <v xml:space="preserve">H     </v>
          </cell>
          <cell r="D1046" t="str">
            <v>CR</v>
          </cell>
          <cell r="E1046" t="str">
            <v>11,57</v>
          </cell>
        </row>
        <row r="1047">
          <cell r="A1047">
            <v>40913</v>
          </cell>
          <cell r="B1047" t="str">
            <v xml:space="preserve">CARPINTEIRO AUXILIAR (MENSALISTA)                                                                                                                                                                                                                                                                                                                                                                                                                                                                         </v>
          </cell>
          <cell r="C1047" t="str">
            <v xml:space="preserve">MES   </v>
          </cell>
          <cell r="D1047" t="str">
            <v>CR</v>
          </cell>
          <cell r="E1047" t="str">
            <v>2.037,23</v>
          </cell>
        </row>
        <row r="1048">
          <cell r="A1048">
            <v>1214</v>
          </cell>
          <cell r="B1048" t="str">
            <v xml:space="preserve">CARPINTEIRO DE ESQUADRIAS (HORISTA)                                                                                                                                                                                                                                                                                                                                                                                                                                                                       </v>
          </cell>
          <cell r="C1048" t="str">
            <v xml:space="preserve">H     </v>
          </cell>
          <cell r="D1048" t="str">
            <v>CR</v>
          </cell>
          <cell r="E1048" t="str">
            <v>16,76</v>
          </cell>
        </row>
        <row r="1049">
          <cell r="A1049">
            <v>40915</v>
          </cell>
          <cell r="B1049" t="str">
            <v xml:space="preserve">CARPINTEIRO DE ESQUADRIAS (MENSALISTA)                                                                                                                                                                                                                                                                                                                                                                                                                                                                    </v>
          </cell>
          <cell r="C1049" t="str">
            <v xml:space="preserve">MES   </v>
          </cell>
          <cell r="D1049" t="str">
            <v>CR</v>
          </cell>
          <cell r="E1049" t="str">
            <v>2.947,30</v>
          </cell>
        </row>
        <row r="1050">
          <cell r="A1050">
            <v>1213</v>
          </cell>
          <cell r="B1050" t="str">
            <v xml:space="preserve">CARPINTEIRO DE FORMAS (HORISTA)                                                                                                                                                                                                                                                                                                                                                                                                                                                                           </v>
          </cell>
          <cell r="C1050" t="str">
            <v xml:space="preserve">H     </v>
          </cell>
          <cell r="D1050" t="str">
            <v xml:space="preserve">C </v>
          </cell>
          <cell r="E1050" t="str">
            <v>17,81</v>
          </cell>
        </row>
        <row r="1051">
          <cell r="A1051">
            <v>40914</v>
          </cell>
          <cell r="B1051" t="str">
            <v xml:space="preserve">CARPINTEIRO DE FORMAS (MENSALISTA)                                                                                                                                                                                                                                                                                                                                                                                                                                                                        </v>
          </cell>
          <cell r="C1051" t="str">
            <v xml:space="preserve">MES   </v>
          </cell>
          <cell r="D1051" t="str">
            <v>CR</v>
          </cell>
          <cell r="E1051" t="str">
            <v>3.129,94</v>
          </cell>
        </row>
        <row r="1052">
          <cell r="A1052">
            <v>5091</v>
          </cell>
          <cell r="B1052" t="str">
            <v xml:space="preserve">CARRANCA PARA JANELA VENEZIANA DE ABRIR, EM LATAO CROMADO, SIMPLES, PARA APARAFUSAR NA PAREDE                                                                                                                                                                                                                                                                                                                                                                                                             </v>
          </cell>
          <cell r="C1052" t="str">
            <v xml:space="preserve">UN    </v>
          </cell>
          <cell r="D1052" t="str">
            <v>CR</v>
          </cell>
          <cell r="E1052" t="str">
            <v>20,28</v>
          </cell>
        </row>
        <row r="1053">
          <cell r="A1053">
            <v>14615</v>
          </cell>
          <cell r="B1053" t="str">
            <v xml:space="preserve">CARRINHO COM 2 PNEUS PARA TRANSPORTAR TUBO CONCRETO, ALTURA ATE 1,0 M E DIAMETRO ATE 1000MM, COM ESTRUTURA EM PERFIL OU TUBO METALICO                                                                                                                                                                                                                                                                                                                                                                     </v>
          </cell>
          <cell r="C1053" t="str">
            <v xml:space="preserve">UN    </v>
          </cell>
          <cell r="D1053" t="str">
            <v>CR</v>
          </cell>
          <cell r="E1053" t="str">
            <v>4.684,16</v>
          </cell>
        </row>
        <row r="1054">
          <cell r="A1054">
            <v>2711</v>
          </cell>
          <cell r="B1054" t="str">
            <v xml:space="preserve">CARRINHO DE MAO DE ACO CAPACIDADE 50 A 60 L, PNEU COM CAMARA                                                                                                                                                                                                                                                                                                                                                                                                                                              </v>
          </cell>
          <cell r="C1054" t="str">
            <v xml:space="preserve">UN    </v>
          </cell>
          <cell r="D1054" t="str">
            <v xml:space="preserve">C </v>
          </cell>
          <cell r="E1054" t="str">
            <v>214,95</v>
          </cell>
        </row>
        <row r="1055">
          <cell r="A1055">
            <v>37727</v>
          </cell>
          <cell r="B1055" t="str">
            <v xml:space="preserve">CARROCERIA FIXA ABERTA DE MADEIRA PARA TRANSPORTE GERAL DE CARGA SECA DIMENSOES APROXIMADAS 2,25 X 4,10 X 0,50 M (INCLUI MONTAGEM, NAO INCLUI CAMINHAO)                                                                                                                                                                                                                                                                                                                                                   </v>
          </cell>
          <cell r="C1055" t="str">
            <v xml:space="preserve">UN    </v>
          </cell>
          <cell r="D1055" t="str">
            <v>AS</v>
          </cell>
          <cell r="E1055" t="str">
            <v>17.585,00</v>
          </cell>
        </row>
        <row r="1056">
          <cell r="A1056">
            <v>37728</v>
          </cell>
          <cell r="B1056" t="str">
            <v xml:space="preserve">CARROCERIA FIXA ABERTA DE MADEIRA PARA TRANSPORTE GERAL DE CARGA SECA DIMENSOES APROXIMADAS 2,5 X 5,5 X 0,50 M (INCLUI MONTAGEM, NAO INCLUI CAMINHAO)                                                                                                                                                                                                                                                                                                                                                     </v>
          </cell>
          <cell r="C1056" t="str">
            <v xml:space="preserve">UN    </v>
          </cell>
          <cell r="D1056" t="str">
            <v>AS</v>
          </cell>
          <cell r="E1056" t="str">
            <v>23.856,57</v>
          </cell>
        </row>
        <row r="1057">
          <cell r="A1057">
            <v>37729</v>
          </cell>
          <cell r="B1057" t="str">
            <v xml:space="preserve">CARROCERIA FIXA ABERTA DE MADEIRA PARA TRANSPORTE GERAL DE CARGA SECA DIMENSOES APROXIMADAS 2,5 X 6,00 X 0,50 M (INCLUI MONTAGEM, NAO INCLUI CAMINHAO)                                                                                                                                                                                                                                                                                                                                                    </v>
          </cell>
          <cell r="C1057" t="str">
            <v xml:space="preserve">UN    </v>
          </cell>
          <cell r="D1057" t="str">
            <v>AS</v>
          </cell>
          <cell r="E1057" t="str">
            <v>25.824,12</v>
          </cell>
        </row>
        <row r="1058">
          <cell r="A1058">
            <v>37730</v>
          </cell>
          <cell r="B1058" t="str">
            <v xml:space="preserve">CARROCERIA FIXA ABERTA DE MADEIRA PARA TRANSPORTE GERAL DE CARGA SECA DIMENSOES APROXIMADAS 2,5 X 6,5 X 0,50 M (INCLUI MONTAGEM, NAO INCLUI CAMINHAO)                                                                                                                                                                                                                                                                                                                                                     </v>
          </cell>
          <cell r="C1058" t="str">
            <v xml:space="preserve">UN    </v>
          </cell>
          <cell r="D1058" t="str">
            <v>AS</v>
          </cell>
          <cell r="E1058" t="str">
            <v>27.791,67</v>
          </cell>
        </row>
        <row r="1059">
          <cell r="A1059">
            <v>37731</v>
          </cell>
          <cell r="B1059" t="str">
            <v xml:space="preserve">CARROCERIA FIXA ABERTA DE MADEIRA PARA TRANSPORTE GERAL DE CARGA SECA DIMENSOES APROXIMADAS 2,5 X 7,00 X 0,50 M (INCLUI MONTAGEM, NAO INCLUI CAMINHAO)                                                                                                                                                                                                                                                                                                                                                    </v>
          </cell>
          <cell r="C1059" t="str">
            <v xml:space="preserve">UN    </v>
          </cell>
          <cell r="D1059" t="str">
            <v>AS</v>
          </cell>
          <cell r="E1059" t="str">
            <v>29.759,23</v>
          </cell>
        </row>
        <row r="1060">
          <cell r="A1060">
            <v>37732</v>
          </cell>
          <cell r="B1060" t="str">
            <v xml:space="preserve">CARROCERIA FIXA ABERTA DE MADEIRA PARA TRANSPORTE GERAL DE CARGA SECA DIMENSOES APROXIMADAS 2,5 X 7,5 X 0,50 M (INCLUI MONTAGEM, NAO INCLUI CAMINHAO)                                                                                                                                                                                                                                                                                                                                                     </v>
          </cell>
          <cell r="C1060" t="str">
            <v xml:space="preserve">UN    </v>
          </cell>
          <cell r="D1060" t="str">
            <v>AS</v>
          </cell>
          <cell r="E1060" t="str">
            <v>33.940,27</v>
          </cell>
        </row>
        <row r="1061">
          <cell r="A1061">
            <v>42256</v>
          </cell>
          <cell r="B1061" t="str">
            <v xml:space="preserve">CARVAO ANTRACITO PARA FILTRO, GRAO VARIANDO DE 0,8 ATE 1,1 MM, COEFICIENTE DE UNIFORMIDADE MENOR QUE 1,7 MM (DISTRIBUIDOR)                                                                                                                                                                                                                                                                                                                                                                                </v>
          </cell>
          <cell r="C1061" t="str">
            <v xml:space="preserve">KG    </v>
          </cell>
          <cell r="D1061" t="str">
            <v>CR</v>
          </cell>
          <cell r="E1061" t="str">
            <v>7,76</v>
          </cell>
        </row>
        <row r="1062">
          <cell r="A1062">
            <v>42250</v>
          </cell>
          <cell r="B1062" t="str">
            <v xml:space="preserve">CARVAO ANTRACITO PARA FILTRO, GRAO VARIANDO DE 0,8 ATE 1,1 MM, COEFICIENTE DE UNIFORMIDADE MENOR QUE 1,7 MM (POSTO JAZIDA/PRODUTOR)                                                                                                                                                                                                                                                                                                                                                                       </v>
          </cell>
          <cell r="C1062" t="str">
            <v xml:space="preserve">T     </v>
          </cell>
          <cell r="D1062" t="str">
            <v>CR</v>
          </cell>
          <cell r="E1062" t="str">
            <v>3.494,18</v>
          </cell>
        </row>
        <row r="1063">
          <cell r="A1063">
            <v>4743</v>
          </cell>
          <cell r="B1063" t="str">
            <v xml:space="preserve">CASCALHO DE CAVA                                                                                                                                                                                                                                                                                                                                                                                                                                                                                          </v>
          </cell>
          <cell r="C1063" t="str">
            <v xml:space="preserve">M3    </v>
          </cell>
          <cell r="D1063" t="str">
            <v>CR</v>
          </cell>
          <cell r="E1063" t="str">
            <v>59,84</v>
          </cell>
        </row>
        <row r="1064">
          <cell r="A1064">
            <v>4744</v>
          </cell>
          <cell r="B1064" t="str">
            <v xml:space="preserve">CASCALHO DE RIO                                                                                                                                                                                                                                                                                                                                                                                                                                                                                           </v>
          </cell>
          <cell r="C1064" t="str">
            <v xml:space="preserve">M3    </v>
          </cell>
          <cell r="D1064" t="str">
            <v>CR</v>
          </cell>
          <cell r="E1064" t="str">
            <v>95,74</v>
          </cell>
        </row>
        <row r="1065">
          <cell r="A1065">
            <v>4745</v>
          </cell>
          <cell r="B1065" t="str">
            <v xml:space="preserve">CASCALHO LAVADO                                                                                                                                                                                                                                                                                                                                                                                                                                                                                           </v>
          </cell>
          <cell r="C1065" t="str">
            <v xml:space="preserve">M3    </v>
          </cell>
          <cell r="D1065" t="str">
            <v>CR</v>
          </cell>
          <cell r="E1065" t="str">
            <v>114,83</v>
          </cell>
        </row>
        <row r="1066">
          <cell r="A1066">
            <v>36496</v>
          </cell>
          <cell r="B1066" t="str">
            <v xml:space="preserve">CAVALETE PARA TALHA COM ESTRUTURA EM TUBO METALICO ALTURA MINIMA 3,2 M EQUIPADO COM RODAS DE BORRACHA PARA MOVIMENTACAO DE TUBOS DE CONCRETO NA CENTRAL DE PREMOLDADOS COM CAPACIDADE DE CARGA DE 3 TONELADAS                                                                                                                                                                                                                                                                                             </v>
          </cell>
          <cell r="C1066" t="str">
            <v xml:space="preserve">UN    </v>
          </cell>
          <cell r="D1066" t="str">
            <v>CR</v>
          </cell>
          <cell r="E1066" t="str">
            <v>11.892,99</v>
          </cell>
        </row>
        <row r="1067">
          <cell r="A1067">
            <v>10630</v>
          </cell>
          <cell r="B1067" t="str">
            <v xml:space="preserve">CAVALO MECANICO TRACAO 4X2, PESO BRUTO TOTAL COMBINADO 49000 KG, CAPACIDADE MAXIMA DE TRACAO *66000* KG, POTENCIA *360* CV (INCLUI CABINE E CHASSI, NAO INCLUI SEMIRREBOQUE)                                                                                                                                                                                                                                                                                                                              </v>
          </cell>
          <cell r="C1067" t="str">
            <v xml:space="preserve">UN    </v>
          </cell>
          <cell r="D1067" t="str">
            <v>AS</v>
          </cell>
          <cell r="E1067" t="str">
            <v>867.850,66</v>
          </cell>
        </row>
        <row r="1068">
          <cell r="A1068">
            <v>37762</v>
          </cell>
          <cell r="B1068" t="str">
            <v xml:space="preserve">CAVALO MECANICO TRACAO 4X2, PESO BRUTO TOTAL 16000 KG, CAPACIDADE MAXIMA DE TRACAO *36000* KG, DISTANCIA ENTRE EIXOS *3,56* M, POTENCIA *286* CV (INCLUI CABINE E CHASSI, NAO INCLUI SEMIRREBOQUE)                                                                                                                                                                                                                                                                                                        </v>
          </cell>
          <cell r="C1068" t="str">
            <v xml:space="preserve">UN    </v>
          </cell>
          <cell r="D1068" t="str">
            <v>AS</v>
          </cell>
          <cell r="E1068" t="str">
            <v>744.302,63</v>
          </cell>
        </row>
        <row r="1069">
          <cell r="A1069">
            <v>37763</v>
          </cell>
          <cell r="B1069" t="str">
            <v xml:space="preserve">CAVALO MECANICO TRACAO 4X2, PESO BRUTO TOTAL 16000 KG, CAPACIDADE MAXIMA DE TRACAO *45000* KG, DISTANCIA ENTRE EIXOS *3,56* M, POTENCIA *330* CV (INCLUI CABINE E CHASSI, NAO INCLUI SEMIRREBOQUE)                                                                                                                                                                                                                                                                                                        </v>
          </cell>
          <cell r="C1069" t="str">
            <v xml:space="preserve">UN    </v>
          </cell>
          <cell r="D1069" t="str">
            <v>AS</v>
          </cell>
          <cell r="E1069" t="str">
            <v>753.342,62</v>
          </cell>
        </row>
        <row r="1070">
          <cell r="A1070">
            <v>41992</v>
          </cell>
          <cell r="B1070" t="str">
            <v xml:space="preserve">CAVALO MECANICO TRACAO 4X2, PESO BRUTO TOTAL 16000 KG, CAPACIDADE MAXIMA DE TRACAO *80000* KG, POTENCIA *380* CV (INCLUI CABINE E CHASSI, NAO INCLUI SEMIRREBOQUE)                                                                                                                                                                                                                                                                                                                                        </v>
          </cell>
          <cell r="C1070" t="str">
            <v xml:space="preserve">UN    </v>
          </cell>
          <cell r="D1070" t="str">
            <v>AS</v>
          </cell>
          <cell r="E1070" t="str">
            <v>856.400,00</v>
          </cell>
        </row>
        <row r="1071">
          <cell r="A1071">
            <v>13215</v>
          </cell>
          <cell r="B1071" t="str">
            <v xml:space="preserve">CAVALO MECANICO TRACAO 6X2, PESO BRUTO TOTAL COMBINADO 56000 KG, CAPACIDADE MAXIMA DE TRACAO *66000* KG, POTENCIA *360* CV (INCLUI CABINE E CHASSI, NAO INCLUI SEMIRREBOQUE)                                                                                                                                                                                                                                                                                                                              </v>
          </cell>
          <cell r="C1071" t="str">
            <v xml:space="preserve">UN    </v>
          </cell>
          <cell r="D1071" t="str">
            <v>AS</v>
          </cell>
          <cell r="E1071" t="str">
            <v>1.050.159,64</v>
          </cell>
        </row>
        <row r="1072">
          <cell r="A1072">
            <v>4235</v>
          </cell>
          <cell r="B1072" t="str">
            <v xml:space="preserve">CAVOUQUEIRO OU OPERADOR DE PERFURATRIZ / ROMPEDOR                                                                                                                                                                                                                                                                                                                                                                                                                                                         </v>
          </cell>
          <cell r="C1072" t="str">
            <v xml:space="preserve">H     </v>
          </cell>
          <cell r="D1072" t="str">
            <v>CR</v>
          </cell>
          <cell r="E1072" t="str">
            <v>11,55</v>
          </cell>
        </row>
        <row r="1073">
          <cell r="A1073">
            <v>40976</v>
          </cell>
          <cell r="B1073" t="str">
            <v xml:space="preserve">CAVOUQUEIRO OU OPERADOR DE PERFURATRIZ / ROMPEDOR (MENSALISTA)                                                                                                                                                                                                                                                                                                                                                                                                                                            </v>
          </cell>
          <cell r="C1073" t="str">
            <v xml:space="preserve">MES   </v>
          </cell>
          <cell r="D1073" t="str">
            <v>CR</v>
          </cell>
          <cell r="E1073" t="str">
            <v>2.031,13</v>
          </cell>
        </row>
        <row r="1074">
          <cell r="A1074">
            <v>43091</v>
          </cell>
          <cell r="B1074" t="str">
            <v xml:space="preserve">CENTRO DE MEDICAO AGRUPADA, EM POLICARBONATO / PVC, COM 12 MEDIDORES E PROTECAO GERAL (INCLUI BARRAMENTO, DISJUNTORES E ACESSORIOS DE FIXACAO) (PADRAO CONCESSIONARIA LOCAL)                                                                                                                                                                                                                                                                                                                              </v>
          </cell>
          <cell r="C1074" t="str">
            <v xml:space="preserve">UN    </v>
          </cell>
          <cell r="D1074" t="str">
            <v>CR</v>
          </cell>
          <cell r="E1074" t="str">
            <v>5.962,36</v>
          </cell>
        </row>
        <row r="1075">
          <cell r="A1075">
            <v>43092</v>
          </cell>
          <cell r="B1075" t="str">
            <v xml:space="preserve">CENTRO DE MEDICAO AGRUPADA, EM POLICARBONATO / PVC, COM 16 MEDIDORES E PROTECAO GERAL (INCLUI BARRAMENTO, DISJUNTORES E ACESSORIOS DE FIXACAO) (PADRAO CONCESSIONARIA LOCAL)                                                                                                                                                                                                                                                                                                                              </v>
          </cell>
          <cell r="C1075" t="str">
            <v xml:space="preserve">UN    </v>
          </cell>
          <cell r="D1075" t="str">
            <v>CR</v>
          </cell>
          <cell r="E1075" t="str">
            <v>7.949,82</v>
          </cell>
        </row>
        <row r="1076">
          <cell r="A1076">
            <v>43089</v>
          </cell>
          <cell r="B1076" t="str">
            <v xml:space="preserve">CENTRO DE MEDICAO AGRUPADA, EM POLICARBONATO / PVC, COM 4 MEDIDORES E PROTECAO GERAL (INCLUI BARRAMENTO, DISJUNTORES E ACESSORIOS DE FIXACAO) (PADRAO CONCESSIONARIA LOCAL)                                                                                                                                                                                                                                                                                                                               </v>
          </cell>
          <cell r="C1076" t="str">
            <v xml:space="preserve">UN    </v>
          </cell>
          <cell r="D1076" t="str">
            <v>CR</v>
          </cell>
          <cell r="E1076" t="str">
            <v>1.385,48</v>
          </cell>
        </row>
        <row r="1077">
          <cell r="A1077">
            <v>43090</v>
          </cell>
          <cell r="B1077" t="str">
            <v xml:space="preserve">CENTRO DE MEDICAO AGRUPADA, EM POLICARBONATO / PVC, COM 8 MEDIDORES E PROTECAO GERAL (INCLUI BARRAMENTO, DISJUNTORES E ACESSORIOS DE FIXACAO) (PADRAO CONCESSIONARIA LOCAL)                                                                                                                                                                                                                                                                                                                               </v>
          </cell>
          <cell r="C1077" t="str">
            <v xml:space="preserve">UN    </v>
          </cell>
          <cell r="D1077" t="str">
            <v>CR</v>
          </cell>
          <cell r="E1077" t="str">
            <v>3.057,62</v>
          </cell>
        </row>
        <row r="1078">
          <cell r="A1078">
            <v>41967</v>
          </cell>
          <cell r="B1078" t="str">
            <v xml:space="preserve">CERA LIQUIDA INCOLOR MULTIPISO                                                                                                                                                                                                                                                                                                                                                                                                                                                                            </v>
          </cell>
          <cell r="C1078" t="str">
            <v xml:space="preserve">L     </v>
          </cell>
          <cell r="D1078" t="str">
            <v>CR</v>
          </cell>
          <cell r="E1078" t="str">
            <v>20,77</v>
          </cell>
        </row>
        <row r="1079">
          <cell r="A1079">
            <v>12760</v>
          </cell>
          <cell r="B1079" t="str">
            <v xml:space="preserve">CHAPA ACO INOX AISI 304 NUMERO 4 (E = 6 MM), ACABAMENTO NUMERO 1 (LAMINADO A QUENTE, FOSCO)                                                                                                                                                                                                                                                                                                                                                                                                               </v>
          </cell>
          <cell r="C1079" t="str">
            <v xml:space="preserve">M2    </v>
          </cell>
          <cell r="D1079" t="str">
            <v>CR</v>
          </cell>
          <cell r="E1079" t="str">
            <v>1.306,04</v>
          </cell>
        </row>
        <row r="1080">
          <cell r="A1080">
            <v>12759</v>
          </cell>
          <cell r="B1080" t="str">
            <v xml:space="preserve">CHAPA ACO INOX AISI 304 NUMERO 9 (E = 4 MM), ACABAMENTO NUMERO 1 (LAMINADO A QUENTE, FOSCO)                                                                                                                                                                                                                                                                                                                                                                                                               </v>
          </cell>
          <cell r="C1080" t="str">
            <v xml:space="preserve">M2    </v>
          </cell>
          <cell r="D1080" t="str">
            <v>CR</v>
          </cell>
          <cell r="E1080" t="str">
            <v>870,68</v>
          </cell>
        </row>
        <row r="1081">
          <cell r="A1081">
            <v>43105</v>
          </cell>
          <cell r="B1081" t="str">
            <v xml:space="preserve">CHAPA DE ACO CARBONO GALVANIZADA, PERFURADA (GRADE FUROS) E = 1,5 MM, DIAMETRO DO FURO = 9,52 MM (FUROS ALTERNADOS HORIZ.)                                                                                                                                                                                                                                                                                                                                                                                </v>
          </cell>
          <cell r="C1081" t="str">
            <v xml:space="preserve">KG    </v>
          </cell>
          <cell r="D1081" t="str">
            <v>AS</v>
          </cell>
          <cell r="E1081" t="str">
            <v>35,52</v>
          </cell>
        </row>
        <row r="1082">
          <cell r="A1082">
            <v>40424</v>
          </cell>
          <cell r="B1082" t="str">
            <v xml:space="preserve">CHAPA DE ACO CARBONO LAMINADO A QUENTE, QUALIDADE ESTRUTURAL, BITOLA 3/16", E =4,75 MM (37,29 KG/M2)                                                                                                                                                                                                                                                                                                                                                                                                      </v>
          </cell>
          <cell r="C1082" t="str">
            <v xml:space="preserve">KG    </v>
          </cell>
          <cell r="D1082" t="str">
            <v>AS</v>
          </cell>
          <cell r="E1082" t="str">
            <v>9,02</v>
          </cell>
        </row>
        <row r="1083">
          <cell r="A1083">
            <v>1325</v>
          </cell>
          <cell r="B1083" t="str">
            <v xml:space="preserve">CHAPA DE ACO FINA A FRIO BITOLA MSG 20, E = 0,90 MM (7,20 KG/M2)                                                                                                                                                                                                                                                                                                                                                                                                                                          </v>
          </cell>
          <cell r="C1083" t="str">
            <v xml:space="preserve">KG    </v>
          </cell>
          <cell r="D1083" t="str">
            <v>AS</v>
          </cell>
          <cell r="E1083" t="str">
            <v>9,88</v>
          </cell>
        </row>
        <row r="1084">
          <cell r="A1084">
            <v>1327</v>
          </cell>
          <cell r="B1084" t="str">
            <v xml:space="preserve">CHAPA DE ACO FINA A FRIO BITOLA MSG 24, E = 0,60 MM (4,80 KG/M2)                                                                                                                                                                                                                                                                                                                                                                                                                                          </v>
          </cell>
          <cell r="C1084" t="str">
            <v xml:space="preserve">KG    </v>
          </cell>
          <cell r="D1084" t="str">
            <v>AS</v>
          </cell>
          <cell r="E1084" t="str">
            <v>10,52</v>
          </cell>
        </row>
        <row r="1085">
          <cell r="A1085">
            <v>1328</v>
          </cell>
          <cell r="B1085" t="str">
            <v xml:space="preserve">CHAPA DE ACO FINA A FRIO BITOLA MSG 26, E = 0,45 MM (3,60 KG/M2)                                                                                                                                                                                                                                                                                                                                                                                                                                          </v>
          </cell>
          <cell r="C1085" t="str">
            <v xml:space="preserve">KG    </v>
          </cell>
          <cell r="D1085" t="str">
            <v>AS</v>
          </cell>
          <cell r="E1085" t="str">
            <v>9,91</v>
          </cell>
        </row>
        <row r="1086">
          <cell r="A1086">
            <v>1321</v>
          </cell>
          <cell r="B1086" t="str">
            <v xml:space="preserve">CHAPA DE ACO FINA A QUENTE BITOLA MSG 13, E = 2,25 MM (18,00 KG/M2)                                                                                                                                                                                                                                                                                                                                                                                                                                       </v>
          </cell>
          <cell r="C1086" t="str">
            <v xml:space="preserve">KG    </v>
          </cell>
          <cell r="D1086" t="str">
            <v>AS</v>
          </cell>
          <cell r="E1086" t="str">
            <v>9,17</v>
          </cell>
        </row>
        <row r="1087">
          <cell r="A1087">
            <v>1318</v>
          </cell>
          <cell r="B1087" t="str">
            <v xml:space="preserve">CHAPA DE ACO FINA A QUENTE BITOLA MSG 14, E = 2,00 MM (16,0 KG/M2)                                                                                                                                                                                                                                                                                                                                                                                                                                        </v>
          </cell>
          <cell r="C1087" t="str">
            <v xml:space="preserve">KG    </v>
          </cell>
          <cell r="D1087" t="str">
            <v>AS</v>
          </cell>
          <cell r="E1087" t="str">
            <v>9,18</v>
          </cell>
        </row>
        <row r="1088">
          <cell r="A1088">
            <v>1322</v>
          </cell>
          <cell r="B1088" t="str">
            <v xml:space="preserve">CHAPA DE ACO FINA A QUENTE BITOLA MSG 16, E = 1,50 MM (12,00 KG/M2)                                                                                                                                                                                                                                                                                                                                                                                                                                       </v>
          </cell>
          <cell r="C1088" t="str">
            <v xml:space="preserve">KG    </v>
          </cell>
          <cell r="D1088" t="str">
            <v>AS</v>
          </cell>
          <cell r="E1088" t="str">
            <v>9,70</v>
          </cell>
        </row>
        <row r="1089">
          <cell r="A1089">
            <v>1323</v>
          </cell>
          <cell r="B1089" t="str">
            <v xml:space="preserve">CHAPA DE ACO FINA A QUENTE BITOLA MSG 18, E = 1,20 MM (9,60 KG/M2)                                                                                                                                                                                                                                                                                                                                                                                                                                        </v>
          </cell>
          <cell r="C1089" t="str">
            <v xml:space="preserve">KG    </v>
          </cell>
          <cell r="D1089" t="str">
            <v>AS</v>
          </cell>
          <cell r="E1089" t="str">
            <v>9,70</v>
          </cell>
        </row>
        <row r="1090">
          <cell r="A1090">
            <v>1319</v>
          </cell>
          <cell r="B1090" t="str">
            <v xml:space="preserve">CHAPA DE ACO FINA A QUENTE BITOLA MSG 3/16 ", E = 4,75 MM (38,00 KG/M2)                                                                                                                                                                                                                                                                                                                                                                                                                                   </v>
          </cell>
          <cell r="C1090" t="str">
            <v xml:space="preserve">KG    </v>
          </cell>
          <cell r="D1090" t="str">
            <v>AS</v>
          </cell>
          <cell r="E1090" t="str">
            <v>8,17</v>
          </cell>
        </row>
        <row r="1091">
          <cell r="A1091">
            <v>11026</v>
          </cell>
          <cell r="B1091" t="str">
            <v xml:space="preserve">CHAPA DE ACO GALVANIZADA BITOLA GSG 14, E = 1,95 MM (15,60 KG/M2)                                                                                                                                                                                                                                                                                                                                                                                                                                         </v>
          </cell>
          <cell r="C1091" t="str">
            <v xml:space="preserve">KG    </v>
          </cell>
          <cell r="D1091" t="str">
            <v>AS</v>
          </cell>
          <cell r="E1091" t="str">
            <v>11,24</v>
          </cell>
        </row>
        <row r="1092">
          <cell r="A1092">
            <v>11027</v>
          </cell>
          <cell r="B1092" t="str">
            <v xml:space="preserve">CHAPA DE ACO GALVANIZADA BITOLA GSG 16, E = 1,55 MM (12,40 KG/M2)                                                                                                                                                                                                                                                                                                                                                                                                                                         </v>
          </cell>
          <cell r="C1092" t="str">
            <v xml:space="preserve">KG    </v>
          </cell>
          <cell r="D1092" t="str">
            <v>AS</v>
          </cell>
          <cell r="E1092" t="str">
            <v>11,70</v>
          </cell>
        </row>
        <row r="1093">
          <cell r="A1093">
            <v>11046</v>
          </cell>
          <cell r="B1093" t="str">
            <v xml:space="preserve">CHAPA DE ACO GALVANIZADA BITOLA GSG 18, E = 1,25 MM (10,00 KG/M2)                                                                                                                                                                                                                                                                                                                                                                                                                                         </v>
          </cell>
          <cell r="C1093" t="str">
            <v xml:space="preserve">KG    </v>
          </cell>
          <cell r="D1093" t="str">
            <v>AS</v>
          </cell>
          <cell r="E1093" t="str">
            <v>11,21</v>
          </cell>
        </row>
        <row r="1094">
          <cell r="A1094">
            <v>11047</v>
          </cell>
          <cell r="B1094" t="str">
            <v xml:space="preserve">CHAPA DE ACO GALVANIZADA BITOLA GSG 19, E = 1,11 MM (8,88 KG/M2)                                                                                                                                                                                                                                                                                                                                                                                                                                          </v>
          </cell>
          <cell r="C1094" t="str">
            <v xml:space="preserve">KG    </v>
          </cell>
          <cell r="D1094" t="str">
            <v>AS</v>
          </cell>
          <cell r="E1094" t="str">
            <v>12,22</v>
          </cell>
        </row>
        <row r="1095">
          <cell r="A1095">
            <v>43668</v>
          </cell>
          <cell r="B1095" t="str">
            <v xml:space="preserve">CHAPA DE ACO GALVANIZADA BITOLA GSG 20, E = 0,95 MM (7,60 KG/M2)                                                                                                                                                                                                                                                                                                                                                                                                                                          </v>
          </cell>
          <cell r="C1095" t="str">
            <v xml:space="preserve">KG    </v>
          </cell>
          <cell r="D1095" t="str">
            <v>AS</v>
          </cell>
          <cell r="E1095" t="str">
            <v>10,78</v>
          </cell>
        </row>
        <row r="1096">
          <cell r="A1096">
            <v>11049</v>
          </cell>
          <cell r="B1096" t="str">
            <v xml:space="preserve">CHAPA DE ACO GALVANIZADA BITOLA GSG 22, E = 0,80 MM (6,40 KG/M2)                                                                                                                                                                                                                                                                                                                                                                                                                                          </v>
          </cell>
          <cell r="C1096" t="str">
            <v xml:space="preserve">KG    </v>
          </cell>
          <cell r="D1096" t="str">
            <v>AS</v>
          </cell>
          <cell r="E1096" t="str">
            <v>11,68</v>
          </cell>
        </row>
        <row r="1097">
          <cell r="A1097">
            <v>43106</v>
          </cell>
          <cell r="B1097" t="str">
            <v xml:space="preserve">CHAPA DE ACO GALVANIZADA BITOLA GSG 24, E = 0,64 (5,12 KG/M2)                                                                                                                                                                                                                                                                                                                                                                                                                                             </v>
          </cell>
          <cell r="C1097" t="str">
            <v xml:space="preserve">KG    </v>
          </cell>
          <cell r="D1097" t="str">
            <v>AS</v>
          </cell>
          <cell r="E1097" t="str">
            <v>11,75</v>
          </cell>
        </row>
        <row r="1098">
          <cell r="A1098">
            <v>11051</v>
          </cell>
          <cell r="B1098" t="str">
            <v xml:space="preserve">CHAPA DE ACO GALVANIZADA BITOLA GSG 26, E = 0,50 MM (4,00 KG/M2)                                                                                                                                                                                                                                                                                                                                                                                                                                          </v>
          </cell>
          <cell r="C1098" t="str">
            <v xml:space="preserve">KG    </v>
          </cell>
          <cell r="D1098" t="str">
            <v>AS</v>
          </cell>
          <cell r="E1098" t="str">
            <v>12,26</v>
          </cell>
        </row>
        <row r="1099">
          <cell r="A1099">
            <v>11061</v>
          </cell>
          <cell r="B1099" t="str">
            <v xml:space="preserve">CHAPA DE ACO GALVANIZADA BITOLA GSG 30, E = 0,35 MM (2,80 KG/M2)                                                                                                                                                                                                                                                                                                                                                                                                                                          </v>
          </cell>
          <cell r="C1099" t="str">
            <v xml:space="preserve">KG    </v>
          </cell>
          <cell r="D1099" t="str">
            <v>AS</v>
          </cell>
          <cell r="E1099" t="str">
            <v>14,71</v>
          </cell>
        </row>
        <row r="1100">
          <cell r="A1100">
            <v>43667</v>
          </cell>
          <cell r="B1100" t="str">
            <v xml:space="preserve">CHAPA DE ACO GROSSA, ASTM A36, E = 1 " (25,40 MM) 199,18 KG/M2                                                                                                                                                                                                                                                                                                                                                                                                                                            </v>
          </cell>
          <cell r="C1100" t="str">
            <v xml:space="preserve">KG    </v>
          </cell>
          <cell r="D1100" t="str">
            <v>AS</v>
          </cell>
          <cell r="E1100" t="str">
            <v>10,69</v>
          </cell>
        </row>
        <row r="1101">
          <cell r="A1101">
            <v>1333</v>
          </cell>
          <cell r="B1101" t="str">
            <v xml:space="preserve">CHAPA DE ACO GROSSA, ASTM A36, E = 1/2 " (12,70 MM) 99,59 KG/M2                                                                                                                                                                                                                                                                                                                                                                                                                                           </v>
          </cell>
          <cell r="C1101" t="str">
            <v xml:space="preserve">KG    </v>
          </cell>
          <cell r="D1101" t="str">
            <v>AS</v>
          </cell>
          <cell r="E1101" t="str">
            <v>8,91</v>
          </cell>
        </row>
        <row r="1102">
          <cell r="A1102">
            <v>1330</v>
          </cell>
          <cell r="B1102" t="str">
            <v xml:space="preserve">CHAPA DE ACO GROSSA, ASTM A36, E = 1/4 " (6,35 MM) 49,79 KG/M2                                                                                                                                                                                                                                                                                                                                                                                                                                            </v>
          </cell>
          <cell r="C1102" t="str">
            <v xml:space="preserve">KG    </v>
          </cell>
          <cell r="D1102" t="str">
            <v>AS</v>
          </cell>
          <cell r="E1102" t="str">
            <v>8,82</v>
          </cell>
        </row>
        <row r="1103">
          <cell r="A1103">
            <v>10957</v>
          </cell>
          <cell r="B1103" t="str">
            <v xml:space="preserve">CHAPA DE ACO GROSSA, ASTM A36, E = 3/4 " (19,05 MM) 149,39 KG/M2                                                                                                                                                                                                                                                                                                                                                                                                                                          </v>
          </cell>
          <cell r="C1103" t="str">
            <v xml:space="preserve">KG    </v>
          </cell>
          <cell r="D1103" t="str">
            <v>AS</v>
          </cell>
          <cell r="E1103" t="str">
            <v>10,17</v>
          </cell>
        </row>
        <row r="1104">
          <cell r="A1104">
            <v>1332</v>
          </cell>
          <cell r="B1104" t="str">
            <v xml:space="preserve">CHAPA DE ACO GROSSA, ASTM A36, E = 3/8 " (9,53 MM) 74,69 KG/M2                                                                                                                                                                                                                                                                                                                                                                                                                                            </v>
          </cell>
          <cell r="C1104" t="str">
            <v xml:space="preserve">KG    </v>
          </cell>
          <cell r="D1104" t="str">
            <v>AS</v>
          </cell>
          <cell r="E1104" t="str">
            <v>9,05</v>
          </cell>
        </row>
        <row r="1105">
          <cell r="A1105">
            <v>1334</v>
          </cell>
          <cell r="B1105" t="str">
            <v xml:space="preserve">CHAPA DE ACO GROSSA, ASTM A36, E = 5/8 " (15,88 MM) 124,49 KG/M2                                                                                                                                                                                                                                                                                                                                                                                                                                          </v>
          </cell>
          <cell r="C1105" t="str">
            <v xml:space="preserve">KG    </v>
          </cell>
          <cell r="D1105" t="str">
            <v>AS</v>
          </cell>
          <cell r="E1105" t="str">
            <v>10,03</v>
          </cell>
        </row>
        <row r="1106">
          <cell r="A1106">
            <v>1335</v>
          </cell>
          <cell r="B1106" t="str">
            <v xml:space="preserve">CHAPA DE ACO GROSSA, ASTM A36, E = 7/8 " (22,23 MM) 174,28 KG/M2                                                                                                                                                                                                                                                                                                                                                                                                                                          </v>
          </cell>
          <cell r="C1106" t="str">
            <v xml:space="preserve">KG    </v>
          </cell>
          <cell r="D1106" t="str">
            <v>AS</v>
          </cell>
          <cell r="E1106" t="str">
            <v>10,37</v>
          </cell>
        </row>
        <row r="1107">
          <cell r="A1107">
            <v>40425</v>
          </cell>
          <cell r="B1107" t="str">
            <v xml:space="preserve">CHAPA DE ACO GROSSA, SAE 1020, BITOLA 1/4", E = 6,35 MM (49,85 KG/M2)                                                                                                                                                                                                                                                                                                                                                                                                                                     </v>
          </cell>
          <cell r="C1107" t="str">
            <v xml:space="preserve">KG    </v>
          </cell>
          <cell r="D1107" t="str">
            <v>AS</v>
          </cell>
          <cell r="E1107" t="str">
            <v>8,87</v>
          </cell>
        </row>
        <row r="1108">
          <cell r="A1108">
            <v>1337</v>
          </cell>
          <cell r="B1108" t="str">
            <v xml:space="preserve">CHAPA DE ACO XADREZ PARA PISOS, E = 1/4 " (6,30 MM) 54,53 KG/M2                                                                                                                                                                                                                                                                                                                                                                                                                                           </v>
          </cell>
          <cell r="C1108" t="str">
            <v xml:space="preserve">KG    </v>
          </cell>
          <cell r="D1108" t="str">
            <v>AS</v>
          </cell>
          <cell r="E1108" t="str">
            <v>10,17</v>
          </cell>
        </row>
        <row r="1109">
          <cell r="A1109">
            <v>1338</v>
          </cell>
          <cell r="B1109" t="str">
            <v xml:space="preserve">CHAPA DE LAMINADO MELAMINICO, LISO BRILHANTE, DE *1,25 X 3,08* M, E = 0,8 MM                                                                                                                                                                                                                                                                                                                                                                                                                              </v>
          </cell>
          <cell r="C1109" t="str">
            <v xml:space="preserve">M2    </v>
          </cell>
          <cell r="D1109" t="str">
            <v>AS</v>
          </cell>
          <cell r="E1109" t="str">
            <v>58,24</v>
          </cell>
        </row>
        <row r="1110">
          <cell r="A1110">
            <v>1340</v>
          </cell>
          <cell r="B1110" t="str">
            <v xml:space="preserve">CHAPA DE LAMINADO MELAMINICO, LISO FOSCO, DE *1,25 X 3,08* M, E = 0,8 MM                                                                                                                                                                                                                                                                                                                                                                                                                                  </v>
          </cell>
          <cell r="C1110" t="str">
            <v xml:space="preserve">M2    </v>
          </cell>
          <cell r="D1110" t="str">
            <v>AS</v>
          </cell>
          <cell r="E1110" t="str">
            <v>67,33</v>
          </cell>
        </row>
        <row r="1111">
          <cell r="A1111">
            <v>1341</v>
          </cell>
          <cell r="B1111" t="str">
            <v xml:space="preserve">CHAPA DE LAMINADO MELAMINICO, TEXTURIZADO, DE *1,25 X 3,08* M, E = 0,8 MM                                                                                                                                                                                                                                                                                                                                                                                                                                 </v>
          </cell>
          <cell r="C1111" t="str">
            <v xml:space="preserve">M2    </v>
          </cell>
          <cell r="D1111" t="str">
            <v>AS</v>
          </cell>
          <cell r="E1111" t="str">
            <v>64,85</v>
          </cell>
        </row>
        <row r="1112">
          <cell r="A1112">
            <v>34659</v>
          </cell>
          <cell r="B1112" t="str">
            <v xml:space="preserve">CHAPA DE MDF BRANCO LISO 1 FACE, E = 12 MM, DE *2,75 X 1,85* M                                                                                                                                                                                                                                                                                                                                                                                                                                            </v>
          </cell>
          <cell r="C1112" t="str">
            <v xml:space="preserve">M2    </v>
          </cell>
          <cell r="D1112" t="str">
            <v>CR</v>
          </cell>
          <cell r="E1112" t="str">
            <v>42,04</v>
          </cell>
        </row>
        <row r="1113">
          <cell r="A1113">
            <v>34514</v>
          </cell>
          <cell r="B1113" t="str">
            <v xml:space="preserve">CHAPA DE MDF BRANCO LISO 1 FACE, E = 15 MM, DE *2,75 X 1,85* M                                                                                                                                                                                                                                                                                                                                                                                                                                            </v>
          </cell>
          <cell r="C1113" t="str">
            <v xml:space="preserve">M2    </v>
          </cell>
          <cell r="D1113" t="str">
            <v xml:space="preserve">C </v>
          </cell>
          <cell r="E1113" t="str">
            <v>46,57</v>
          </cell>
        </row>
        <row r="1114">
          <cell r="A1114">
            <v>34660</v>
          </cell>
          <cell r="B1114" t="str">
            <v xml:space="preserve">CHAPA DE MDF BRANCO LISO 1 FACE, E = 18 MM, DE *2,75 X 1,85* M                                                                                                                                                                                                                                                                                                                                                                                                                                            </v>
          </cell>
          <cell r="C1114" t="str">
            <v xml:space="preserve">M2    </v>
          </cell>
          <cell r="D1114" t="str">
            <v>CR</v>
          </cell>
          <cell r="E1114" t="str">
            <v>59,10</v>
          </cell>
        </row>
        <row r="1115">
          <cell r="A1115">
            <v>34661</v>
          </cell>
          <cell r="B1115" t="str">
            <v xml:space="preserve">CHAPA DE MDF BRANCO LISO 1 FACE, E = 25 MM, DE *2,75 X 1,85* M                                                                                                                                                                                                                                                                                                                                                                                                                                            </v>
          </cell>
          <cell r="C1115" t="str">
            <v xml:space="preserve">M2    </v>
          </cell>
          <cell r="D1115" t="str">
            <v>CR</v>
          </cell>
          <cell r="E1115" t="str">
            <v>84,88</v>
          </cell>
        </row>
        <row r="1116">
          <cell r="A1116">
            <v>34667</v>
          </cell>
          <cell r="B1116" t="str">
            <v xml:space="preserve">CHAPA DE MDF BRANCO LISO 1 FACE, E = 6 MM, DE *2,75 X 1,85* M                                                                                                                                                                                                                                                                                                                                                                                                                                             </v>
          </cell>
          <cell r="C1116" t="str">
            <v xml:space="preserve">M2    </v>
          </cell>
          <cell r="D1116" t="str">
            <v>CR</v>
          </cell>
          <cell r="E1116" t="str">
            <v>30,74</v>
          </cell>
        </row>
        <row r="1117">
          <cell r="A1117">
            <v>34668</v>
          </cell>
          <cell r="B1117" t="str">
            <v xml:space="preserve">CHAPA DE MDF BRANCO LISO 1 FACE, E = 9 MM, DE *2,75 X 1,85* M                                                                                                                                                                                                                                                                                                                                                                                                                                             </v>
          </cell>
          <cell r="C1117" t="str">
            <v xml:space="preserve">M2    </v>
          </cell>
          <cell r="D1117" t="str">
            <v>CR</v>
          </cell>
          <cell r="E1117" t="str">
            <v>40,17</v>
          </cell>
        </row>
        <row r="1118">
          <cell r="A1118">
            <v>34741</v>
          </cell>
          <cell r="B1118" t="str">
            <v xml:space="preserve">CHAPA DE MDF BRANCO LISO 2 FACES, E = 12 MM, DE *2,75 X 1,85* M                                                                                                                                                                                                                                                                                                                                                                                                                                           </v>
          </cell>
          <cell r="C1118" t="str">
            <v xml:space="preserve">M2    </v>
          </cell>
          <cell r="D1118" t="str">
            <v>CR</v>
          </cell>
          <cell r="E1118" t="str">
            <v>44,20</v>
          </cell>
        </row>
        <row r="1119">
          <cell r="A1119">
            <v>34664</v>
          </cell>
          <cell r="B1119" t="str">
            <v xml:space="preserve">CHAPA DE MDF BRANCO LISO 2 FACES, E = 15 MM, DE *2,75 X 1,85* M                                                                                                                                                                                                                                                                                                                                                                                                                                           </v>
          </cell>
          <cell r="C1119" t="str">
            <v xml:space="preserve">M2    </v>
          </cell>
          <cell r="D1119" t="str">
            <v>CR</v>
          </cell>
          <cell r="E1119" t="str">
            <v>48,23</v>
          </cell>
        </row>
        <row r="1120">
          <cell r="A1120">
            <v>34665</v>
          </cell>
          <cell r="B1120" t="str">
            <v xml:space="preserve">CHAPA DE MDF BRANCO LISO 2 FACES, E = 18 MM, DE *2,75 X 1,85* M                                                                                                                                                                                                                                                                                                                                                                                                                                           </v>
          </cell>
          <cell r="C1120" t="str">
            <v xml:space="preserve">M2    </v>
          </cell>
          <cell r="D1120" t="str">
            <v>CR</v>
          </cell>
          <cell r="E1120" t="str">
            <v>59,87</v>
          </cell>
        </row>
        <row r="1121">
          <cell r="A1121">
            <v>34666</v>
          </cell>
          <cell r="B1121" t="str">
            <v xml:space="preserve">CHAPA DE MDF BRANCO LISO 2 FACES, E = 25 MM, DE *2,75 X 1,85* M                                                                                                                                                                                                                                                                                                                                                                                                                                           </v>
          </cell>
          <cell r="C1121" t="str">
            <v xml:space="preserve">M2    </v>
          </cell>
          <cell r="D1121" t="str">
            <v>CR</v>
          </cell>
          <cell r="E1121" t="str">
            <v>90,44</v>
          </cell>
        </row>
        <row r="1122">
          <cell r="A1122">
            <v>34669</v>
          </cell>
          <cell r="B1122" t="str">
            <v xml:space="preserve">CHAPA DE MDF BRANCO LISO 2 FACES, E = 6 MM, DE *2,75 X 1,85* M                                                                                                                                                                                                                                                                                                                                                                                                                                            </v>
          </cell>
          <cell r="C1122" t="str">
            <v xml:space="preserve">M2    </v>
          </cell>
          <cell r="D1122" t="str">
            <v>CR</v>
          </cell>
          <cell r="E1122" t="str">
            <v>33,16</v>
          </cell>
        </row>
        <row r="1123">
          <cell r="A1123">
            <v>34670</v>
          </cell>
          <cell r="B1123" t="str">
            <v xml:space="preserve">CHAPA DE MDF BRANCO LISO 2 FACES, E = 9 MM, DE *2,75 X 1,85* M                                                                                                                                                                                                                                                                                                                                                                                                                                            </v>
          </cell>
          <cell r="C1123" t="str">
            <v xml:space="preserve">M2    </v>
          </cell>
          <cell r="D1123" t="str">
            <v>CR</v>
          </cell>
          <cell r="E1123" t="str">
            <v>40,56</v>
          </cell>
        </row>
        <row r="1124">
          <cell r="A1124">
            <v>34671</v>
          </cell>
          <cell r="B1124" t="str">
            <v xml:space="preserve">CHAPA DE MDF CRU, E = 12 MM, DE *2,75 X 1,85* M                                                                                                                                                                                                                                                                                                                                                                                                                                                           </v>
          </cell>
          <cell r="C1124" t="str">
            <v xml:space="preserve">M2    </v>
          </cell>
          <cell r="D1124" t="str">
            <v>CR</v>
          </cell>
          <cell r="E1124" t="str">
            <v>33,85</v>
          </cell>
        </row>
        <row r="1125">
          <cell r="A1125">
            <v>34672</v>
          </cell>
          <cell r="B1125" t="str">
            <v xml:space="preserve">CHAPA DE MDF CRU, E = 15 MM, DE *2,75 X 1,85* M                                                                                                                                                                                                                                                                                                                                                                                                                                                           </v>
          </cell>
          <cell r="C1125" t="str">
            <v xml:space="preserve">M2    </v>
          </cell>
          <cell r="D1125" t="str">
            <v>CR</v>
          </cell>
          <cell r="E1125" t="str">
            <v>35,70</v>
          </cell>
        </row>
        <row r="1126">
          <cell r="A1126">
            <v>34673</v>
          </cell>
          <cell r="B1126" t="str">
            <v xml:space="preserve">CHAPA DE MDF CRU, E = 18 MM, DE *2,75 X 1,85* M                                                                                                                                                                                                                                                                                                                                                                                                                                                           </v>
          </cell>
          <cell r="C1126" t="str">
            <v xml:space="preserve">M2    </v>
          </cell>
          <cell r="D1126" t="str">
            <v>CR</v>
          </cell>
          <cell r="E1126" t="str">
            <v>43,56</v>
          </cell>
        </row>
        <row r="1127">
          <cell r="A1127">
            <v>34674</v>
          </cell>
          <cell r="B1127" t="str">
            <v xml:space="preserve">CHAPA DE MDF CRU, E = 20 MM, DE *2,75 X 1,85* M                                                                                                                                                                                                                                                                                                                                                                                                                                                           </v>
          </cell>
          <cell r="C1127" t="str">
            <v xml:space="preserve">M2    </v>
          </cell>
          <cell r="D1127" t="str">
            <v>CR</v>
          </cell>
          <cell r="E1127" t="str">
            <v>57,91</v>
          </cell>
        </row>
        <row r="1128">
          <cell r="A1128">
            <v>34675</v>
          </cell>
          <cell r="B1128" t="str">
            <v xml:space="preserve">CHAPA DE MDF CRU, E = 25 MM, DE *2,75 X 1,85* M                                                                                                                                                                                                                                                                                                                                                                                                                                                           </v>
          </cell>
          <cell r="C1128" t="str">
            <v xml:space="preserve">M2    </v>
          </cell>
          <cell r="D1128" t="str">
            <v>CR</v>
          </cell>
          <cell r="E1128" t="str">
            <v>70,60</v>
          </cell>
        </row>
        <row r="1129">
          <cell r="A1129">
            <v>34676</v>
          </cell>
          <cell r="B1129" t="str">
            <v xml:space="preserve">CHAPA DE MDF CRU, E = 6 MM, DE *2,75 X 1,85* M                                                                                                                                                                                                                                                                                                                                                                                                                                                            </v>
          </cell>
          <cell r="C1129" t="str">
            <v xml:space="preserve">M2    </v>
          </cell>
          <cell r="D1129" t="str">
            <v>CR</v>
          </cell>
          <cell r="E1129" t="str">
            <v>20,32</v>
          </cell>
        </row>
        <row r="1130">
          <cell r="A1130">
            <v>34677</v>
          </cell>
          <cell r="B1130" t="str">
            <v xml:space="preserve">CHAPA DE MDF CRU, E = 9 MM, DE *2,75 X 1,85* M                                                                                                                                                                                                                                                                                                                                                                                                                                                            </v>
          </cell>
          <cell r="C1130" t="str">
            <v xml:space="preserve">M2    </v>
          </cell>
          <cell r="D1130" t="str">
            <v>CR</v>
          </cell>
          <cell r="E1130" t="str">
            <v>27,33</v>
          </cell>
        </row>
        <row r="1131">
          <cell r="A1131">
            <v>43126</v>
          </cell>
          <cell r="B1131" t="str">
            <v xml:space="preserve">CHAPA EM ACO GALVANIZADO PARA STEEL DECK, COM NERVURAS TRAPEZOIDAIS, LARGURA UTIL DE 915 MM E ESPESSURA DE 0,80 MM                                                                                                                                                                                                                                                                                                                                                                                        </v>
          </cell>
          <cell r="C1131" t="str">
            <v xml:space="preserve">M2    </v>
          </cell>
          <cell r="D1131" t="str">
            <v>AS</v>
          </cell>
          <cell r="E1131" t="str">
            <v>121,31</v>
          </cell>
        </row>
        <row r="1132">
          <cell r="A1132">
            <v>43124</v>
          </cell>
          <cell r="B1132" t="str">
            <v xml:space="preserve">CHAPA EM ACO GALVANIZADO PARA STEEL DECK, COM NERVURAS TRAPEZOIDAIS, LARGURA UTIL DE 915 MM E ESPESSURA DE 0,95 MM                                                                                                                                                                                                                                                                                                                                                                                        </v>
          </cell>
          <cell r="C1132" t="str">
            <v xml:space="preserve">M2    </v>
          </cell>
          <cell r="D1132" t="str">
            <v>AS</v>
          </cell>
          <cell r="E1132" t="str">
            <v>141,65</v>
          </cell>
        </row>
        <row r="1133">
          <cell r="A1133">
            <v>43125</v>
          </cell>
          <cell r="B1133" t="str">
            <v xml:space="preserve">CHAPA EM ACO GALVANIZADO PARA STEEL DECK, COM NERVURAS TRAPEZOIDAIS, LARGURA UTIL DE 915 MM E ESPESSURA DE 1,25 MM                                                                                                                                                                                                                                                                                                                                                                                        </v>
          </cell>
          <cell r="C1133" t="str">
            <v xml:space="preserve">M2    </v>
          </cell>
          <cell r="D1133" t="str">
            <v>AS</v>
          </cell>
          <cell r="E1133" t="str">
            <v>183,70</v>
          </cell>
        </row>
        <row r="1134">
          <cell r="A1134">
            <v>40623</v>
          </cell>
          <cell r="B1134" t="str">
            <v xml:space="preserve">CHAPA PARA EMENDA DE VIGA, EM ACO GROSSO, QUALIDADE ESTRUTURAL, BITOLA 3/16 ", E= 4,75 MM, 4 FUROS, LARGURA 45 MM, COMPRIMENTO 500 MM                                                                                                                                                                                                                                                                                                                                                                     </v>
          </cell>
          <cell r="C1134" t="str">
            <v xml:space="preserve">PAR   </v>
          </cell>
          <cell r="D1134" t="str">
            <v>AS</v>
          </cell>
          <cell r="E1134" t="str">
            <v>99,07</v>
          </cell>
        </row>
        <row r="1135">
          <cell r="A1135">
            <v>43701</v>
          </cell>
          <cell r="B1135" t="str">
            <v xml:space="preserve">CHAPA/BOBINA LISA EM ALUMINIO, LIGA 1.200 - H14, QUALQUER ESPESSURA, QUALQUER LARGURA                                                                                                                                                                                                                                                                                                                                                                                                                     </v>
          </cell>
          <cell r="C1135" t="str">
            <v xml:space="preserve">KG    </v>
          </cell>
          <cell r="D1135" t="str">
            <v>AS</v>
          </cell>
          <cell r="E1135" t="str">
            <v>38,00</v>
          </cell>
        </row>
        <row r="1136">
          <cell r="A1136">
            <v>1345</v>
          </cell>
          <cell r="B1136" t="str">
            <v xml:space="preserve">CHAPA/PAINEL DE MADEIRA COMPENSADA PLASTIFICADA (MADEIRITE PLASTIFICADO) PARA FORMA DE CONCRETO, DE 2200 x 1100 MM, E = *17* MM                                                                                                                                                                                                                                                                                                                                                                           </v>
          </cell>
          <cell r="C1136" t="str">
            <v xml:space="preserve">M2    </v>
          </cell>
          <cell r="D1136" t="str">
            <v>CR</v>
          </cell>
          <cell r="E1136" t="str">
            <v>88,67</v>
          </cell>
        </row>
        <row r="1137">
          <cell r="A1137">
            <v>1346</v>
          </cell>
          <cell r="B1137" t="str">
            <v xml:space="preserve">CHAPA/PAINEL DE MADEIRA COMPENSADA PLASTIFICADA (MADEIRITE PLASTIFICADO) PARA FORMA DE CONCRETO, DE 2200 x 1100 MM, E = 10 MM                                                                                                                                                                                                                                                                                                                                                                             </v>
          </cell>
          <cell r="C1137" t="str">
            <v xml:space="preserve">M2    </v>
          </cell>
          <cell r="D1137" t="str">
            <v>CR</v>
          </cell>
          <cell r="E1137" t="str">
            <v>51,58</v>
          </cell>
        </row>
        <row r="1138">
          <cell r="A1138">
            <v>1347</v>
          </cell>
          <cell r="B1138" t="str">
            <v xml:space="preserve">CHAPA/PAINEL DE MADEIRA COMPENSADA PLASTIFICADA (MADEIRITE PLASTIFICADO) PARA FORMA DE CONCRETO, DE 2200 x 1100 MM, E = 12 MM                                                                                                                                                                                                                                                                                                                                                                             </v>
          </cell>
          <cell r="C1138" t="str">
            <v xml:space="preserve">M2    </v>
          </cell>
          <cell r="D1138" t="str">
            <v>CR</v>
          </cell>
          <cell r="E1138" t="str">
            <v>63,91</v>
          </cell>
        </row>
        <row r="1139">
          <cell r="A1139">
            <v>43678</v>
          </cell>
          <cell r="B1139" t="str">
            <v xml:space="preserve">CHAPA/PAINEL DE MADEIRA COMPENSADA PLASTIFICADA (MADEIRITE PLASTIFICADO) PARA FORMA DE CONCRETO, DE 2200 X 1100 MM, E = 14 MM                                                                                                                                                                                                                                                                                                                                                                             </v>
          </cell>
          <cell r="C1139" t="str">
            <v xml:space="preserve">M2    </v>
          </cell>
          <cell r="D1139" t="str">
            <v>CR</v>
          </cell>
          <cell r="E1139" t="str">
            <v>74,13</v>
          </cell>
        </row>
        <row r="1140">
          <cell r="A1140">
            <v>43680</v>
          </cell>
          <cell r="B1140" t="str">
            <v xml:space="preserve">CHAPA/PAINEL DE MADEIRA COMPENSADA PLASTIFICADA (MADEIRITE PLASTIFICADO) PARA FORMA DE CONCRETO, DE 2200 X 1100 MM, E = 20 MM                                                                                                                                                                                                                                                                                                                                                                             </v>
          </cell>
          <cell r="C1140" t="str">
            <v xml:space="preserve">M2    </v>
          </cell>
          <cell r="D1140" t="str">
            <v>CR</v>
          </cell>
          <cell r="E1140" t="str">
            <v>106,80</v>
          </cell>
        </row>
        <row r="1141">
          <cell r="A1141">
            <v>43679</v>
          </cell>
          <cell r="B1141" t="str">
            <v xml:space="preserve">CHAPA/PAINEL DE MADEIRA COMPENSADA PLASTIFICADA (MADEIRITE PLASTIFICADO) PARA FORMA DE CONCRETO, DE 2200 X 1100 MM, E = 6 MM                                                                                                                                                                                                                                                                                                                                                                              </v>
          </cell>
          <cell r="C1141" t="str">
            <v xml:space="preserve">M2    </v>
          </cell>
          <cell r="D1141" t="str">
            <v>CR</v>
          </cell>
          <cell r="E1141" t="str">
            <v>37,48</v>
          </cell>
        </row>
        <row r="1142">
          <cell r="A1142">
            <v>1355</v>
          </cell>
          <cell r="B1142" t="str">
            <v xml:space="preserve">CHAPA/PAINEL DE MADEIRA COMPENSADA RESINADA (MADEIRITE RESINADO ROSA) PARA FORMA DE CONCRETO, DE 2200 x 1100 MM, E = 14 MM                                                                                                                                                                                                                                                                                                                                                                                </v>
          </cell>
          <cell r="C1142" t="str">
            <v xml:space="preserve">M2    </v>
          </cell>
          <cell r="D1142" t="str">
            <v>CR</v>
          </cell>
          <cell r="E1142" t="str">
            <v>42,65</v>
          </cell>
        </row>
        <row r="1143">
          <cell r="A1143">
            <v>1358</v>
          </cell>
          <cell r="B1143" t="str">
            <v xml:space="preserve">CHAPA/PAINEL DE MADEIRA COMPENSADA RESINADA (MADEIRITE RESINADO ROSA) PARA FORMA DE CONCRETO, DE 2200 x 1100 MM, E = 17 MM                                                                                                                                                                                                                                                                                                                                                                                </v>
          </cell>
          <cell r="C1143" t="str">
            <v xml:space="preserve">M2    </v>
          </cell>
          <cell r="D1143" t="str">
            <v>CR</v>
          </cell>
          <cell r="E1143" t="str">
            <v>52,36</v>
          </cell>
        </row>
        <row r="1144">
          <cell r="A1144">
            <v>43681</v>
          </cell>
          <cell r="B1144" t="str">
            <v xml:space="preserve">CHAPA/PAINEL DE MADEIRA COMPENSADA RESINADA (MADEIRITE RESINADO ROSA) PARA FORMA DE CONCRETO, DE 2200 x 1100 MM, E = 8 A 12 MM                                                                                                                                                                                                                                                                                                                                                                            </v>
          </cell>
          <cell r="C1144" t="str">
            <v xml:space="preserve">M2    </v>
          </cell>
          <cell r="D1144" t="str">
            <v xml:space="preserve">C </v>
          </cell>
          <cell r="E1144" t="str">
            <v>32,99</v>
          </cell>
        </row>
        <row r="1145">
          <cell r="A1145">
            <v>43677</v>
          </cell>
          <cell r="B1145" t="str">
            <v xml:space="preserve">CHAPA/PAINEL DE MADEIRA COMPENSADA RESINADA (MADEIRITE RESINADO ROSA) PARA FORMA DE CONCRETO, DE 2200 X 1100 MM, E = 20 MM                                                                                                                                                                                                                                                                                                                                                                                </v>
          </cell>
          <cell r="C1145" t="str">
            <v xml:space="preserve">M2    </v>
          </cell>
          <cell r="D1145" t="str">
            <v>CR</v>
          </cell>
          <cell r="E1145" t="str">
            <v>64,96</v>
          </cell>
        </row>
        <row r="1146">
          <cell r="A1146">
            <v>43682</v>
          </cell>
          <cell r="B1146" t="str">
            <v xml:space="preserve">CHAPA/PAINEL DE MADEIRA COMPENSADA RESINADA (MADEIRITE RESINADO ROSA) PARA FORMA DE CONCRETO, DE 2200 X 1100 MM, E = 6 MM                                                                                                                                                                                                                                                                                                                                                                                 </v>
          </cell>
          <cell r="C1146" t="str">
            <v xml:space="preserve">M2    </v>
          </cell>
          <cell r="D1146" t="str">
            <v>CR</v>
          </cell>
          <cell r="E1146" t="str">
            <v>19,91</v>
          </cell>
        </row>
        <row r="1147">
          <cell r="A1147">
            <v>20971</v>
          </cell>
          <cell r="B1147" t="str">
            <v xml:space="preserve">CHAVE DUPLA PARA CONEXOES TIPO STORZ, ENGATE RAPIDO 1 1/2" X 2 1/2", EM LATAO, PARA INSTALACAO PREDIAL COMBATE A INCENDIO                                                                                                                                                                                                                                                                                                                                                                                 </v>
          </cell>
          <cell r="C1147" t="str">
            <v xml:space="preserve">UN    </v>
          </cell>
          <cell r="D1147" t="str">
            <v>AS</v>
          </cell>
          <cell r="E1147" t="str">
            <v>28,09</v>
          </cell>
        </row>
        <row r="1148">
          <cell r="A1148">
            <v>13279</v>
          </cell>
          <cell r="B1148" t="str">
            <v xml:space="preserve">CHUMBADOR DE ACO TIPO PARABOLT, * 5/8" X 200* MM,  COM PORCA E ARRUELA                                                                                                                                                                                                                                                                                                                                                                                                                                    </v>
          </cell>
          <cell r="C1148" t="str">
            <v xml:space="preserve">KG    </v>
          </cell>
          <cell r="D1148" t="str">
            <v>AS</v>
          </cell>
          <cell r="E1148" t="str">
            <v>22,09</v>
          </cell>
        </row>
        <row r="1149">
          <cell r="A1149">
            <v>11977</v>
          </cell>
          <cell r="B1149" t="str">
            <v xml:space="preserve">CHUMBADOR DE ACO, DIAMETRO 1/2", COMPRIMENTO 75 MM                                                                                                                                                                                                                                                                                                                                                                                                                                                        </v>
          </cell>
          <cell r="C1149" t="str">
            <v xml:space="preserve">UN    </v>
          </cell>
          <cell r="D1149" t="str">
            <v>AS</v>
          </cell>
          <cell r="E1149" t="str">
            <v>11,44</v>
          </cell>
        </row>
        <row r="1150">
          <cell r="A1150">
            <v>11975</v>
          </cell>
          <cell r="B1150" t="str">
            <v xml:space="preserve">CHUMBADOR DE ACO, DIAMETRO 5/8", COMPRIMENTO 6", COM PORCA                                                                                                                                                                                                                                                                                                                                                                                                                                                </v>
          </cell>
          <cell r="C1150" t="str">
            <v xml:space="preserve">UN    </v>
          </cell>
          <cell r="D1150" t="str">
            <v>AS</v>
          </cell>
          <cell r="E1150" t="str">
            <v>25,08</v>
          </cell>
        </row>
        <row r="1151">
          <cell r="A1151">
            <v>39746</v>
          </cell>
          <cell r="B1151" t="str">
            <v xml:space="preserve">CHUMBADOR DE ACO, 1" X 600 MM, PARA POSTES DE ACO COM BASE, INCLUSO PORCA E ARRUELA                                                                                                                                                                                                                                                                                                                                                                                                                       </v>
          </cell>
          <cell r="C1151" t="str">
            <v xml:space="preserve">UN    </v>
          </cell>
          <cell r="D1151" t="str">
            <v>AS</v>
          </cell>
          <cell r="E1151" t="str">
            <v>279,15</v>
          </cell>
        </row>
        <row r="1152">
          <cell r="A1152">
            <v>11976</v>
          </cell>
          <cell r="B1152" t="str">
            <v xml:space="preserve">CHUMBADOR, DIAMETRO 1/4" COM PARAFUSO 1/4" X 40 MM                                                                                                                                                                                                                                                                                                                                                                                                                                                        </v>
          </cell>
          <cell r="C1152" t="str">
            <v xml:space="preserve">UN    </v>
          </cell>
          <cell r="D1152" t="str">
            <v>AS</v>
          </cell>
          <cell r="E1152" t="str">
            <v>1,28</v>
          </cell>
        </row>
        <row r="1153">
          <cell r="A1153">
            <v>1368</v>
          </cell>
          <cell r="B1153" t="str">
            <v xml:space="preserve">CHUVEIRO COMUM EM PLASTICO BRANCO, COM CANO, 3 TEMPERATURAS, 5500 W (110/220 V)                                                                                                                                                                                                                                                                                                                                                                                                                           </v>
          </cell>
          <cell r="C1153" t="str">
            <v xml:space="preserve">UN    </v>
          </cell>
          <cell r="D1153" t="str">
            <v xml:space="preserve">C </v>
          </cell>
          <cell r="E1153" t="str">
            <v>74,00</v>
          </cell>
        </row>
        <row r="1154">
          <cell r="A1154">
            <v>1367</v>
          </cell>
          <cell r="B1154" t="str">
            <v xml:space="preserve">CHUVEIRO COMUM EM PLASTICO CROMADO, COM CANO, 4 TEMPERATURAS (110/220 V)                                                                                                                                                                                                                                                                                                                                                                                                                                  </v>
          </cell>
          <cell r="C1154" t="str">
            <v xml:space="preserve">UN    </v>
          </cell>
          <cell r="D1154" t="str">
            <v>CR</v>
          </cell>
          <cell r="E1154" t="str">
            <v>239,37</v>
          </cell>
        </row>
        <row r="1155">
          <cell r="A1155">
            <v>1380</v>
          </cell>
          <cell r="B1155" t="str">
            <v xml:space="preserve">CIMENTO BRANCO NAO ESTRUTURAL (CPB - NAO ESTRUTURAL)                                                                                                                                                                                                                                                                                                                                                                                                                                                      </v>
          </cell>
          <cell r="C1155" t="str">
            <v xml:space="preserve">KG    </v>
          </cell>
          <cell r="D1155" t="str">
            <v>CR</v>
          </cell>
          <cell r="E1155" t="str">
            <v>4,82</v>
          </cell>
        </row>
        <row r="1156">
          <cell r="A1156">
            <v>1375</v>
          </cell>
          <cell r="B1156" t="str">
            <v xml:space="preserve">CIMENTO IMPERMEABILIZANTE DE PEGA ULTRARRAPIDA PARA TAMPONAMENTOS                                                                                                                                                                                                                                                                                                                                                                                                                                         </v>
          </cell>
          <cell r="C1156" t="str">
            <v xml:space="preserve">KG    </v>
          </cell>
          <cell r="D1156" t="str">
            <v>CR</v>
          </cell>
          <cell r="E1156" t="str">
            <v>20,44</v>
          </cell>
        </row>
        <row r="1157">
          <cell r="A1157">
            <v>1379</v>
          </cell>
          <cell r="B1157" t="str">
            <v xml:space="preserve">CIMENTO PORTLAND COMPOSTO CP II-32                                                                                                                                                                                                                                                                                                                                                                                                                                                                        </v>
          </cell>
          <cell r="C1157" t="str">
            <v xml:space="preserve">KG    </v>
          </cell>
          <cell r="D1157" t="str">
            <v xml:space="preserve">C </v>
          </cell>
          <cell r="E1157" t="str">
            <v>0,72</v>
          </cell>
        </row>
        <row r="1158">
          <cell r="A1158">
            <v>13284</v>
          </cell>
          <cell r="B1158" t="str">
            <v xml:space="preserve">CIMENTO PORTLAND DE ALTO FORNO (AF) CP III-40                                                                                                                                                                                                                                                                                                                                                                                                                                                             </v>
          </cell>
          <cell r="C1158" t="str">
            <v xml:space="preserve">KG    </v>
          </cell>
          <cell r="D1158" t="str">
            <v>CR</v>
          </cell>
          <cell r="E1158" t="str">
            <v>0,65</v>
          </cell>
        </row>
        <row r="1159">
          <cell r="A1159">
            <v>44528</v>
          </cell>
          <cell r="B1159" t="str">
            <v xml:space="preserve">CIMENTO PORTLAND ESTRUTURAL BRANCO CPB - 32 ou CPB - 40                                                                                                                                                                                                                                                                                                                                                                                                                                                   </v>
          </cell>
          <cell r="C1159" t="str">
            <v xml:space="preserve">KG    </v>
          </cell>
          <cell r="D1159" t="str">
            <v>CR</v>
          </cell>
          <cell r="E1159" t="str">
            <v>3,83</v>
          </cell>
        </row>
        <row r="1160">
          <cell r="A1160">
            <v>34753</v>
          </cell>
          <cell r="B1160" t="str">
            <v xml:space="preserve">CIMENTO PORTLAND POZOLANICO CP IV-32                                                                                                                                                                                                                                                                                                                                                                                                                                                                      </v>
          </cell>
          <cell r="C1160" t="str">
            <v xml:space="preserve">KG    </v>
          </cell>
          <cell r="D1160" t="str">
            <v>CR</v>
          </cell>
          <cell r="E1160" t="str">
            <v>0,70</v>
          </cell>
        </row>
        <row r="1161">
          <cell r="A1161">
            <v>420</v>
          </cell>
          <cell r="B1161" t="str">
            <v xml:space="preserve">CINTA CIRCULAR EM ACO GALVANIZADO DE 150 MM DE DIAMETRO PARA FIXACAO DE CAIXA MEDICAO, INCLUI PARAFUSOS E PORCAS                                                                                                                                                                                                                                                                                                                                                                                          </v>
          </cell>
          <cell r="C1161" t="str">
            <v xml:space="preserve">UN    </v>
          </cell>
          <cell r="D1161" t="str">
            <v>CR</v>
          </cell>
          <cell r="E1161" t="str">
            <v>42,16</v>
          </cell>
        </row>
        <row r="1162">
          <cell r="A1162">
            <v>12327</v>
          </cell>
          <cell r="B1162" t="str">
            <v xml:space="preserve">CINTA CIRCULAR EM ACO GALVANIZADO DE 210 MM DE DIAMETRO PARA INSTALACAO DE TRANSFORMADOR EM POSTE DE CONCRETO                                                                                                                                                                                                                                                                                                                                                                                             </v>
          </cell>
          <cell r="C1162" t="str">
            <v xml:space="preserve">UN    </v>
          </cell>
          <cell r="D1162" t="str">
            <v>CR</v>
          </cell>
          <cell r="E1162" t="str">
            <v>50,22</v>
          </cell>
        </row>
        <row r="1163">
          <cell r="A1163">
            <v>36148</v>
          </cell>
          <cell r="B1163" t="str">
            <v xml:space="preserve">CINTURAO DE SEGURANCA TIPO PARAQUEDISTA, FIVELA EM ACO, AJUSTE NO SUSPENSARIO, CINTURA E PERNAS                                                                                                                                                                                                                                                                                                                                                                                                           </v>
          </cell>
          <cell r="C1163" t="str">
            <v xml:space="preserve">UN    </v>
          </cell>
          <cell r="D1163" t="str">
            <v>CR</v>
          </cell>
          <cell r="E1163" t="str">
            <v>59,76</v>
          </cell>
        </row>
        <row r="1164">
          <cell r="A1164">
            <v>12329</v>
          </cell>
          <cell r="B1164" t="str">
            <v xml:space="preserve">COBRE ELETROLITICO EM BARRA OU CHAPA                                                                                                                                                                                                                                                                                                                                                                                                                                                                      </v>
          </cell>
          <cell r="C1164" t="str">
            <v xml:space="preserve">KG    </v>
          </cell>
          <cell r="D1164" t="str">
            <v>CR</v>
          </cell>
          <cell r="E1164" t="str">
            <v>116,46</v>
          </cell>
        </row>
        <row r="1165">
          <cell r="A1165">
            <v>1339</v>
          </cell>
          <cell r="B1165" t="str">
            <v xml:space="preserve">COLA A BASE DE RESINA SINTETICA PARA CHAPA DE LAMINADO MELAMINICO                                                                                                                                                                                                                                                                                                                                                                                                                                         </v>
          </cell>
          <cell r="C1165" t="str">
            <v xml:space="preserve">KG    </v>
          </cell>
          <cell r="D1165" t="str">
            <v>AS</v>
          </cell>
          <cell r="E1165" t="str">
            <v>58,39</v>
          </cell>
        </row>
        <row r="1166">
          <cell r="A1166">
            <v>44396</v>
          </cell>
          <cell r="B1166" t="str">
            <v xml:space="preserve">COLA BRANCA BASE PVA                                                                                                                                                                                                                                                                                                                                                                                                                                                                                      </v>
          </cell>
          <cell r="C1166" t="str">
            <v xml:space="preserve">KG    </v>
          </cell>
          <cell r="D1166" t="str">
            <v>CR</v>
          </cell>
          <cell r="E1166" t="str">
            <v>46,38</v>
          </cell>
        </row>
        <row r="1167">
          <cell r="A1167">
            <v>44327</v>
          </cell>
          <cell r="B1167" t="str">
            <v xml:space="preserve">COLA PARA TUBOS E MANTAS ELASTOMERICAS, A BASE DE SOLVENTE                                                                                                                                                                                                                                                                                                                                                                                                                                                </v>
          </cell>
          <cell r="C1167" t="str">
            <v xml:space="preserve">L     </v>
          </cell>
          <cell r="D1167" t="str">
            <v>CR</v>
          </cell>
          <cell r="E1167" t="str">
            <v>157,73</v>
          </cell>
        </row>
        <row r="1168">
          <cell r="A1168">
            <v>37418</v>
          </cell>
          <cell r="B1168" t="str">
            <v xml:space="preserve">COLAR DE TOMADA EM POLIPROPILENO, PP, COM PARAFUSOS, PARA PEAD, 63 X 1/2" - LIGACAO PREDIAL DE AGUA                                                                                                                                                                                                                                                                                                                                                                                                       </v>
          </cell>
          <cell r="C1168" t="str">
            <v xml:space="preserve">UN    </v>
          </cell>
          <cell r="D1168" t="str">
            <v>AS</v>
          </cell>
          <cell r="E1168" t="str">
            <v>17,99</v>
          </cell>
        </row>
        <row r="1169">
          <cell r="A1169">
            <v>37419</v>
          </cell>
          <cell r="B1169" t="str">
            <v xml:space="preserve">COLAR DE TOMADA EM POLIPROPILENO, PP, COM PARAFUSOS, PARA PEAD, 63 X 3/4" - LIGACAO PREDIAL DE AGUA                                                                                                                                                                                                                                                                                                                                                                                                       </v>
          </cell>
          <cell r="C1169" t="str">
            <v xml:space="preserve">UN    </v>
          </cell>
          <cell r="D1169" t="str">
            <v>AS</v>
          </cell>
          <cell r="E1169" t="str">
            <v>18,47</v>
          </cell>
        </row>
        <row r="1170">
          <cell r="A1170">
            <v>1427</v>
          </cell>
          <cell r="B1170" t="str">
            <v xml:space="preserve">COLAR TOMADA PVC, COM TRAVAS, SAIDA COM ROSCA, DE 110 MM X 1/2" OU 110 MM X 3/4", PARA LIGACAO PREDIAL DE AGUA                                                                                                                                                                                                                                                                                                                                                                                            </v>
          </cell>
          <cell r="C1170" t="str">
            <v xml:space="preserve">UN    </v>
          </cell>
          <cell r="D1170" t="str">
            <v>AS</v>
          </cell>
          <cell r="E1170" t="str">
            <v>22,15</v>
          </cell>
        </row>
        <row r="1171">
          <cell r="A1171">
            <v>1402</v>
          </cell>
          <cell r="B1171" t="str">
            <v xml:space="preserve">COLAR TOMADA PVC, COM TRAVAS, SAIDA COM ROSCA, DE 32 MM X 1/2" OU 32 MM X 3/4", PARA LIGACAO PREDIAL DE AGUA                                                                                                                                                                                                                                                                                                                                                                                              </v>
          </cell>
          <cell r="C1171" t="str">
            <v xml:space="preserve">UN    </v>
          </cell>
          <cell r="D1171" t="str">
            <v>AS</v>
          </cell>
          <cell r="E1171" t="str">
            <v>7,66</v>
          </cell>
        </row>
        <row r="1172">
          <cell r="A1172">
            <v>1420</v>
          </cell>
          <cell r="B1172" t="str">
            <v xml:space="preserve">COLAR TOMADA PVC, COM TRAVAS, SAIDA COM ROSCA, DE 40 MM X 1/2" OU 40 MM X 3/4", PARA LIGACAO PREDIAL DE AGUA                                                                                                                                                                                                                                                                                                                                                                                              </v>
          </cell>
          <cell r="C1172" t="str">
            <v xml:space="preserve">UN    </v>
          </cell>
          <cell r="D1172" t="str">
            <v>AS</v>
          </cell>
          <cell r="E1172" t="str">
            <v>9,86</v>
          </cell>
        </row>
        <row r="1173">
          <cell r="A1173">
            <v>1419</v>
          </cell>
          <cell r="B1173" t="str">
            <v xml:space="preserve">COLAR TOMADA PVC, COM TRAVAS, SAIDA COM ROSCA, DE 50 MM X 1/2" OU 50 MM X 3/4", PARA LIGACAO PREDIAL DE AGUA                                                                                                                                                                                                                                                                                                                                                                                              </v>
          </cell>
          <cell r="C1173" t="str">
            <v xml:space="preserve">UN    </v>
          </cell>
          <cell r="D1173" t="str">
            <v>AS</v>
          </cell>
          <cell r="E1173" t="str">
            <v>11,90</v>
          </cell>
        </row>
        <row r="1174">
          <cell r="A1174">
            <v>1414</v>
          </cell>
          <cell r="B1174" t="str">
            <v xml:space="preserve">COLAR TOMADA PVC, COM TRAVAS, SAIDA COM ROSCA, DE 60 MM X 1/2" OU 60 MM X 3/4", PARA LIGACAO PREDIAL DE AGUA                                                                                                                                                                                                                                                                                                                                                                                              </v>
          </cell>
          <cell r="C1174" t="str">
            <v xml:space="preserve">UN    </v>
          </cell>
          <cell r="D1174" t="str">
            <v>AS</v>
          </cell>
          <cell r="E1174" t="str">
            <v>11,65</v>
          </cell>
        </row>
        <row r="1175">
          <cell r="A1175">
            <v>1413</v>
          </cell>
          <cell r="B1175" t="str">
            <v xml:space="preserve">COLAR TOMADA PVC, COM TRAVAS, SAIDA COM ROSCA, DE 75 MM X 1/2" OU 75 MM X 3/4", PARA LIGACAO PREDIAL DE AGUA                                                                                                                                                                                                                                                                                                                                                                                              </v>
          </cell>
          <cell r="C1175" t="str">
            <v xml:space="preserve">UN    </v>
          </cell>
          <cell r="D1175" t="str">
            <v>AS</v>
          </cell>
          <cell r="E1175" t="str">
            <v>17,20</v>
          </cell>
        </row>
        <row r="1176">
          <cell r="A1176">
            <v>1412</v>
          </cell>
          <cell r="B1176" t="str">
            <v xml:space="preserve">COLAR TOMADA PVC, COM TRAVAS, SAIDA COM ROSCA, DE 85 MM X 1/2" OU 85 MM X 3/4", PARA LIGACAO PREDIAL DE AGUA                                                                                                                                                                                                                                                                                                                                                                                              </v>
          </cell>
          <cell r="C1176" t="str">
            <v xml:space="preserve">UN    </v>
          </cell>
          <cell r="D1176" t="str">
            <v>AS</v>
          </cell>
          <cell r="E1176" t="str">
            <v>14,58</v>
          </cell>
        </row>
        <row r="1177">
          <cell r="A1177">
            <v>1406</v>
          </cell>
          <cell r="B1177" t="str">
            <v xml:space="preserve">COLAR TOMADA PVC, COM TRAVAS, SAIDA ROSCAVEL COM BUCHA DE LATAO, DE 60 MM X 1/2" OU 60 MM X 3/4", PARA LIGACAO PREDIAL DE AGUA                                                                                                                                                                                                                                                                                                                                                                            </v>
          </cell>
          <cell r="C1177" t="str">
            <v xml:space="preserve">UN    </v>
          </cell>
          <cell r="D1177" t="str">
            <v>AS</v>
          </cell>
          <cell r="E1177" t="str">
            <v>17,59</v>
          </cell>
        </row>
        <row r="1178">
          <cell r="A1178">
            <v>11281</v>
          </cell>
          <cell r="B1178" t="str">
            <v xml:space="preserve">COMPACTADOR DE SOLO A PERCUSSAO (SOQUETE), COM MOTOR GASOLINA DE 4 TEMPOS, PESO ENTRE 55 E 65 KG, FORCA DE IMPACTO DE 1.000 A 1.500 KGF, FREQUENCIA DE 600 A 700 GOLPES POR MINUTO, VELOCIDADE DE TRABALHO ENTRE 10 E 15 M/MIN, POTENCIA ENTRE 2,00 E 3,00 HP                                                                                                                                                                                                                                             </v>
          </cell>
          <cell r="C1178" t="str">
            <v xml:space="preserve">UN    </v>
          </cell>
          <cell r="D1178" t="str">
            <v>AS</v>
          </cell>
          <cell r="E1178" t="str">
            <v>11.359,90</v>
          </cell>
        </row>
        <row r="1179">
          <cell r="A1179">
            <v>1442</v>
          </cell>
          <cell r="B1179"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1179" t="str">
            <v xml:space="preserve">UN    </v>
          </cell>
          <cell r="D1179" t="str">
            <v>AS</v>
          </cell>
          <cell r="E1179" t="str">
            <v>9.536,55</v>
          </cell>
        </row>
        <row r="1180">
          <cell r="A1180">
            <v>13457</v>
          </cell>
          <cell r="B1180"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1180" t="str">
            <v xml:space="preserve">UN    </v>
          </cell>
          <cell r="D1180" t="str">
            <v>AS</v>
          </cell>
          <cell r="E1180" t="str">
            <v>8.231,81</v>
          </cell>
        </row>
        <row r="1181">
          <cell r="A1181">
            <v>40699</v>
          </cell>
          <cell r="B1181"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1181" t="str">
            <v xml:space="preserve">UN    </v>
          </cell>
          <cell r="D1181" t="str">
            <v>AS</v>
          </cell>
          <cell r="E1181" t="str">
            <v>6.363,50</v>
          </cell>
        </row>
        <row r="1182">
          <cell r="A1182">
            <v>40701</v>
          </cell>
          <cell r="B1182"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1182" t="str">
            <v xml:space="preserve">UN    </v>
          </cell>
          <cell r="D1182" t="str">
            <v>AS</v>
          </cell>
          <cell r="E1182" t="str">
            <v>112.515,44</v>
          </cell>
        </row>
        <row r="1183">
          <cell r="A1183">
            <v>40700</v>
          </cell>
          <cell r="B1183"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1183" t="str">
            <v xml:space="preserve">UN    </v>
          </cell>
          <cell r="D1183" t="str">
            <v>AS</v>
          </cell>
          <cell r="E1183" t="str">
            <v>14.813,40</v>
          </cell>
        </row>
        <row r="1184">
          <cell r="A1184">
            <v>13458</v>
          </cell>
          <cell r="B1184" t="str">
            <v xml:space="preserve">COMPACTADOR DE SOLOS DE PERCURSAO (SOQUETE) COM MOTOR A GASOLINA 4 TEMPOS DE 4 HP (4 CV)                                                                                                                                                                                                                                                                                                                                                                                                                  </v>
          </cell>
          <cell r="C1184" t="str">
            <v xml:space="preserve">UN    </v>
          </cell>
          <cell r="D1184" t="str">
            <v>AS</v>
          </cell>
          <cell r="E1184" t="str">
            <v>14.076,39</v>
          </cell>
        </row>
        <row r="1185">
          <cell r="A1185">
            <v>11134</v>
          </cell>
          <cell r="B1185" t="str">
            <v xml:space="preserve">COMPENSADO NAVAL - CHAPA/PAINEL EM MADEIRA COMPENSADA PRENSADA, DE 2200 X 1600 MM, E = 10 MM                                                                                                                                                                                                                                                                                                                                                                                                              </v>
          </cell>
          <cell r="C1185" t="str">
            <v xml:space="preserve">M2    </v>
          </cell>
          <cell r="D1185" t="str">
            <v>CR</v>
          </cell>
          <cell r="E1185" t="str">
            <v>73,48</v>
          </cell>
        </row>
        <row r="1186">
          <cell r="A1186">
            <v>11135</v>
          </cell>
          <cell r="B1186" t="str">
            <v xml:space="preserve">COMPENSADO NAVAL - CHAPA/PAINEL EM MADEIRA COMPENSADA PRENSADA, DE 2200 X 1600 MM, E = 12 MM                                                                                                                                                                                                                                                                                                                                                                                                              </v>
          </cell>
          <cell r="C1186" t="str">
            <v xml:space="preserve">M2    </v>
          </cell>
          <cell r="D1186" t="str">
            <v>CR</v>
          </cell>
          <cell r="E1186" t="str">
            <v>79,33</v>
          </cell>
        </row>
        <row r="1187">
          <cell r="A1187">
            <v>11136</v>
          </cell>
          <cell r="B1187" t="str">
            <v xml:space="preserve">COMPENSADO NAVAL - CHAPA/PAINEL EM MADEIRA COMPENSADA PRENSADA, DE 2200 X 1600 MM, E = 15 MM                                                                                                                                                                                                                                                                                                                                                                                                              </v>
          </cell>
          <cell r="C1187" t="str">
            <v xml:space="preserve">M2    </v>
          </cell>
          <cell r="D1187" t="str">
            <v>CR</v>
          </cell>
          <cell r="E1187" t="str">
            <v>90,84</v>
          </cell>
        </row>
        <row r="1188">
          <cell r="A1188">
            <v>34743</v>
          </cell>
          <cell r="B1188" t="str">
            <v xml:space="preserve">COMPENSADO NAVAL - CHAPA/PAINEL EM MADEIRA COMPENSADA PRENSADA, DE 2200 X 1600 MM, E = 18 MM                                                                                                                                                                                                                                                                                                                                                                                                              </v>
          </cell>
          <cell r="C1188" t="str">
            <v xml:space="preserve">M2    </v>
          </cell>
          <cell r="D1188" t="str">
            <v>CR</v>
          </cell>
          <cell r="E1188" t="str">
            <v>109,60</v>
          </cell>
        </row>
        <row r="1189">
          <cell r="A1189">
            <v>11137</v>
          </cell>
          <cell r="B1189" t="str">
            <v xml:space="preserve">COMPENSADO NAVAL - CHAPA/PAINEL EM MADEIRA COMPENSADA PRENSADA, DE 2200 X 1600 MM, E = 20 MM                                                                                                                                                                                                                                                                                                                                                                                                              </v>
          </cell>
          <cell r="C1189" t="str">
            <v xml:space="preserve">M2    </v>
          </cell>
          <cell r="D1189" t="str">
            <v>CR</v>
          </cell>
          <cell r="E1189" t="str">
            <v>124,48</v>
          </cell>
        </row>
        <row r="1190">
          <cell r="A1190">
            <v>34745</v>
          </cell>
          <cell r="B1190" t="str">
            <v xml:space="preserve">COMPENSADO NAVAL - CHAPA/PAINEL EM MADEIRA COMPENSADA PRENSADA, DE 2200 X 1600 MM, E = 25 MM                                                                                                                                                                                                                                                                                                                                                                                                              </v>
          </cell>
          <cell r="C1190" t="str">
            <v xml:space="preserve">M2    </v>
          </cell>
          <cell r="D1190" t="str">
            <v>CR</v>
          </cell>
          <cell r="E1190" t="str">
            <v>148,04</v>
          </cell>
        </row>
        <row r="1191">
          <cell r="A1191">
            <v>34746</v>
          </cell>
          <cell r="B1191" t="str">
            <v xml:space="preserve">COMPENSADO NAVAL - CHAPA/PAINEL EM MADEIRA COMPENSADA PRENSADA, DE 2200 X 1600 MM, E = 4 MM                                                                                                                                                                                                                                                                                                                                                                                                               </v>
          </cell>
          <cell r="C1191" t="str">
            <v xml:space="preserve">M2    </v>
          </cell>
          <cell r="D1191" t="str">
            <v>CR</v>
          </cell>
          <cell r="E1191" t="str">
            <v>40,37</v>
          </cell>
        </row>
        <row r="1192">
          <cell r="A1192">
            <v>1360</v>
          </cell>
          <cell r="B1192" t="str">
            <v xml:space="preserve">COMPENSADO NAVAL - CHAPA/PAINEL EM MADEIRA COMPENSADA PRENSADA, DE 2200 X 1600 MM, E = 6 MM                                                                                                                                                                                                                                                                                                                                                                                                               </v>
          </cell>
          <cell r="C1192" t="str">
            <v xml:space="preserve">M2    </v>
          </cell>
          <cell r="D1192" t="str">
            <v>CR</v>
          </cell>
          <cell r="E1192" t="str">
            <v>47,10</v>
          </cell>
        </row>
        <row r="1193">
          <cell r="A1193">
            <v>36524</v>
          </cell>
          <cell r="B1193" t="str">
            <v xml:space="preserve">COMPRESSOR DE AR ESTACIONARIO, VAZAO 620 PCM, PRESSAO EFETIVA DE TRABALHO 109 PSI, MOTOR ELETRICO, POTENCIA 127 CV                                                                                                                                                                                                                                                                                                                                                                                        </v>
          </cell>
          <cell r="C1193" t="str">
            <v xml:space="preserve">UN    </v>
          </cell>
          <cell r="D1193" t="str">
            <v>AS</v>
          </cell>
          <cell r="E1193" t="str">
            <v>197.917,90</v>
          </cell>
        </row>
        <row r="1194">
          <cell r="A1194">
            <v>36526</v>
          </cell>
          <cell r="B1194" t="str">
            <v xml:space="preserve">COMPRESSOR DE AR REBOCAVEL VAZAO 400 PCM, PRESSAO EFETIVA DE TRABALHO 102 PSI, MOTOR DIESEL, POTENCIA 110 CV                                                                                                                                                                                                                                                                                                                                                                                              </v>
          </cell>
          <cell r="C1194" t="str">
            <v xml:space="preserve">UN    </v>
          </cell>
          <cell r="D1194" t="str">
            <v>AS</v>
          </cell>
          <cell r="E1194" t="str">
            <v>159.490,30</v>
          </cell>
        </row>
        <row r="1195">
          <cell r="A1195">
            <v>36523</v>
          </cell>
          <cell r="B1195" t="str">
            <v xml:space="preserve">COMPRESSOR DE AR REBOCAVEL VAZAO 748 PCM, PRESSAO EFETIVA DE TRABALHO 102 PSI, MOTOR DIESEL, POTENCIA 210 CV                                                                                                                                                                                                                                                                                                                                                                                              </v>
          </cell>
          <cell r="C1195" t="str">
            <v xml:space="preserve">UN    </v>
          </cell>
          <cell r="D1195" t="str">
            <v>AS</v>
          </cell>
          <cell r="E1195" t="str">
            <v>341.447,21</v>
          </cell>
        </row>
        <row r="1196">
          <cell r="A1196">
            <v>36527</v>
          </cell>
          <cell r="B1196" t="str">
            <v xml:space="preserve">COMPRESSOR DE AR REBOCAVEL VAZAO 860 PCM, PRESSAO EFETIVA DE TRABALHO 102 PSI, MOTOR DIESEL, POTENCIA 250 CV                                                                                                                                                                                                                                                                                                                                                                                              </v>
          </cell>
          <cell r="C1196" t="str">
            <v xml:space="preserve">UN    </v>
          </cell>
          <cell r="D1196" t="str">
            <v>AS</v>
          </cell>
          <cell r="E1196" t="str">
            <v>370.882,00</v>
          </cell>
        </row>
        <row r="1197">
          <cell r="A1197">
            <v>13803</v>
          </cell>
          <cell r="B1197" t="str">
            <v xml:space="preserve">COMPRESSOR DE AR REBOCAVEL, VAZAO *89* PCM, PRESSAO EFETIVA DE TRABALHO *102* PSI, MOTOR DIESEL, POTENCIA *20* CV                                                                                                                                                                                                                                                                                                                                                                                         </v>
          </cell>
          <cell r="C1197" t="str">
            <v xml:space="preserve">UN    </v>
          </cell>
          <cell r="D1197" t="str">
            <v>AS</v>
          </cell>
          <cell r="E1197" t="str">
            <v>134.107,70</v>
          </cell>
        </row>
        <row r="1198">
          <cell r="A1198">
            <v>38642</v>
          </cell>
          <cell r="B1198" t="str">
            <v xml:space="preserve">COMPRESSOR DE AR REBOCAVEL, VAZAO 152 PCM, PRESSAO EFETIVA DE TRABALHO 102 PSI, MOTOR DIESEL, POTENCIA 31,5 KW                                                                                                                                                                                                                                                                                                                                                                                            </v>
          </cell>
          <cell r="C1198" t="str">
            <v xml:space="preserve">UN    </v>
          </cell>
          <cell r="D1198" t="str">
            <v>AS</v>
          </cell>
          <cell r="E1198" t="str">
            <v>86.350,84</v>
          </cell>
        </row>
        <row r="1199">
          <cell r="A1199">
            <v>36522</v>
          </cell>
          <cell r="B1199" t="str">
            <v xml:space="preserve">COMPRESSOR DE AR REBOCAVEL, VAZAO 189 PCM, PRESSAO EFETIVA DE TRABALHO 102 PSI, MOTOR DIESEL, POTENCIA 63 CV                                                                                                                                                                                                                                                                                                                                                                                              </v>
          </cell>
          <cell r="C1199" t="str">
            <v xml:space="preserve">UN    </v>
          </cell>
          <cell r="D1199" t="str">
            <v>AS</v>
          </cell>
          <cell r="E1199" t="str">
            <v>100.425,00</v>
          </cell>
        </row>
        <row r="1200">
          <cell r="A1200">
            <v>36525</v>
          </cell>
          <cell r="B1200" t="str">
            <v xml:space="preserve">COMPRESSOR DE AR REBOCAVEL, VAZAO 250 PCM, PRESSAO EFETIVA DE TRABALHO 102 PSI, MOTOR DIESEL, POTENCIA 81 CV                                                                                                                                                                                                                                                                                                                                                                                              </v>
          </cell>
          <cell r="C1200" t="str">
            <v xml:space="preserve">UN    </v>
          </cell>
          <cell r="D1200" t="str">
            <v>AS</v>
          </cell>
          <cell r="E1200" t="str">
            <v>134.492,53</v>
          </cell>
        </row>
        <row r="1201">
          <cell r="A1201">
            <v>34348</v>
          </cell>
          <cell r="B1201" t="str">
            <v xml:space="preserve">CONCERTINA CLIPADA (DUPLA) EM ACO GALVANIZADO DE ALTA RESISTENCIA, COM ESPIRAL DE 300 MM, D = 2,76 MM                                                                                                                                                                                                                                                                                                                                                                                                     </v>
          </cell>
          <cell r="C1201" t="str">
            <v xml:space="preserve">M     </v>
          </cell>
          <cell r="D1201" t="str">
            <v>CR</v>
          </cell>
          <cell r="E1201" t="str">
            <v>26,71</v>
          </cell>
        </row>
        <row r="1202">
          <cell r="A1202">
            <v>34347</v>
          </cell>
          <cell r="B1202" t="str">
            <v xml:space="preserve">CONCERTINA SIMPLES EM ACO GALVANIZADO DE ALTA RESISTENCIA, COM ESPIRAL DE 300 MM, D = 2,76 MM                                                                                                                                                                                                                                                                                                                                                                                                             </v>
          </cell>
          <cell r="C1202" t="str">
            <v xml:space="preserve">M     </v>
          </cell>
          <cell r="D1202" t="str">
            <v>CR</v>
          </cell>
          <cell r="E1202" t="str">
            <v>19,09</v>
          </cell>
        </row>
        <row r="1203">
          <cell r="A1203">
            <v>11146</v>
          </cell>
          <cell r="B1203" t="str">
            <v xml:space="preserve">CONCRETO AUTOADENSAVEL (CAA) CLASSE DE RESISTENCIA C15, ESPALHAMENTO SF2, COM BOMBEAMENTO (DISPONIBILIZACAO DE BOMBA), SEM O LANCAMENTO (NBR 15823)                                                                                                                                                                                                                                                                                                                                                       </v>
          </cell>
          <cell r="C1203" t="str">
            <v xml:space="preserve">M3    </v>
          </cell>
          <cell r="D1203" t="str">
            <v>CR</v>
          </cell>
          <cell r="E1203" t="str">
            <v>624,51</v>
          </cell>
        </row>
        <row r="1204">
          <cell r="A1204">
            <v>11147</v>
          </cell>
          <cell r="B1204" t="str">
            <v xml:space="preserve">CONCRETO AUTOADENSAVEL (CAA) CLASSE DE RESISTENCIA C20, ESPALHAMENTO SF2, COM BOMBEAMENTO (DISPONIBILIZACAO DE BOMBA), SEM O LANCAMENTO (NBR 15823)                                                                                                                                                                                                                                                                                                                                                       </v>
          </cell>
          <cell r="C1204" t="str">
            <v xml:space="preserve">M3    </v>
          </cell>
          <cell r="D1204" t="str">
            <v>CR</v>
          </cell>
          <cell r="E1204" t="str">
            <v>648,95</v>
          </cell>
        </row>
        <row r="1205">
          <cell r="A1205">
            <v>34872</v>
          </cell>
          <cell r="B1205" t="str">
            <v xml:space="preserve">CONCRETO AUTOADENSAVEL (CAA) CLASSE DE RESISTENCIA C25, ESPALHAMENTO SF2, COM BOMBEAMENTO (DISPONIBILIZACAO DE BOMBA), SEM O LANCAMENTO (NBR 15823)                                                                                                                                                                                                                                                                                                                                                       </v>
          </cell>
          <cell r="C1205" t="str">
            <v xml:space="preserve">M3    </v>
          </cell>
          <cell r="D1205" t="str">
            <v>CR</v>
          </cell>
          <cell r="E1205" t="str">
            <v>656,24</v>
          </cell>
        </row>
        <row r="1206">
          <cell r="A1206">
            <v>34491</v>
          </cell>
          <cell r="B1206" t="str">
            <v xml:space="preserve">CONCRETO AUTOADENSAVEL (CAA) CLASSE DE RESISTENCIA C30, ESPALHAMENTO SF2, COM BOMBEAMENTO (DISPONIBILIZACAO DE BOMBA), SEM O LANCAMENTO (NBR 15823)                                                                                                                                                                                                                                                                                                                                                       </v>
          </cell>
          <cell r="C1206" t="str">
            <v xml:space="preserve">M3    </v>
          </cell>
          <cell r="D1206" t="str">
            <v>CR</v>
          </cell>
          <cell r="E1206" t="str">
            <v>675,26</v>
          </cell>
        </row>
        <row r="1207">
          <cell r="A1207">
            <v>34770</v>
          </cell>
          <cell r="B1207" t="str">
            <v xml:space="preserve">CONCRETO BETUMINOSO USINADO A QUENTE (CBUQ) PARA PAVIMENTACAO ASFALTICA, PADRAO DNIT, FAIXA C, COM CAP 30/45 - AQUISICAO POSTO USINA                                                                                                                                                                                                                                                                                                                                                                      </v>
          </cell>
          <cell r="C1207" t="str">
            <v xml:space="preserve">T     </v>
          </cell>
          <cell r="D1207" t="str">
            <v>CR</v>
          </cell>
          <cell r="E1207" t="str">
            <v>529,68</v>
          </cell>
        </row>
        <row r="1208">
          <cell r="A1208">
            <v>1518</v>
          </cell>
          <cell r="B1208" t="str">
            <v xml:space="preserve">CONCRETO BETUMINOSO USINADO A QUENTE (CBUQ) PARA PAVIMENTACAO ASFALTICA, PADRAO DNIT, FAIXA C, COM CAP 50/70 - AQUISICAO POSTO USINA                                                                                                                                                                                                                                                                                                                                                                      </v>
          </cell>
          <cell r="C1208" t="str">
            <v xml:space="preserve">T     </v>
          </cell>
          <cell r="D1208" t="str">
            <v xml:space="preserve">C </v>
          </cell>
          <cell r="E1208" t="str">
            <v>540,00</v>
          </cell>
        </row>
        <row r="1209">
          <cell r="A1209">
            <v>41965</v>
          </cell>
          <cell r="B1209" t="str">
            <v xml:space="preserve">CONCRETO BETUMINOSO USINADO A QUENTE (CBUQ) PARA PAVIMENTACAO ASFALTICA, PADRAO DNIT, PARA BINDER, COM CAP 50/70 - AQUISICAO POSTO USINA                                                                                                                                                                                                                                                                                                                                                                  </v>
          </cell>
          <cell r="C1209" t="str">
            <v xml:space="preserve">T     </v>
          </cell>
          <cell r="D1209" t="str">
            <v>CR</v>
          </cell>
          <cell r="E1209" t="str">
            <v>473,49</v>
          </cell>
        </row>
        <row r="1210">
          <cell r="A1210">
            <v>1524</v>
          </cell>
          <cell r="B1210" t="str">
            <v xml:space="preserve">CONCRETO USINADO BOMBEAVEL, CLASSE DE RESISTENCIA C20, BRITA 0 E 1, SLUMP = 100 +/- 20 MM, COM BOMBEAMENTO (DISPONIBILIZACAO DE BOMBA), SEM O LANCAMENTO (NBR 8953)                                                                                                                                                                                                                                                                                                                                       </v>
          </cell>
          <cell r="C1210" t="str">
            <v xml:space="preserve">M3    </v>
          </cell>
          <cell r="D1210" t="str">
            <v>CR</v>
          </cell>
          <cell r="E1210" t="str">
            <v>599,17</v>
          </cell>
        </row>
        <row r="1211">
          <cell r="A1211">
            <v>34492</v>
          </cell>
          <cell r="B1211" t="str">
            <v xml:space="preserve">CONCRETO USINADO BOMBEAVEL, CLASSE DE RESISTENCIA C20, COM BRITA 0 E 1, SLUMP = 100 +/- 20 MM, EXCLUI SERVICO DE BOMBEAMENTO (NBR 8953)                                                                                                                                                                                                                                                                                                                                                                   </v>
          </cell>
          <cell r="C1211" t="str">
            <v xml:space="preserve">M3    </v>
          </cell>
          <cell r="D1211" t="str">
            <v xml:space="preserve">C </v>
          </cell>
          <cell r="E1211" t="str">
            <v>555,00</v>
          </cell>
        </row>
        <row r="1212">
          <cell r="A1212">
            <v>38404</v>
          </cell>
          <cell r="B1212" t="str">
            <v xml:space="preserve">CONCRETO USINADO BOMBEAVEL, CLASSE DE RESISTENCIA C20, COM BRITA 0 E 1, SLUMP = 130 +/- 20 MM, EXCLUI SERVICO DE BOMBEAMENTO (NBR 8953)                                                                                                                                                                                                                                                                                                                                                                   </v>
          </cell>
          <cell r="C1212" t="str">
            <v xml:space="preserve">M3    </v>
          </cell>
          <cell r="D1212" t="str">
            <v>CR</v>
          </cell>
          <cell r="E1212" t="str">
            <v>574,87</v>
          </cell>
        </row>
        <row r="1213">
          <cell r="A1213">
            <v>39849</v>
          </cell>
          <cell r="B1213" t="str">
            <v xml:space="preserve">CONCRETO USINADO BOMBEAVEL, CLASSE DE RESISTENCIA C20, COM BRITA 0 E 1, SLUMP = 190 +/- 20 MM, COM BOMBEAMENTO (DISPONIBILIZACAO DE BOMBA), SEM O LANCAMENTO (NBR 8953)                                                                                                                                                                                                                                                                                                                                   </v>
          </cell>
          <cell r="C1213" t="str">
            <v xml:space="preserve">M3    </v>
          </cell>
          <cell r="D1213" t="str">
            <v>CR</v>
          </cell>
          <cell r="E1213" t="str">
            <v>658,80</v>
          </cell>
        </row>
        <row r="1214">
          <cell r="A1214">
            <v>38464</v>
          </cell>
          <cell r="B1214" t="str">
            <v xml:space="preserve">CONCRETO USINADO BOMBEAVEL, CLASSE DE RESISTENCIA C20, COM BRITA 0, SLUMP = 220 +/- 20 MM, COM BOMBEAMENTO (DISPONIBILIZACAO DE BOMBA), SEM O LANCAMENTO (NBR 8953)                                                                                                                                                                                                                                                                                                                                       </v>
          </cell>
          <cell r="C1214" t="str">
            <v xml:space="preserve">M3    </v>
          </cell>
          <cell r="D1214" t="str">
            <v>CR</v>
          </cell>
          <cell r="E1214" t="str">
            <v>668,37</v>
          </cell>
        </row>
        <row r="1215">
          <cell r="A1215">
            <v>1527</v>
          </cell>
          <cell r="B1215" t="str">
            <v xml:space="preserve">CONCRETO USINADO BOMBEAVEL, CLASSE DE RESISTENCIA C25, BRITA 0 E 1, SLUMP = 100 +/- 20 MM, COM BOMBEAMENTO (DISPONIBILIZACAO DE BOMBA), SEM O LANCAMENTO (NBR 8953)                                                                                                                                                                                                                                                                                                                                       </v>
          </cell>
          <cell r="C1215" t="str">
            <v xml:space="preserve">M3    </v>
          </cell>
          <cell r="D1215" t="str">
            <v>CR</v>
          </cell>
          <cell r="E1215" t="str">
            <v>618,20</v>
          </cell>
        </row>
        <row r="1216">
          <cell r="A1216">
            <v>34493</v>
          </cell>
          <cell r="B1216" t="str">
            <v xml:space="preserve">CONCRETO USINADO BOMBEAVEL, CLASSE DE RESISTENCIA C25, COM BRITA 0 E 1, SLUMP = 100 +/- 20 MM, EXCLUI SERVICO DE BOMBEAMENTO (NBR 8953)                                                                                                                                                                                                                                                                                                                                                                   </v>
          </cell>
          <cell r="C1216" t="str">
            <v xml:space="preserve">M3    </v>
          </cell>
          <cell r="D1216" t="str">
            <v>CR</v>
          </cell>
          <cell r="E1216" t="str">
            <v>570,64</v>
          </cell>
        </row>
        <row r="1217">
          <cell r="A1217">
            <v>38405</v>
          </cell>
          <cell r="B1217" t="str">
            <v xml:space="preserve">CONCRETO USINADO BOMBEAVEL, CLASSE DE RESISTENCIA C25, COM BRITA 0 E 1, SLUMP = 130 +/- 20 MM, EXCLUI SERVICO DE BOMBEAMENTO (NBR 8953)                                                                                                                                                                                                                                                                                                                                                                   </v>
          </cell>
          <cell r="C1217" t="str">
            <v xml:space="preserve">M3    </v>
          </cell>
          <cell r="D1217" t="str">
            <v>CR</v>
          </cell>
          <cell r="E1217" t="str">
            <v>592,60</v>
          </cell>
        </row>
        <row r="1218">
          <cell r="A1218">
            <v>38408</v>
          </cell>
          <cell r="B1218" t="str">
            <v xml:space="preserve">CONCRETO USINADO BOMBEAVEL, CLASSE DE RESISTENCIA C25, COM BRITA 0 E 1, SLUMP = 190 +/- 20 MM, EXCLUI SERVICO DE BOMBEAMENTO (NBR 8953)                                                                                                                                                                                                                                                                                                                                                                   </v>
          </cell>
          <cell r="C1218" t="str">
            <v xml:space="preserve">M3    </v>
          </cell>
          <cell r="D1218" t="str">
            <v>CR</v>
          </cell>
          <cell r="E1218" t="str">
            <v>655,95</v>
          </cell>
        </row>
        <row r="1219">
          <cell r="A1219">
            <v>1525</v>
          </cell>
          <cell r="B1219" t="str">
            <v xml:space="preserve">CONCRETO USINADO BOMBEAVEL, CLASSE DE RESISTENCIA C30, BRITA 0 E 1, SLUMP = 100 +/- 20 MM, COM BOMBEAMENTO (DISPONIBILIZACAO DE BOMBA), SEM O LANCAMENTO (NBR 8953)                                                                                                                                                                                                                                                                                                                                       </v>
          </cell>
          <cell r="C1219" t="str">
            <v xml:space="preserve">M3    </v>
          </cell>
          <cell r="D1219" t="str">
            <v>CR</v>
          </cell>
          <cell r="E1219" t="str">
            <v>637,21</v>
          </cell>
        </row>
        <row r="1220">
          <cell r="A1220">
            <v>34494</v>
          </cell>
          <cell r="B1220" t="str">
            <v xml:space="preserve">CONCRETO USINADO BOMBEAVEL, CLASSE DE RESISTENCIA C30, COM BRITA 0 E 1, SLUMP = 100 +/- 20 MM, EXCLUI SERVICO DE BOMBEAMENTO (NBR 8953)                                                                                                                                                                                                                                                                                                                                                                   </v>
          </cell>
          <cell r="C1220" t="str">
            <v xml:space="preserve">M3    </v>
          </cell>
          <cell r="D1220" t="str">
            <v>CR</v>
          </cell>
          <cell r="E1220" t="str">
            <v>589,66</v>
          </cell>
        </row>
        <row r="1221">
          <cell r="A1221">
            <v>38406</v>
          </cell>
          <cell r="B1221" t="str">
            <v xml:space="preserve">CONCRETO USINADO BOMBEAVEL, CLASSE DE RESISTENCIA C30, COM BRITA 0 E 1, SLUMP = 130 +/- 20 MM, EXCLUI SERVICO DE BOMBEAMENTO (NBR 8953)                                                                                                                                                                                                                                                                                                                                                                   </v>
          </cell>
          <cell r="C1221" t="str">
            <v xml:space="preserve">M3    </v>
          </cell>
          <cell r="D1221" t="str">
            <v>CR</v>
          </cell>
          <cell r="E1221" t="str">
            <v>625,75</v>
          </cell>
        </row>
        <row r="1222">
          <cell r="A1222">
            <v>38409</v>
          </cell>
          <cell r="B1222" t="str">
            <v xml:space="preserve">CONCRETO USINADO BOMBEAVEL, CLASSE DE RESISTENCIA C30, COM BRITA 0 E 1, SLUMP = 190 +/- 20 MM, EXCLUI SERVICO DE BOMBEAMENTO (NBR 8953)                                                                                                                                                                                                                                                                                                                                                                   </v>
          </cell>
          <cell r="C1222" t="str">
            <v xml:space="preserve">M3    </v>
          </cell>
          <cell r="D1222" t="str">
            <v>CR</v>
          </cell>
          <cell r="E1222" t="str">
            <v>660,42</v>
          </cell>
        </row>
        <row r="1223">
          <cell r="A1223">
            <v>43360</v>
          </cell>
          <cell r="B1223" t="str">
            <v xml:space="preserve">CONCRETO USINADO BOMBEAVEL, CLASSE DE RESISTENCIA C30, COM BRITA 0 E 1, SLUMP = 220 +/- 30 MM, EXCLUI SERVICO DE BOMBEAMENTO (NBR 8953)                                                                                                                                                                                                                                                                                                                                                                   </v>
          </cell>
          <cell r="C1223" t="str">
            <v xml:space="preserve">M3    </v>
          </cell>
          <cell r="D1223" t="str">
            <v>CR</v>
          </cell>
          <cell r="E1223" t="str">
            <v>688,63</v>
          </cell>
        </row>
        <row r="1224">
          <cell r="A1224">
            <v>11145</v>
          </cell>
          <cell r="B1224" t="str">
            <v xml:space="preserve">CONCRETO USINADO BOMBEAVEL, CLASSE DE RESISTENCIA C35, BRITA 0 E 1, SLUMP = 100 +/- 20 MM, COM BOMBEAMENTO (DISPONIBILIZACAO DE BOMBA), SEM O LANCAMENTO (NBR 8953)                                                                                                                                                                                                                                                                                                                                       </v>
          </cell>
          <cell r="C1224" t="str">
            <v xml:space="preserve">M3    </v>
          </cell>
          <cell r="D1224" t="str">
            <v>CR</v>
          </cell>
          <cell r="E1224" t="str">
            <v>656,24</v>
          </cell>
        </row>
        <row r="1225">
          <cell r="A1225">
            <v>34495</v>
          </cell>
          <cell r="B1225" t="str">
            <v xml:space="preserve">CONCRETO USINADO BOMBEAVEL, CLASSE DE RESISTENCIA C35, COM BRITA 0 E 1, SLUMP = 100 +/- 20 MM, EXCLUI SERVICO DE BOMBEAMENTO (NBR 8953)                                                                                                                                                                                                                                                                                                                                                                   </v>
          </cell>
          <cell r="C1225" t="str">
            <v xml:space="preserve">M3    </v>
          </cell>
          <cell r="D1225" t="str">
            <v>CR</v>
          </cell>
          <cell r="E1225" t="str">
            <v>608,68</v>
          </cell>
        </row>
        <row r="1226">
          <cell r="A1226">
            <v>34479</v>
          </cell>
          <cell r="B1226" t="str">
            <v xml:space="preserve">CONCRETO USINADO BOMBEAVEL, CLASSE DE RESISTENCIA C40, BRITA 0 E 1, SLUMP = 100 +/- 20 MM, COM BOMBEAMENTO (DISPONIBILIZACAO DE BOMBA), SEM O LANCAMENTO (NBR 8953)                                                                                                                                                                                                                                                                                                                                       </v>
          </cell>
          <cell r="C1226" t="str">
            <v xml:space="preserve">M3    </v>
          </cell>
          <cell r="D1226" t="str">
            <v>CR</v>
          </cell>
          <cell r="E1226" t="str">
            <v>675,26</v>
          </cell>
        </row>
        <row r="1227">
          <cell r="A1227">
            <v>34496</v>
          </cell>
          <cell r="B1227" t="str">
            <v xml:space="preserve">CONCRETO USINADO BOMBEAVEL, CLASSE DE RESISTENCIA C40, COM BRITA 0 E 1, SLUMP = 100 +/- 20 MM, EXCLUI SERVICO DE BOMBEAMENTO (NBR 8953)                                                                                                                                                                                                                                                                                                                                                                   </v>
          </cell>
          <cell r="C1227" t="str">
            <v xml:space="preserve">M3    </v>
          </cell>
          <cell r="D1227" t="str">
            <v>CR</v>
          </cell>
          <cell r="E1227" t="str">
            <v>634,96</v>
          </cell>
        </row>
        <row r="1228">
          <cell r="A1228">
            <v>34481</v>
          </cell>
          <cell r="B1228" t="str">
            <v xml:space="preserve">CONCRETO USINADO BOMBEAVEL, CLASSE DE RESISTENCIA C45, BRITA 0 E 1, SLUMP = 100 +/- 20 MM, COM BOMBEAMENTO (DISPONIBILIZACAO DE BOMBA), SEM O LANCAMENTO (NBR 8953)                                                                                                                                                                                                                                                                                                                                       </v>
          </cell>
          <cell r="C1228" t="str">
            <v xml:space="preserve">M3    </v>
          </cell>
          <cell r="D1228" t="str">
            <v>CR</v>
          </cell>
          <cell r="E1228" t="str">
            <v>705,56</v>
          </cell>
        </row>
        <row r="1229">
          <cell r="A1229">
            <v>34483</v>
          </cell>
          <cell r="B1229" t="str">
            <v xml:space="preserve">CONCRETO USINADO BOMBEAVEL, CLASSE DE RESISTENCIA C50, BRITA 0 E 1, SLUMP = 100 +/- 20 MM, COM BOMBEAMENTO (DISPONIBILIZACAO DE BOMBA), SEM O LANCAMENTO (NBR 8953)                                                                                                                                                                                                                                                                                                                                       </v>
          </cell>
          <cell r="C1229" t="str">
            <v xml:space="preserve">M3    </v>
          </cell>
          <cell r="D1229" t="str">
            <v>CR</v>
          </cell>
          <cell r="E1229" t="str">
            <v>753,84</v>
          </cell>
        </row>
        <row r="1230">
          <cell r="A1230">
            <v>34485</v>
          </cell>
          <cell r="B1230" t="str">
            <v xml:space="preserve">CONCRETO USINADO BOMBEAVEL, CLASSE DE RESISTENCIA C60, COM BRITA 0 E 1, SLUMP = 100 +/- 20 MM, COM BOMBEAMENTO (DISPONIBILIZACAO DE BOMBA), SEM O LANCAMENTO (NBR 8953)                                                                                                                                                                                                                                                                                                                                   </v>
          </cell>
          <cell r="C1230" t="str">
            <v xml:space="preserve">M3    </v>
          </cell>
          <cell r="D1230" t="str">
            <v>CR</v>
          </cell>
          <cell r="E1230" t="str">
            <v>806,15</v>
          </cell>
        </row>
        <row r="1231">
          <cell r="A1231">
            <v>14041</v>
          </cell>
          <cell r="B1231" t="str">
            <v xml:space="preserve">CONCRETO USINADO CONVENCIONAL (NAO BOMBEAVEL) CLASSE DE RESISTENCIA C10, COM BRITA 1 E 2, SLUMP = 80 MM +/- 10 MM (NBR 8953)                                                                                                                                                                                                                                                                                                                                                                              </v>
          </cell>
          <cell r="C1231" t="str">
            <v xml:space="preserve">M3    </v>
          </cell>
          <cell r="D1231" t="str">
            <v>CR</v>
          </cell>
          <cell r="E1231" t="str">
            <v>524,04</v>
          </cell>
        </row>
        <row r="1232">
          <cell r="A1232">
            <v>1523</v>
          </cell>
          <cell r="B1232" t="str">
            <v xml:space="preserve">CONCRETO USINADO CONVENCIONAL (NAO BOMBEAVEL) CLASSE DE RESISTENCIA C15, COM BRITA 1 E 2, SLUMP = 80 MM +/- 10 MM (NBR 8953)                                                                                                                                                                                                                                                                                                                                                                              </v>
          </cell>
          <cell r="C1232" t="str">
            <v xml:space="preserve">M3    </v>
          </cell>
          <cell r="D1232" t="str">
            <v>CR</v>
          </cell>
          <cell r="E1232" t="str">
            <v>532,60</v>
          </cell>
        </row>
        <row r="1233">
          <cell r="A1233">
            <v>14052</v>
          </cell>
          <cell r="B1233" t="str">
            <v xml:space="preserve">CONDULETE DE ALUMINIO TIPO B, PARA ELETRODUTO ROSCAVEL DE 1/2", COM TAMPA CEGA                                                                                                                                                                                                                                                                                                                                                                                                                            </v>
          </cell>
          <cell r="C1233" t="str">
            <v xml:space="preserve">UN    </v>
          </cell>
          <cell r="D1233" t="str">
            <v>CR</v>
          </cell>
          <cell r="E1233" t="str">
            <v>11,34</v>
          </cell>
        </row>
        <row r="1234">
          <cell r="A1234">
            <v>14054</v>
          </cell>
          <cell r="B1234" t="str">
            <v xml:space="preserve">CONDULETE DE ALUMINIO TIPO B, PARA ELETRODUTO ROSCAVEL DE 1", COM TAMPA CEGA                                                                                                                                                                                                                                                                                                                                                                                                                              </v>
          </cell>
          <cell r="C1234" t="str">
            <v xml:space="preserve">UN    </v>
          </cell>
          <cell r="D1234" t="str">
            <v>CR</v>
          </cell>
          <cell r="E1234" t="str">
            <v>14,74</v>
          </cell>
        </row>
        <row r="1235">
          <cell r="A1235">
            <v>14053</v>
          </cell>
          <cell r="B1235" t="str">
            <v xml:space="preserve">CONDULETE DE ALUMINIO TIPO B, PARA ELETRODUTO ROSCAVEL DE 3/4", COM TAMPA CEGA                                                                                                                                                                                                                                                                                                                                                                                                                            </v>
          </cell>
          <cell r="C1235" t="str">
            <v xml:space="preserve">UN    </v>
          </cell>
          <cell r="D1235" t="str">
            <v>CR</v>
          </cell>
          <cell r="E1235" t="str">
            <v>11,51</v>
          </cell>
        </row>
        <row r="1236">
          <cell r="A1236">
            <v>2558</v>
          </cell>
          <cell r="B1236" t="str">
            <v xml:space="preserve">CONDULETE DE ALUMINIO TIPO C, PARA ELETRODUTO ROSCAVEL DE 1/2", COM TAMPA CEGA                                                                                                                                                                                                                                                                                                                                                                                                                            </v>
          </cell>
          <cell r="C1236" t="str">
            <v xml:space="preserve">UN    </v>
          </cell>
          <cell r="D1236" t="str">
            <v>CR</v>
          </cell>
          <cell r="E1236" t="str">
            <v>8,67</v>
          </cell>
        </row>
        <row r="1237">
          <cell r="A1237">
            <v>2560</v>
          </cell>
          <cell r="B1237" t="str">
            <v xml:space="preserve">CONDULETE DE ALUMINIO TIPO C, PARA ELETRODUTO ROSCAVEL DE 1", COM TAMPA CEGA                                                                                                                                                                                                                                                                                                                                                                                                                              </v>
          </cell>
          <cell r="C1237" t="str">
            <v xml:space="preserve">UN    </v>
          </cell>
          <cell r="D1237" t="str">
            <v>CR</v>
          </cell>
          <cell r="E1237" t="str">
            <v>15,25</v>
          </cell>
        </row>
        <row r="1238">
          <cell r="A1238">
            <v>2559</v>
          </cell>
          <cell r="B1238" t="str">
            <v xml:space="preserve">CONDULETE DE ALUMINIO TIPO C, PARA ELETRODUTO ROSCAVEL DE 3/4", COM TAMPA CEGA                                                                                                                                                                                                                                                                                                                                                                                                                            </v>
          </cell>
          <cell r="C1238" t="str">
            <v xml:space="preserve">UN    </v>
          </cell>
          <cell r="D1238" t="str">
            <v xml:space="preserve">C </v>
          </cell>
          <cell r="E1238" t="str">
            <v>12,20</v>
          </cell>
        </row>
        <row r="1239">
          <cell r="A1239">
            <v>2592</v>
          </cell>
          <cell r="B1239" t="str">
            <v xml:space="preserve">CONDULETE DE ALUMINIO TIPO C, PARA ELETRODUTO ROSCAVEL DE 4", COM TAMPA CEGA                                                                                                                                                                                                                                                                                                                                                                                                                              </v>
          </cell>
          <cell r="C1239" t="str">
            <v xml:space="preserve">UN    </v>
          </cell>
          <cell r="D1239" t="str">
            <v>CR</v>
          </cell>
          <cell r="E1239" t="str">
            <v>202,25</v>
          </cell>
        </row>
        <row r="1240">
          <cell r="A1240">
            <v>2566</v>
          </cell>
          <cell r="B1240" t="str">
            <v xml:space="preserve">CONDULETE DE ALUMINIO TIPO E, PARA ELETRODUTO ROSCAVEL DE 1  1/4", COM TAMPA CEGA                                                                                                                                                                                                                                                                                                                                                                                                                         </v>
          </cell>
          <cell r="C1240" t="str">
            <v xml:space="preserve">UN    </v>
          </cell>
          <cell r="D1240" t="str">
            <v>CR</v>
          </cell>
          <cell r="E1240" t="str">
            <v>20,35</v>
          </cell>
        </row>
        <row r="1241">
          <cell r="A1241">
            <v>2589</v>
          </cell>
          <cell r="B1241" t="str">
            <v xml:space="preserve">CONDULETE DE ALUMINIO TIPO E, PARA ELETRODUTO ROSCAVEL DE 1 1/2", COM TAMPA CEGA                                                                                                                                                                                                                                                                                                                                                                                                                          </v>
          </cell>
          <cell r="C1241" t="str">
            <v xml:space="preserve">UN    </v>
          </cell>
          <cell r="D1241" t="str">
            <v>CR</v>
          </cell>
          <cell r="E1241" t="str">
            <v>27,05</v>
          </cell>
        </row>
        <row r="1242">
          <cell r="A1242">
            <v>2591</v>
          </cell>
          <cell r="B1242" t="str">
            <v xml:space="preserve">CONDULETE DE ALUMINIO TIPO E, PARA ELETRODUTO ROSCAVEL DE 1/2", COM TAMPA CEGA                                                                                                                                                                                                                                                                                                                                                                                                                            </v>
          </cell>
          <cell r="C1242" t="str">
            <v xml:space="preserve">UN    </v>
          </cell>
          <cell r="D1242" t="str">
            <v>CR</v>
          </cell>
          <cell r="E1242" t="str">
            <v>9,86</v>
          </cell>
        </row>
        <row r="1243">
          <cell r="A1243">
            <v>2590</v>
          </cell>
          <cell r="B1243" t="str">
            <v xml:space="preserve">CONDULETE DE ALUMINIO TIPO E, PARA ELETRODUTO ROSCAVEL DE 1", COM TAMPA CEGA                                                                                                                                                                                                                                                                                                                                                                                                                              </v>
          </cell>
          <cell r="C1243" t="str">
            <v xml:space="preserve">UN    </v>
          </cell>
          <cell r="D1243" t="str">
            <v>CR</v>
          </cell>
          <cell r="E1243" t="str">
            <v>16,60</v>
          </cell>
        </row>
        <row r="1244">
          <cell r="A1244">
            <v>2567</v>
          </cell>
          <cell r="B1244" t="str">
            <v xml:space="preserve">CONDULETE DE ALUMINIO TIPO E, PARA ELETRODUTO ROSCAVEL DE 2", COM TAMPA CEGA                                                                                                                                                                                                                                                                                                                                                                                                                              </v>
          </cell>
          <cell r="C1244" t="str">
            <v xml:space="preserve">UN    </v>
          </cell>
          <cell r="D1244" t="str">
            <v>CR</v>
          </cell>
          <cell r="E1244" t="str">
            <v>39,68</v>
          </cell>
        </row>
        <row r="1245">
          <cell r="A1245">
            <v>2565</v>
          </cell>
          <cell r="B1245" t="str">
            <v xml:space="preserve">CONDULETE DE ALUMINIO TIPO E, PARA ELETRODUTO ROSCAVEL DE 3/4", COM TAMPA CEGA                                                                                                                                                                                                                                                                                                                                                                                                                            </v>
          </cell>
          <cell r="C1245" t="str">
            <v xml:space="preserve">UN    </v>
          </cell>
          <cell r="D1245" t="str">
            <v>CR</v>
          </cell>
          <cell r="E1245" t="str">
            <v>9,88</v>
          </cell>
        </row>
        <row r="1246">
          <cell r="A1246">
            <v>2568</v>
          </cell>
          <cell r="B1246" t="str">
            <v xml:space="preserve">CONDULETE DE ALUMINIO TIPO E, PARA ELETRODUTO ROSCAVEL DE 3", COM TAMPA CEGA                                                                                                                                                                                                                                                                                                                                                                                                                              </v>
          </cell>
          <cell r="C1246" t="str">
            <v xml:space="preserve">UN    </v>
          </cell>
          <cell r="D1246" t="str">
            <v>CR</v>
          </cell>
          <cell r="E1246" t="str">
            <v>110,19</v>
          </cell>
        </row>
        <row r="1247">
          <cell r="A1247">
            <v>2594</v>
          </cell>
          <cell r="B1247" t="str">
            <v xml:space="preserve">CONDULETE DE ALUMINIO TIPO E, PARA ELETRODUTO ROSCAVEL DE 4", COM TAMPA CEGA                                                                                                                                                                                                                                                                                                                                                                                                                              </v>
          </cell>
          <cell r="C1247" t="str">
            <v xml:space="preserve">UN    </v>
          </cell>
          <cell r="D1247" t="str">
            <v>CR</v>
          </cell>
          <cell r="E1247" t="str">
            <v>183,57</v>
          </cell>
        </row>
        <row r="1248">
          <cell r="A1248">
            <v>2587</v>
          </cell>
          <cell r="B1248" t="str">
            <v xml:space="preserve">CONDULETE DE ALUMINIO TIPO LR, PARA ELETRODUTO ROSCAVEL DE 1 1/2", COM TAMPA CEGA                                                                                                                                                                                                                                                                                                                                                                                                                         </v>
          </cell>
          <cell r="C1248" t="str">
            <v xml:space="preserve">UN    </v>
          </cell>
          <cell r="D1248" t="str">
            <v>CR</v>
          </cell>
          <cell r="E1248" t="str">
            <v>31,28</v>
          </cell>
        </row>
        <row r="1249">
          <cell r="A1249">
            <v>2588</v>
          </cell>
          <cell r="B1249" t="str">
            <v xml:space="preserve">CONDULETE DE ALUMINIO TIPO LR, PARA ELETRODUTO ROSCAVEL DE 1 1/4", COM TAMPA CEGA                                                                                                                                                                                                                                                                                                                                                                                                                         </v>
          </cell>
          <cell r="C1249" t="str">
            <v xml:space="preserve">UN    </v>
          </cell>
          <cell r="D1249" t="str">
            <v>CR</v>
          </cell>
          <cell r="E1249" t="str">
            <v>24,85</v>
          </cell>
        </row>
        <row r="1250">
          <cell r="A1250">
            <v>2569</v>
          </cell>
          <cell r="B1250" t="str">
            <v xml:space="preserve">CONDULETE DE ALUMINIO TIPO LR, PARA ELETRODUTO ROSCAVEL DE 1/2", COM TAMPA CEGA                                                                                                                                                                                                                                                                                                                                                                                                                           </v>
          </cell>
          <cell r="C1250" t="str">
            <v xml:space="preserve">UN    </v>
          </cell>
          <cell r="D1250" t="str">
            <v>CR</v>
          </cell>
          <cell r="E1250" t="str">
            <v>9,57</v>
          </cell>
        </row>
        <row r="1251">
          <cell r="A1251">
            <v>2570</v>
          </cell>
          <cell r="B1251" t="str">
            <v xml:space="preserve">CONDULETE DE ALUMINIO TIPO LR, PARA ELETRODUTO ROSCAVEL DE 1", COM TAMPA CEGA                                                                                                                                                                                                                                                                                                                                                                                                                             </v>
          </cell>
          <cell r="C1251" t="str">
            <v xml:space="preserve">UN    </v>
          </cell>
          <cell r="D1251" t="str">
            <v>CR</v>
          </cell>
          <cell r="E1251" t="str">
            <v>16,05</v>
          </cell>
        </row>
        <row r="1252">
          <cell r="A1252">
            <v>2571</v>
          </cell>
          <cell r="B1252" t="str">
            <v xml:space="preserve">CONDULETE DE ALUMINIO TIPO LR, PARA ELETRODUTO ROSCAVEL DE 2", COM TAMPA CEGA                                                                                                                                                                                                                                                                                                                                                                                                                             </v>
          </cell>
          <cell r="C1252" t="str">
            <v xml:space="preserve">UN    </v>
          </cell>
          <cell r="D1252" t="str">
            <v>CR</v>
          </cell>
          <cell r="E1252" t="str">
            <v>47,65</v>
          </cell>
        </row>
        <row r="1253">
          <cell r="A1253">
            <v>2593</v>
          </cell>
          <cell r="B1253" t="str">
            <v xml:space="preserve">CONDULETE DE ALUMINIO TIPO LR, PARA ELETRODUTO ROSCAVEL DE 3/4", COM TAMPA CEGA                                                                                                                                                                                                                                                                                                                                                                                                                           </v>
          </cell>
          <cell r="C1253" t="str">
            <v xml:space="preserve">UN    </v>
          </cell>
          <cell r="D1253" t="str">
            <v>CR</v>
          </cell>
          <cell r="E1253" t="str">
            <v>10,21</v>
          </cell>
        </row>
        <row r="1254">
          <cell r="A1254">
            <v>2572</v>
          </cell>
          <cell r="B1254" t="str">
            <v xml:space="preserve">CONDULETE DE ALUMINIO TIPO LR, PARA ELETRODUTO ROSCAVEL DE 3", COM TAMPA CEGA                                                                                                                                                                                                                                                                                                                                                                                                                             </v>
          </cell>
          <cell r="C1254" t="str">
            <v xml:space="preserve">UN    </v>
          </cell>
          <cell r="D1254" t="str">
            <v>CR</v>
          </cell>
          <cell r="E1254" t="str">
            <v>140,91</v>
          </cell>
        </row>
        <row r="1255">
          <cell r="A1255">
            <v>2595</v>
          </cell>
          <cell r="B1255" t="str">
            <v xml:space="preserve">CONDULETE DE ALUMINIO TIPO LR, PARA ELETRODUTO ROSCAVEL DE 4", COM TAMPA CEGA                                                                                                                                                                                                                                                                                                                                                                                                                             </v>
          </cell>
          <cell r="C1255" t="str">
            <v xml:space="preserve">UN    </v>
          </cell>
          <cell r="D1255" t="str">
            <v>CR</v>
          </cell>
          <cell r="E1255" t="str">
            <v>219,85</v>
          </cell>
        </row>
        <row r="1256">
          <cell r="A1256">
            <v>2576</v>
          </cell>
          <cell r="B1256" t="str">
            <v xml:space="preserve">CONDULETE DE ALUMINIO TIPO T, PARA ELETRODUTO ROSCAVEL DE 1 1/2", COM TAMPA CEGA                                                                                                                                                                                                                                                                                                                                                                                                                          </v>
          </cell>
          <cell r="C1256" t="str">
            <v xml:space="preserve">UN    </v>
          </cell>
          <cell r="D1256" t="str">
            <v>CR</v>
          </cell>
          <cell r="E1256" t="str">
            <v>37,48</v>
          </cell>
        </row>
        <row r="1257">
          <cell r="A1257">
            <v>2575</v>
          </cell>
          <cell r="B1257" t="str">
            <v xml:space="preserve">CONDULETE DE ALUMINIO TIPO T, PARA ELETRODUTO ROSCAVEL DE 1 1/4", COM TAMPA CEGA                                                                                                                                                                                                                                                                                                                                                                                                                          </v>
          </cell>
          <cell r="C1257" t="str">
            <v xml:space="preserve">UN    </v>
          </cell>
          <cell r="D1257" t="str">
            <v>CR</v>
          </cell>
          <cell r="E1257" t="str">
            <v>28,17</v>
          </cell>
        </row>
        <row r="1258">
          <cell r="A1258">
            <v>2573</v>
          </cell>
          <cell r="B1258" t="str">
            <v xml:space="preserve">CONDULETE DE ALUMINIO TIPO T, PARA ELETRODUTO ROSCAVEL DE 1/2", COM TAMPA CEGA                                                                                                                                                                                                                                                                                                                                                                                                                            </v>
          </cell>
          <cell r="C1258" t="str">
            <v xml:space="preserve">UN    </v>
          </cell>
          <cell r="D1258" t="str">
            <v>CR</v>
          </cell>
          <cell r="E1258" t="str">
            <v>11,70</v>
          </cell>
        </row>
        <row r="1259">
          <cell r="A1259">
            <v>2586</v>
          </cell>
          <cell r="B1259" t="str">
            <v xml:space="preserve">CONDULETE DE ALUMINIO TIPO T, PARA ELETRODUTO ROSCAVEL DE 1", COM TAMPA CEGA                                                                                                                                                                                                                                                                                                                                                                                                                              </v>
          </cell>
          <cell r="C1259" t="str">
            <v xml:space="preserve">UN    </v>
          </cell>
          <cell r="D1259" t="str">
            <v>CR</v>
          </cell>
          <cell r="E1259" t="str">
            <v>18,96</v>
          </cell>
        </row>
        <row r="1260">
          <cell r="A1260">
            <v>2577</v>
          </cell>
          <cell r="B1260" t="str">
            <v xml:space="preserve">CONDULETE DE ALUMINIO TIPO T, PARA ELETRODUTO ROSCAVEL DE 2", COM TAMPA CEGA                                                                                                                                                                                                                                                                                                                                                                                                                              </v>
          </cell>
          <cell r="C1260" t="str">
            <v xml:space="preserve">UN    </v>
          </cell>
          <cell r="D1260" t="str">
            <v>CR</v>
          </cell>
          <cell r="E1260" t="str">
            <v>50,78</v>
          </cell>
        </row>
        <row r="1261">
          <cell r="A1261">
            <v>2574</v>
          </cell>
          <cell r="B1261" t="str">
            <v xml:space="preserve">CONDULETE DE ALUMINIO TIPO T, PARA ELETRODUTO ROSCAVEL DE 3/4", COM TAMPA CEGA                                                                                                                                                                                                                                                                                                                                                                                                                            </v>
          </cell>
          <cell r="C1261" t="str">
            <v xml:space="preserve">UN    </v>
          </cell>
          <cell r="D1261" t="str">
            <v>CR</v>
          </cell>
          <cell r="E1261" t="str">
            <v>11,78</v>
          </cell>
        </row>
        <row r="1262">
          <cell r="A1262">
            <v>2578</v>
          </cell>
          <cell r="B1262" t="str">
            <v xml:space="preserve">CONDULETE DE ALUMINIO TIPO T, PARA ELETRODUTO ROSCAVEL DE 3", COM TAMPA CEGA                                                                                                                                                                                                                                                                                                                                                                                                                              </v>
          </cell>
          <cell r="C1262" t="str">
            <v xml:space="preserve">UN    </v>
          </cell>
          <cell r="D1262" t="str">
            <v>CR</v>
          </cell>
          <cell r="E1262" t="str">
            <v>158,55</v>
          </cell>
        </row>
        <row r="1263">
          <cell r="A1263">
            <v>2585</v>
          </cell>
          <cell r="B1263" t="str">
            <v xml:space="preserve">CONDULETE DE ALUMINIO TIPO T, PARA ELETRODUTO ROSCAVEL DE 4", COM TAMPA CEGA                                                                                                                                                                                                                                                                                                                                                                                                                              </v>
          </cell>
          <cell r="C1263" t="str">
            <v xml:space="preserve">UN    </v>
          </cell>
          <cell r="D1263" t="str">
            <v>CR</v>
          </cell>
          <cell r="E1263" t="str">
            <v>217,57</v>
          </cell>
        </row>
        <row r="1264">
          <cell r="A1264">
            <v>12008</v>
          </cell>
          <cell r="B1264" t="str">
            <v xml:space="preserve">CONDULETE DE ALUMINIO TIPO TB, PARA ELETRODUTO ROSCAVEL DE 3", COM TAMPA CEGA                                                                                                                                                                                                                                                                                                                                                                                                                             </v>
          </cell>
          <cell r="C1264" t="str">
            <v xml:space="preserve">UN    </v>
          </cell>
          <cell r="D1264" t="str">
            <v>CR</v>
          </cell>
          <cell r="E1264" t="str">
            <v>116,73</v>
          </cell>
        </row>
        <row r="1265">
          <cell r="A1265">
            <v>2582</v>
          </cell>
          <cell r="B1265" t="str">
            <v xml:space="preserve">CONDULETE DE ALUMINIO TIPO X, PARA ELETRODUTO ROSCAVEL DE 1 1/2", COM TAMPA CEGA                                                                                                                                                                                                                                                                                                                                                                                                                          </v>
          </cell>
          <cell r="C1265" t="str">
            <v xml:space="preserve">UN    </v>
          </cell>
          <cell r="D1265" t="str">
            <v>CR</v>
          </cell>
          <cell r="E1265" t="str">
            <v>34,76</v>
          </cell>
        </row>
        <row r="1266">
          <cell r="A1266">
            <v>2597</v>
          </cell>
          <cell r="B1266" t="str">
            <v xml:space="preserve">CONDULETE DE ALUMINIO TIPO X, PARA ELETRODUTO ROSCAVEL DE 1 1/4", COM TAMPA CEGA                                                                                                                                                                                                                                                                                                                                                                                                                          </v>
          </cell>
          <cell r="C1266" t="str">
            <v xml:space="preserve">UN    </v>
          </cell>
          <cell r="D1266" t="str">
            <v>CR</v>
          </cell>
          <cell r="E1266" t="str">
            <v>29,79</v>
          </cell>
        </row>
        <row r="1267">
          <cell r="A1267">
            <v>2579</v>
          </cell>
          <cell r="B1267" t="str">
            <v xml:space="preserve">CONDULETE DE ALUMINIO TIPO X, PARA ELETRODUTO ROSCAVEL DE 1/2", COM TAMPA CEGA                                                                                                                                                                                                                                                                                                                                                                                                                            </v>
          </cell>
          <cell r="C1267" t="str">
            <v xml:space="preserve">UN    </v>
          </cell>
          <cell r="D1267" t="str">
            <v>CR</v>
          </cell>
          <cell r="E1267" t="str">
            <v>14,18</v>
          </cell>
        </row>
        <row r="1268">
          <cell r="A1268">
            <v>2581</v>
          </cell>
          <cell r="B1268" t="str">
            <v xml:space="preserve">CONDULETE DE ALUMINIO TIPO X, PARA ELETRODUTO ROSCAVEL DE 1", COM TAMPA CEGA                                                                                                                                                                                                                                                                                                                                                                                                                              </v>
          </cell>
          <cell r="C1268" t="str">
            <v xml:space="preserve">UN    </v>
          </cell>
          <cell r="D1268" t="str">
            <v>CR</v>
          </cell>
          <cell r="E1268" t="str">
            <v>18,15</v>
          </cell>
        </row>
        <row r="1269">
          <cell r="A1269">
            <v>2596</v>
          </cell>
          <cell r="B1269" t="str">
            <v xml:space="preserve">CONDULETE DE ALUMINIO TIPO X, PARA ELETRODUTO ROSCAVEL DE 2", COM TAMPA CEGA                                                                                                                                                                                                                                                                                                                                                                                                                              </v>
          </cell>
          <cell r="C1269" t="str">
            <v xml:space="preserve">UN    </v>
          </cell>
          <cell r="D1269" t="str">
            <v>CR</v>
          </cell>
          <cell r="E1269" t="str">
            <v>53,68</v>
          </cell>
        </row>
        <row r="1270">
          <cell r="A1270">
            <v>2580</v>
          </cell>
          <cell r="B1270" t="str">
            <v xml:space="preserve">CONDULETE DE ALUMINIO TIPO X, PARA ELETRODUTO ROSCAVEL DE 3/4", COM TAMPA CEGA                                                                                                                                                                                                                                                                                                                                                                                                                            </v>
          </cell>
          <cell r="C1270" t="str">
            <v xml:space="preserve">UN    </v>
          </cell>
          <cell r="D1270" t="str">
            <v>CR</v>
          </cell>
          <cell r="E1270" t="str">
            <v>15,54</v>
          </cell>
        </row>
        <row r="1271">
          <cell r="A1271">
            <v>2583</v>
          </cell>
          <cell r="B1271" t="str">
            <v xml:space="preserve">CONDULETE DE ALUMINIO TIPO X, PARA ELETRODUTO ROSCAVEL DE 3", COM TAMPA CEGA                                                                                                                                                                                                                                                                                                                                                                                                                              </v>
          </cell>
          <cell r="C1271" t="str">
            <v xml:space="preserve">UN    </v>
          </cell>
          <cell r="D1271" t="str">
            <v>CR</v>
          </cell>
          <cell r="E1271" t="str">
            <v>130,56</v>
          </cell>
        </row>
        <row r="1272">
          <cell r="A1272">
            <v>2584</v>
          </cell>
          <cell r="B1272" t="str">
            <v xml:space="preserve">CONDULETE DE ALUMINIO TIPO X, PARA ELETRODUTO ROSCAVEL DE 4", COM TAMPA CEGA                                                                                                                                                                                                                                                                                                                                                                                                                              </v>
          </cell>
          <cell r="C1272" t="str">
            <v xml:space="preserve">UN    </v>
          </cell>
          <cell r="D1272" t="str">
            <v>CR</v>
          </cell>
          <cell r="E1272" t="str">
            <v>217,35</v>
          </cell>
        </row>
        <row r="1273">
          <cell r="A1273">
            <v>12010</v>
          </cell>
          <cell r="B1273" t="str">
            <v xml:space="preserve">CONDULETE EM PVC, TIPO "B", SEM TAMPA, DE 1/2" OU 3/4"                                                                                                                                                                                                                                                                                                                                                                                                                                                    </v>
          </cell>
          <cell r="C1273" t="str">
            <v xml:space="preserve">UN    </v>
          </cell>
          <cell r="D1273" t="str">
            <v>CR</v>
          </cell>
          <cell r="E1273" t="str">
            <v>5,77</v>
          </cell>
        </row>
        <row r="1274">
          <cell r="A1274">
            <v>39329</v>
          </cell>
          <cell r="B1274" t="str">
            <v xml:space="preserve">CONDULETE EM PVC, TIPO "B", SEM TAMPA, DE 1"                                                                                                                                                                                                                                                                                                                                                                                                                                                              </v>
          </cell>
          <cell r="C1274" t="str">
            <v xml:space="preserve">UN    </v>
          </cell>
          <cell r="D1274" t="str">
            <v>CR</v>
          </cell>
          <cell r="E1274" t="str">
            <v>6,03</v>
          </cell>
        </row>
        <row r="1275">
          <cell r="A1275">
            <v>39330</v>
          </cell>
          <cell r="B1275" t="str">
            <v xml:space="preserve">CONDULETE EM PVC, TIPO "C", SEM TAMPA, DE 1/2"                                                                                                                                                                                                                                                                                                                                                                                                                                                            </v>
          </cell>
          <cell r="C1275" t="str">
            <v xml:space="preserve">UN    </v>
          </cell>
          <cell r="D1275" t="str">
            <v>CR</v>
          </cell>
          <cell r="E1275" t="str">
            <v>6,34</v>
          </cell>
        </row>
        <row r="1276">
          <cell r="A1276">
            <v>39332</v>
          </cell>
          <cell r="B1276" t="str">
            <v xml:space="preserve">CONDULETE EM PVC, TIPO "C", SEM TAMPA, DE 1"                                                                                                                                                                                                                                                                                                                                                                                                                                                              </v>
          </cell>
          <cell r="C1276" t="str">
            <v xml:space="preserve">UN    </v>
          </cell>
          <cell r="D1276" t="str">
            <v>CR</v>
          </cell>
          <cell r="E1276" t="str">
            <v>7,09</v>
          </cell>
        </row>
        <row r="1277">
          <cell r="A1277">
            <v>39331</v>
          </cell>
          <cell r="B1277" t="str">
            <v xml:space="preserve">CONDULETE EM PVC, TIPO "C", SEM TAMPA, DE 3/4"                                                                                                                                                                                                                                                                                                                                                                                                                                                            </v>
          </cell>
          <cell r="C1277" t="str">
            <v xml:space="preserve">UN    </v>
          </cell>
          <cell r="D1277" t="str">
            <v>CR</v>
          </cell>
          <cell r="E1277" t="str">
            <v>5,64</v>
          </cell>
        </row>
        <row r="1278">
          <cell r="A1278">
            <v>39333</v>
          </cell>
          <cell r="B1278" t="str">
            <v xml:space="preserve">CONDULETE EM PVC, TIPO "E", SEM TAMPA, DE 1/2"                                                                                                                                                                                                                                                                                                                                                                                                                                                            </v>
          </cell>
          <cell r="C1278" t="str">
            <v xml:space="preserve">UN    </v>
          </cell>
          <cell r="D1278" t="str">
            <v>CR</v>
          </cell>
          <cell r="E1278" t="str">
            <v>5,50</v>
          </cell>
        </row>
        <row r="1279">
          <cell r="A1279">
            <v>39335</v>
          </cell>
          <cell r="B1279" t="str">
            <v xml:space="preserve">CONDULETE EM PVC, TIPO "E", SEM TAMPA, DE 1"                                                                                                                                                                                                                                                                                                                                                                                                                                                              </v>
          </cell>
          <cell r="C1279" t="str">
            <v xml:space="preserve">UN    </v>
          </cell>
          <cell r="D1279" t="str">
            <v>CR</v>
          </cell>
          <cell r="E1279" t="str">
            <v>6,37</v>
          </cell>
        </row>
        <row r="1280">
          <cell r="A1280">
            <v>39334</v>
          </cell>
          <cell r="B1280" t="str">
            <v xml:space="preserve">CONDULETE EM PVC, TIPO "E", SEM TAMPA, DE 3/4"                                                                                                                                                                                                                                                                                                                                                                                                                                                            </v>
          </cell>
          <cell r="C1280" t="str">
            <v xml:space="preserve">UN    </v>
          </cell>
          <cell r="D1280" t="str">
            <v>CR</v>
          </cell>
          <cell r="E1280" t="str">
            <v>5,06</v>
          </cell>
        </row>
        <row r="1281">
          <cell r="A1281">
            <v>12016</v>
          </cell>
          <cell r="B1281" t="str">
            <v xml:space="preserve">CONDULETE EM PVC, TIPO "LB", SEM TAMPA, DE 1/2" OU 3/4"                                                                                                                                                                                                                                                                                                                                                                                                                                                   </v>
          </cell>
          <cell r="C1281" t="str">
            <v xml:space="preserve">UN    </v>
          </cell>
          <cell r="D1281" t="str">
            <v>CR</v>
          </cell>
          <cell r="E1281" t="str">
            <v>6,35</v>
          </cell>
        </row>
        <row r="1282">
          <cell r="A1282">
            <v>12015</v>
          </cell>
          <cell r="B1282" t="str">
            <v xml:space="preserve">CONDULETE EM PVC, TIPO "LB", SEM TAMPA, DE 1"                                                                                                                                                                                                                                                                                                                                                                                                                                                             </v>
          </cell>
          <cell r="C1282" t="str">
            <v xml:space="preserve">UN    </v>
          </cell>
          <cell r="D1282" t="str">
            <v>CR</v>
          </cell>
          <cell r="E1282" t="str">
            <v>7,39</v>
          </cell>
        </row>
        <row r="1283">
          <cell r="A1283">
            <v>12020</v>
          </cell>
          <cell r="B1283" t="str">
            <v xml:space="preserve">CONDULETE EM PVC, TIPO "LL", SEM TAMPA, DE 1/2" OU 3/4"                                                                                                                                                                                                                                                                                                                                                                                                                                                   </v>
          </cell>
          <cell r="C1283" t="str">
            <v xml:space="preserve">UN    </v>
          </cell>
          <cell r="D1283" t="str">
            <v>CR</v>
          </cell>
          <cell r="E1283" t="str">
            <v>6,35</v>
          </cell>
        </row>
        <row r="1284">
          <cell r="A1284">
            <v>12019</v>
          </cell>
          <cell r="B1284" t="str">
            <v xml:space="preserve">CONDULETE EM PVC, TIPO "LL", SEM TAMPA, DE 1"                                                                                                                                                                                                                                                                                                                                                                                                                                                             </v>
          </cell>
          <cell r="C1284" t="str">
            <v xml:space="preserve">UN    </v>
          </cell>
          <cell r="D1284" t="str">
            <v>CR</v>
          </cell>
          <cell r="E1284" t="str">
            <v>7,39</v>
          </cell>
        </row>
        <row r="1285">
          <cell r="A1285">
            <v>39336</v>
          </cell>
          <cell r="B1285" t="str">
            <v xml:space="preserve">CONDULETE EM PVC, TIPO "LR", SEM TAMPA, DE 1/2"                                                                                                                                                                                                                                                                                                                                                                                                                                                           </v>
          </cell>
          <cell r="C1285" t="str">
            <v xml:space="preserve">UN    </v>
          </cell>
          <cell r="D1285" t="str">
            <v>CR</v>
          </cell>
          <cell r="E1285" t="str">
            <v>6,34</v>
          </cell>
        </row>
        <row r="1286">
          <cell r="A1286">
            <v>39338</v>
          </cell>
          <cell r="B1286" t="str">
            <v xml:space="preserve">CONDULETE EM PVC, TIPO "LR", SEM TAMPA, DE 1"                                                                                                                                                                                                                                                                                                                                                                                                                                                             </v>
          </cell>
          <cell r="C1286" t="str">
            <v xml:space="preserve">UN    </v>
          </cell>
          <cell r="D1286" t="str">
            <v>CR</v>
          </cell>
          <cell r="E1286" t="str">
            <v>7,09</v>
          </cell>
        </row>
        <row r="1287">
          <cell r="A1287">
            <v>39337</v>
          </cell>
          <cell r="B1287" t="str">
            <v xml:space="preserve">CONDULETE EM PVC, TIPO "LR", SEM TAMPA, DE 3/4"                                                                                                                                                                                                                                                                                                                                                                                                                                                           </v>
          </cell>
          <cell r="C1287" t="str">
            <v xml:space="preserve">UN    </v>
          </cell>
          <cell r="D1287" t="str">
            <v>CR</v>
          </cell>
          <cell r="E1287" t="str">
            <v>5,64</v>
          </cell>
        </row>
        <row r="1288">
          <cell r="A1288">
            <v>39341</v>
          </cell>
          <cell r="B1288" t="str">
            <v xml:space="preserve">CONDULETE EM PVC, TIPO "T", SEM TAMPA, DE 1"                                                                                                                                                                                                                                                                                                                                                                                                                                                              </v>
          </cell>
          <cell r="C1288" t="str">
            <v xml:space="preserve">UN    </v>
          </cell>
          <cell r="D1288" t="str">
            <v>CR</v>
          </cell>
          <cell r="E1288" t="str">
            <v>9,24</v>
          </cell>
        </row>
        <row r="1289">
          <cell r="A1289">
            <v>39340</v>
          </cell>
          <cell r="B1289" t="str">
            <v xml:space="preserve">CONDULETE EM PVC, TIPO "T", SEM TAMPA, DE 3/4"                                                                                                                                                                                                                                                                                                                                                                                                                                                            </v>
          </cell>
          <cell r="C1289" t="str">
            <v xml:space="preserve">UN    </v>
          </cell>
          <cell r="D1289" t="str">
            <v>CR</v>
          </cell>
          <cell r="E1289" t="str">
            <v>6,78</v>
          </cell>
        </row>
        <row r="1290">
          <cell r="A1290">
            <v>12025</v>
          </cell>
          <cell r="B1290" t="str">
            <v xml:space="preserve">CONDULETE EM PVC, TIPO "TB", SEM TAMPA, DE 1/2" OU 3/4"                                                                                                                                                                                                                                                                                                                                                                                                                                                   </v>
          </cell>
          <cell r="C1290" t="str">
            <v xml:space="preserve">UN    </v>
          </cell>
          <cell r="D1290" t="str">
            <v>CR</v>
          </cell>
          <cell r="E1290" t="str">
            <v>7,01</v>
          </cell>
        </row>
        <row r="1291">
          <cell r="A1291">
            <v>39342</v>
          </cell>
          <cell r="B1291" t="str">
            <v xml:space="preserve">CONDULETE EM PVC, TIPO "TB", SEM TAMPA, DE 1"                                                                                                                                                                                                                                                                                                                                                                                                                                                             </v>
          </cell>
          <cell r="C1291" t="str">
            <v xml:space="preserve">UN    </v>
          </cell>
          <cell r="D1291" t="str">
            <v>CR</v>
          </cell>
          <cell r="E1291" t="str">
            <v>9,24</v>
          </cell>
        </row>
        <row r="1292">
          <cell r="A1292">
            <v>39343</v>
          </cell>
          <cell r="B1292" t="str">
            <v xml:space="preserve">CONDULETE EM PVC, TIPO "X", SEM TAMPA, DE 1/2"                                                                                                                                                                                                                                                                                                                                                                                                                                                            </v>
          </cell>
          <cell r="C1292" t="str">
            <v xml:space="preserve">UN    </v>
          </cell>
          <cell r="D1292" t="str">
            <v>CR</v>
          </cell>
          <cell r="E1292" t="str">
            <v>7,80</v>
          </cell>
        </row>
        <row r="1293">
          <cell r="A1293">
            <v>39345</v>
          </cell>
          <cell r="B1293" t="str">
            <v xml:space="preserve">CONDULETE EM PVC, TIPO "X", SEM TAMPA, DE 1"                                                                                                                                                                                                                                                                                                                                                                                                                                                              </v>
          </cell>
          <cell r="C1293" t="str">
            <v xml:space="preserve">UN    </v>
          </cell>
          <cell r="D1293" t="str">
            <v>CR</v>
          </cell>
          <cell r="E1293" t="str">
            <v>10,56</v>
          </cell>
        </row>
        <row r="1294">
          <cell r="A1294">
            <v>39344</v>
          </cell>
          <cell r="B1294" t="str">
            <v xml:space="preserve">CONDULETE EM PVC, TIPO "X", SEM TAMPA, DE 3/4"                                                                                                                                                                                                                                                                                                                                                                                                                                                            </v>
          </cell>
          <cell r="C1294" t="str">
            <v xml:space="preserve">UN    </v>
          </cell>
          <cell r="D1294" t="str">
            <v>CR</v>
          </cell>
          <cell r="E1294" t="str">
            <v>7,54</v>
          </cell>
        </row>
        <row r="1295">
          <cell r="A1295">
            <v>12623</v>
          </cell>
          <cell r="B1295" t="str">
            <v xml:space="preserve">CONDUTOR PLUVIAL, PVC, CIRCULAR, DIAMETRO ENTRE 80 E 100 MM, PARA DRENAGEM PLUVIAL PREDIAL                                                                                                                                                                                                                                                                                                                                                                                                                </v>
          </cell>
          <cell r="C1295" t="str">
            <v xml:space="preserve">M     </v>
          </cell>
          <cell r="D1295" t="str">
            <v>CR</v>
          </cell>
          <cell r="E1295" t="str">
            <v>47,26</v>
          </cell>
        </row>
        <row r="1296">
          <cell r="A1296">
            <v>34498</v>
          </cell>
          <cell r="B1296" t="str">
            <v xml:space="preserve">CONE DE SINALIZACAO EM PVC FLEXIVEL, H = 70 / 76 CM (NBR 15071)                                                                                                                                                                                                                                                                                                                                                                                                                                           </v>
          </cell>
          <cell r="C1296" t="str">
            <v xml:space="preserve">UN    </v>
          </cell>
          <cell r="D1296" t="str">
            <v>CR</v>
          </cell>
          <cell r="E1296" t="str">
            <v>84,33</v>
          </cell>
        </row>
        <row r="1297">
          <cell r="A1297">
            <v>13244</v>
          </cell>
          <cell r="B1297" t="str">
            <v xml:space="preserve">CONE DE SINALIZACAO EM PVC RIGIDO COM FAIXA REFLETIVA, H = 70 / 76 CM                                                                                                                                                                                                                                                                                                                                                                                                                                     </v>
          </cell>
          <cell r="C1297" t="str">
            <v xml:space="preserve">UN    </v>
          </cell>
          <cell r="D1297" t="str">
            <v xml:space="preserve">C </v>
          </cell>
          <cell r="E1297" t="str">
            <v>35,50</v>
          </cell>
        </row>
        <row r="1298">
          <cell r="A1298">
            <v>38998</v>
          </cell>
          <cell r="B1298" t="str">
            <v xml:space="preserve">CONECTOR / ADAPTADOR F/F, COM INSERTO METALICO, PPR, DN 25 MM X 1/2", PARA AGUA QUENTE E FRIA PREDIAL                                                                                                                                                                                                                                                                                                                                                                                                     </v>
          </cell>
          <cell r="C1298" t="str">
            <v xml:space="preserve">UN    </v>
          </cell>
          <cell r="D1298" t="str">
            <v>AS</v>
          </cell>
          <cell r="E1298" t="str">
            <v>9,97</v>
          </cell>
        </row>
        <row r="1299">
          <cell r="A1299">
            <v>38999</v>
          </cell>
          <cell r="B1299" t="str">
            <v xml:space="preserve">CONECTOR / ADAPTADOR F/F, COM INSERTO METALICO, PPR, DN 32 MM X 3/4", PARA AGUA QUENTE E FRIA PREDIAL                                                                                                                                                                                                                                                                                                                                                                                                     </v>
          </cell>
          <cell r="C1299" t="str">
            <v xml:space="preserve">UN    </v>
          </cell>
          <cell r="D1299" t="str">
            <v>AS</v>
          </cell>
          <cell r="E1299" t="str">
            <v>25,20</v>
          </cell>
        </row>
        <row r="1300">
          <cell r="A1300">
            <v>38996</v>
          </cell>
          <cell r="B1300" t="str">
            <v xml:space="preserve">CONECTOR / ADAPTADOR F/M, COM INSERTO METALICO, PPR, DN 25 MM X 1/2", PARA AGUA QUENTE E FRIA PREDIAL                                                                                                                                                                                                                                                                                                                                                                                                     </v>
          </cell>
          <cell r="C1300" t="str">
            <v xml:space="preserve">UN    </v>
          </cell>
          <cell r="D1300" t="str">
            <v>AS</v>
          </cell>
          <cell r="E1300" t="str">
            <v>17,81</v>
          </cell>
        </row>
        <row r="1301">
          <cell r="A1301">
            <v>44173</v>
          </cell>
          <cell r="B1301" t="str">
            <v xml:space="preserve">CONECTOR / ADAPTADOR F/M, COM INSERTO METALICO, PPR, DN 25 MM X 3/4", PARA AGUA QUENTE E FRIA PREDIAL                                                                                                                                                                                                                                                                                                                                                                                                     </v>
          </cell>
          <cell r="C1301" t="str">
            <v xml:space="preserve">UN    </v>
          </cell>
          <cell r="D1301" t="str">
            <v>AS</v>
          </cell>
          <cell r="E1301" t="str">
            <v>17,32</v>
          </cell>
        </row>
        <row r="1302">
          <cell r="A1302">
            <v>44174</v>
          </cell>
          <cell r="B1302" t="str">
            <v xml:space="preserve">CONECTOR / ADAPTADOR F/M, COM INSERTO METALICO, PPR, DN 32 MM X 1", PARA AGUA QUENTE E FRIA PREDIAL                                                                                                                                                                                                                                                                                                                                                                                                       </v>
          </cell>
          <cell r="C1302" t="str">
            <v xml:space="preserve">UN    </v>
          </cell>
          <cell r="D1302" t="str">
            <v>AS</v>
          </cell>
          <cell r="E1302" t="str">
            <v>28,36</v>
          </cell>
        </row>
        <row r="1303">
          <cell r="A1303">
            <v>38997</v>
          </cell>
          <cell r="B1303" t="str">
            <v xml:space="preserve">CONECTOR / ADAPTADOR F/M, COM INSERTO METALICO, PPR, DN 32 MM X 3/4", PARA AGUA QUENTE E FRIA PREDIAL                                                                                                                                                                                                                                                                                                                                                                                                     </v>
          </cell>
          <cell r="C1303" t="str">
            <v xml:space="preserve">UN    </v>
          </cell>
          <cell r="D1303" t="str">
            <v>AS</v>
          </cell>
          <cell r="E1303" t="str">
            <v>25,48</v>
          </cell>
        </row>
        <row r="1304">
          <cell r="A1304">
            <v>39600</v>
          </cell>
          <cell r="B1304" t="str">
            <v xml:space="preserve">CONECTOR / TOMADA FEMEA RJ 45, CATEGORIA 5 E (CAT 5E) PARA CABOS                                                                                                                                                                                                                                                                                                                                                                                                                                          </v>
          </cell>
          <cell r="C1304" t="str">
            <v xml:space="preserve">UN    </v>
          </cell>
          <cell r="D1304" t="str">
            <v>CR</v>
          </cell>
          <cell r="E1304" t="str">
            <v>14,78</v>
          </cell>
        </row>
        <row r="1305">
          <cell r="A1305">
            <v>39601</v>
          </cell>
          <cell r="B1305" t="str">
            <v xml:space="preserve">CONECTOR / TOMADA FEMEA RJ 45, CATEGORIA 6 (CAT 6) PARA CABOS                                                                                                                                                                                                                                                                                                                                                                                                                                             </v>
          </cell>
          <cell r="C1305" t="str">
            <v xml:space="preserve">UN    </v>
          </cell>
          <cell r="D1305" t="str">
            <v>CR</v>
          </cell>
          <cell r="E1305" t="str">
            <v>31,36</v>
          </cell>
        </row>
        <row r="1306">
          <cell r="A1306">
            <v>39862</v>
          </cell>
          <cell r="B1306" t="str">
            <v xml:space="preserve">CONECTOR BRONZE/LATAO (REF 603) SEM ANEL DE SOLDA, BOLSA X ROSCA F, 15 MM X 1/2"                                                                                                                                                                                                                                                                                                                                                                                                                          </v>
          </cell>
          <cell r="C1306" t="str">
            <v xml:space="preserve">UN    </v>
          </cell>
          <cell r="D1306" t="str">
            <v>AS</v>
          </cell>
          <cell r="E1306" t="str">
            <v>13,61</v>
          </cell>
        </row>
        <row r="1307">
          <cell r="A1307">
            <v>39863</v>
          </cell>
          <cell r="B1307" t="str">
            <v xml:space="preserve">CONECTOR BRONZE/LATAO (REF 603) SEM ANEL DE SOLDA, BOLSA X ROSCA F, 22 MM X 1/2"                                                                                                                                                                                                                                                                                                                                                                                                                          </v>
          </cell>
          <cell r="C1307" t="str">
            <v xml:space="preserve">UN    </v>
          </cell>
          <cell r="D1307" t="str">
            <v>AS</v>
          </cell>
          <cell r="E1307" t="str">
            <v>13,80</v>
          </cell>
        </row>
        <row r="1308">
          <cell r="A1308">
            <v>39864</v>
          </cell>
          <cell r="B1308" t="str">
            <v xml:space="preserve">CONECTOR BRONZE/LATAO (REF 603) SEM ANEL DE SOLDA, BOLSA X ROSCA F, 22 MM X 3/4"                                                                                                                                                                                                                                                                                                                                                                                                                          </v>
          </cell>
          <cell r="C1308" t="str">
            <v xml:space="preserve">UN    </v>
          </cell>
          <cell r="D1308" t="str">
            <v>AS</v>
          </cell>
          <cell r="E1308" t="str">
            <v>17,12</v>
          </cell>
        </row>
        <row r="1309">
          <cell r="A1309">
            <v>39865</v>
          </cell>
          <cell r="B1309" t="str">
            <v xml:space="preserve">CONECTOR BRONZE/LATAO (REF 603) SEM ANEL DE SOLDA, BOLSA X ROSCA F, 28 MM X 1/2"                                                                                                                                                                                                                                                                                                                                                                                                                          </v>
          </cell>
          <cell r="C1309" t="str">
            <v xml:space="preserve">UN    </v>
          </cell>
          <cell r="D1309" t="str">
            <v>AS</v>
          </cell>
          <cell r="E1309" t="str">
            <v>24,13</v>
          </cell>
        </row>
        <row r="1310">
          <cell r="A1310">
            <v>2517</v>
          </cell>
          <cell r="B1310" t="str">
            <v xml:space="preserve">CONECTOR CURVO 90 GRAUS DE ALUMINIO, BITOLA 1 1/2", PARA ADAPTAR ENTRADA DE ELETRODUTO METALICO FLEXIVEL EM QUADROS                                                                                                                                                                                                                                                                                                                                                                                       </v>
          </cell>
          <cell r="C1310" t="str">
            <v xml:space="preserve">UN    </v>
          </cell>
          <cell r="D1310" t="str">
            <v>CR</v>
          </cell>
          <cell r="E1310" t="str">
            <v>21,65</v>
          </cell>
        </row>
        <row r="1311">
          <cell r="A1311">
            <v>2522</v>
          </cell>
          <cell r="B1311" t="str">
            <v xml:space="preserve">CONECTOR CURVO 90 GRAUS DE ALUMINIO, BITOLA 1 1/4", PARA ADAPTAR ENTRADA DE ELETRODUTO METALICO FLEXIVEL EM QUADROS                                                                                                                                                                                                                                                                                                                                                                                       </v>
          </cell>
          <cell r="C1311" t="str">
            <v xml:space="preserve">UN    </v>
          </cell>
          <cell r="D1311" t="str">
            <v>CR</v>
          </cell>
          <cell r="E1311" t="str">
            <v>13,99</v>
          </cell>
        </row>
        <row r="1312">
          <cell r="A1312">
            <v>2548</v>
          </cell>
          <cell r="B1312" t="str">
            <v xml:space="preserve">CONECTOR CURVO 90 GRAUS DE ALUMINIO, BITOLA 1/2", PARA ADAPTAR ENTRADA DE ELETRODUTO METALICO FLEXIVEL EM QUADROS                                                                                                                                                                                                                                                                                                                                                                                         </v>
          </cell>
          <cell r="C1312" t="str">
            <v xml:space="preserve">UN    </v>
          </cell>
          <cell r="D1312" t="str">
            <v>CR</v>
          </cell>
          <cell r="E1312" t="str">
            <v>8,61</v>
          </cell>
        </row>
        <row r="1313">
          <cell r="A1313">
            <v>2516</v>
          </cell>
          <cell r="B1313" t="str">
            <v xml:space="preserve">CONECTOR CURVO 90 GRAUS DE ALUMINIO, BITOLA 1", PARA ADAPTAR ENTRADA DE ELETRODUTO METALICO FLEXIVEL EM QUADROS                                                                                                                                                                                                                                                                                                                                                                                           </v>
          </cell>
          <cell r="C1313" t="str">
            <v xml:space="preserve">UN    </v>
          </cell>
          <cell r="D1313" t="str">
            <v>CR</v>
          </cell>
          <cell r="E1313" t="str">
            <v>11,24</v>
          </cell>
        </row>
        <row r="1314">
          <cell r="A1314">
            <v>2518</v>
          </cell>
          <cell r="B1314" t="str">
            <v xml:space="preserve">CONECTOR CURVO 90 GRAUS DE ALUMINIO, BITOLA 2 1/2", PARA ADAPTAR ENTRADA DE ELETRODUTO METALICO FLEXIVEL EM QUADROS                                                                                                                                                                                                                                                                                                                                                                                       </v>
          </cell>
          <cell r="C1314" t="str">
            <v xml:space="preserve">UN    </v>
          </cell>
          <cell r="D1314" t="str">
            <v>CR</v>
          </cell>
          <cell r="E1314" t="str">
            <v>103,08</v>
          </cell>
        </row>
        <row r="1315">
          <cell r="A1315">
            <v>2521</v>
          </cell>
          <cell r="B1315" t="str">
            <v xml:space="preserve">CONECTOR CURVO 90 GRAUS DE ALUMINIO, BITOLA 2", PARA ADAPTAR ENTRADA DE ELETRODUTO METALICO FLEXIVEL EM QUADROS                                                                                                                                                                                                                                                                                                                                                                                           </v>
          </cell>
          <cell r="C1315" t="str">
            <v xml:space="preserve">UN    </v>
          </cell>
          <cell r="D1315" t="str">
            <v>CR</v>
          </cell>
          <cell r="E1315" t="str">
            <v>43,88</v>
          </cell>
        </row>
        <row r="1316">
          <cell r="A1316">
            <v>2515</v>
          </cell>
          <cell r="B1316" t="str">
            <v xml:space="preserve">CONECTOR CURVO 90 GRAUS DE ALUMINIO, BITOLA 3/4", PARA ADAPTAR ENTRADA DE ELETRODUTO METALICO FLEXIVEL EM QUADROS                                                                                                                                                                                                                                                                                                                                                                                         </v>
          </cell>
          <cell r="C1316" t="str">
            <v xml:space="preserve">UN    </v>
          </cell>
          <cell r="D1316" t="str">
            <v>CR</v>
          </cell>
          <cell r="E1316" t="str">
            <v>9,35</v>
          </cell>
        </row>
        <row r="1317">
          <cell r="A1317">
            <v>2519</v>
          </cell>
          <cell r="B1317" t="str">
            <v xml:space="preserve">CONECTOR CURVO 90 GRAUS DE ALUMINIO, BITOLA 3", PARA ADAPTAR ENTRADA DE ELETRODUTO METALICO FLEXIVEL EM QUADROS                                                                                                                                                                                                                                                                                                                                                                                           </v>
          </cell>
          <cell r="C1317" t="str">
            <v xml:space="preserve">UN    </v>
          </cell>
          <cell r="D1317" t="str">
            <v>CR</v>
          </cell>
          <cell r="E1317" t="str">
            <v>124,29</v>
          </cell>
        </row>
        <row r="1318">
          <cell r="A1318">
            <v>2520</v>
          </cell>
          <cell r="B1318" t="str">
            <v xml:space="preserve">CONECTOR CURVO 90 GRAUS DE ALUMINIO, BITOLA 4", PARA ADAPTAR ENTRADA DE ELETRODUTO METALICO FLEXIVEL EM QUADROS                                                                                                                                                                                                                                                                                                                                                                                           </v>
          </cell>
          <cell r="C1318" t="str">
            <v xml:space="preserve">UN    </v>
          </cell>
          <cell r="D1318" t="str">
            <v>CR</v>
          </cell>
          <cell r="E1318" t="str">
            <v>228,76</v>
          </cell>
        </row>
        <row r="1319">
          <cell r="A1319">
            <v>1602</v>
          </cell>
          <cell r="B1319" t="str">
            <v xml:space="preserve">CONECTOR DE ALUMINIO TIPO PRENSA CABO, BITOLA 1 1/2", PARA CABOS DE DIAMETRO DE 37 A 40 MM                                                                                                                                                                                                                                                                                                                                                                                                                </v>
          </cell>
          <cell r="C1319" t="str">
            <v xml:space="preserve">UN    </v>
          </cell>
          <cell r="D1319" t="str">
            <v>CR</v>
          </cell>
          <cell r="E1319" t="str">
            <v>46,98</v>
          </cell>
        </row>
        <row r="1320">
          <cell r="A1320">
            <v>1601</v>
          </cell>
          <cell r="B1320" t="str">
            <v xml:space="preserve">CONECTOR DE ALUMINIO TIPO PRENSA CABO, BITOLA 1 1/4", PARA CABOS DE DIAMETRO DE 31 A 34 MM                                                                                                                                                                                                                                                                                                                                                                                                                </v>
          </cell>
          <cell r="C1320" t="str">
            <v xml:space="preserve">UN    </v>
          </cell>
          <cell r="D1320" t="str">
            <v>CR</v>
          </cell>
          <cell r="E1320" t="str">
            <v>41,87</v>
          </cell>
        </row>
        <row r="1321">
          <cell r="A1321">
            <v>1598</v>
          </cell>
          <cell r="B1321" t="str">
            <v xml:space="preserve">CONECTOR DE ALUMINIO TIPO PRENSA CABO, BITOLA 1/2", PARA CABOS DE DIAMETRO DE 12,5 A 15 MM                                                                                                                                                                                                                                                                                                                                                                                                                </v>
          </cell>
          <cell r="C1321" t="str">
            <v xml:space="preserve">UN    </v>
          </cell>
          <cell r="D1321" t="str">
            <v>CR</v>
          </cell>
          <cell r="E1321" t="str">
            <v>12,39</v>
          </cell>
        </row>
        <row r="1322">
          <cell r="A1322">
            <v>1600</v>
          </cell>
          <cell r="B1322" t="str">
            <v xml:space="preserve">CONECTOR DE ALUMINIO TIPO PRENSA CABO, BITOLA 1", PARA CABOS DE DIAMETRO DE 22,5 A 25 MM                                                                                                                                                                                                                                                                                                                                                                                                                  </v>
          </cell>
          <cell r="C1322" t="str">
            <v xml:space="preserve">UN    </v>
          </cell>
          <cell r="D1322" t="str">
            <v>CR</v>
          </cell>
          <cell r="E1322" t="str">
            <v>18,29</v>
          </cell>
        </row>
        <row r="1323">
          <cell r="A1323">
            <v>1603</v>
          </cell>
          <cell r="B1323" t="str">
            <v xml:space="preserve">CONECTOR DE ALUMINIO TIPO PRENSA CABO, BITOLA 2", PARA CABOS DE DIAMETRO DE 47,5 A 50 MM                                                                                                                                                                                                                                                                                                                                                                                                                  </v>
          </cell>
          <cell r="C1323" t="str">
            <v xml:space="preserve">UN    </v>
          </cell>
          <cell r="D1323" t="str">
            <v>CR</v>
          </cell>
          <cell r="E1323" t="str">
            <v>70,94</v>
          </cell>
        </row>
        <row r="1324">
          <cell r="A1324">
            <v>1599</v>
          </cell>
          <cell r="B1324" t="str">
            <v xml:space="preserve">CONECTOR DE ALUMINIO TIPO PRENSA CABO, BITOLA 3/4", PARA CABOS DE DIAMETRO DE 17,5 A 20 MM                                                                                                                                                                                                                                                                                                                                                                                                                </v>
          </cell>
          <cell r="C1324" t="str">
            <v xml:space="preserve">UN    </v>
          </cell>
          <cell r="D1324" t="str">
            <v>CR</v>
          </cell>
          <cell r="E1324" t="str">
            <v>14,38</v>
          </cell>
        </row>
        <row r="1325">
          <cell r="A1325">
            <v>1597</v>
          </cell>
          <cell r="B1325" t="str">
            <v xml:space="preserve">CONECTOR DE ALUMINIO TIPO PRENSA CABO, BITOLA 3/8", PARA CABOS DE DIAMETRO DE 9 A 10 MM                                                                                                                                                                                                                                                                                                                                                                                                                   </v>
          </cell>
          <cell r="C1325" t="str">
            <v xml:space="preserve">UN    </v>
          </cell>
          <cell r="D1325" t="str">
            <v>CR</v>
          </cell>
          <cell r="E1325" t="str">
            <v>11,65</v>
          </cell>
        </row>
        <row r="1326">
          <cell r="A1326">
            <v>39602</v>
          </cell>
          <cell r="B1326" t="str">
            <v xml:space="preserve">CONECTOR MACHO RJ 45, CATEGORIA 5 E (CAT 5E) PARA CABOS                                                                                                                                                                                                                                                                                                                                                                                                                                                   </v>
          </cell>
          <cell r="C1326" t="str">
            <v xml:space="preserve">UN    </v>
          </cell>
          <cell r="D1326" t="str">
            <v>CR</v>
          </cell>
          <cell r="E1326" t="str">
            <v>1,56</v>
          </cell>
        </row>
        <row r="1327">
          <cell r="A1327">
            <v>39603</v>
          </cell>
          <cell r="B1327" t="str">
            <v xml:space="preserve">CONECTOR MACHO RJ 45, CATEGORIA 6 (CAT 6) PARA CABOS                                                                                                                                                                                                                                                                                                                                                                                                                                                      </v>
          </cell>
          <cell r="C1327" t="str">
            <v xml:space="preserve">UN    </v>
          </cell>
          <cell r="D1327" t="str">
            <v>CR</v>
          </cell>
          <cell r="E1327" t="str">
            <v>3,34</v>
          </cell>
        </row>
        <row r="1328">
          <cell r="A1328">
            <v>11821</v>
          </cell>
          <cell r="B1328" t="str">
            <v xml:space="preserve">CONECTOR METALICO TIPO PARAFUSO FENDIDO (SPLIT BOLT), COM SEPARADOR DE CABOS BIMETALICOS, PARA CABOS ATE 25 MM2                                                                                                                                                                                                                                                                                                                                                                                           </v>
          </cell>
          <cell r="C1328" t="str">
            <v xml:space="preserve">UN    </v>
          </cell>
          <cell r="D1328" t="str">
            <v>CR</v>
          </cell>
          <cell r="E1328" t="str">
            <v>9,57</v>
          </cell>
        </row>
        <row r="1329">
          <cell r="A1329">
            <v>1562</v>
          </cell>
          <cell r="B1329" t="str">
            <v xml:space="preserve">CONECTOR METALICO TIPO PARAFUSO FENDIDO (SPLIT BOLT), COM SEPARADOR DE CABOS BIMETALICOS, PARA CABOS ATE 50 MM2                                                                                                                                                                                                                                                                                                                                                                                           </v>
          </cell>
          <cell r="C1329" t="str">
            <v xml:space="preserve">UN    </v>
          </cell>
          <cell r="D1329" t="str">
            <v>CR</v>
          </cell>
          <cell r="E1329" t="str">
            <v>15,67</v>
          </cell>
        </row>
        <row r="1330">
          <cell r="A1330">
            <v>1563</v>
          </cell>
          <cell r="B1330" t="str">
            <v xml:space="preserve">CONECTOR METALICO TIPO PARAFUSO FENDIDO (SPLIT BOLT), COM SEPARADOR DE CABOS BIMETALICOS, PARA CABOS ATE 70 MM2                                                                                                                                                                                                                                                                                                                                                                                           </v>
          </cell>
          <cell r="C1330" t="str">
            <v xml:space="preserve">UN    </v>
          </cell>
          <cell r="D1330" t="str">
            <v>CR</v>
          </cell>
          <cell r="E1330" t="str">
            <v>21,03</v>
          </cell>
        </row>
        <row r="1331">
          <cell r="A1331">
            <v>11856</v>
          </cell>
          <cell r="B1331" t="str">
            <v xml:space="preserve">CONECTOR METALICO TIPO PARAFUSO FENDIDO (SPLIT BOLT), PARA CABOS ATE 10 MM2                                                                                                                                                                                                                                                                                                                                                                                                                               </v>
          </cell>
          <cell r="C1331" t="str">
            <v xml:space="preserve">UN    </v>
          </cell>
          <cell r="D1331" t="str">
            <v xml:space="preserve">C </v>
          </cell>
          <cell r="E1331" t="str">
            <v>6,27</v>
          </cell>
        </row>
        <row r="1332">
          <cell r="A1332">
            <v>11857</v>
          </cell>
          <cell r="B1332" t="str">
            <v xml:space="preserve">CONECTOR METALICO TIPO PARAFUSO FENDIDO (SPLIT BOLT), PARA CABOS ATE 120 MM2                                                                                                                                                                                                                                                                                                                                                                                                                              </v>
          </cell>
          <cell r="C1332" t="str">
            <v xml:space="preserve">UN    </v>
          </cell>
          <cell r="D1332" t="str">
            <v>CR</v>
          </cell>
          <cell r="E1332" t="str">
            <v>33,00</v>
          </cell>
        </row>
        <row r="1333">
          <cell r="A1333">
            <v>11858</v>
          </cell>
          <cell r="B1333" t="str">
            <v xml:space="preserve">CONECTOR METALICO TIPO PARAFUSO FENDIDO (SPLIT BOLT), PARA CABOS ATE 150 MM2                                                                                                                                                                                                                                                                                                                                                                                                                              </v>
          </cell>
          <cell r="C1333" t="str">
            <v xml:space="preserve">UN    </v>
          </cell>
          <cell r="D1333" t="str">
            <v>CR</v>
          </cell>
          <cell r="E1333" t="str">
            <v>40,95</v>
          </cell>
        </row>
        <row r="1334">
          <cell r="A1334">
            <v>1539</v>
          </cell>
          <cell r="B1334" t="str">
            <v xml:space="preserve">CONECTOR METALICO TIPO PARAFUSO FENDIDO (SPLIT BOLT), PARA CABOS ATE 16 MM2                                                                                                                                                                                                                                                                                                                                                                                                                               </v>
          </cell>
          <cell r="C1334" t="str">
            <v xml:space="preserve">UN    </v>
          </cell>
          <cell r="D1334" t="str">
            <v>CR</v>
          </cell>
          <cell r="E1334" t="str">
            <v>7,37</v>
          </cell>
        </row>
        <row r="1335">
          <cell r="A1335">
            <v>11859</v>
          </cell>
          <cell r="B1335" t="str">
            <v xml:space="preserve">CONECTOR METALICO TIPO PARAFUSO FENDIDO (SPLIT BOLT), PARA CABOS ATE 185 MM2                                                                                                                                                                                                                                                                                                                                                                                                                              </v>
          </cell>
          <cell r="C1335" t="str">
            <v xml:space="preserve">UN    </v>
          </cell>
          <cell r="D1335" t="str">
            <v>CR</v>
          </cell>
          <cell r="E1335" t="str">
            <v>55,72</v>
          </cell>
        </row>
        <row r="1336">
          <cell r="A1336">
            <v>1550</v>
          </cell>
          <cell r="B1336" t="str">
            <v xml:space="preserve">CONECTOR METALICO TIPO PARAFUSO FENDIDO (SPLIT BOLT), PARA CABOS ATE 25 MM2                                                                                                                                                                                                                                                                                                                                                                                                                               </v>
          </cell>
          <cell r="C1336" t="str">
            <v xml:space="preserve">UN    </v>
          </cell>
          <cell r="D1336" t="str">
            <v>CR</v>
          </cell>
          <cell r="E1336" t="str">
            <v>7,77</v>
          </cell>
        </row>
        <row r="1337">
          <cell r="A1337">
            <v>11854</v>
          </cell>
          <cell r="B1337" t="str">
            <v xml:space="preserve">CONECTOR METALICO TIPO PARAFUSO FENDIDO (SPLIT BOLT), PARA CABOS ATE 35 MM2                                                                                                                                                                                                                                                                                                                                                                                                                               </v>
          </cell>
          <cell r="C1337" t="str">
            <v xml:space="preserve">UN    </v>
          </cell>
          <cell r="D1337" t="str">
            <v>CR</v>
          </cell>
          <cell r="E1337" t="str">
            <v>9,71</v>
          </cell>
        </row>
        <row r="1338">
          <cell r="A1338">
            <v>11862</v>
          </cell>
          <cell r="B1338" t="str">
            <v xml:space="preserve">CONECTOR METALICO TIPO PARAFUSO FENDIDO (SPLIT BOLT), PARA CABOS ATE 50 MM2                                                                                                                                                                                                                                                                                                                                                                                                                               </v>
          </cell>
          <cell r="C1338" t="str">
            <v xml:space="preserve">UN    </v>
          </cell>
          <cell r="D1338" t="str">
            <v>CR</v>
          </cell>
          <cell r="E1338" t="str">
            <v>13,62</v>
          </cell>
        </row>
        <row r="1339">
          <cell r="A1339">
            <v>11863</v>
          </cell>
          <cell r="B1339" t="str">
            <v xml:space="preserve">CONECTOR METALICO TIPO PARAFUSO FENDIDO (SPLIT BOLT), PARA CABOS ATE 6 MM2                                                                                                                                                                                                                                                                                                                                                                                                                                </v>
          </cell>
          <cell r="C1339" t="str">
            <v xml:space="preserve">UN    </v>
          </cell>
          <cell r="D1339" t="str">
            <v>CR</v>
          </cell>
          <cell r="E1339" t="str">
            <v>5,50</v>
          </cell>
        </row>
        <row r="1340">
          <cell r="A1340">
            <v>11855</v>
          </cell>
          <cell r="B1340" t="str">
            <v xml:space="preserve">CONECTOR METALICO TIPO PARAFUSO FENDIDO (SPLIT BOLT), PARA CABOS ATE 70 MM2                                                                                                                                                                                                                                                                                                                                                                                                                               </v>
          </cell>
          <cell r="C1340" t="str">
            <v xml:space="preserve">UN    </v>
          </cell>
          <cell r="D1340" t="str">
            <v>CR</v>
          </cell>
          <cell r="E1340" t="str">
            <v>20,34</v>
          </cell>
        </row>
        <row r="1341">
          <cell r="A1341">
            <v>11864</v>
          </cell>
          <cell r="B1341" t="str">
            <v xml:space="preserve">CONECTOR METALICO TIPO PARAFUSO FENDIDO (SPLIT BOLT), PARA CABOS ATE 95 MM2                                                                                                                                                                                                                                                                                                                                                                                                                               </v>
          </cell>
          <cell r="C1341" t="str">
            <v xml:space="preserve">UN    </v>
          </cell>
          <cell r="D1341" t="str">
            <v>CR</v>
          </cell>
          <cell r="E1341" t="str">
            <v>30,75</v>
          </cell>
        </row>
        <row r="1342">
          <cell r="A1342">
            <v>2527</v>
          </cell>
          <cell r="B1342" t="str">
            <v xml:space="preserve">CONECTOR RETO DE ALUMINIO PARA ELETRODUTO DE 1 1/2", PARA ADAPTAR ENTRADA DE ELETRODUTO METALICO FLEXIVEL EM QUADROS                                                                                                                                                                                                                                                                                                                                                                                      </v>
          </cell>
          <cell r="C1342" t="str">
            <v xml:space="preserve">UN    </v>
          </cell>
          <cell r="D1342" t="str">
            <v>CR</v>
          </cell>
          <cell r="E1342" t="str">
            <v>7,75</v>
          </cell>
        </row>
        <row r="1343">
          <cell r="A1343">
            <v>2526</v>
          </cell>
          <cell r="B1343" t="str">
            <v xml:space="preserve">CONECTOR RETO DE ALUMINIO PARA ELETRODUTO DE 1 1/4", PARA ADAPTAR ENTRADA DE ELETRODUTO METALICO FLEXIVEL EM QUADROS                                                                                                                                                                                                                                                                                                                                                                                      </v>
          </cell>
          <cell r="C1343" t="str">
            <v xml:space="preserve">UN    </v>
          </cell>
          <cell r="D1343" t="str">
            <v>CR</v>
          </cell>
          <cell r="E1343" t="str">
            <v>4,96</v>
          </cell>
        </row>
        <row r="1344">
          <cell r="A1344">
            <v>2487</v>
          </cell>
          <cell r="B1344" t="str">
            <v xml:space="preserve">CONECTOR RETO DE ALUMINIO PARA ELETRODUTO DE 1/2", PARA ADAPTAR ENTRADA DE ELETRODUTO METALICO FLEXIVEL EM QUADROS                                                                                                                                                                                                                                                                                                                                                                                        </v>
          </cell>
          <cell r="C1344" t="str">
            <v xml:space="preserve">UN    </v>
          </cell>
          <cell r="D1344" t="str">
            <v>CR</v>
          </cell>
          <cell r="E1344" t="str">
            <v>1,69</v>
          </cell>
        </row>
        <row r="1345">
          <cell r="A1345">
            <v>2483</v>
          </cell>
          <cell r="B1345" t="str">
            <v xml:space="preserve">CONECTOR RETO DE ALUMINIO PARA ELETRODUTO DE 1", PARA ADAPTAR ENTRADA DE ELETRODUTO METALICO FLEXIVEL EM QUADROS                                                                                                                                                                                                                                                                                                                                                                                          </v>
          </cell>
          <cell r="C1345" t="str">
            <v xml:space="preserve">UN    </v>
          </cell>
          <cell r="D1345" t="str">
            <v>CR</v>
          </cell>
          <cell r="E1345" t="str">
            <v>3,53</v>
          </cell>
        </row>
        <row r="1346">
          <cell r="A1346">
            <v>2528</v>
          </cell>
          <cell r="B1346" t="str">
            <v xml:space="preserve">CONECTOR RETO DE ALUMINIO PARA ELETRODUTO DE 2 1/2", PARA ADAPTAR ENTRADA DE ELETRODUTO METALICO FLEXIVEL EM QUADROS                                                                                                                                                                                                                                                                                                                                                                                      </v>
          </cell>
          <cell r="C1346" t="str">
            <v xml:space="preserve">UN    </v>
          </cell>
          <cell r="D1346" t="str">
            <v>CR</v>
          </cell>
          <cell r="E1346" t="str">
            <v>19,50</v>
          </cell>
        </row>
        <row r="1347">
          <cell r="A1347">
            <v>2489</v>
          </cell>
          <cell r="B1347" t="str">
            <v xml:space="preserve">CONECTOR RETO DE ALUMINIO PARA ELETRODUTO DE 2", PARA ADAPTAR ENTRADA DE ELETRODUTO METALICO FLEXIVEL EM QUADROS                                                                                                                                                                                                                                                                                                                                                                                          </v>
          </cell>
          <cell r="C1347" t="str">
            <v xml:space="preserve">UN    </v>
          </cell>
          <cell r="D1347" t="str">
            <v>CR</v>
          </cell>
          <cell r="E1347" t="str">
            <v>8,59</v>
          </cell>
        </row>
        <row r="1348">
          <cell r="A1348">
            <v>2488</v>
          </cell>
          <cell r="B1348" t="str">
            <v xml:space="preserve">CONECTOR RETO DE ALUMINIO PARA ELETRODUTO DE 3/4", PARA ADAPTAR ENTRADA DE ELETRODUTO METALICO FLEXIVEL EM QUADROS                                                                                                                                                                                                                                                                                                                                                                                        </v>
          </cell>
          <cell r="C1348" t="str">
            <v xml:space="preserve">UN    </v>
          </cell>
          <cell r="D1348" t="str">
            <v>CR</v>
          </cell>
          <cell r="E1348" t="str">
            <v>1,98</v>
          </cell>
        </row>
        <row r="1349">
          <cell r="A1349">
            <v>2484</v>
          </cell>
          <cell r="B1349" t="str">
            <v xml:space="preserve">CONECTOR RETO DE ALUMINIO PARA ELETRODUTO DE 3", PARA ADAPTAR ENTRADA DE ELETRODUTO METALICO FLEXIVEL EM QUADROS                                                                                                                                                                                                                                                                                                                                                                                          </v>
          </cell>
          <cell r="C1349" t="str">
            <v xml:space="preserve">UN    </v>
          </cell>
          <cell r="D1349" t="str">
            <v>CR</v>
          </cell>
          <cell r="E1349" t="str">
            <v>28,33</v>
          </cell>
        </row>
        <row r="1350">
          <cell r="A1350">
            <v>2485</v>
          </cell>
          <cell r="B1350" t="str">
            <v xml:space="preserve">CONECTOR RETO DE ALUMINIO PARA ELETRODUTO DE 4", PARA ADAPTAR ENTRADA DE ELETRODUTO METALICO FLEXIVEL EM QUADROS                                                                                                                                                                                                                                                                                                                                                                                          </v>
          </cell>
          <cell r="C1350" t="str">
            <v xml:space="preserve">UN    </v>
          </cell>
          <cell r="D1350" t="str">
            <v>CR</v>
          </cell>
          <cell r="E1350" t="str">
            <v>44,40</v>
          </cell>
        </row>
        <row r="1351">
          <cell r="A1351">
            <v>39279</v>
          </cell>
          <cell r="B1351" t="str">
            <v xml:space="preserve">CONECTOR/ADAPTADOR FIXO, ROSCA FEMEA, EM PLASTICO, DN 16 MM X 1/2", PARA CONEXAO COM CRIMPAGEM, EM TUBO PEX PARA INST. AGUA QUENTE/FRIA                                                                                                                                                                                                                                                                                                                                                                   </v>
          </cell>
          <cell r="C1351" t="str">
            <v xml:space="preserve">UN    </v>
          </cell>
          <cell r="D1351" t="str">
            <v>AS</v>
          </cell>
          <cell r="E1351" t="str">
            <v>7,92</v>
          </cell>
        </row>
        <row r="1352">
          <cell r="A1352">
            <v>39280</v>
          </cell>
          <cell r="B1352" t="str">
            <v xml:space="preserve">CONECTOR/ADAPTADOR FIXO, ROSCA FEMEA, EM PLASTICO, DN 20 MM X 1/2", PARA CONEXAO COM CRIMPAGEM, EM TUBO PEX PARA INST. AGUA QUENTE/FRIA                                                                                                                                                                                                                                                                                                                                                                   </v>
          </cell>
          <cell r="C1352" t="str">
            <v xml:space="preserve">UN    </v>
          </cell>
          <cell r="D1352" t="str">
            <v>AS</v>
          </cell>
          <cell r="E1352" t="str">
            <v>8,87</v>
          </cell>
        </row>
        <row r="1353">
          <cell r="A1353">
            <v>39281</v>
          </cell>
          <cell r="B1353" t="str">
            <v xml:space="preserve">CONECTOR/ADAPTADOR FIXO, ROSCA FEMEA, EM PLASTICO, DN 20 MM X 3/4", PARA CONEXAO COM CRIMPAGEM, EM TUBO PEX PARA INST. AGUA QUENTE/FRIA                                                                                                                                                                                                                                                                                                                                                                   </v>
          </cell>
          <cell r="C1353" t="str">
            <v xml:space="preserve">UN    </v>
          </cell>
          <cell r="D1353" t="str">
            <v>AS</v>
          </cell>
          <cell r="E1353" t="str">
            <v>11,72</v>
          </cell>
        </row>
        <row r="1354">
          <cell r="A1354">
            <v>39282</v>
          </cell>
          <cell r="B1354" t="str">
            <v xml:space="preserve">CONECTOR/ADAPTADOR FIXO, ROSCA FEMEA, EM PLASTICO, DN 25 MM X 3/4", PARA CONEXAO COM CRIMPAGEM, EM TUBO PEX PARA INST. AGUA QUENTE/FRIA                                                                                                                                                                                                                                                                                                                                                                   </v>
          </cell>
          <cell r="C1354" t="str">
            <v xml:space="preserve">UN    </v>
          </cell>
          <cell r="D1354" t="str">
            <v>AS</v>
          </cell>
          <cell r="E1354" t="str">
            <v>16,37</v>
          </cell>
        </row>
        <row r="1355">
          <cell r="A1355">
            <v>38844</v>
          </cell>
          <cell r="B1355" t="str">
            <v xml:space="preserve">CONECTOR/ADAPTADOR FIXO, ROSCA FEMEA, METALICA, COM ANEL DESLIZANTE, DN 16 MM X 1/2", PARA TUBO PEX PARA INST. AGUA QUENTE/FRIA                                                                                                                                                                                                                                                                                                                                                                           </v>
          </cell>
          <cell r="C1355" t="str">
            <v xml:space="preserve">UN    </v>
          </cell>
          <cell r="D1355" t="str">
            <v>AS</v>
          </cell>
          <cell r="E1355" t="str">
            <v>8,03</v>
          </cell>
        </row>
        <row r="1356">
          <cell r="A1356">
            <v>38846</v>
          </cell>
          <cell r="B1356" t="str">
            <v xml:space="preserve">CONECTOR/ADAPTADOR FIXO, ROSCA FEMEA, METALICA, COM ANEL DESLIZANTE, DN 20 MM X 1/2", PARA TUBO PEX PARA INST. AGUA QUENTE/FRIA                                                                                                                                                                                                                                                                                                                                                                           </v>
          </cell>
          <cell r="C1356" t="str">
            <v xml:space="preserve">UN    </v>
          </cell>
          <cell r="D1356" t="str">
            <v>AS</v>
          </cell>
          <cell r="E1356" t="str">
            <v>8,17</v>
          </cell>
        </row>
        <row r="1357">
          <cell r="A1357">
            <v>38847</v>
          </cell>
          <cell r="B1357" t="str">
            <v xml:space="preserve">CONECTOR/ADAPTADOR FIXO, ROSCA FEMEA, METALICA, COM ANEL DESLIZANTE, DN 20 MM X 3/4", PARA TUBO PEX PARA INST. AGUA QUENTE/FRIA                                                                                                                                                                                                                                                                                                                                                                           </v>
          </cell>
          <cell r="C1357" t="str">
            <v xml:space="preserve">UN    </v>
          </cell>
          <cell r="D1357" t="str">
            <v>AS</v>
          </cell>
          <cell r="E1357" t="str">
            <v>9,57</v>
          </cell>
        </row>
        <row r="1358">
          <cell r="A1358">
            <v>38850</v>
          </cell>
          <cell r="B1358" t="str">
            <v xml:space="preserve">CONECTOR/ADAPTADOR FIXO, ROSCA FEMEA, METALICA, COM ANEL DESLIZANTE, DN 25 MM X 1", PARA TUBO PEX PARA INST. AGUA QUENTE/FRIA                                                                                                                                                                                                                                                                                                                                                                             </v>
          </cell>
          <cell r="C1358" t="str">
            <v xml:space="preserve">UN    </v>
          </cell>
          <cell r="D1358" t="str">
            <v>AS</v>
          </cell>
          <cell r="E1358" t="str">
            <v>17,28</v>
          </cell>
        </row>
        <row r="1359">
          <cell r="A1359">
            <v>38848</v>
          </cell>
          <cell r="B1359" t="str">
            <v xml:space="preserve">CONECTOR/ADAPTADOR FIXO, ROSCA FEMEA, METALICA, COM ANEL DESLIZANTE, DN 25 MM X 3/4", PARA TUBO PEX PARA INST. AGUA QUENTE/FRIA                                                                                                                                                                                                                                                                                                                                                                           </v>
          </cell>
          <cell r="C1359" t="str">
            <v xml:space="preserve">UN    </v>
          </cell>
          <cell r="D1359" t="str">
            <v>AS</v>
          </cell>
          <cell r="E1359" t="str">
            <v>11,33</v>
          </cell>
        </row>
        <row r="1360">
          <cell r="A1360">
            <v>38851</v>
          </cell>
          <cell r="B1360" t="str">
            <v xml:space="preserve">CONECTOR/ADAPTADOR FIXO, ROSCA FEMEA, METALICA, COM ANEL DESLIZANTE, DN 32 MM X 1", PARA TUBO PEX PARA INST. AGUA QUENTE/FRIA                                                                                                                                                                                                                                                                                                                                                                             </v>
          </cell>
          <cell r="C1360" t="str">
            <v xml:space="preserve">UN    </v>
          </cell>
          <cell r="D1360" t="str">
            <v>AS</v>
          </cell>
          <cell r="E1360" t="str">
            <v>19,54</v>
          </cell>
        </row>
        <row r="1361">
          <cell r="A1361">
            <v>38854</v>
          </cell>
          <cell r="B1361" t="str">
            <v xml:space="preserve">CONECTOR/ADAPTADOR MOVEL, ROSCA FEMEA, METALICA, COM ANEL DESLIZANTE, DN 16 MM X 3/4", PARA TUBO PEX PARA INST. AGUA QUENTE/FRIA                                                                                                                                                                                                                                                                                                                                                                          </v>
          </cell>
          <cell r="C1361" t="str">
            <v xml:space="preserve">UN    </v>
          </cell>
          <cell r="D1361" t="str">
            <v>AS</v>
          </cell>
          <cell r="E1361" t="str">
            <v>8,49</v>
          </cell>
        </row>
        <row r="1362">
          <cell r="A1362">
            <v>44247</v>
          </cell>
          <cell r="B1362" t="str">
            <v xml:space="preserve">CONECTOR, CPVC, SOLDAVEL, 114 MM X 4"â, PARA AGUA QUENTE                                                                                                                                                                                                                                                                                                                                                                                                                                                </v>
          </cell>
          <cell r="C1362" t="str">
            <v xml:space="preserve">UN    </v>
          </cell>
          <cell r="D1362" t="str">
            <v>CR</v>
          </cell>
          <cell r="E1362" t="str">
            <v>1.459,99</v>
          </cell>
        </row>
        <row r="1363">
          <cell r="A1363">
            <v>38005</v>
          </cell>
          <cell r="B1363" t="str">
            <v xml:space="preserve">CONECTOR, CPVC, SOLDAVEL, 15 MM X 1/2", PARA AGUA QUENTE                                                                                                                                                                                                                                                                                                                                                                                                                                                  </v>
          </cell>
          <cell r="C1363" t="str">
            <v xml:space="preserve">UN    </v>
          </cell>
          <cell r="D1363" t="str">
            <v>CR</v>
          </cell>
          <cell r="E1363" t="str">
            <v>17,36</v>
          </cell>
        </row>
        <row r="1364">
          <cell r="A1364">
            <v>38006</v>
          </cell>
          <cell r="B1364" t="str">
            <v xml:space="preserve">CONECTOR, CPVC, SOLDAVEL, 22 MM X 1/2", PARA AGUA QUENTE                                                                                                                                                                                                                                                                                                                                                                                                                                                  </v>
          </cell>
          <cell r="C1364" t="str">
            <v xml:space="preserve">UN    </v>
          </cell>
          <cell r="D1364" t="str">
            <v>CR</v>
          </cell>
          <cell r="E1364" t="str">
            <v>23,07</v>
          </cell>
        </row>
        <row r="1365">
          <cell r="A1365">
            <v>38428</v>
          </cell>
          <cell r="B1365" t="str">
            <v xml:space="preserve">CONECTOR, CPVC, SOLDAVEL, 22 MM X 3/4", PARA AGUA QUENTE                                                                                                                                                                                                                                                                                                                                                                                                                                                  </v>
          </cell>
          <cell r="C1365" t="str">
            <v xml:space="preserve">UN    </v>
          </cell>
          <cell r="D1365" t="str">
            <v>CR</v>
          </cell>
          <cell r="E1365" t="str">
            <v>20,66</v>
          </cell>
        </row>
        <row r="1366">
          <cell r="A1366">
            <v>38007</v>
          </cell>
          <cell r="B1366" t="str">
            <v xml:space="preserve">CONECTOR, CPVC, SOLDAVEL, 28 MM X 1", PARA AGUA QUENTE                                                                                                                                                                                                                                                                                                                                                                                                                                                    </v>
          </cell>
          <cell r="C1366" t="str">
            <v xml:space="preserve">UN    </v>
          </cell>
          <cell r="D1366" t="str">
            <v>CR</v>
          </cell>
          <cell r="E1366" t="str">
            <v>26,61</v>
          </cell>
        </row>
        <row r="1367">
          <cell r="A1367">
            <v>38008</v>
          </cell>
          <cell r="B1367" t="str">
            <v xml:space="preserve">CONECTOR, CPVC, SOLDAVEL, 35 MM X 1 1/4", PARA AGUA QUENTE                                                                                                                                                                                                                                                                                                                                                                                                                                                </v>
          </cell>
          <cell r="C1367" t="str">
            <v xml:space="preserve">UN    </v>
          </cell>
          <cell r="D1367" t="str">
            <v>CR</v>
          </cell>
          <cell r="E1367" t="str">
            <v>42,59</v>
          </cell>
        </row>
        <row r="1368">
          <cell r="A1368">
            <v>38009</v>
          </cell>
          <cell r="B1368" t="str">
            <v xml:space="preserve">CONECTOR, CPVC, SOLDAVEL, 42 MM X 1 1/2", PARA AGUA QUENTE                                                                                                                                                                                                                                                                                                                                                                                                                                                </v>
          </cell>
          <cell r="C1368" t="str">
            <v xml:space="preserve">UN    </v>
          </cell>
          <cell r="D1368" t="str">
            <v>CR</v>
          </cell>
          <cell r="E1368" t="str">
            <v>52,14</v>
          </cell>
        </row>
        <row r="1369">
          <cell r="A1369">
            <v>44248</v>
          </cell>
          <cell r="B1369" t="str">
            <v xml:space="preserve">CONECTOR, CPVC, SOLDAVEL, 54 MM X 2"â, PARA AGUA QUENTE                                                                                                                                                                                                                                                                                                                                                                                                                                                 </v>
          </cell>
          <cell r="C1369" t="str">
            <v xml:space="preserve">UN    </v>
          </cell>
          <cell r="D1369" t="str">
            <v>CR</v>
          </cell>
          <cell r="E1369" t="str">
            <v>84,99</v>
          </cell>
        </row>
        <row r="1370">
          <cell r="A1370">
            <v>44249</v>
          </cell>
          <cell r="B1370" t="str">
            <v xml:space="preserve">CONECTOR, CPVC, SOLDAVEL, 73 MM X 2 1/2"â, PARA AGUA QUENTE                                                                                                                                                                                                                                                                                                                                                                                                                                             </v>
          </cell>
          <cell r="C1370" t="str">
            <v xml:space="preserve">UN    </v>
          </cell>
          <cell r="D1370" t="str">
            <v>CR</v>
          </cell>
          <cell r="E1370" t="str">
            <v>327,89</v>
          </cell>
        </row>
        <row r="1371">
          <cell r="A1371">
            <v>44250</v>
          </cell>
          <cell r="B1371" t="str">
            <v xml:space="preserve">CONECTOR, CPVC, SOLDAVEL, 89 MM X 3"â, PARA AGUA QUENTE                                                                                                                                                                                                                                                                                                                                                                                                                                                 </v>
          </cell>
          <cell r="C1371" t="str">
            <v xml:space="preserve">UN    </v>
          </cell>
          <cell r="D1371" t="str">
            <v>CR</v>
          </cell>
          <cell r="E1371" t="str">
            <v>476,17</v>
          </cell>
        </row>
        <row r="1372">
          <cell r="A1372">
            <v>3104</v>
          </cell>
          <cell r="B1372" t="str">
            <v xml:space="preserve">CONJ. DE FERRAGENS PARA PORTA DE VIDRO TEMPERADO, EM ZAMAC CROMADO, CONTEMPLANDO DOBRADICA INF., DOBRADICA SUP., PIVO PARA DOBRADICA INF., PIVO PARA DOBRADICA SUP., FECHADURA CENTRAL EM ZAMC. CROMADO, CONTRA FECHADURA DE PRESSAO                                                                                                                                                                                                                                                                      </v>
          </cell>
          <cell r="C1372" t="str">
            <v xml:space="preserve">CJ    </v>
          </cell>
          <cell r="D1372" t="str">
            <v>CR</v>
          </cell>
          <cell r="E1372" t="str">
            <v>242,01</v>
          </cell>
        </row>
        <row r="1373">
          <cell r="A1373">
            <v>1607</v>
          </cell>
          <cell r="B1373" t="str">
            <v xml:space="preserve">CONJUNTO ARRUELAS DE VEDACAO 5/16" PARA TELHA FIBROCIMENTO (UMA ARRUELA METALICA E UMA ARRUELA PVC - CONICAS)                                                                                                                                                                                                                                                                                                                                                                                             </v>
          </cell>
          <cell r="C1373" t="str">
            <v xml:space="preserve">CJ    </v>
          </cell>
          <cell r="D1373" t="str">
            <v>CR</v>
          </cell>
          <cell r="E1373" t="str">
            <v>0,32</v>
          </cell>
        </row>
        <row r="1374">
          <cell r="A1374">
            <v>38169</v>
          </cell>
          <cell r="B1374" t="str">
            <v xml:space="preserve">CONJUNTO DE FERRAGENS PIVO, PARA PORTA PIVOTANTE DE ATE 100 KG, REGULAVEL COM ESFERA , CROMADO - SUPERIOR E INFERIOR - COMPLETO                                                                                                                                                                                                                                                                                                                                                                           </v>
          </cell>
          <cell r="C1374" t="str">
            <v xml:space="preserve">CJ    </v>
          </cell>
          <cell r="D1374" t="str">
            <v>CR</v>
          </cell>
          <cell r="E1374" t="str">
            <v>82,09</v>
          </cell>
        </row>
        <row r="1375">
          <cell r="A1375">
            <v>6142</v>
          </cell>
          <cell r="B1375" t="str">
            <v xml:space="preserve">CONJUNTO DE LIGACAO PARA BACIA SANITARIA AJUSTAVEL, EM PLASTICO BRANCO, COM TUBO, CANOPLA E ESPUDE                                                                                                                                                                                                                                                                                                                                                                                                        </v>
          </cell>
          <cell r="C1375" t="str">
            <v xml:space="preserve">UN    </v>
          </cell>
          <cell r="D1375" t="str">
            <v>CR</v>
          </cell>
          <cell r="E1375" t="str">
            <v>9,44</v>
          </cell>
        </row>
        <row r="1376">
          <cell r="A1376">
            <v>11686</v>
          </cell>
          <cell r="B1376" t="str">
            <v xml:space="preserve">CONJUNTO DE LIGACAO PARA BACIA SANITARIA EM PLASTICO BRANCO COM TUBO, CANOPLA E ANEL DE EXPANSAO (TUBO 1.1/2 '' X 20 CM)                                                                                                                                                                                                                                                                                                                                                                                  </v>
          </cell>
          <cell r="C1376" t="str">
            <v xml:space="preserve">UN    </v>
          </cell>
          <cell r="D1376" t="str">
            <v>CR</v>
          </cell>
          <cell r="E1376" t="str">
            <v>13,10</v>
          </cell>
        </row>
        <row r="1377">
          <cell r="A1377">
            <v>37598</v>
          </cell>
          <cell r="B1377" t="str">
            <v xml:space="preserve">CONJUNTO MONTADO ESTOPIM COM ESPOLETA COMUM NUMERO 8, COM CABECA ACENDEDORA, 1,5 M                                                                                                                                                                                                                                                                                                                                                                                                                        </v>
          </cell>
          <cell r="C1377" t="str">
            <v xml:space="preserve">UN    </v>
          </cell>
          <cell r="D1377" t="str">
            <v>AS</v>
          </cell>
          <cell r="E1377" t="str">
            <v>44,02</v>
          </cell>
        </row>
        <row r="1378">
          <cell r="A1378">
            <v>25398</v>
          </cell>
          <cell r="B1378" t="str">
            <v xml:space="preserve">CONJUNTO PARA FUTSAL COM PAR DE TRAVES OFICIAIS DE 3,00 X 2,00 M EM TUBO DE ACO GALVANIZADO 3" COM REQUADROS EM TUBO DE 1", PINTURA EM PRIMER COM TINTA ESMALTE SINTETICO E REDES DE POLIETILENO FIO 4 MM                                                                                                                                                                                                                                                                                                 </v>
          </cell>
          <cell r="C1378" t="str">
            <v xml:space="preserve">UN    </v>
          </cell>
          <cell r="D1378" t="str">
            <v>AS</v>
          </cell>
          <cell r="E1378" t="str">
            <v>4.452,67</v>
          </cell>
        </row>
        <row r="1379">
          <cell r="A1379">
            <v>25399</v>
          </cell>
          <cell r="B1379" t="str">
            <v xml:space="preserve">CONJUNTO PARA QUADRA DE  VOLEI COM POSTES EM TUBO DE ACO GALVANIZADO 3", H = *255* CM, PINTURA EM TINTA ESMALTE SINTETICO, REDE DE NYLON COM 2 MM, MALHA 10 X 10 CM E ANTENAS OFICIAIS EM FIBRA DE VIDRO                                                                                                                                                                                                                                                                                                  </v>
          </cell>
          <cell r="C1379" t="str">
            <v xml:space="preserve">UN    </v>
          </cell>
          <cell r="D1379" t="str">
            <v>AS</v>
          </cell>
          <cell r="E1379" t="str">
            <v>2.703,16</v>
          </cell>
        </row>
        <row r="1380">
          <cell r="A1380">
            <v>43440</v>
          </cell>
          <cell r="B1380" t="str">
            <v xml:space="preserve">CONJUNTO PRE-MOLDADO COMPOSTO POR GRELHA (0,99 X 0,45 M), QUADRO (1,10 X 0,52 M) E CANTONEIRA (1,10 X 0,35 M), EM CONCRETO ARMADO, COM FCK DE 21 MPA                                                                                                                                                                                                                                                                                                                                                      </v>
          </cell>
          <cell r="C1380" t="str">
            <v xml:space="preserve">UN    </v>
          </cell>
          <cell r="D1380" t="str">
            <v>CR</v>
          </cell>
          <cell r="E1380" t="str">
            <v>357,82</v>
          </cell>
        </row>
        <row r="1381">
          <cell r="A1381">
            <v>10667</v>
          </cell>
          <cell r="B1381" t="str">
            <v xml:space="preserve">CONTAINER ALMOXARIFADO, DE *2,40* X *6,00* M, PADRAO SIMPLES, SEM REVESTIMENTO E SEM DIVISORIAS INTERNOS E SEM SANITARIO, PARA USO EM CANTEIRO DE OBRAS                                                                                                                                                                                                                                                                                                                                                   </v>
          </cell>
          <cell r="C1381" t="str">
            <v xml:space="preserve">UN    </v>
          </cell>
          <cell r="D1381" t="str">
            <v>AS</v>
          </cell>
          <cell r="E1381" t="str">
            <v>22.500,00</v>
          </cell>
        </row>
        <row r="1382">
          <cell r="A1382">
            <v>1613</v>
          </cell>
          <cell r="B1382" t="str">
            <v xml:space="preserve">CONTATOR TRIPOLAR, CORRENTE DE *110* A, TENSAO NOMINAL DE *500* V, CATEGORIA AC-2 E AC-3                                                                                                                                                                                                                                                                                                                                                                                                                  </v>
          </cell>
          <cell r="C1382" t="str">
            <v xml:space="preserve">UN    </v>
          </cell>
          <cell r="D1382" t="str">
            <v>CR</v>
          </cell>
          <cell r="E1382" t="str">
            <v>997,14</v>
          </cell>
        </row>
        <row r="1383">
          <cell r="A1383">
            <v>1626</v>
          </cell>
          <cell r="B1383" t="str">
            <v xml:space="preserve">CONTATOR TRIPOLAR, CORRENTE DE *185* A, TENSAO NOMINAL DE *500* V, CATEGORIA AC-2 E AC-3                                                                                                                                                                                                                                                                                                                                                                                                                  </v>
          </cell>
          <cell r="C1383" t="str">
            <v xml:space="preserve">UN    </v>
          </cell>
          <cell r="D1383" t="str">
            <v>CR</v>
          </cell>
          <cell r="E1383" t="str">
            <v>1.491,34</v>
          </cell>
        </row>
        <row r="1384">
          <cell r="A1384">
            <v>1625</v>
          </cell>
          <cell r="B1384" t="str">
            <v xml:space="preserve">CONTATOR TRIPOLAR, CORRENTE DE *22* A, TENSAO NOMINAL DE *500* V, CATEGORIA AC-2 E AC-3                                                                                                                                                                                                                                                                                                                                                                                                                   </v>
          </cell>
          <cell r="C1384" t="str">
            <v xml:space="preserve">UN    </v>
          </cell>
          <cell r="D1384" t="str">
            <v>CR</v>
          </cell>
          <cell r="E1384" t="str">
            <v>104,16</v>
          </cell>
        </row>
        <row r="1385">
          <cell r="A1385">
            <v>1622</v>
          </cell>
          <cell r="B1385" t="str">
            <v xml:space="preserve">CONTATOR TRIPOLAR, CORRENTE DE *265* A, TENSAO NOMINAL DE *500* V, CATEGORIA AC-2 E AC-3                                                                                                                                                                                                                                                                                                                                                                                                                  </v>
          </cell>
          <cell r="C1385" t="str">
            <v xml:space="preserve">UN    </v>
          </cell>
          <cell r="D1385" t="str">
            <v>CR</v>
          </cell>
          <cell r="E1385" t="str">
            <v>3.365,35</v>
          </cell>
        </row>
        <row r="1386">
          <cell r="A1386">
            <v>1620</v>
          </cell>
          <cell r="B1386" t="str">
            <v xml:space="preserve">CONTATOR TRIPOLAR, CORRENTE DE *38* A, TENSAO NOMINAL DE *500* V, CATEGORIA AC-2 E AC-3                                                                                                                                                                                                                                                                                                                                                                                                                   </v>
          </cell>
          <cell r="C1386" t="str">
            <v xml:space="preserve">UN    </v>
          </cell>
          <cell r="D1386" t="str">
            <v>CR</v>
          </cell>
          <cell r="E1386" t="str">
            <v>219,42</v>
          </cell>
        </row>
        <row r="1387">
          <cell r="A1387">
            <v>1629</v>
          </cell>
          <cell r="B1387" t="str">
            <v xml:space="preserve">CONTATOR TRIPOLAR, CORRENTE DE *500* A, TENSAO NOMINAL DE *500* V, CATEGORIA AC-2 E AC-3                                                                                                                                                                                                                                                                                                                                                                                                                  </v>
          </cell>
          <cell r="C1387" t="str">
            <v xml:space="preserve">UN    </v>
          </cell>
          <cell r="D1387" t="str">
            <v>CR</v>
          </cell>
          <cell r="E1387" t="str">
            <v>8.190,47</v>
          </cell>
        </row>
        <row r="1388">
          <cell r="A1388">
            <v>1627</v>
          </cell>
          <cell r="B1388" t="str">
            <v xml:space="preserve">CONTATOR TRIPOLAR, CORRENTE DE *65* A, TENSAO NOMINAL DE *500* V, CATEGORIA AC-2 E AC-3                                                                                                                                                                                                                                                                                                                                                                                                                   </v>
          </cell>
          <cell r="C1388" t="str">
            <v xml:space="preserve">UN    </v>
          </cell>
          <cell r="D1388" t="str">
            <v>CR</v>
          </cell>
          <cell r="E1388" t="str">
            <v>419,42</v>
          </cell>
        </row>
        <row r="1389">
          <cell r="A1389">
            <v>1623</v>
          </cell>
          <cell r="B1389" t="str">
            <v xml:space="preserve">CONTATOR TRIPOLAR, CORRENTE DE 12 A, TENSAO NOMINAL DE *500* V, CATEGORIA AC-2 E AC-3                                                                                                                                                                                                                                                                                                                                                                                                                     </v>
          </cell>
          <cell r="C1389" t="str">
            <v xml:space="preserve">UN    </v>
          </cell>
          <cell r="D1389" t="str">
            <v>CR</v>
          </cell>
          <cell r="E1389" t="str">
            <v>84,95</v>
          </cell>
        </row>
        <row r="1390">
          <cell r="A1390">
            <v>1619</v>
          </cell>
          <cell r="B1390" t="str">
            <v xml:space="preserve">CONTATOR TRIPOLAR, CORRENTE DE 25 A, TENSAO NOMINAL DE *500* V, CATEGORIA AC-2 E AC-3                                                                                                                                                                                                                                                                                                                                                                                                                     </v>
          </cell>
          <cell r="C1390" t="str">
            <v xml:space="preserve">UN    </v>
          </cell>
          <cell r="D1390" t="str">
            <v>CR</v>
          </cell>
          <cell r="E1390" t="str">
            <v>116,85</v>
          </cell>
        </row>
        <row r="1391">
          <cell r="A1391">
            <v>1630</v>
          </cell>
          <cell r="B1391" t="str">
            <v xml:space="preserve">CONTATOR TRIPOLAR, CORRENTE DE 250 A, TENSAO NOMINAL DE *500* V, PARA ACIONAMENTO DE CAPACITORES                                                                                                                                                                                                                                                                                                                                                                                                          </v>
          </cell>
          <cell r="C1391" t="str">
            <v xml:space="preserve">UN    </v>
          </cell>
          <cell r="D1391" t="str">
            <v>CR</v>
          </cell>
          <cell r="E1391" t="str">
            <v>2.572,88</v>
          </cell>
        </row>
        <row r="1392">
          <cell r="A1392">
            <v>1616</v>
          </cell>
          <cell r="B1392" t="str">
            <v xml:space="preserve">CONTATOR TRIPOLAR, CORRENTE DE 300 A, TENSAO NOMINAL DE *500* V, CATEGORIA AC-2 E AC-3                                                                                                                                                                                                                                                                                                                                                                                                                    </v>
          </cell>
          <cell r="C1392" t="str">
            <v xml:space="preserve">UN    </v>
          </cell>
          <cell r="D1392" t="str">
            <v>CR</v>
          </cell>
          <cell r="E1392" t="str">
            <v>3.957,14</v>
          </cell>
        </row>
        <row r="1393">
          <cell r="A1393">
            <v>1614</v>
          </cell>
          <cell r="B1393" t="str">
            <v xml:space="preserve">CONTATOR TRIPOLAR, CORRENTE DE 32 A, TENSAO NOMINAL DE *500* V, CATEGORIA AC-2 E AC-3                                                                                                                                                                                                                                                                                                                                                                                                                     </v>
          </cell>
          <cell r="C1393" t="str">
            <v xml:space="preserve">UN    </v>
          </cell>
          <cell r="D1393" t="str">
            <v>CR</v>
          </cell>
          <cell r="E1393" t="str">
            <v>180,85</v>
          </cell>
        </row>
        <row r="1394">
          <cell r="A1394">
            <v>1617</v>
          </cell>
          <cell r="B1394" t="str">
            <v xml:space="preserve">CONTATOR TRIPOLAR, CORRENTE DE 400 A, TENSAO NOMINAL DE *500* V, CATEGORIA AC-2 E AC-3                                                                                                                                                                                                                                                                                                                                                                                                                    </v>
          </cell>
          <cell r="C1394" t="str">
            <v xml:space="preserve">UN    </v>
          </cell>
          <cell r="D1394" t="str">
            <v>CR</v>
          </cell>
          <cell r="E1394" t="str">
            <v>4.723,97</v>
          </cell>
        </row>
        <row r="1395">
          <cell r="A1395">
            <v>1621</v>
          </cell>
          <cell r="B1395" t="str">
            <v xml:space="preserve">CONTATOR TRIPOLAR, CORRENTE DE 45 A, TENSAO NOMINAL DE *500* V, CATEGORIA AC-2 E AC-3                                                                                                                                                                                                                                                                                                                                                                                                                     </v>
          </cell>
          <cell r="C1395" t="str">
            <v xml:space="preserve">UN    </v>
          </cell>
          <cell r="D1395" t="str">
            <v>CR</v>
          </cell>
          <cell r="E1395" t="str">
            <v>323,45</v>
          </cell>
        </row>
        <row r="1396">
          <cell r="A1396">
            <v>1624</v>
          </cell>
          <cell r="B1396" t="str">
            <v xml:space="preserve">CONTATOR TRIPOLAR, CORRENTE DE 630 A, TENSAO NOMINAL DE *500* V, CATEGORIA AC-2 E AC-3                                                                                                                                                                                                                                                                                                                                                                                                                    </v>
          </cell>
          <cell r="C1396" t="str">
            <v xml:space="preserve">UN    </v>
          </cell>
          <cell r="D1396" t="str">
            <v>CR</v>
          </cell>
          <cell r="E1396" t="str">
            <v>11.611,74</v>
          </cell>
        </row>
        <row r="1397">
          <cell r="A1397">
            <v>1615</v>
          </cell>
          <cell r="B1397" t="str">
            <v xml:space="preserve">CONTATOR TRIPOLAR, CORRENTE DE 75 A, TENSAO NOMINAL DE *500* V, CATEGORIA AC-2 E AC-3                                                                                                                                                                                                                                                                                                                                                                                                                     </v>
          </cell>
          <cell r="C1397" t="str">
            <v xml:space="preserve">UN    </v>
          </cell>
          <cell r="D1397" t="str">
            <v>CR</v>
          </cell>
          <cell r="E1397" t="str">
            <v>607,40</v>
          </cell>
        </row>
        <row r="1398">
          <cell r="A1398">
            <v>1612</v>
          </cell>
          <cell r="B1398" t="str">
            <v xml:space="preserve">CONTATOR TRIPOLAR, CORRENTE DE 9 A, TENSAO NOMINAL DE *500* V, CATEGORIA AC-2 E AC-3                                                                                                                                                                                                                                                                                                                                                                                                                      </v>
          </cell>
          <cell r="C1398" t="str">
            <v xml:space="preserve">UN    </v>
          </cell>
          <cell r="D1398" t="str">
            <v xml:space="preserve">C </v>
          </cell>
          <cell r="E1398" t="str">
            <v>80,00</v>
          </cell>
        </row>
        <row r="1399">
          <cell r="A1399">
            <v>1618</v>
          </cell>
          <cell r="B1399" t="str">
            <v xml:space="preserve">CONTATOR TRIPOLAR, CORRENTE DE 95 A, TENSAO NOMINAL DE *500* V, CATEGORIA AC-2 E AC-3                                                                                                                                                                                                                                                                                                                                                                                                                     </v>
          </cell>
          <cell r="C1399" t="str">
            <v xml:space="preserve">UN    </v>
          </cell>
          <cell r="D1399" t="str">
            <v>CR</v>
          </cell>
          <cell r="E1399" t="str">
            <v>834,65</v>
          </cell>
        </row>
        <row r="1400">
          <cell r="A1400">
            <v>14211</v>
          </cell>
          <cell r="B1400" t="str">
            <v xml:space="preserve">CONTRA-PORCA SEXTAVADA, DIAMETRO NOMINAL 1 3/8", ALTURA 35 MM                                                                                                                                                                                                                                                                                                                                                                                                                                             </v>
          </cell>
          <cell r="C1400" t="str">
            <v xml:space="preserve">UN    </v>
          </cell>
          <cell r="D1400" t="str">
            <v>AS</v>
          </cell>
          <cell r="E1400" t="str">
            <v>47,80</v>
          </cell>
        </row>
        <row r="1401">
          <cell r="A1401">
            <v>43657</v>
          </cell>
          <cell r="B1401" t="str">
            <v xml:space="preserve">CONTRAMARCO DE ALUMINIO (PERFIL 25) PARA ESQUADRIAS, TIPO CONVENCIONAL / CADEIRINHA, 60 MM (CM-060), INCLUSO CONEXOES, GRAPAS E TRAVAMENTOS                                                                                                                                                                                                                                                                                                                                                               </v>
          </cell>
          <cell r="C1401" t="str">
            <v xml:space="preserve">M     </v>
          </cell>
          <cell r="D1401" t="str">
            <v>AS</v>
          </cell>
          <cell r="E1401" t="str">
            <v>7,64</v>
          </cell>
        </row>
        <row r="1402">
          <cell r="A1402">
            <v>34500</v>
          </cell>
          <cell r="B1402" t="str">
            <v xml:space="preserve">COORDENADOR / GERENTE DE OBRA                                                                                                                                                                                                                                                                                                                                                                                                                                                                             </v>
          </cell>
          <cell r="C1402" t="str">
            <v xml:space="preserve">H     </v>
          </cell>
          <cell r="D1402" t="str">
            <v>CR</v>
          </cell>
          <cell r="E1402" t="str">
            <v>137,67</v>
          </cell>
        </row>
        <row r="1403">
          <cell r="A1403">
            <v>40934</v>
          </cell>
          <cell r="B1403" t="str">
            <v xml:space="preserve">COORDENADOR / GERENTE DE OBRA (MENSALISTA)                                                                                                                                                                                                                                                                                                                                                                                                                                                                </v>
          </cell>
          <cell r="C1403" t="str">
            <v xml:space="preserve">MES   </v>
          </cell>
          <cell r="D1403" t="str">
            <v>CR</v>
          </cell>
          <cell r="E1403" t="str">
            <v>24.196,29</v>
          </cell>
        </row>
        <row r="1404">
          <cell r="A1404">
            <v>38200</v>
          </cell>
          <cell r="B1404" t="str">
            <v xml:space="preserve">CORDA DE POLIAMIDA 12 MM TIPO BOMBEIRO, PARA TRABALHO EM ALTURA                                                                                                                                                                                                                                                                                                                                                                                                                                           </v>
          </cell>
          <cell r="C1404" t="str">
            <v xml:space="preserve">100M  </v>
          </cell>
          <cell r="D1404" t="str">
            <v>CR</v>
          </cell>
          <cell r="E1404" t="str">
            <v>531,40</v>
          </cell>
        </row>
        <row r="1405">
          <cell r="A1405">
            <v>39269</v>
          </cell>
          <cell r="B1405" t="str">
            <v xml:space="preserve">CORDAO DE COBRE, FLEXIVEL, TORCIDO, CLASSE 4 OU 5, ISOLACAO EM PVC/D, 300 V, 2 CONDUTORES DE 0,5 MM2                                                                                                                                                                                                                                                                                                                                                                                                      </v>
          </cell>
          <cell r="C1405" t="str">
            <v xml:space="preserve">M     </v>
          </cell>
          <cell r="D1405" t="str">
            <v>CR</v>
          </cell>
          <cell r="E1405" t="str">
            <v>1,22</v>
          </cell>
        </row>
        <row r="1406">
          <cell r="A1406">
            <v>11889</v>
          </cell>
          <cell r="B1406" t="str">
            <v xml:space="preserve">CORDAO DE COBRE, FLEXIVEL, TORCIDO, CLASSE 4 OU 5, ISOLACAO EM PVC/D, 300 V, 2 CONDUTORES DE 0,75 MM2                                                                                                                                                                                                                                                                                                                                                                                                     </v>
          </cell>
          <cell r="C1406" t="str">
            <v xml:space="preserve">M     </v>
          </cell>
          <cell r="D1406" t="str">
            <v>CR</v>
          </cell>
          <cell r="E1406" t="str">
            <v>1,68</v>
          </cell>
        </row>
        <row r="1407">
          <cell r="A1407">
            <v>39270</v>
          </cell>
          <cell r="B1407" t="str">
            <v xml:space="preserve">CORDAO DE COBRE, FLEXIVEL, TORCIDO, CLASSE 4 OU 5, ISOLACAO EM PVC/D, 300 V, 2 CONDUTORES DE 1,0 MM2                                                                                                                                                                                                                                                                                                                                                                                                      </v>
          </cell>
          <cell r="C1407" t="str">
            <v xml:space="preserve">M     </v>
          </cell>
          <cell r="D1407" t="str">
            <v>CR</v>
          </cell>
          <cell r="E1407" t="str">
            <v>2,19</v>
          </cell>
        </row>
        <row r="1408">
          <cell r="A1408">
            <v>11890</v>
          </cell>
          <cell r="B1408" t="str">
            <v xml:space="preserve">CORDAO DE COBRE, FLEXIVEL, TORCIDO, CLASSE 4 OU 5, ISOLACAO EM PVC/D, 300 V, 2 CONDUTORES DE 1,5 MM2                                                                                                                                                                                                                                                                                                                                                                                                      </v>
          </cell>
          <cell r="C1408" t="str">
            <v xml:space="preserve">M     </v>
          </cell>
          <cell r="D1408" t="str">
            <v>CR</v>
          </cell>
          <cell r="E1408" t="str">
            <v>2,98</v>
          </cell>
        </row>
        <row r="1409">
          <cell r="A1409">
            <v>11891</v>
          </cell>
          <cell r="B1409" t="str">
            <v xml:space="preserve">CORDAO DE COBRE, FLEXIVEL, TORCIDO, CLASSE 4 OU 5, ISOLACAO EM PVC/D, 300 V, 2 CONDUTORES DE 2,5 MM2                                                                                                                                                                                                                                                                                                                                                                                                      </v>
          </cell>
          <cell r="C1409" t="str">
            <v xml:space="preserve">M     </v>
          </cell>
          <cell r="D1409" t="str">
            <v>CR</v>
          </cell>
          <cell r="E1409" t="str">
            <v>4,83</v>
          </cell>
        </row>
        <row r="1410">
          <cell r="A1410">
            <v>11892</v>
          </cell>
          <cell r="B1410" t="str">
            <v xml:space="preserve">CORDAO DE COBRE, FLEXIVEL, TORCIDO, CLASSE 4 OU 5, ISOLACAO EM PVC/D, 300 V, 2 CONDUTORES DE 4 MM2                                                                                                                                                                                                                                                                                                                                                                                                        </v>
          </cell>
          <cell r="C1410" t="str">
            <v xml:space="preserve">M     </v>
          </cell>
          <cell r="D1410" t="str">
            <v>CR</v>
          </cell>
          <cell r="E1410" t="str">
            <v>7,90</v>
          </cell>
        </row>
        <row r="1411">
          <cell r="A1411">
            <v>37601</v>
          </cell>
          <cell r="B1411" t="str">
            <v xml:space="preserve">CORDEL DETONANTE, NP 05 G/M                                                                                                                                                                                                                                                                                                                                                                                                                                                                               </v>
          </cell>
          <cell r="C1411" t="str">
            <v xml:space="preserve">M     </v>
          </cell>
          <cell r="D1411" t="str">
            <v>AS</v>
          </cell>
          <cell r="E1411" t="str">
            <v>9,78</v>
          </cell>
        </row>
        <row r="1412">
          <cell r="A1412">
            <v>1634</v>
          </cell>
          <cell r="B1412" t="str">
            <v xml:space="preserve">CORDEL DETONANTE, NP 10 G/M                                                                                                                                                                                                                                                                                                                                                                                                                                                                               </v>
          </cell>
          <cell r="C1412" t="str">
            <v xml:space="preserve">M     </v>
          </cell>
          <cell r="D1412" t="str">
            <v>AS</v>
          </cell>
          <cell r="E1412" t="str">
            <v>10,10</v>
          </cell>
        </row>
        <row r="1413">
          <cell r="A1413">
            <v>5086</v>
          </cell>
          <cell r="B1413" t="str">
            <v xml:space="preserve">CORRENTE DE ELO CURTO COMUM, SOLDADA, GALVANIZADA, ESPESSURA DO ELO = 1/2" (12,5 MM)                                                                                                                                                                                                                                                                                                                                                                                                                      </v>
          </cell>
          <cell r="C1413" t="str">
            <v xml:space="preserve">KG    </v>
          </cell>
          <cell r="D1413" t="str">
            <v>CR</v>
          </cell>
          <cell r="E1413" t="str">
            <v>33,98</v>
          </cell>
        </row>
        <row r="1414">
          <cell r="A1414">
            <v>11280</v>
          </cell>
          <cell r="B1414" t="str">
            <v xml:space="preserve">CORTADEIRA DE PISO DE CONCRETO E ASFALTO, PARA DISCO PADRAO DE DIAMETRO 350 MM (14") OU 450 MM (18") , MOTOR A GASOLINA, POTENCIA 13 HP, SEM DISCO                                                                                                                                                                                                                                                                                                                                                        </v>
          </cell>
          <cell r="C1414" t="str">
            <v xml:space="preserve">UN    </v>
          </cell>
          <cell r="D1414" t="str">
            <v>CR</v>
          </cell>
          <cell r="E1414" t="str">
            <v>12.102,43</v>
          </cell>
        </row>
        <row r="1415">
          <cell r="A1415">
            <v>40519</v>
          </cell>
          <cell r="B1415" t="str">
            <v xml:space="preserve">CORTADEIRA HIDRAULICA DE VERGALHAO, PARA ACO DE DIAMETRO ATE 50 MM, MOTOR ELETRICO TRIFASICO, POTENCIA DE 5,5 HP A 7,5 HP                                                                                                                                                                                                                                                                                                                                                                                 </v>
          </cell>
          <cell r="C1415" t="str">
            <v xml:space="preserve">UN    </v>
          </cell>
          <cell r="D1415" t="str">
            <v>CR</v>
          </cell>
          <cell r="E1415" t="str">
            <v>99.768,30</v>
          </cell>
        </row>
        <row r="1416">
          <cell r="A1416">
            <v>39869</v>
          </cell>
          <cell r="B1416" t="str">
            <v xml:space="preserve">COTOVELO BRONZE/LATAO (REF 707-3) SEM ANEL DE SOLDA, BOLSA X ROSCA F, 15MM X 1/2"                                                                                                                                                                                                                                                                                                                                                                                                                         </v>
          </cell>
          <cell r="C1416" t="str">
            <v xml:space="preserve">UN    </v>
          </cell>
          <cell r="D1416" t="str">
            <v>AS</v>
          </cell>
          <cell r="E1416" t="str">
            <v>13,51</v>
          </cell>
        </row>
        <row r="1417">
          <cell r="A1417">
            <v>39870</v>
          </cell>
          <cell r="B1417" t="str">
            <v xml:space="preserve">COTOVELO BRONZE/LATAO (REF 707-3) SEM ANEL DE SOLDA, BOLSA X ROSCA F, 22MM X 1/2"                                                                                                                                                                                                                                                                                                                                                                                                                         </v>
          </cell>
          <cell r="C1417" t="str">
            <v xml:space="preserve">UN    </v>
          </cell>
          <cell r="D1417" t="str">
            <v>AS</v>
          </cell>
          <cell r="E1417" t="str">
            <v>20,66</v>
          </cell>
        </row>
        <row r="1418">
          <cell r="A1418">
            <v>39871</v>
          </cell>
          <cell r="B1418" t="str">
            <v xml:space="preserve">COTOVELO BRONZE/LATAO (REF 707-3) SEM ANEL DE SOLDA, BOLSA X ROSCA F, 22MM X 3/4"                                                                                                                                                                                                                                                                                                                                                                                                                         </v>
          </cell>
          <cell r="C1418" t="str">
            <v xml:space="preserve">UN    </v>
          </cell>
          <cell r="D1418" t="str">
            <v>AS</v>
          </cell>
          <cell r="E1418" t="str">
            <v>23,16</v>
          </cell>
        </row>
        <row r="1419">
          <cell r="A1419">
            <v>12722</v>
          </cell>
          <cell r="B1419" t="str">
            <v xml:space="preserve">COTOVELO DE COBRE 90 GRAUS (REF 607) SEM ANEL DE SOLDA, BOLSA X BOLSA, 104 MM                                                                                                                                                                                                                                                                                                                                                                                                                             </v>
          </cell>
          <cell r="C1419" t="str">
            <v xml:space="preserve">UN    </v>
          </cell>
          <cell r="D1419" t="str">
            <v>AS</v>
          </cell>
          <cell r="E1419" t="str">
            <v>775,20</v>
          </cell>
        </row>
        <row r="1420">
          <cell r="A1420">
            <v>12714</v>
          </cell>
          <cell r="B1420" t="str">
            <v xml:space="preserve">COTOVELO DE COBRE 90 GRAUS (REF 607) SEM ANEL DE SOLDA, BOLSA X BOLSA, 15 MM                                                                                                                                                                                                                                                                                                                                                                                                                              </v>
          </cell>
          <cell r="C1420" t="str">
            <v xml:space="preserve">UN    </v>
          </cell>
          <cell r="D1420" t="str">
            <v>AS</v>
          </cell>
          <cell r="E1420" t="str">
            <v>5,06</v>
          </cell>
        </row>
        <row r="1421">
          <cell r="A1421">
            <v>12715</v>
          </cell>
          <cell r="B1421" t="str">
            <v xml:space="preserve">COTOVELO DE COBRE 90 GRAUS (REF 607) SEM ANEL DE SOLDA, BOLSA X BOLSA, 22 MM                                                                                                                                                                                                                                                                                                                                                                                                                              </v>
          </cell>
          <cell r="C1421" t="str">
            <v xml:space="preserve">UN    </v>
          </cell>
          <cell r="D1421" t="str">
            <v>AS</v>
          </cell>
          <cell r="E1421" t="str">
            <v>11,42</v>
          </cell>
        </row>
        <row r="1422">
          <cell r="A1422">
            <v>12716</v>
          </cell>
          <cell r="B1422" t="str">
            <v xml:space="preserve">COTOVELO DE COBRE 90 GRAUS (REF 607) SEM ANEL DE SOLDA, BOLSA X BOLSA, 28 MM                                                                                                                                                                                                                                                                                                                                                                                                                              </v>
          </cell>
          <cell r="C1422" t="str">
            <v xml:space="preserve">UN    </v>
          </cell>
          <cell r="D1422" t="str">
            <v>AS</v>
          </cell>
          <cell r="E1422" t="str">
            <v>19,62</v>
          </cell>
        </row>
        <row r="1423">
          <cell r="A1423">
            <v>12717</v>
          </cell>
          <cell r="B1423" t="str">
            <v xml:space="preserve">COTOVELO DE COBRE 90 GRAUS (REF 607) SEM ANEL DE SOLDA, BOLSA X BOLSA, 35 MM                                                                                                                                                                                                                                                                                                                                                                                                                              </v>
          </cell>
          <cell r="C1423" t="str">
            <v xml:space="preserve">UN    </v>
          </cell>
          <cell r="D1423" t="str">
            <v>AS</v>
          </cell>
          <cell r="E1423" t="str">
            <v>38,56</v>
          </cell>
        </row>
        <row r="1424">
          <cell r="A1424">
            <v>12718</v>
          </cell>
          <cell r="B1424" t="str">
            <v xml:space="preserve">COTOVELO DE COBRE 90 GRAUS (REF 607) SEM ANEL DE SOLDA, BOLSA X BOLSA, 42 MM                                                                                                                                                                                                                                                                                                                                                                                                                              </v>
          </cell>
          <cell r="C1424" t="str">
            <v xml:space="preserve">UN    </v>
          </cell>
          <cell r="D1424" t="str">
            <v>AS</v>
          </cell>
          <cell r="E1424" t="str">
            <v>59,19</v>
          </cell>
        </row>
        <row r="1425">
          <cell r="A1425">
            <v>12719</v>
          </cell>
          <cell r="B1425" t="str">
            <v xml:space="preserve">COTOVELO DE COBRE 90 GRAUS (REF 607) SEM ANEL DE SOLDA, BOLSA X BOLSA, 54 MM                                                                                                                                                                                                                                                                                                                                                                                                                              </v>
          </cell>
          <cell r="C1425" t="str">
            <v xml:space="preserve">UN    </v>
          </cell>
          <cell r="D1425" t="str">
            <v>AS</v>
          </cell>
          <cell r="E1425" t="str">
            <v>93,96</v>
          </cell>
        </row>
        <row r="1426">
          <cell r="A1426">
            <v>12720</v>
          </cell>
          <cell r="B1426" t="str">
            <v xml:space="preserve">COTOVELO DE COBRE 90 GRAUS (REF 607) SEM ANEL DE SOLDA, BOLSA X BOLSA, 66 MM                                                                                                                                                                                                                                                                                                                                                                                                                              </v>
          </cell>
          <cell r="C1426" t="str">
            <v xml:space="preserve">UN    </v>
          </cell>
          <cell r="D1426" t="str">
            <v>AS</v>
          </cell>
          <cell r="E1426" t="str">
            <v>327,16</v>
          </cell>
        </row>
        <row r="1427">
          <cell r="A1427">
            <v>12721</v>
          </cell>
          <cell r="B1427" t="str">
            <v xml:space="preserve">COTOVELO DE COBRE 90 GRAUS (REF 607) SEM ANEL DE SOLDA, BOLSA X BOLSA, 79 MM                                                                                                                                                                                                                                                                                                                                                                                                                              </v>
          </cell>
          <cell r="C1427" t="str">
            <v xml:space="preserve">UN    </v>
          </cell>
          <cell r="D1427" t="str">
            <v>AS</v>
          </cell>
          <cell r="E1427" t="str">
            <v>313,72</v>
          </cell>
        </row>
        <row r="1428">
          <cell r="A1428">
            <v>3468</v>
          </cell>
          <cell r="B1428" t="str">
            <v xml:space="preserve">COTOVELO DE REDUCAO 90 GRAUS DE FERRO GALVANIZADO, COM ROSCA BSP, DE 1 1/2" X 1"                                                                                                                                                                                                                                                                                                                                                                                                                          </v>
          </cell>
          <cell r="C1428" t="str">
            <v xml:space="preserve">UN    </v>
          </cell>
          <cell r="D1428" t="str">
            <v>AS</v>
          </cell>
          <cell r="E1428" t="str">
            <v>43,82</v>
          </cell>
        </row>
        <row r="1429">
          <cell r="A1429">
            <v>3465</v>
          </cell>
          <cell r="B1429" t="str">
            <v xml:space="preserve">COTOVELO DE REDUCAO 90 GRAUS DE FERRO GALVANIZADO, COM ROSCA BSP, DE 1 1/2" X 3/4"                                                                                                                                                                                                                                                                                                                                                                                                                        </v>
          </cell>
          <cell r="C1429" t="str">
            <v xml:space="preserve">UN    </v>
          </cell>
          <cell r="D1429" t="str">
            <v>AS</v>
          </cell>
          <cell r="E1429" t="str">
            <v>43,81</v>
          </cell>
        </row>
        <row r="1430">
          <cell r="A1430">
            <v>12403</v>
          </cell>
          <cell r="B1430" t="str">
            <v xml:space="preserve">COTOVELO DE REDUCAO 90 GRAUS DE FERRO GALVANIZADO, COM ROSCA BSP, DE 1 1/4" X 1"                                                                                                                                                                                                                                                                                                                                                                                                                          </v>
          </cell>
          <cell r="C1430" t="str">
            <v xml:space="preserve">UN    </v>
          </cell>
          <cell r="D1430" t="str">
            <v>AS</v>
          </cell>
          <cell r="E1430" t="str">
            <v>31,22</v>
          </cell>
        </row>
        <row r="1431">
          <cell r="A1431">
            <v>3463</v>
          </cell>
          <cell r="B1431" t="str">
            <v xml:space="preserve">COTOVELO DE REDUCAO 90 GRAUS DE FERRO GALVANIZADO, COM ROSCA BSP, DE 1" X 1/2"                                                                                                                                                                                                                                                                                                                                                                                                                            </v>
          </cell>
          <cell r="C1431" t="str">
            <v xml:space="preserve">UN    </v>
          </cell>
          <cell r="D1431" t="str">
            <v>AS</v>
          </cell>
          <cell r="E1431" t="str">
            <v>18,24</v>
          </cell>
        </row>
        <row r="1432">
          <cell r="A1432">
            <v>3464</v>
          </cell>
          <cell r="B1432" t="str">
            <v xml:space="preserve">COTOVELO DE REDUCAO 90 GRAUS DE FERRO GALVANIZADO, COM ROSCA BSP, DE 1" X 3/4"                                                                                                                                                                                                                                                                                                                                                                                                                            </v>
          </cell>
          <cell r="C1432" t="str">
            <v xml:space="preserve">UN    </v>
          </cell>
          <cell r="D1432" t="str">
            <v>AS</v>
          </cell>
          <cell r="E1432" t="str">
            <v>18,24</v>
          </cell>
        </row>
        <row r="1433">
          <cell r="A1433">
            <v>3466</v>
          </cell>
          <cell r="B1433" t="str">
            <v xml:space="preserve">COTOVELO DE REDUCAO 90 GRAUS DE FERRO GALVANIZADO, COM ROSCA BSP, DE 2 1/2" X 2"                                                                                                                                                                                                                                                                                                                                                                                                                          </v>
          </cell>
          <cell r="C1433" t="str">
            <v xml:space="preserve">UN    </v>
          </cell>
          <cell r="D1433" t="str">
            <v>AS</v>
          </cell>
          <cell r="E1433" t="str">
            <v>111,26</v>
          </cell>
        </row>
        <row r="1434">
          <cell r="A1434">
            <v>3467</v>
          </cell>
          <cell r="B1434" t="str">
            <v xml:space="preserve">COTOVELO DE REDUCAO 90 GRAUS DE FERRO GALVANIZADO, COM ROSCA BSP, DE 2" X 1 1/2"                                                                                                                                                                                                                                                                                                                                                                                                                          </v>
          </cell>
          <cell r="C1434" t="str">
            <v xml:space="preserve">UN    </v>
          </cell>
          <cell r="D1434" t="str">
            <v>AS</v>
          </cell>
          <cell r="E1434" t="str">
            <v>62,84</v>
          </cell>
        </row>
        <row r="1435">
          <cell r="A1435">
            <v>3462</v>
          </cell>
          <cell r="B1435" t="str">
            <v xml:space="preserve">COTOVELO DE REDUCAO 90 GRAUS DE FERRO GALVANIZADO, COM ROSCA BSP, DE 3/4" X 1/2"                                                                                                                                                                                                                                                                                                                                                                                                                          </v>
          </cell>
          <cell r="C1435" t="str">
            <v xml:space="preserve">UN    </v>
          </cell>
          <cell r="D1435" t="str">
            <v>AS</v>
          </cell>
          <cell r="E1435" t="str">
            <v>12,04</v>
          </cell>
        </row>
        <row r="1436">
          <cell r="A1436">
            <v>3446</v>
          </cell>
          <cell r="B1436" t="str">
            <v xml:space="preserve">COTOVELO 45 GRAUS DE FERRO GALVANIZADO, COM ROSCA BSP, DE 1 1/2"                                                                                                                                                                                                                                                                                                                                                                                                                                          </v>
          </cell>
          <cell r="C1436" t="str">
            <v xml:space="preserve">UN    </v>
          </cell>
          <cell r="D1436" t="str">
            <v>AS</v>
          </cell>
          <cell r="E1436" t="str">
            <v>37,05</v>
          </cell>
        </row>
        <row r="1437">
          <cell r="A1437">
            <v>3445</v>
          </cell>
          <cell r="B1437" t="str">
            <v xml:space="preserve">COTOVELO 45 GRAUS DE FERRO GALVANIZADO, COM ROSCA BSP, DE 1 1/4"                                                                                                                                                                                                                                                                                                                                                                                                                                          </v>
          </cell>
          <cell r="C1437" t="str">
            <v xml:space="preserve">UN    </v>
          </cell>
          <cell r="D1437" t="str">
            <v>AS</v>
          </cell>
          <cell r="E1437" t="str">
            <v>30,24</v>
          </cell>
        </row>
        <row r="1438">
          <cell r="A1438">
            <v>3441</v>
          </cell>
          <cell r="B1438" t="str">
            <v xml:space="preserve">COTOVELO 45 GRAUS DE FERRO GALVANIZADO, COM ROSCA BSP, DE 1/2"                                                                                                                                                                                                                                                                                                                                                                                                                                            </v>
          </cell>
          <cell r="C1438" t="str">
            <v xml:space="preserve">UN    </v>
          </cell>
          <cell r="D1438" t="str">
            <v>AS</v>
          </cell>
          <cell r="E1438" t="str">
            <v>8,53</v>
          </cell>
        </row>
        <row r="1439">
          <cell r="A1439">
            <v>3444</v>
          </cell>
          <cell r="B1439" t="str">
            <v xml:space="preserve">COTOVELO 45 GRAUS DE FERRO GALVANIZADO, COM ROSCA BSP, DE 1"                                                                                                                                                                                                                                                                                                                                                                                                                                              </v>
          </cell>
          <cell r="C1439" t="str">
            <v xml:space="preserve">UN    </v>
          </cell>
          <cell r="D1439" t="str">
            <v>AS</v>
          </cell>
          <cell r="E1439" t="str">
            <v>18,61</v>
          </cell>
        </row>
        <row r="1440">
          <cell r="A1440">
            <v>12402</v>
          </cell>
          <cell r="B1440" t="str">
            <v xml:space="preserve">COTOVELO 45 GRAUS DE FERRO GALVANIZADO, COM ROSCA BSP, DE 2 1/2"                                                                                                                                                                                                                                                                                                                                                                                                                                          </v>
          </cell>
          <cell r="C1440" t="str">
            <v xml:space="preserve">UN    </v>
          </cell>
          <cell r="D1440" t="str">
            <v>AS</v>
          </cell>
          <cell r="E1440" t="str">
            <v>104,13</v>
          </cell>
        </row>
        <row r="1441">
          <cell r="A1441">
            <v>3447</v>
          </cell>
          <cell r="B1441" t="str">
            <v xml:space="preserve">COTOVELO 45 GRAUS DE FERRO GALVANIZADO, COM ROSCA BSP, DE 2"                                                                                                                                                                                                                                                                                                                                                                                                                                              </v>
          </cell>
          <cell r="C1441" t="str">
            <v xml:space="preserve">UN    </v>
          </cell>
          <cell r="D1441" t="str">
            <v>AS</v>
          </cell>
          <cell r="E1441" t="str">
            <v>53,87</v>
          </cell>
        </row>
        <row r="1442">
          <cell r="A1442">
            <v>3442</v>
          </cell>
          <cell r="B1442" t="str">
            <v xml:space="preserve">COTOVELO 45 GRAUS DE FERRO GALVANIZADO, COM ROSCA BSP, DE 3/4"                                                                                                                                                                                                                                                                                                                                                                                                                                            </v>
          </cell>
          <cell r="C1442" t="str">
            <v xml:space="preserve">UN    </v>
          </cell>
          <cell r="D1442" t="str">
            <v>AS</v>
          </cell>
          <cell r="E1442" t="str">
            <v>12,76</v>
          </cell>
        </row>
        <row r="1443">
          <cell r="A1443">
            <v>3448</v>
          </cell>
          <cell r="B1443" t="str">
            <v xml:space="preserve">COTOVELO 45 GRAUS DE FERRO GALVANIZADO, COM ROSCA BSP, DE 3"                                                                                                                                                                                                                                                                                                                                                                                                                                              </v>
          </cell>
          <cell r="C1443" t="str">
            <v xml:space="preserve">UN    </v>
          </cell>
          <cell r="D1443" t="str">
            <v>AS</v>
          </cell>
          <cell r="E1443" t="str">
            <v>152,24</v>
          </cell>
        </row>
        <row r="1444">
          <cell r="A1444">
            <v>3449</v>
          </cell>
          <cell r="B1444" t="str">
            <v xml:space="preserve">COTOVELO 45 GRAUS DE FERRO GALVANIZADO, COM ROSCA BSP, DE 4"                                                                                                                                                                                                                                                                                                                                                                                                                                              </v>
          </cell>
          <cell r="C1444" t="str">
            <v xml:space="preserve">UN    </v>
          </cell>
          <cell r="D1444" t="str">
            <v>AS</v>
          </cell>
          <cell r="E1444" t="str">
            <v>266,76</v>
          </cell>
        </row>
        <row r="1445">
          <cell r="A1445">
            <v>37438</v>
          </cell>
          <cell r="B1445" t="str">
            <v xml:space="preserve">COTOVELO 45 GRAUS, PEAD PE 100, DE 125 MM, PARA ELETROFUSAO                                                                                                                                                                                                                                                                                                                                                                                                                                               </v>
          </cell>
          <cell r="C1445" t="str">
            <v xml:space="preserve">UN    </v>
          </cell>
          <cell r="D1445" t="str">
            <v>AS</v>
          </cell>
          <cell r="E1445" t="str">
            <v>248,31</v>
          </cell>
        </row>
        <row r="1446">
          <cell r="A1446">
            <v>37439</v>
          </cell>
          <cell r="B1446" t="str">
            <v xml:space="preserve">COTOVELO 45 GRAUS, PEAD PE 100, DE 200 MM, PARA ELETROFUSAO                                                                                                                                                                                                                                                                                                                                                                                                                                               </v>
          </cell>
          <cell r="C1446" t="str">
            <v xml:space="preserve">UN    </v>
          </cell>
          <cell r="D1446" t="str">
            <v>AS</v>
          </cell>
          <cell r="E1446" t="str">
            <v>1.623,44</v>
          </cell>
        </row>
        <row r="1447">
          <cell r="A1447">
            <v>37435</v>
          </cell>
          <cell r="B1447" t="str">
            <v xml:space="preserve">COTOVELO 45 GRAUS, PEAD PE 100, DE 32 MM, PARA ELETROFUSAO                                                                                                                                                                                                                                                                                                                                                                                                                                                </v>
          </cell>
          <cell r="C1447" t="str">
            <v xml:space="preserve">UN    </v>
          </cell>
          <cell r="D1447" t="str">
            <v>AS</v>
          </cell>
          <cell r="E1447" t="str">
            <v>29,18</v>
          </cell>
        </row>
        <row r="1448">
          <cell r="A1448">
            <v>37436</v>
          </cell>
          <cell r="B1448" t="str">
            <v xml:space="preserve">COTOVELO 45 GRAUS, PEAD PE 100, DE 40 MM, PARA ELETROFUSAO                                                                                                                                                                                                                                                                                                                                                                                                                                                </v>
          </cell>
          <cell r="C1448" t="str">
            <v xml:space="preserve">UN    </v>
          </cell>
          <cell r="D1448" t="str">
            <v>AS</v>
          </cell>
          <cell r="E1448" t="str">
            <v>34,44</v>
          </cell>
        </row>
        <row r="1449">
          <cell r="A1449">
            <v>37437</v>
          </cell>
          <cell r="B1449" t="str">
            <v xml:space="preserve">COTOVELO 45 GRAUS, PEAD PE 100, DE 63 MM, PARA ELETROFUSAO                                                                                                                                                                                                                                                                                                                                                                                                                                                </v>
          </cell>
          <cell r="C1449" t="str">
            <v xml:space="preserve">UN    </v>
          </cell>
          <cell r="D1449" t="str">
            <v>AS</v>
          </cell>
          <cell r="E1449" t="str">
            <v>49,81</v>
          </cell>
        </row>
        <row r="1450">
          <cell r="A1450">
            <v>3473</v>
          </cell>
          <cell r="B1450" t="str">
            <v xml:space="preserve">COTOVELO 90 GRAUS DE FERRO GALVANIZADO, COM ROSCA BSP MACHO/FEMEA, DE 1 1/2"                                                                                                                                                                                                                                                                                                                                                                                                                              </v>
          </cell>
          <cell r="C1450" t="str">
            <v xml:space="preserve">UN    </v>
          </cell>
          <cell r="D1450" t="str">
            <v>AS</v>
          </cell>
          <cell r="E1450" t="str">
            <v>41,89</v>
          </cell>
        </row>
        <row r="1451">
          <cell r="A1451">
            <v>3474</v>
          </cell>
          <cell r="B1451" t="str">
            <v xml:space="preserve">COTOVELO 90 GRAUS DE FERRO GALVANIZADO, COM ROSCA BSP MACHO/FEMEA, DE 1 1/4"                                                                                                                                                                                                                                                                                                                                                                                                                              </v>
          </cell>
          <cell r="C1451" t="str">
            <v xml:space="preserve">UN    </v>
          </cell>
          <cell r="D1451" t="str">
            <v>AS</v>
          </cell>
          <cell r="E1451" t="str">
            <v>34,53</v>
          </cell>
        </row>
        <row r="1452">
          <cell r="A1452">
            <v>3450</v>
          </cell>
          <cell r="B1452" t="str">
            <v xml:space="preserve">COTOVELO 90 GRAUS DE FERRO GALVANIZADO, COM ROSCA BSP MACHO/FEMEA, DE 1/2"                                                                                                                                                                                                                                                                                                                                                                                                                                </v>
          </cell>
          <cell r="C1452" t="str">
            <v xml:space="preserve">UN    </v>
          </cell>
          <cell r="D1452" t="str">
            <v>AS</v>
          </cell>
          <cell r="E1452" t="str">
            <v>10,01</v>
          </cell>
        </row>
        <row r="1453">
          <cell r="A1453">
            <v>3443</v>
          </cell>
          <cell r="B1453" t="str">
            <v xml:space="preserve">COTOVELO 90 GRAUS DE FERRO GALVANIZADO, COM ROSCA BSP MACHO/FEMEA, DE 1"                                                                                                                                                                                                                                                                                                                                                                                                                                  </v>
          </cell>
          <cell r="C1453" t="str">
            <v xml:space="preserve">UN    </v>
          </cell>
          <cell r="D1453" t="str">
            <v>AS</v>
          </cell>
          <cell r="E1453" t="str">
            <v>21,48</v>
          </cell>
        </row>
        <row r="1454">
          <cell r="A1454">
            <v>3453</v>
          </cell>
          <cell r="B1454" t="str">
            <v xml:space="preserve">COTOVELO 90 GRAUS DE FERRO GALVANIZADO, COM ROSCA BSP MACHO/FEMEA, DE 2 1/2"                                                                                                                                                                                                                                                                                                                                                                                                                              </v>
          </cell>
          <cell r="C1454" t="str">
            <v xml:space="preserve">UN    </v>
          </cell>
          <cell r="D1454" t="str">
            <v>AS</v>
          </cell>
          <cell r="E1454" t="str">
            <v>122,26</v>
          </cell>
        </row>
        <row r="1455">
          <cell r="A1455">
            <v>3452</v>
          </cell>
          <cell r="B1455" t="str">
            <v xml:space="preserve">COTOVELO 90 GRAUS DE FERRO GALVANIZADO, COM ROSCA BSP MACHO/FEMEA, DE 2"                                                                                                                                                                                                                                                                                                                                                                                                                                  </v>
          </cell>
          <cell r="C1455" t="str">
            <v xml:space="preserve">UN    </v>
          </cell>
          <cell r="D1455" t="str">
            <v>AS</v>
          </cell>
          <cell r="E1455" t="str">
            <v>60,34</v>
          </cell>
        </row>
        <row r="1456">
          <cell r="A1456">
            <v>3451</v>
          </cell>
          <cell r="B1456" t="str">
            <v xml:space="preserve">COTOVELO 90 GRAUS DE FERRO GALVANIZADO, COM ROSCA BSP MACHO/FEMEA, DE 3/4"                                                                                                                                                                                                                                                                                                                                                                                                                                </v>
          </cell>
          <cell r="C1456" t="str">
            <v xml:space="preserve">UN    </v>
          </cell>
          <cell r="D1456" t="str">
            <v>AS</v>
          </cell>
          <cell r="E1456" t="str">
            <v>11,97</v>
          </cell>
        </row>
        <row r="1457">
          <cell r="A1457">
            <v>3454</v>
          </cell>
          <cell r="B1457" t="str">
            <v xml:space="preserve">COTOVELO 90 GRAUS DE FERRO GALVANIZADO, COM ROSCA BSP MACHO/FEMEA, DE 3"                                                                                                                                                                                                                                                                                                                                                                                                                                  </v>
          </cell>
          <cell r="C1457" t="str">
            <v xml:space="preserve">UN    </v>
          </cell>
          <cell r="D1457" t="str">
            <v>AS</v>
          </cell>
          <cell r="E1457" t="str">
            <v>185,95</v>
          </cell>
        </row>
        <row r="1458">
          <cell r="A1458">
            <v>3458</v>
          </cell>
          <cell r="B1458" t="str">
            <v xml:space="preserve">COTOVELO 90 GRAUS DE FERRO GALVANIZADO, COM ROSCA BSP, DE 1 1/2"                                                                                                                                                                                                                                                                                                                                                                                                                                          </v>
          </cell>
          <cell r="C1458" t="str">
            <v xml:space="preserve">UN    </v>
          </cell>
          <cell r="D1458" t="str">
            <v>AS</v>
          </cell>
          <cell r="E1458" t="str">
            <v>33,57</v>
          </cell>
        </row>
        <row r="1459">
          <cell r="A1459">
            <v>3457</v>
          </cell>
          <cell r="B1459" t="str">
            <v xml:space="preserve">COTOVELO 90 GRAUS DE FERRO GALVANIZADO, COM ROSCA BSP, DE 1 1/4"                                                                                                                                                                                                                                                                                                                                                                                                                                          </v>
          </cell>
          <cell r="C1459" t="str">
            <v xml:space="preserve">UN    </v>
          </cell>
          <cell r="D1459" t="str">
            <v>AS</v>
          </cell>
          <cell r="E1459" t="str">
            <v>25,20</v>
          </cell>
        </row>
        <row r="1460">
          <cell r="A1460">
            <v>3455</v>
          </cell>
          <cell r="B1460" t="str">
            <v xml:space="preserve">COTOVELO 90 GRAUS DE FERRO GALVANIZADO, COM ROSCA BSP, DE 1/2"                                                                                                                                                                                                                                                                                                                                                                                                                                            </v>
          </cell>
          <cell r="C1460" t="str">
            <v xml:space="preserve">UN    </v>
          </cell>
          <cell r="D1460" t="str">
            <v>AS</v>
          </cell>
          <cell r="E1460" t="str">
            <v>7,16</v>
          </cell>
        </row>
        <row r="1461">
          <cell r="A1461">
            <v>3472</v>
          </cell>
          <cell r="B1461" t="str">
            <v xml:space="preserve">COTOVELO 90 GRAUS DE FERRO GALVANIZADO, COM ROSCA BSP, DE 1"                                                                                                                                                                                                                                                                                                                                                                                                                                              </v>
          </cell>
          <cell r="C1461" t="str">
            <v xml:space="preserve">UN    </v>
          </cell>
          <cell r="D1461" t="str">
            <v>AS</v>
          </cell>
          <cell r="E1461" t="str">
            <v>16,08</v>
          </cell>
        </row>
        <row r="1462">
          <cell r="A1462">
            <v>3470</v>
          </cell>
          <cell r="B1462" t="str">
            <v xml:space="preserve">COTOVELO 90 GRAUS DE FERRO GALVANIZADO, COM ROSCA BSP, DE 2 1/2"                                                                                                                                                                                                                                                                                                                                                                                                                                          </v>
          </cell>
          <cell r="C1462" t="str">
            <v xml:space="preserve">UN    </v>
          </cell>
          <cell r="D1462" t="str">
            <v>AS</v>
          </cell>
          <cell r="E1462" t="str">
            <v>93,75</v>
          </cell>
        </row>
        <row r="1463">
          <cell r="A1463">
            <v>3471</v>
          </cell>
          <cell r="B1463" t="str">
            <v xml:space="preserve">COTOVELO 90 GRAUS DE FERRO GALVANIZADO, COM ROSCA BSP, DE 2"                                                                                                                                                                                                                                                                                                                                                                                                                                              </v>
          </cell>
          <cell r="C1463" t="str">
            <v xml:space="preserve">UN    </v>
          </cell>
          <cell r="D1463" t="str">
            <v>AS</v>
          </cell>
          <cell r="E1463" t="str">
            <v>51,51</v>
          </cell>
        </row>
        <row r="1464">
          <cell r="A1464">
            <v>3456</v>
          </cell>
          <cell r="B1464" t="str">
            <v xml:space="preserve">COTOVELO 90 GRAUS DE FERRO GALVANIZADO, COM ROSCA BSP, DE 3/4"                                                                                                                                                                                                                                                                                                                                                                                                                                            </v>
          </cell>
          <cell r="C1464" t="str">
            <v xml:space="preserve">UN    </v>
          </cell>
          <cell r="D1464" t="str">
            <v>AS</v>
          </cell>
          <cell r="E1464" t="str">
            <v>10,71</v>
          </cell>
        </row>
        <row r="1465">
          <cell r="A1465">
            <v>3459</v>
          </cell>
          <cell r="B1465" t="str">
            <v xml:space="preserve">COTOVELO 90 GRAUS DE FERRO GALVANIZADO, COM ROSCA BSP, DE 3"                                                                                                                                                                                                                                                                                                                                                                                                                                              </v>
          </cell>
          <cell r="C1465" t="str">
            <v xml:space="preserve">UN    </v>
          </cell>
          <cell r="D1465" t="str">
            <v>AS</v>
          </cell>
          <cell r="E1465" t="str">
            <v>132,23</v>
          </cell>
        </row>
        <row r="1466">
          <cell r="A1466">
            <v>3469</v>
          </cell>
          <cell r="B1466" t="str">
            <v xml:space="preserve">COTOVELO 90 GRAUS DE FERRO GALVANIZADO, COM ROSCA BSP, DE 4"                                                                                                                                                                                                                                                                                                                                                                                                                                              </v>
          </cell>
          <cell r="C1466" t="str">
            <v xml:space="preserve">UN    </v>
          </cell>
          <cell r="D1466" t="str">
            <v>AS</v>
          </cell>
          <cell r="E1466" t="str">
            <v>251,47</v>
          </cell>
        </row>
        <row r="1467">
          <cell r="A1467">
            <v>3460</v>
          </cell>
          <cell r="B1467" t="str">
            <v xml:space="preserve">COTOVELO 90 GRAUS DE FERRO GALVANIZADO, COM ROSCA BSP, DE 5"                                                                                                                                                                                                                                                                                                                                                                                                                                              </v>
          </cell>
          <cell r="C1467" t="str">
            <v xml:space="preserve">UN    </v>
          </cell>
          <cell r="D1467" t="str">
            <v>AS</v>
          </cell>
          <cell r="E1467" t="str">
            <v>366,93</v>
          </cell>
        </row>
        <row r="1468">
          <cell r="A1468">
            <v>3461</v>
          </cell>
          <cell r="B1468" t="str">
            <v xml:space="preserve">COTOVELO 90 GRAUS DE FERRO GALVANIZADO, COM ROSCA BSP, DE 6"                                                                                                                                                                                                                                                                                                                                                                                                                                              </v>
          </cell>
          <cell r="C1468" t="str">
            <v xml:space="preserve">UN    </v>
          </cell>
          <cell r="D1468" t="str">
            <v>AS</v>
          </cell>
          <cell r="E1468" t="str">
            <v>937,85</v>
          </cell>
        </row>
        <row r="1469">
          <cell r="A1469">
            <v>37433</v>
          </cell>
          <cell r="B1469" t="str">
            <v xml:space="preserve">COTOVELO 90 GRAUS, PEAD PE 100, DE 125 MM, PARA ELETROFUSAO                                                                                                                                                                                                                                                                                                                                                                                                                                               </v>
          </cell>
          <cell r="C1469" t="str">
            <v xml:space="preserve">UN    </v>
          </cell>
          <cell r="D1469" t="str">
            <v>AS</v>
          </cell>
          <cell r="E1469" t="str">
            <v>248,31</v>
          </cell>
        </row>
        <row r="1470">
          <cell r="A1470">
            <v>37430</v>
          </cell>
          <cell r="B1470" t="str">
            <v xml:space="preserve">COTOVELO 90 GRAUS, PEAD PE 100, DE 20 MM, PARA ELETROFUSAO                                                                                                                                                                                                                                                                                                                                                                                                                                                </v>
          </cell>
          <cell r="C1470" t="str">
            <v xml:space="preserve">UN    </v>
          </cell>
          <cell r="D1470" t="str">
            <v>AS</v>
          </cell>
          <cell r="E1470" t="str">
            <v>31,12</v>
          </cell>
        </row>
        <row r="1471">
          <cell r="A1471">
            <v>37434</v>
          </cell>
          <cell r="B1471" t="str">
            <v xml:space="preserve">COTOVELO 90 GRAUS, PEAD PE 100, DE 200 MM, PARA ELETROFUSAO                                                                                                                                                                                                                                                                                                                                                                                                                                               </v>
          </cell>
          <cell r="C1471" t="str">
            <v xml:space="preserve">UN    </v>
          </cell>
          <cell r="D1471" t="str">
            <v>AS</v>
          </cell>
          <cell r="E1471" t="str">
            <v>2.315,24</v>
          </cell>
        </row>
        <row r="1472">
          <cell r="A1472">
            <v>37431</v>
          </cell>
          <cell r="B1472" t="str">
            <v xml:space="preserve">COTOVELO 90 GRAUS, PEAD PE 100, DE 32 MM, PARA ELETROFUSAO                                                                                                                                                                                                                                                                                                                                                                                                                                                </v>
          </cell>
          <cell r="C1472" t="str">
            <v xml:space="preserve">UN    </v>
          </cell>
          <cell r="D1472" t="str">
            <v>AS</v>
          </cell>
          <cell r="E1472" t="str">
            <v>42,21</v>
          </cell>
        </row>
        <row r="1473">
          <cell r="A1473">
            <v>37432</v>
          </cell>
          <cell r="B1473" t="str">
            <v xml:space="preserve">COTOVELO 90 GRAUS, PEAD PE 100, DE 63 MM, PARA ELETROFUSAO                                                                                                                                                                                                                                                                                                                                                                                                                                                </v>
          </cell>
          <cell r="C1473" t="str">
            <v xml:space="preserve">UN    </v>
          </cell>
          <cell r="D1473" t="str">
            <v>AS</v>
          </cell>
          <cell r="E1473" t="str">
            <v>77,86</v>
          </cell>
        </row>
        <row r="1474">
          <cell r="A1474">
            <v>37413</v>
          </cell>
          <cell r="B1474" t="str">
            <v xml:space="preserve">COTOVELO/JOELHO COM ADAPTADOR, 90 GRAUS, EM POLIPROPILENO, PN 16, PARA TUBOS PEAD, 20 MM X 1/2" - LIGACAO PREDIAL DE AGUA                                                                                                                                                                                                                                                                                                                                                                                 </v>
          </cell>
          <cell r="C1474" t="str">
            <v xml:space="preserve">UN    </v>
          </cell>
          <cell r="D1474" t="str">
            <v>AS</v>
          </cell>
          <cell r="E1474" t="str">
            <v>4,12</v>
          </cell>
        </row>
        <row r="1475">
          <cell r="A1475">
            <v>37414</v>
          </cell>
          <cell r="B1475" t="str">
            <v xml:space="preserve">COTOVELO/JOELHO COM ADAPTADOR, 90 GRAUS, EM POLIPROPILENO, PN 16, PARA TUBOS PEAD, 20 MM X 3/4" - LIGACAO PREDIAL DE AGUA                                                                                                                                                                                                                                                                                                                                                                                 </v>
          </cell>
          <cell r="C1475" t="str">
            <v xml:space="preserve">UN    </v>
          </cell>
          <cell r="D1475" t="str">
            <v>AS</v>
          </cell>
          <cell r="E1475" t="str">
            <v>4,68</v>
          </cell>
        </row>
        <row r="1476">
          <cell r="A1476">
            <v>37415</v>
          </cell>
          <cell r="B1476" t="str">
            <v xml:space="preserve">COTOVELO/JOELHO COM ADAPTADOR, 90 GRAUS, EM POLIPROPILENO, PN 16, PARA TUBOS PEAD, 32 MM X 1" - LIGACAO PREDIAL DE AGUA                                                                                                                                                                                                                                                                                                                                                                                   </v>
          </cell>
          <cell r="C1476" t="str">
            <v xml:space="preserve">UN    </v>
          </cell>
          <cell r="D1476" t="str">
            <v>AS</v>
          </cell>
          <cell r="E1476" t="str">
            <v>8,50</v>
          </cell>
        </row>
        <row r="1477">
          <cell r="A1477">
            <v>37416</v>
          </cell>
          <cell r="B1477" t="str">
            <v xml:space="preserve">COTOVELO/JOELHO 90 GRAUS, EM POLIPROPILENO, PN 16, PARA TUBOS PEAD, 20 X 20 MM - LIGACAO PREDIAL DE AGUA                                                                                                                                                                                                                                                                                                                                                                                                  </v>
          </cell>
          <cell r="C1477" t="str">
            <v xml:space="preserve">UN    </v>
          </cell>
          <cell r="D1477" t="str">
            <v>AS</v>
          </cell>
          <cell r="E1477" t="str">
            <v>3,85</v>
          </cell>
        </row>
        <row r="1478">
          <cell r="A1478">
            <v>37417</v>
          </cell>
          <cell r="B1478" t="str">
            <v xml:space="preserve">COTOVELO/JOELHO 90 GRAUS, EM POLIPROPILENO, PN 16, PARA TUBOS PEAD, 32 X 32 MM - LIGACAO PREDIAL DE AGUA                                                                                                                                                                                                                                                                                                                                                                                                  </v>
          </cell>
          <cell r="C1478" t="str">
            <v xml:space="preserve">UN    </v>
          </cell>
          <cell r="D1478" t="str">
            <v>AS</v>
          </cell>
          <cell r="E1478" t="str">
            <v>5,54</v>
          </cell>
        </row>
        <row r="1479">
          <cell r="A1479">
            <v>43590</v>
          </cell>
          <cell r="B1479" t="str">
            <v xml:space="preserve">CREMONA RETANGULAR INJETADA LISA COM CHAVE, COM CASTANHA / ALCA, EM LATAO, COM ACABAMENTO CROMADO, DE SOBREPOR / EMBUTIR                                                                                                                                                                                                                                                                                                                                                                                  </v>
          </cell>
          <cell r="C1479" t="str">
            <v xml:space="preserve">UN    </v>
          </cell>
          <cell r="D1479" t="str">
            <v>CR</v>
          </cell>
          <cell r="E1479" t="str">
            <v>157,99</v>
          </cell>
        </row>
        <row r="1480">
          <cell r="A1480">
            <v>43589</v>
          </cell>
          <cell r="B1480" t="str">
            <v xml:space="preserve">CREMONA RETANGULAR INJETADA LISA, COM CASTANHA / ALCA, EM LATAO, COM ACABAMENTO CROMADO, DE SOBREPOR / EMBUTIR                                                                                                                                                                                                                                                                                                                                                                                            </v>
          </cell>
          <cell r="C1480" t="str">
            <v xml:space="preserve">UN    </v>
          </cell>
          <cell r="D1480" t="str">
            <v>CR</v>
          </cell>
          <cell r="E1480" t="str">
            <v>28,58</v>
          </cell>
        </row>
        <row r="1481">
          <cell r="A1481">
            <v>34519</v>
          </cell>
          <cell r="B1481" t="str">
            <v xml:space="preserve">CRUZETA DE CONCRETO LEVE, COMP. 2000 MM SECAO, 90 X 90 MM                                                                                                                                                                                                                                                                                                                                                                                                                                                 </v>
          </cell>
          <cell r="C1481" t="str">
            <v xml:space="preserve">UN    </v>
          </cell>
          <cell r="D1481" t="str">
            <v>AS</v>
          </cell>
          <cell r="E1481" t="str">
            <v>78,16</v>
          </cell>
        </row>
        <row r="1482">
          <cell r="A1482">
            <v>1649</v>
          </cell>
          <cell r="B1482" t="str">
            <v xml:space="preserve">CRUZETA DE FERRO GALVANIZADO, COM ROSCA BSP, DE 1 1/2"                                                                                                                                                                                                                                                                                                                                                                                                                                                    </v>
          </cell>
          <cell r="C1482" t="str">
            <v xml:space="preserve">UN    </v>
          </cell>
          <cell r="D1482" t="str">
            <v>AS</v>
          </cell>
          <cell r="E1482" t="str">
            <v>79,17</v>
          </cell>
        </row>
        <row r="1483">
          <cell r="A1483">
            <v>1653</v>
          </cell>
          <cell r="B1483" t="str">
            <v xml:space="preserve">CRUZETA DE FERRO GALVANIZADO, COM ROSCA BSP, DE 1 1/4"                                                                                                                                                                                                                                                                                                                                                                                                                                                    </v>
          </cell>
          <cell r="C1483" t="str">
            <v xml:space="preserve">UN    </v>
          </cell>
          <cell r="D1483" t="str">
            <v>AS</v>
          </cell>
          <cell r="E1483" t="str">
            <v>62,01</v>
          </cell>
        </row>
        <row r="1484">
          <cell r="A1484">
            <v>1647</v>
          </cell>
          <cell r="B1484" t="str">
            <v xml:space="preserve">CRUZETA DE FERRO GALVANIZADO, COM ROSCA BSP, DE 1/2"                                                                                                                                                                                                                                                                                                                                                                                                                                                      </v>
          </cell>
          <cell r="C1484" t="str">
            <v xml:space="preserve">UN    </v>
          </cell>
          <cell r="D1484" t="str">
            <v>AS</v>
          </cell>
          <cell r="E1484" t="str">
            <v>22,21</v>
          </cell>
        </row>
        <row r="1485">
          <cell r="A1485">
            <v>1648</v>
          </cell>
          <cell r="B1485" t="str">
            <v xml:space="preserve">CRUZETA DE FERRO GALVANIZADO, COM ROSCA BSP, DE 1"                                                                                                                                                                                                                                                                                                                                                                                                                                                        </v>
          </cell>
          <cell r="C1485" t="str">
            <v xml:space="preserve">UN    </v>
          </cell>
          <cell r="D1485" t="str">
            <v>AS</v>
          </cell>
          <cell r="E1485" t="str">
            <v>42,64</v>
          </cell>
        </row>
        <row r="1486">
          <cell r="A1486">
            <v>1651</v>
          </cell>
          <cell r="B1486" t="str">
            <v xml:space="preserve">CRUZETA DE FERRO GALVANIZADO, COM ROSCA BSP, DE 2 1/2"                                                                                                                                                                                                                                                                                                                                                                                                                                                    </v>
          </cell>
          <cell r="C1486" t="str">
            <v xml:space="preserve">UN    </v>
          </cell>
          <cell r="D1486" t="str">
            <v>AS</v>
          </cell>
          <cell r="E1486" t="str">
            <v>197,82</v>
          </cell>
        </row>
        <row r="1487">
          <cell r="A1487">
            <v>1650</v>
          </cell>
          <cell r="B1487" t="str">
            <v xml:space="preserve">CRUZETA DE FERRO GALVANIZADO, COM ROSCA BSP, DE 2"                                                                                                                                                                                                                                                                                                                                                                                                                                                        </v>
          </cell>
          <cell r="C1487" t="str">
            <v xml:space="preserve">UN    </v>
          </cell>
          <cell r="D1487" t="str">
            <v>AS</v>
          </cell>
          <cell r="E1487" t="str">
            <v>109,34</v>
          </cell>
        </row>
        <row r="1488">
          <cell r="A1488">
            <v>1654</v>
          </cell>
          <cell r="B1488" t="str">
            <v xml:space="preserve">CRUZETA DE FERRO GALVANIZADO, COM ROSCA BSP, DE 3/4"                                                                                                                                                                                                                                                                                                                                                                                                                                                      </v>
          </cell>
          <cell r="C1488" t="str">
            <v xml:space="preserve">UN    </v>
          </cell>
          <cell r="D1488" t="str">
            <v>AS</v>
          </cell>
          <cell r="E1488" t="str">
            <v>30,48</v>
          </cell>
        </row>
        <row r="1489">
          <cell r="A1489">
            <v>1652</v>
          </cell>
          <cell r="B1489" t="str">
            <v xml:space="preserve">CRUZETA DE FERRO GALVANIZADO, COM ROSCA BSP, DE 3"                                                                                                                                                                                                                                                                                                                                                                                                                                                        </v>
          </cell>
          <cell r="C1489" t="str">
            <v xml:space="preserve">UN    </v>
          </cell>
          <cell r="D1489" t="str">
            <v>AS</v>
          </cell>
          <cell r="E1489" t="str">
            <v>283,92</v>
          </cell>
        </row>
        <row r="1490">
          <cell r="A1490">
            <v>10510</v>
          </cell>
          <cell r="B1490" t="str">
            <v xml:space="preserve">CRUZETA DE MADEIRA TRATADA, *90 X 115 X 2400* MM, EM EUCALIPTO OU EQUIVALENTE DA REGIAO                                                                                                                                                                                                                                                                                                                                                                                                                   </v>
          </cell>
          <cell r="C1490" t="str">
            <v xml:space="preserve">UN    </v>
          </cell>
          <cell r="D1490" t="str">
            <v>CR</v>
          </cell>
          <cell r="E1490" t="str">
            <v>133,87</v>
          </cell>
        </row>
        <row r="1491">
          <cell r="A1491">
            <v>1747</v>
          </cell>
          <cell r="B1491" t="str">
            <v xml:space="preserve">CUBA ACO INOX (AISI 304) DE EMBUTIR COM VALVULA DE 3 1/2 ", DE *56 X 33 X 12* CM                                                                                                                                                                                                                                                                                                                                                                                                                          </v>
          </cell>
          <cell r="C1491" t="str">
            <v xml:space="preserve">UN    </v>
          </cell>
          <cell r="D1491" t="str">
            <v>CR</v>
          </cell>
          <cell r="E1491" t="str">
            <v>179,16</v>
          </cell>
        </row>
        <row r="1492">
          <cell r="A1492">
            <v>1744</v>
          </cell>
          <cell r="B1492" t="str">
            <v xml:space="preserve">CUBA ACO INOX (AISI 304) DE EMBUTIR COM VALVULA 3 1/2 ", DE *40 X 34 X 12* CM                                                                                                                                                                                                                                                                                                                                                                                                                             </v>
          </cell>
          <cell r="C1492" t="str">
            <v xml:space="preserve">UN    </v>
          </cell>
          <cell r="D1492" t="str">
            <v>CR</v>
          </cell>
          <cell r="E1492" t="str">
            <v>124,09</v>
          </cell>
        </row>
        <row r="1493">
          <cell r="A1493">
            <v>1743</v>
          </cell>
          <cell r="B1493" t="str">
            <v xml:space="preserve">CUBA ACO INOX (AISI 304) DE EMBUTIR COM VALVULA 3 1/2 ", DE *46 X 30 X 12* CM                                                                                                                                                                                                                                                                                                                                                                                                                             </v>
          </cell>
          <cell r="C1493" t="str">
            <v xml:space="preserve">UN    </v>
          </cell>
          <cell r="D1493" t="str">
            <v>CR</v>
          </cell>
          <cell r="E1493" t="str">
            <v>162,96</v>
          </cell>
        </row>
        <row r="1494">
          <cell r="A1494">
            <v>39640</v>
          </cell>
          <cell r="B1494" t="str">
            <v xml:space="preserve">CUMEEIRA ARTICULADA (ABA INFERIOR) PARA TELHA ONDULADA DE FIBROCIMENTO E = 4 MM, ABA *330* MM, COMPRIMENTO 500 MM (SEM AMIANTO)                                                                                                                                                                                                                                                                                                                                                                           </v>
          </cell>
          <cell r="C1494" t="str">
            <v xml:space="preserve">UN    </v>
          </cell>
          <cell r="D1494" t="str">
            <v>CR</v>
          </cell>
          <cell r="E1494" t="str">
            <v>13,00</v>
          </cell>
        </row>
        <row r="1495">
          <cell r="A1495">
            <v>7216</v>
          </cell>
          <cell r="B1495" t="str">
            <v xml:space="preserve">CUMEEIRA NORMAL PARA TELHA ESTRUTURAL DE FIBROCIMENTO 2 ABAS, E = 6 MM, DE 1050 X 935 MM (SEM AMIANTO)                                                                                                                                                                                                                                                                                                                                                                                                    </v>
          </cell>
          <cell r="C1495" t="str">
            <v xml:space="preserve">UN    </v>
          </cell>
          <cell r="D1495" t="str">
            <v>CR</v>
          </cell>
          <cell r="E1495" t="str">
            <v>69,85</v>
          </cell>
        </row>
        <row r="1496">
          <cell r="A1496">
            <v>20235</v>
          </cell>
          <cell r="B1496" t="str">
            <v xml:space="preserve">CUMEEIRA NORMAL PARA TELHA ONDULADA DE FIBROCIMENTO, E = 6 MM, ABA 300 MM, COMPRIMENTO 1100 MM (SEM AMIANTO)                                                                                                                                                                                                                                                                                                                                                                                              </v>
          </cell>
          <cell r="C1496" t="str">
            <v xml:space="preserve">UN    </v>
          </cell>
          <cell r="D1496" t="str">
            <v>CR</v>
          </cell>
          <cell r="E1496" t="str">
            <v>56,16</v>
          </cell>
        </row>
        <row r="1497">
          <cell r="A1497">
            <v>7181</v>
          </cell>
          <cell r="B1497" t="str">
            <v xml:space="preserve">CUMEEIRA PARA TELHA CERAMICA, COMPRIMENTO DE *41* CM, RENDIMENTO DE *3* TELHAS/M                                                                                                                                                                                                                                                                                                                                                                                                                          </v>
          </cell>
          <cell r="C1497" t="str">
            <v xml:space="preserve">UN    </v>
          </cell>
          <cell r="D1497" t="str">
            <v>CR</v>
          </cell>
          <cell r="E1497" t="str">
            <v>4,14</v>
          </cell>
        </row>
        <row r="1498">
          <cell r="A1498">
            <v>40742</v>
          </cell>
          <cell r="B1498" t="str">
            <v xml:space="preserve">CUMEEIRA PARA TELHA DE CONCRETO, PARA 2 AGUAS DE TELHADO, COR CINZA, RENDIMENTO DE *3* TELHAS/M                                                                                                                                                                                                                                                                                                                                                                                                           </v>
          </cell>
          <cell r="C1498" t="str">
            <v xml:space="preserve">UN    </v>
          </cell>
          <cell r="D1498" t="str">
            <v>CR</v>
          </cell>
          <cell r="E1498" t="str">
            <v>11,59</v>
          </cell>
        </row>
        <row r="1499">
          <cell r="A1499">
            <v>7214</v>
          </cell>
          <cell r="B1499" t="str">
            <v xml:space="preserve">CUMEEIRA SHED PARA TELHA ONDULADA DE FIBROCIMENTO, E = 6 MM, ABA 280 MM, COMPRIMENTO 1100 MM (SEM AMIANTO)                                                                                                                                                                                                                                                                                                                                                                                                </v>
          </cell>
          <cell r="C1499" t="str">
            <v xml:space="preserve">UN    </v>
          </cell>
          <cell r="D1499" t="str">
            <v>CR</v>
          </cell>
          <cell r="E1499" t="str">
            <v>68,21</v>
          </cell>
        </row>
        <row r="1500">
          <cell r="A1500">
            <v>7219</v>
          </cell>
          <cell r="B1500" t="str">
            <v xml:space="preserve">CUMEEIRA UNIVERSAL PARA TELHA ONDULADA DE FIBROCIMENTO, E = 6 MM, ABA 210 MM, COMPRIMENTO 1100 MM (SEM AMIANTO)                                                                                                                                                                                                                                                                                                                                                                                           </v>
          </cell>
          <cell r="C1500" t="str">
            <v xml:space="preserve">UN    </v>
          </cell>
          <cell r="D1500" t="str">
            <v>CR</v>
          </cell>
          <cell r="E1500" t="str">
            <v>60,50</v>
          </cell>
        </row>
        <row r="1501">
          <cell r="A1501">
            <v>37971</v>
          </cell>
          <cell r="B1501" t="str">
            <v xml:space="preserve">CURVA CPVC, 90 GRAUS, SOLDAVEL, 15 MM, PARA AGUA QUENTE                                                                                                                                                                                                                                                                                                                                                                                                                                                   </v>
          </cell>
          <cell r="C1501" t="str">
            <v xml:space="preserve">UN    </v>
          </cell>
          <cell r="D1501" t="str">
            <v>CR</v>
          </cell>
          <cell r="E1501" t="str">
            <v>4,72</v>
          </cell>
        </row>
        <row r="1502">
          <cell r="A1502">
            <v>37972</v>
          </cell>
          <cell r="B1502" t="str">
            <v xml:space="preserve">CURVA CPVC, 90 GRAUS, SOLDAVEL, 22 MM, PARA AGUA QUENTE                                                                                                                                                                                                                                                                                                                                                                                                                                                   </v>
          </cell>
          <cell r="C1502" t="str">
            <v xml:space="preserve">UN    </v>
          </cell>
          <cell r="D1502" t="str">
            <v>CR</v>
          </cell>
          <cell r="E1502" t="str">
            <v>6,69</v>
          </cell>
        </row>
        <row r="1503">
          <cell r="A1503">
            <v>37973</v>
          </cell>
          <cell r="B1503" t="str">
            <v xml:space="preserve">CURVA CPVC, 90 GRAUS, SOLDAVEL, 28 MM, PARA AGUA QUENTE                                                                                                                                                                                                                                                                                                                                                                                                                                                   </v>
          </cell>
          <cell r="C1503" t="str">
            <v xml:space="preserve">UN    </v>
          </cell>
          <cell r="D1503" t="str">
            <v>CR</v>
          </cell>
          <cell r="E1503" t="str">
            <v>12,57</v>
          </cell>
        </row>
        <row r="1504">
          <cell r="A1504">
            <v>1926</v>
          </cell>
          <cell r="B1504" t="str">
            <v xml:space="preserve">CURVA DE PVC 45 GRAUS, SOLDAVEL, 20 MM, COR MARROM, PARA AGUA FRIA PREDIAL                                                                                                                                                                                                                                                                                                                                                                                                                                </v>
          </cell>
          <cell r="C1504" t="str">
            <v xml:space="preserve">UN    </v>
          </cell>
          <cell r="D1504" t="str">
            <v>CR</v>
          </cell>
          <cell r="E1504" t="str">
            <v>2,84</v>
          </cell>
        </row>
        <row r="1505">
          <cell r="A1505">
            <v>1927</v>
          </cell>
          <cell r="B1505" t="str">
            <v xml:space="preserve">CURVA DE PVC 45 GRAUS, SOLDAVEL, 25 MM, COR MARROM, PARA AGUA FRIA PREDIAL                                                                                                                                                                                                                                                                                                                                                                                                                                </v>
          </cell>
          <cell r="C1505" t="str">
            <v xml:space="preserve">UN    </v>
          </cell>
          <cell r="D1505" t="str">
            <v>CR</v>
          </cell>
          <cell r="E1505" t="str">
            <v>3,19</v>
          </cell>
        </row>
        <row r="1506">
          <cell r="A1506">
            <v>1923</v>
          </cell>
          <cell r="B1506" t="str">
            <v xml:space="preserve">CURVA DE PVC 45 GRAUS, SOLDAVEL, 32 MM, COR MARROM, PARA AGUA FRIA PREDIAL                                                                                                                                                                                                                                                                                                                                                                                                                                </v>
          </cell>
          <cell r="C1506" t="str">
            <v xml:space="preserve">UN    </v>
          </cell>
          <cell r="D1506" t="str">
            <v>CR</v>
          </cell>
          <cell r="E1506" t="str">
            <v>5,81</v>
          </cell>
        </row>
        <row r="1507">
          <cell r="A1507">
            <v>1929</v>
          </cell>
          <cell r="B1507" t="str">
            <v xml:space="preserve">CURVA DE PVC 45 GRAUS, SOLDAVEL, 40 MM, COR MARROM, PARA AGUA FRIA PREDIAL                                                                                                                                                                                                                                                                                                                                                                                                                                </v>
          </cell>
          <cell r="C1507" t="str">
            <v xml:space="preserve">UN    </v>
          </cell>
          <cell r="D1507" t="str">
            <v>CR</v>
          </cell>
          <cell r="E1507" t="str">
            <v>7,05</v>
          </cell>
        </row>
        <row r="1508">
          <cell r="A1508">
            <v>1930</v>
          </cell>
          <cell r="B1508" t="str">
            <v xml:space="preserve">CURVA DE PVC 45 GRAUS, SOLDAVEL, 50 MM, COR MARROM, PARA AGUA FRIA PREDIAL                                                                                                                                                                                                                                                                                                                                                                                                                                </v>
          </cell>
          <cell r="C1508" t="str">
            <v xml:space="preserve">UN    </v>
          </cell>
          <cell r="D1508" t="str">
            <v>CR</v>
          </cell>
          <cell r="E1508" t="str">
            <v>12,06</v>
          </cell>
        </row>
        <row r="1509">
          <cell r="A1509">
            <v>1924</v>
          </cell>
          <cell r="B1509" t="str">
            <v xml:space="preserve">CURVA DE PVC 45 GRAUS, SOLDAVEL, 60 MM, COR MARROM, PARA AGUA FRIA PREDIAL                                                                                                                                                                                                                                                                                                                                                                                                                                </v>
          </cell>
          <cell r="C1509" t="str">
            <v xml:space="preserve">UN    </v>
          </cell>
          <cell r="D1509" t="str">
            <v>CR</v>
          </cell>
          <cell r="E1509" t="str">
            <v>19,46</v>
          </cell>
        </row>
        <row r="1510">
          <cell r="A1510">
            <v>1922</v>
          </cell>
          <cell r="B1510" t="str">
            <v xml:space="preserve">CURVA DE PVC 45 GRAUS, SOLDAVEL, 75 MM, COR MARROM, PARA AGUA FRIA PREDIAL                                                                                                                                                                                                                                                                                                                                                                                                                                </v>
          </cell>
          <cell r="C1510" t="str">
            <v xml:space="preserve">UN    </v>
          </cell>
          <cell r="D1510" t="str">
            <v>CR</v>
          </cell>
          <cell r="E1510" t="str">
            <v>40,25</v>
          </cell>
        </row>
        <row r="1511">
          <cell r="A1511">
            <v>1953</v>
          </cell>
          <cell r="B1511" t="str">
            <v xml:space="preserve">CURVA DE PVC 45 GRAUS, SOLDAVEL, 85 MM, COR MARROM, PARA AGUA FRIA PREDIAL                                                                                                                                                                                                                                                                                                                                                                                                                                </v>
          </cell>
          <cell r="C1511" t="str">
            <v xml:space="preserve">UN    </v>
          </cell>
          <cell r="D1511" t="str">
            <v>CR</v>
          </cell>
          <cell r="E1511" t="str">
            <v>49,14</v>
          </cell>
        </row>
        <row r="1512">
          <cell r="A1512">
            <v>1962</v>
          </cell>
          <cell r="B1512" t="str">
            <v xml:space="preserve">CURVA DE PVC 90 GRAUS, SOLDAVEL, 110 MM, COR MARROM, PARA AGUA FRIA PREDIAL                                                                                                                                                                                                                                                                                                                                                                                                                               </v>
          </cell>
          <cell r="C1512" t="str">
            <v xml:space="preserve">UN    </v>
          </cell>
          <cell r="D1512" t="str">
            <v>CR</v>
          </cell>
          <cell r="E1512" t="str">
            <v>238,71</v>
          </cell>
        </row>
        <row r="1513">
          <cell r="A1513">
            <v>1955</v>
          </cell>
          <cell r="B1513" t="str">
            <v xml:space="preserve">CURVA DE PVC 90 GRAUS, SOLDAVEL, 20 MM, COR MARROM, PARA AGUA FRIA PREDIAL                                                                                                                                                                                                                                                                                                                                                                                                                                </v>
          </cell>
          <cell r="C1513" t="str">
            <v xml:space="preserve">UN    </v>
          </cell>
          <cell r="D1513" t="str">
            <v>CR</v>
          </cell>
          <cell r="E1513" t="str">
            <v>2,75</v>
          </cell>
        </row>
        <row r="1514">
          <cell r="A1514">
            <v>1956</v>
          </cell>
          <cell r="B1514" t="str">
            <v xml:space="preserve">CURVA DE PVC 90 GRAUS, SOLDAVEL, 25 MM, COR MARROM, PARA AGUA FRIA PREDIAL                                                                                                                                                                                                                                                                                                                                                                                                                                </v>
          </cell>
          <cell r="C1514" t="str">
            <v xml:space="preserve">UN    </v>
          </cell>
          <cell r="D1514" t="str">
            <v>CR</v>
          </cell>
          <cell r="E1514" t="str">
            <v>3,88</v>
          </cell>
        </row>
        <row r="1515">
          <cell r="A1515">
            <v>1957</v>
          </cell>
          <cell r="B1515" t="str">
            <v xml:space="preserve">CURVA DE PVC 90 GRAUS, SOLDAVEL, 32 MM, COR MARROM, PARA AGUA FRIA PREDIAL                                                                                                                                                                                                                                                                                                                                                                                                                                </v>
          </cell>
          <cell r="C1515" t="str">
            <v xml:space="preserve">UN    </v>
          </cell>
          <cell r="D1515" t="str">
            <v>CR</v>
          </cell>
          <cell r="E1515" t="str">
            <v>8,40</v>
          </cell>
        </row>
        <row r="1516">
          <cell r="A1516">
            <v>1958</v>
          </cell>
          <cell r="B1516" t="str">
            <v xml:space="preserve">CURVA DE PVC 90 GRAUS, SOLDAVEL, 40 MM, COR MARROM, PARA AGUA FRIA PREDIAL                                                                                                                                                                                                                                                                                                                                                                                                                                </v>
          </cell>
          <cell r="C1516" t="str">
            <v xml:space="preserve">UN    </v>
          </cell>
          <cell r="D1516" t="str">
            <v>CR</v>
          </cell>
          <cell r="E1516" t="str">
            <v>15,63</v>
          </cell>
        </row>
        <row r="1517">
          <cell r="A1517">
            <v>1959</v>
          </cell>
          <cell r="B1517" t="str">
            <v xml:space="preserve">CURVA DE PVC 90 GRAUS, SOLDAVEL, 50 MM, COR MARROM, PARA AGUA FRIA PREDIAL                                                                                                                                                                                                                                                                                                                                                                                                                                </v>
          </cell>
          <cell r="C1517" t="str">
            <v xml:space="preserve">UN    </v>
          </cell>
          <cell r="D1517" t="str">
            <v>CR</v>
          </cell>
          <cell r="E1517" t="str">
            <v>16,96</v>
          </cell>
        </row>
        <row r="1518">
          <cell r="A1518">
            <v>1925</v>
          </cell>
          <cell r="B1518" t="str">
            <v xml:space="preserve">CURVA DE PVC 90 GRAUS, SOLDAVEL, 60 MM, COR MARROM, PARA AGUA FRIA PREDIAL                                                                                                                                                                                                                                                                                                                                                                                                                                </v>
          </cell>
          <cell r="C1518" t="str">
            <v xml:space="preserve">UN    </v>
          </cell>
          <cell r="D1518" t="str">
            <v>CR</v>
          </cell>
          <cell r="E1518" t="str">
            <v>44,33</v>
          </cell>
        </row>
        <row r="1519">
          <cell r="A1519">
            <v>1960</v>
          </cell>
          <cell r="B1519" t="str">
            <v xml:space="preserve">CURVA DE PVC 90 GRAUS, SOLDAVEL, 75 MM, COR MARROM, PARA AGUA FRIA PREDIAL                                                                                                                                                                                                                                                                                                                                                                                                                                </v>
          </cell>
          <cell r="C1519" t="str">
            <v xml:space="preserve">UN    </v>
          </cell>
          <cell r="D1519" t="str">
            <v>CR</v>
          </cell>
          <cell r="E1519" t="str">
            <v>68,07</v>
          </cell>
        </row>
        <row r="1520">
          <cell r="A1520">
            <v>1961</v>
          </cell>
          <cell r="B1520" t="str">
            <v xml:space="preserve">CURVA DE PVC 90 GRAUS, SOLDAVEL, 85 MM, COR MARROM, PARA AGUA FRIA PREDIAL                                                                                                                                                                                                                                                                                                                                                                                                                                </v>
          </cell>
          <cell r="C1520" t="str">
            <v xml:space="preserve">UN    </v>
          </cell>
          <cell r="D1520" t="str">
            <v>CR</v>
          </cell>
          <cell r="E1520" t="str">
            <v>87,21</v>
          </cell>
        </row>
        <row r="1521">
          <cell r="A1521">
            <v>38423</v>
          </cell>
          <cell r="B1521" t="str">
            <v xml:space="preserve">CURVA DE PVC, 90 GRAUS, SERIE R, DN 100 MM, PARA ESGOTO PREDIAL                                                                                                                                                                                                                                                                                                                                                                                                                                           </v>
          </cell>
          <cell r="C1521" t="str">
            <v xml:space="preserve">UN    </v>
          </cell>
          <cell r="D1521" t="str">
            <v>CR</v>
          </cell>
          <cell r="E1521" t="str">
            <v>38,07</v>
          </cell>
        </row>
        <row r="1522">
          <cell r="A1522">
            <v>39866</v>
          </cell>
          <cell r="B1522" t="str">
            <v xml:space="preserve">CURVA DE TRANSPOSICAO BRONZE/LATAO (REF 736) SEM ANEL DE SOLDA, BOLSA X BOLSA, 15 MM                                                                                                                                                                                                                                                                                                                                                                                                                      </v>
          </cell>
          <cell r="C1522" t="str">
            <v xml:space="preserve">UN    </v>
          </cell>
          <cell r="D1522" t="str">
            <v>AS</v>
          </cell>
          <cell r="E1522" t="str">
            <v>17,89</v>
          </cell>
        </row>
        <row r="1523">
          <cell r="A1523">
            <v>39867</v>
          </cell>
          <cell r="B1523" t="str">
            <v xml:space="preserve">CURVA DE TRANSPOSICAO BRONZE/LATAO (REF 736) SEM ANEL DE SOLDA, BOLSA X BOLSA, 22 MM                                                                                                                                                                                                                                                                                                                                                                                                                      </v>
          </cell>
          <cell r="C1523" t="str">
            <v xml:space="preserve">UN    </v>
          </cell>
          <cell r="D1523" t="str">
            <v>AS</v>
          </cell>
          <cell r="E1523" t="str">
            <v>39,78</v>
          </cell>
        </row>
        <row r="1524">
          <cell r="A1524">
            <v>39868</v>
          </cell>
          <cell r="B1524" t="str">
            <v xml:space="preserve">CURVA DE TRANSPOSICAO BRONZE/LATAO (REF 736) SEM ANEL DE SOLDA, BOLSA X BOLSA, 28 MM                                                                                                                                                                                                                                                                                                                                                                                                                      </v>
          </cell>
          <cell r="C1524" t="str">
            <v xml:space="preserve">UN    </v>
          </cell>
          <cell r="D1524" t="str">
            <v>AS</v>
          </cell>
          <cell r="E1524" t="str">
            <v>71,67</v>
          </cell>
        </row>
        <row r="1525">
          <cell r="A1525">
            <v>37999</v>
          </cell>
          <cell r="B1525" t="str">
            <v xml:space="preserve">CURVA DE TRANSPOSICAO, CPVC, SOLDAVEL, 15 MM                                                                                                                                                                                                                                                                                                                                                                                                                                                              </v>
          </cell>
          <cell r="C1525" t="str">
            <v xml:space="preserve">UN    </v>
          </cell>
          <cell r="D1525" t="str">
            <v>CR</v>
          </cell>
          <cell r="E1525" t="str">
            <v>7,95</v>
          </cell>
        </row>
        <row r="1526">
          <cell r="A1526">
            <v>38000</v>
          </cell>
          <cell r="B1526" t="str">
            <v xml:space="preserve">CURVA DE TRANSPOSICAO, CPVC, SOLDAVEL, 22 MM                                                                                                                                                                                                                                                                                                                                                                                                                                                              </v>
          </cell>
          <cell r="C1526" t="str">
            <v xml:space="preserve">UN    </v>
          </cell>
          <cell r="D1526" t="str">
            <v>CR</v>
          </cell>
          <cell r="E1526" t="str">
            <v>9,28</v>
          </cell>
        </row>
        <row r="1527">
          <cell r="A1527">
            <v>38129</v>
          </cell>
          <cell r="B1527" t="str">
            <v xml:space="preserve">CURVA DE TRANSPOSICAO, PVC SOLDAVEL, 20 MM, COR MARROM, PARA AGUA FRIA PREDIAL                                                                                                                                                                                                                                                                                                                                                                                                                            </v>
          </cell>
          <cell r="C1527" t="str">
            <v xml:space="preserve">UN    </v>
          </cell>
          <cell r="D1527" t="str">
            <v>CR</v>
          </cell>
          <cell r="E1527" t="str">
            <v>6,40</v>
          </cell>
        </row>
        <row r="1528">
          <cell r="A1528">
            <v>38025</v>
          </cell>
          <cell r="B1528" t="str">
            <v xml:space="preserve">CURVA DE TRANSPOSICAO, PVC, SOLDAVEL, 25 MM, COR MARROM, PARA AGUA FRIA PREDIAL                                                                                                                                                                                                                                                                                                                                                                                                                           </v>
          </cell>
          <cell r="C1528" t="str">
            <v xml:space="preserve">UN    </v>
          </cell>
          <cell r="D1528" t="str">
            <v>CR</v>
          </cell>
          <cell r="E1528" t="str">
            <v>8,69</v>
          </cell>
        </row>
        <row r="1529">
          <cell r="A1529">
            <v>38026</v>
          </cell>
          <cell r="B1529" t="str">
            <v xml:space="preserve">CURVA DE TRANSPOSICAO, PVC, SOLDAVEL, 32 MM, COR MARROM, PARA AGUA FRIA PREDIAL                                                                                                                                                                                                                                                                                                                                                                                                                           </v>
          </cell>
          <cell r="C1529" t="str">
            <v xml:space="preserve">UN    </v>
          </cell>
          <cell r="D1529" t="str">
            <v>CR</v>
          </cell>
          <cell r="E1529" t="str">
            <v>21,45</v>
          </cell>
        </row>
        <row r="1530">
          <cell r="A1530">
            <v>1858</v>
          </cell>
          <cell r="B1530" t="str">
            <v xml:space="preserve">CURVA LONGA PVC, PB, JE, 45 GRAUS, DN 100 MM, PARA REDE COLETORA ESGOTO                                                                                                                                                                                                                                                                                                                                                                                                                                   </v>
          </cell>
          <cell r="C1530" t="str">
            <v xml:space="preserve">UN    </v>
          </cell>
          <cell r="D1530" t="str">
            <v>CR</v>
          </cell>
          <cell r="E1530" t="str">
            <v>58,99</v>
          </cell>
        </row>
        <row r="1531">
          <cell r="A1531">
            <v>1844</v>
          </cell>
          <cell r="B1531" t="str">
            <v xml:space="preserve">CURVA LONGA PVC, PB, JE, 45 GRAUS, DN 150 MM, PARA REDE COLETORA ESGOTO                                                                                                                                                                                                                                                                                                                                                                                                                                   </v>
          </cell>
          <cell r="C1531" t="str">
            <v xml:space="preserve">UN    </v>
          </cell>
          <cell r="D1531" t="str">
            <v>CR</v>
          </cell>
          <cell r="E1531" t="str">
            <v>135,10</v>
          </cell>
        </row>
        <row r="1532">
          <cell r="A1532">
            <v>1863</v>
          </cell>
          <cell r="B1532" t="str">
            <v xml:space="preserve">CURVA LONGA PVC, PB, JE, 90 GRAUS, DN 100 MM, PARA REDE COLETORA ESGOTO                                                                                                                                                                                                                                                                                                                                                                                                                                   </v>
          </cell>
          <cell r="C1532" t="str">
            <v xml:space="preserve">UN    </v>
          </cell>
          <cell r="D1532" t="str">
            <v>CR</v>
          </cell>
          <cell r="E1532" t="str">
            <v>62,78</v>
          </cell>
        </row>
        <row r="1533">
          <cell r="A1533">
            <v>1865</v>
          </cell>
          <cell r="B1533" t="str">
            <v xml:space="preserve">CURVA LONGA PVC, PB, JE, 90 GRAUS, DN 150 MM, PARA REDE COLETORA ESGOTO                                                                                                                                                                                                                                                                                                                                                                                                                                   </v>
          </cell>
          <cell r="C1533" t="str">
            <v xml:space="preserve">UN    </v>
          </cell>
          <cell r="D1533" t="str">
            <v>CR</v>
          </cell>
          <cell r="E1533" t="str">
            <v>163,57</v>
          </cell>
        </row>
        <row r="1534">
          <cell r="A1534">
            <v>36355</v>
          </cell>
          <cell r="B1534" t="str">
            <v xml:space="preserve">CURVA PPR 90 GRAUS, F/F, DN 20 MM, PARA AGUA QUENTE PREDIAL                                                                                                                                                                                                                                                                                                                                                                                                                                               </v>
          </cell>
          <cell r="C1534" t="str">
            <v xml:space="preserve">UN    </v>
          </cell>
          <cell r="D1534" t="str">
            <v>AS</v>
          </cell>
          <cell r="E1534" t="str">
            <v>9,46</v>
          </cell>
        </row>
        <row r="1535">
          <cell r="A1535">
            <v>36356</v>
          </cell>
          <cell r="B1535" t="str">
            <v xml:space="preserve">CURVA PPR 90 GRAUS, F/F, DN 25 MM, PARA AGUA QUENTE PREDIAL                                                                                                                                                                                                                                                                                                                                                                                                                                               </v>
          </cell>
          <cell r="C1535" t="str">
            <v xml:space="preserve">UN    </v>
          </cell>
          <cell r="D1535" t="str">
            <v>AS</v>
          </cell>
          <cell r="E1535" t="str">
            <v>15,22</v>
          </cell>
        </row>
        <row r="1536">
          <cell r="A1536">
            <v>1966</v>
          </cell>
          <cell r="B1536" t="str">
            <v xml:space="preserve">CURVA PVC CURTA 90 GRAUS, DN 100 MM, PARA ESGOTO PREDIAL                                                                                                                                                                                                                                                                                                                                                                                                                                                  </v>
          </cell>
          <cell r="C1536" t="str">
            <v xml:space="preserve">UN    </v>
          </cell>
          <cell r="D1536" t="str">
            <v>CR</v>
          </cell>
          <cell r="E1536" t="str">
            <v>25,03</v>
          </cell>
        </row>
        <row r="1537">
          <cell r="A1537">
            <v>1933</v>
          </cell>
          <cell r="B1537" t="str">
            <v xml:space="preserve">CURVA PVC CURTA 90 GRAUS, DN 40 MM, PARA ESGOTO PREDIAL                                                                                                                                                                                                                                                                                                                                                                                                                                                   </v>
          </cell>
          <cell r="C1537" t="str">
            <v xml:space="preserve">UN    </v>
          </cell>
          <cell r="D1537" t="str">
            <v>CR</v>
          </cell>
          <cell r="E1537" t="str">
            <v>5,39</v>
          </cell>
        </row>
        <row r="1538">
          <cell r="A1538">
            <v>1932</v>
          </cell>
          <cell r="B1538" t="str">
            <v xml:space="preserve">CURVA PVC CURTA 90 GRAUS, DN 50 MM, PARA ESGOTO PREDIAL                                                                                                                                                                                                                                                                                                                                                                                                                                                   </v>
          </cell>
          <cell r="C1538" t="str">
            <v xml:space="preserve">UN    </v>
          </cell>
          <cell r="D1538" t="str">
            <v>CR</v>
          </cell>
          <cell r="E1538" t="str">
            <v>12,35</v>
          </cell>
        </row>
        <row r="1539">
          <cell r="A1539">
            <v>1951</v>
          </cell>
          <cell r="B1539" t="str">
            <v xml:space="preserve">CURVA PVC CURTA 90 GRAUS, DN 75 MM, PARA ESGOTO PREDIAL                                                                                                                                                                                                                                                                                                                                                                                                                                                   </v>
          </cell>
          <cell r="C1539" t="str">
            <v xml:space="preserve">UN    </v>
          </cell>
          <cell r="D1539" t="str">
            <v>CR</v>
          </cell>
          <cell r="E1539" t="str">
            <v>25,76</v>
          </cell>
        </row>
        <row r="1540">
          <cell r="A1540">
            <v>1970</v>
          </cell>
          <cell r="B1540" t="str">
            <v xml:space="preserve">CURVA PVC LONGA 90 GRAUS, DN 100 MM, PARA ESGOTO PREDIAL                                                                                                                                                                                                                                                                                                                                                                                                                                                  </v>
          </cell>
          <cell r="C1540" t="str">
            <v xml:space="preserve">UN    </v>
          </cell>
          <cell r="D1540" t="str">
            <v>CR</v>
          </cell>
          <cell r="E1540" t="str">
            <v>62,58</v>
          </cell>
        </row>
        <row r="1541">
          <cell r="A1541">
            <v>1967</v>
          </cell>
          <cell r="B1541" t="str">
            <v xml:space="preserve">CURVA PVC LONGA 90 GRAUS, DN 40 MM, PARA ESGOTO PREDIAL                                                                                                                                                                                                                                                                                                                                                                                                                                                   </v>
          </cell>
          <cell r="C1541" t="str">
            <v xml:space="preserve">UN    </v>
          </cell>
          <cell r="D1541" t="str">
            <v>CR</v>
          </cell>
          <cell r="E1541" t="str">
            <v>7,43</v>
          </cell>
        </row>
        <row r="1542">
          <cell r="A1542">
            <v>1968</v>
          </cell>
          <cell r="B1542" t="str">
            <v xml:space="preserve">CURVA PVC LONGA 90 GRAUS, DN 50 MM, PARA ESGOTO PREDIAL                                                                                                                                                                                                                                                                                                                                                                                                                                                   </v>
          </cell>
          <cell r="C1542" t="str">
            <v xml:space="preserve">UN    </v>
          </cell>
          <cell r="D1542" t="str">
            <v>CR</v>
          </cell>
          <cell r="E1542" t="str">
            <v>14,69</v>
          </cell>
        </row>
        <row r="1543">
          <cell r="A1543">
            <v>1969</v>
          </cell>
          <cell r="B1543" t="str">
            <v xml:space="preserve">CURVA PVC LONGA 90 GRAUS, DN 75 MM, PARA ESGOTO PREDIAL                                                                                                                                                                                                                                                                                                                                                                                                                                                   </v>
          </cell>
          <cell r="C1543" t="str">
            <v xml:space="preserve">UN    </v>
          </cell>
          <cell r="D1543" t="str">
            <v>CR</v>
          </cell>
          <cell r="E1543" t="str">
            <v>47,81</v>
          </cell>
        </row>
        <row r="1544">
          <cell r="A1544">
            <v>1827</v>
          </cell>
          <cell r="B1544" t="str">
            <v xml:space="preserve">CURVA PVC PBA, JE, PB, 45 GRAUS, DN 100 / DE 110 MM, PARA REDE AGUA (NBR 10351)                                                                                                                                                                                                                                                                                                                                                                                                                           </v>
          </cell>
          <cell r="C1544" t="str">
            <v xml:space="preserve">UN    </v>
          </cell>
          <cell r="D1544" t="str">
            <v>AS</v>
          </cell>
          <cell r="E1544" t="str">
            <v>157,17</v>
          </cell>
        </row>
        <row r="1545">
          <cell r="A1545">
            <v>1831</v>
          </cell>
          <cell r="B1545" t="str">
            <v xml:space="preserve">CURVA PVC PBA, JE, PB, 45 GRAUS, DN 50 / DE 60 MM, PARA REDE AGUA (NBR 10351)                                                                                                                                                                                                                                                                                                                                                                                                                             </v>
          </cell>
          <cell r="C1545" t="str">
            <v xml:space="preserve">UN    </v>
          </cell>
          <cell r="D1545" t="str">
            <v>AS</v>
          </cell>
          <cell r="E1545" t="str">
            <v>34,31</v>
          </cell>
        </row>
        <row r="1546">
          <cell r="A1546">
            <v>1825</v>
          </cell>
          <cell r="B1546" t="str">
            <v xml:space="preserve">CURVA PVC PBA, JE, PB, 45 GRAUS, DN 75 / DE 85 MM, PARA REDE AGUA (NBR 10351)                                                                                                                                                                                                                                                                                                                                                                                                                             </v>
          </cell>
          <cell r="C1546" t="str">
            <v xml:space="preserve">UN    </v>
          </cell>
          <cell r="D1546" t="str">
            <v>AS</v>
          </cell>
          <cell r="E1546" t="str">
            <v>84,68</v>
          </cell>
        </row>
        <row r="1547">
          <cell r="A1547">
            <v>1828</v>
          </cell>
          <cell r="B1547" t="str">
            <v xml:space="preserve">CURVA PVC PBA, JE, PB, 90 GRAUS, DN 100 / DE 110 MM, PARA REDE AGUA (NBR 10351)                                                                                                                                                                                                                                                                                                                                                                                                                           </v>
          </cell>
          <cell r="C1547" t="str">
            <v xml:space="preserve">UN    </v>
          </cell>
          <cell r="D1547" t="str">
            <v>AS</v>
          </cell>
          <cell r="E1547" t="str">
            <v>191,80</v>
          </cell>
        </row>
        <row r="1548">
          <cell r="A1548">
            <v>1845</v>
          </cell>
          <cell r="B1548" t="str">
            <v xml:space="preserve">CURVA PVC PBA, JE, PB, 90 GRAUS, DN 50 / DE 60 MM, PARA REDE AGUA (NBR 10351)                                                                                                                                                                                                                                                                                                                                                                                                                             </v>
          </cell>
          <cell r="C1548" t="str">
            <v xml:space="preserve">UN    </v>
          </cell>
          <cell r="D1548" t="str">
            <v>AS</v>
          </cell>
          <cell r="E1548" t="str">
            <v>43,00</v>
          </cell>
        </row>
        <row r="1549">
          <cell r="A1549">
            <v>1824</v>
          </cell>
          <cell r="B1549" t="str">
            <v xml:space="preserve">CURVA PVC PBA, JE, PB, 90 GRAUS, DN 75 / DE 85 MM, PARA REDE AGUA (NBR 10351)                                                                                                                                                                                                                                                                                                                                                                                                                             </v>
          </cell>
          <cell r="C1549" t="str">
            <v xml:space="preserve">UN    </v>
          </cell>
          <cell r="D1549" t="str">
            <v>AS</v>
          </cell>
          <cell r="E1549" t="str">
            <v>101,51</v>
          </cell>
        </row>
        <row r="1550">
          <cell r="A1550">
            <v>1940</v>
          </cell>
          <cell r="B1550" t="str">
            <v xml:space="preserve">CURVA PVC 90 GRAUS, ROSCAVEL, 1 1/4", COR BRANCA, AGUA FRIA PREDIAL                                                                                                                                                                                                                                                                                                                                                                                                                                       </v>
          </cell>
          <cell r="C1550" t="str">
            <v xml:space="preserve">UN    </v>
          </cell>
          <cell r="D1550" t="str">
            <v>CR</v>
          </cell>
          <cell r="E1550" t="str">
            <v>43,31</v>
          </cell>
        </row>
        <row r="1551">
          <cell r="A1551">
            <v>1937</v>
          </cell>
          <cell r="B1551" t="str">
            <v xml:space="preserve">CURVA PVC 90 GRAUS, ROSCAVEL, 1/2", COR BRANCA, AGUA FRIA PREDIAL                                                                                                                                                                                                                                                                                                                                                                                                                                         </v>
          </cell>
          <cell r="C1551" t="str">
            <v xml:space="preserve">UN    </v>
          </cell>
          <cell r="D1551" t="str">
            <v>CR</v>
          </cell>
          <cell r="E1551" t="str">
            <v>7,31</v>
          </cell>
        </row>
        <row r="1552">
          <cell r="A1552">
            <v>1939</v>
          </cell>
          <cell r="B1552" t="str">
            <v xml:space="preserve">CURVA PVC 90 GRAUS, ROSCAVEL, 1", COR BRANCA, AGUA FRIA PREDIAL                                                                                                                                                                                                                                                                                                                                                                                                                                           </v>
          </cell>
          <cell r="C1552" t="str">
            <v xml:space="preserve">UN    </v>
          </cell>
          <cell r="D1552" t="str">
            <v>CR</v>
          </cell>
          <cell r="E1552" t="str">
            <v>11,88</v>
          </cell>
        </row>
        <row r="1553">
          <cell r="A1553">
            <v>1938</v>
          </cell>
          <cell r="B1553" t="str">
            <v xml:space="preserve">CURVA PVC 90 GRAUS, ROSCAVEL, 3/4", COR BRANCA, AGUA FRIA PREDIAL                                                                                                                                                                                                                                                                                                                                                                                                                                         </v>
          </cell>
          <cell r="C1553" t="str">
            <v xml:space="preserve">UN    </v>
          </cell>
          <cell r="D1553" t="str">
            <v>CR</v>
          </cell>
          <cell r="E1553" t="str">
            <v>8,31</v>
          </cell>
        </row>
        <row r="1554">
          <cell r="A1554">
            <v>42693</v>
          </cell>
          <cell r="B1554" t="str">
            <v xml:space="preserve">CURVA PVC, BB, JE, 45 GRAUS, DN 250 MM, PARA TUBO CORRUGADO E/OU LISO, REDE COLETORA ESGOTO                                                                                                                                                                                                                                                                                                                                                                                                               </v>
          </cell>
          <cell r="C1554" t="str">
            <v xml:space="preserve">UN    </v>
          </cell>
          <cell r="D1554" t="str">
            <v>CR</v>
          </cell>
          <cell r="E1554" t="str">
            <v>459,49</v>
          </cell>
        </row>
        <row r="1555">
          <cell r="A1555">
            <v>42695</v>
          </cell>
          <cell r="B1555" t="str">
            <v xml:space="preserve">CURVA PVC, BB, JE, 90 GRAUS, DN 200 MM, PARA TUBO CORRUGADO E/OU LISO, REDE COLETORA ESGOTO                                                                                                                                                                                                                                                                                                                                                                                                               </v>
          </cell>
          <cell r="C1555" t="str">
            <v xml:space="preserve">UN    </v>
          </cell>
          <cell r="D1555" t="str">
            <v>CR</v>
          </cell>
          <cell r="E1555" t="str">
            <v>321,02</v>
          </cell>
        </row>
        <row r="1556">
          <cell r="A1556">
            <v>42694</v>
          </cell>
          <cell r="B1556" t="str">
            <v xml:space="preserve">CURVA PVC, BB, JE, 90 GRAUS, DN 250 MM, PARA TUBO CORRUGADO E/OU LISO, REDE COLETORA ESGOTO                                                                                                                                                                                                                                                                                                                                                                                                               </v>
          </cell>
          <cell r="C1556" t="str">
            <v xml:space="preserve">UN    </v>
          </cell>
          <cell r="D1556" t="str">
            <v>CR</v>
          </cell>
          <cell r="E1556" t="str">
            <v>614,89</v>
          </cell>
        </row>
        <row r="1557">
          <cell r="A1557">
            <v>20097</v>
          </cell>
          <cell r="B1557" t="str">
            <v xml:space="preserve">CURVA PVC, SERIE R, 87.30 GRAUS, CURTA, PARA PE-DE-COLUNA, DN 100 MM, PARA ESGOTO PREDIAL                                                                                                                                                                                                                                                                                                                                                                                                                 </v>
          </cell>
          <cell r="C1557" t="str">
            <v xml:space="preserve">UN    </v>
          </cell>
          <cell r="D1557" t="str">
            <v>CR</v>
          </cell>
          <cell r="E1557" t="str">
            <v>26,66</v>
          </cell>
        </row>
        <row r="1558">
          <cell r="A1558">
            <v>20098</v>
          </cell>
          <cell r="B1558" t="str">
            <v xml:space="preserve">CURVA PVC, SERIE R, 87.30 GRAUS, CURTA, PARA PE-DE-COLUNA, DN 150 MM, PARA ESGOTO PREDIAL                                                                                                                                                                                                                                                                                                                                                                                                                 </v>
          </cell>
          <cell r="C1558" t="str">
            <v xml:space="preserve">UN    </v>
          </cell>
          <cell r="D1558" t="str">
            <v>CR</v>
          </cell>
          <cell r="E1558" t="str">
            <v>108,96</v>
          </cell>
        </row>
        <row r="1559">
          <cell r="A1559">
            <v>20096</v>
          </cell>
          <cell r="B1559" t="str">
            <v xml:space="preserve">CURVA PVC, SERIE R, 87.30 GRAUS, CURTA, PARA PE-DE-COLUNA, DN 75 MM, PARA ESGOTO PREDIAL                                                                                                                                                                                                                                                                                                                                                                                                                  </v>
          </cell>
          <cell r="C1559" t="str">
            <v xml:space="preserve">UN    </v>
          </cell>
          <cell r="D1559" t="str">
            <v>CR</v>
          </cell>
          <cell r="E1559" t="str">
            <v>27,60</v>
          </cell>
        </row>
        <row r="1560">
          <cell r="A1560">
            <v>1880</v>
          </cell>
          <cell r="B1560" t="str">
            <v xml:space="preserve">CURVA 135 GRAUS, DE PVC RIGIDO ROSCAVEL, DE 1", PARA ELETRODUTO                                                                                                                                                                                                                                                                                                                                                                                                                                           </v>
          </cell>
          <cell r="C1560" t="str">
            <v xml:space="preserve">UN    </v>
          </cell>
          <cell r="D1560" t="str">
            <v>CR</v>
          </cell>
          <cell r="E1560" t="str">
            <v>1,88</v>
          </cell>
        </row>
        <row r="1561">
          <cell r="A1561">
            <v>39274</v>
          </cell>
          <cell r="B1561" t="str">
            <v xml:space="preserve">CURVA 135 GRAUS, DE PVC RIGIDO ROSCAVEL, DE 3/4", PARA ELETRODUTO                                                                                                                                                                                                                                                                                                                                                                                                                                         </v>
          </cell>
          <cell r="C1561" t="str">
            <v xml:space="preserve">UN    </v>
          </cell>
          <cell r="D1561" t="str">
            <v>CR</v>
          </cell>
          <cell r="E1561" t="str">
            <v>1,46</v>
          </cell>
        </row>
        <row r="1562">
          <cell r="A1562">
            <v>2628</v>
          </cell>
          <cell r="B1562" t="str">
            <v xml:space="preserve">CURVA 135 GRAUS, PARA ELETRODUTO, EM ACO GALVANIZADO ELETROLITICO, DIAMETRO DE 100 MM (4")                                                                                                                                                                                                                                                                                                                                                                                                                </v>
          </cell>
          <cell r="C1562" t="str">
            <v xml:space="preserve">UN    </v>
          </cell>
          <cell r="D1562" t="str">
            <v>CR</v>
          </cell>
          <cell r="E1562" t="str">
            <v>194,44</v>
          </cell>
        </row>
        <row r="1563">
          <cell r="A1563">
            <v>2622</v>
          </cell>
          <cell r="B1563" t="str">
            <v xml:space="preserve">CURVA 135 GRAUS, PARA ELETRODUTO, EM ACO GALVANIZADO ELETROLITICO, DIAMETRO DE 15 MM (1/2")                                                                                                                                                                                                                                                                                                                                                                                                               </v>
          </cell>
          <cell r="C1563" t="str">
            <v xml:space="preserve">UN    </v>
          </cell>
          <cell r="D1563" t="str">
            <v>CR</v>
          </cell>
          <cell r="E1563" t="str">
            <v>4,62</v>
          </cell>
        </row>
        <row r="1564">
          <cell r="A1564">
            <v>2623</v>
          </cell>
          <cell r="B1564" t="str">
            <v xml:space="preserve">CURVA 135 GRAUS, PARA ELETRODUTO, EM ACO GALVANIZADO ELETROLITICO, DIAMETRO DE 20 MM (3/4")                                                                                                                                                                                                                                                                                                                                                                                                               </v>
          </cell>
          <cell r="C1564" t="str">
            <v xml:space="preserve">UN    </v>
          </cell>
          <cell r="D1564" t="str">
            <v>CR</v>
          </cell>
          <cell r="E1564" t="str">
            <v>5,56</v>
          </cell>
        </row>
        <row r="1565">
          <cell r="A1565">
            <v>2624</v>
          </cell>
          <cell r="B1565" t="str">
            <v xml:space="preserve">CURVA 135 GRAUS, PARA ELETRODUTO, EM ACO GALVANIZADO ELETROLITICO, DIAMETRO DE 25 MM (1")                                                                                                                                                                                                                                                                                                                                                                                                                 </v>
          </cell>
          <cell r="C1565" t="str">
            <v xml:space="preserve">UN    </v>
          </cell>
          <cell r="D1565" t="str">
            <v>CR</v>
          </cell>
          <cell r="E1565" t="str">
            <v>8,84</v>
          </cell>
        </row>
        <row r="1566">
          <cell r="A1566">
            <v>2625</v>
          </cell>
          <cell r="B1566" t="str">
            <v xml:space="preserve">CURVA 135 GRAUS, PARA ELETRODUTO, EM ACO GALVANIZADO ELETROLITICO, DIAMETRO DE 32 MM (1 1/4")                                                                                                                                                                                                                                                                                                                                                                                                             </v>
          </cell>
          <cell r="C1566" t="str">
            <v xml:space="preserve">UN    </v>
          </cell>
          <cell r="D1566" t="str">
            <v>CR</v>
          </cell>
          <cell r="E1566" t="str">
            <v>18,66</v>
          </cell>
        </row>
        <row r="1567">
          <cell r="A1567">
            <v>2626</v>
          </cell>
          <cell r="B1567" t="str">
            <v xml:space="preserve">CURVA 135 GRAUS, PARA ELETRODUTO, EM ACO GALVANIZADO ELETROLITICO, DIAMETRO DE 40 MM (1 1/2")                                                                                                                                                                                                                                                                                                                                                                                                             </v>
          </cell>
          <cell r="C1567" t="str">
            <v xml:space="preserve">UN    </v>
          </cell>
          <cell r="D1567" t="str">
            <v>CR</v>
          </cell>
          <cell r="E1567" t="str">
            <v>27,34</v>
          </cell>
        </row>
        <row r="1568">
          <cell r="A1568">
            <v>2630</v>
          </cell>
          <cell r="B1568" t="str">
            <v xml:space="preserve">CURVA 135 GRAUS, PARA ELETRODUTO, EM ACO GALVANIZADO ELETROLITICO, DIAMETRO DE 50 MM (2")                                                                                                                                                                                                                                                                                                                                                                                                                 </v>
          </cell>
          <cell r="C1568" t="str">
            <v xml:space="preserve">UN    </v>
          </cell>
          <cell r="D1568" t="str">
            <v>CR</v>
          </cell>
          <cell r="E1568" t="str">
            <v>41,58</v>
          </cell>
        </row>
        <row r="1569">
          <cell r="A1569">
            <v>2627</v>
          </cell>
          <cell r="B1569" t="str">
            <v xml:space="preserve">CURVA 135 GRAUS, PARA ELETRODUTO, EM ACO GALVANIZADO ELETROLITICO, DIAMETRO DE 65 MM (2 1/2")                                                                                                                                                                                                                                                                                                                                                                                                             </v>
          </cell>
          <cell r="C1569" t="str">
            <v xml:space="preserve">UN    </v>
          </cell>
          <cell r="D1569" t="str">
            <v>CR</v>
          </cell>
          <cell r="E1569" t="str">
            <v>73,24</v>
          </cell>
        </row>
        <row r="1570">
          <cell r="A1570">
            <v>2629</v>
          </cell>
          <cell r="B1570" t="str">
            <v xml:space="preserve">CURVA 135 GRAUS, PARA ELETRODUTO, EM ACO GALVANIZADO ELETROLITICO, DIAMETRO DE 80 MM (3")                                                                                                                                                                                                                                                                                                                                                                                                                 </v>
          </cell>
          <cell r="C1570" t="str">
            <v xml:space="preserve">UN    </v>
          </cell>
          <cell r="D1570" t="str">
            <v>CR</v>
          </cell>
          <cell r="E1570" t="str">
            <v>99,06</v>
          </cell>
        </row>
        <row r="1571">
          <cell r="A1571">
            <v>12033</v>
          </cell>
          <cell r="B1571" t="str">
            <v xml:space="preserve">CURVA 180 GRAUS, DE PVC RIGIDO ROSCAVEL, DE 1 1/2", PARA ELETRODUTO                                                                                                                                                                                                                                                                                                                                                                                                                                       </v>
          </cell>
          <cell r="C1571" t="str">
            <v xml:space="preserve">UN    </v>
          </cell>
          <cell r="D1571" t="str">
            <v>CR</v>
          </cell>
          <cell r="E1571" t="str">
            <v>6,02</v>
          </cell>
        </row>
        <row r="1572">
          <cell r="A1572">
            <v>40408</v>
          </cell>
          <cell r="B1572" t="str">
            <v xml:space="preserve">CURVA 180 GRAUS, DE PVC RIGIDO ROSCAVEL, DE 1 1/4", PARA ELETRODUTO                                                                                                                                                                                                                                                                                                                                                                                                                                       </v>
          </cell>
          <cell r="C1572" t="str">
            <v xml:space="preserve">UN    </v>
          </cell>
          <cell r="D1572" t="str">
            <v>CR</v>
          </cell>
          <cell r="E1572" t="str">
            <v>3,95</v>
          </cell>
        </row>
        <row r="1573">
          <cell r="A1573">
            <v>40409</v>
          </cell>
          <cell r="B1573" t="str">
            <v xml:space="preserve">CURVA 180 GRAUS, DE PVC RIGIDO ROSCAVEL, DE 1/2", PARA ELETRODUTO                                                                                                                                                                                                                                                                                                                                                                                                                                         </v>
          </cell>
          <cell r="C1573" t="str">
            <v xml:space="preserve">UN    </v>
          </cell>
          <cell r="D1573" t="str">
            <v>CR</v>
          </cell>
          <cell r="E1573" t="str">
            <v>1,40</v>
          </cell>
        </row>
        <row r="1574">
          <cell r="A1574">
            <v>39276</v>
          </cell>
          <cell r="B1574" t="str">
            <v xml:space="preserve">CURVA 180 GRAUS, DE PVC RIGIDO ROSCAVEL, DE 1", PARA ELETRODUTO                                                                                                                                                                                                                                                                                                                                                                                                                                           </v>
          </cell>
          <cell r="C1574" t="str">
            <v xml:space="preserve">UN    </v>
          </cell>
          <cell r="D1574" t="str">
            <v>CR</v>
          </cell>
          <cell r="E1574" t="str">
            <v>3,56</v>
          </cell>
        </row>
        <row r="1575">
          <cell r="A1575">
            <v>39277</v>
          </cell>
          <cell r="B1575" t="str">
            <v xml:space="preserve">CURVA 180 GRAUS, DE PVC RIGIDO ROSCAVEL, DE 2", PARA ELETRODUTO                                                                                                                                                                                                                                                                                                                                                                                                                                           </v>
          </cell>
          <cell r="C1575" t="str">
            <v xml:space="preserve">UN    </v>
          </cell>
          <cell r="D1575" t="str">
            <v>CR</v>
          </cell>
          <cell r="E1575" t="str">
            <v>9,62</v>
          </cell>
        </row>
        <row r="1576">
          <cell r="A1576">
            <v>12034</v>
          </cell>
          <cell r="B1576" t="str">
            <v xml:space="preserve">CURVA 180 GRAUS, DE PVC RIGIDO ROSCAVEL, DE 3/4", PARA ELETRODUTO                                                                                                                                                                                                                                                                                                                                                                                                                                         </v>
          </cell>
          <cell r="C1576" t="str">
            <v xml:space="preserve">UN    </v>
          </cell>
          <cell r="D1576" t="str">
            <v>CR</v>
          </cell>
          <cell r="E1576" t="str">
            <v>2,73</v>
          </cell>
        </row>
        <row r="1577">
          <cell r="A1577">
            <v>39879</v>
          </cell>
          <cell r="B1577" t="str">
            <v xml:space="preserve">CURVA 45 GRAUS DE COBRE (REF 606) SEM ANEL DE SOLDA, BOLSA X BOLSA, 15 MM                                                                                                                                                                                                                                                                                                                                                                                                                                 </v>
          </cell>
          <cell r="C1577" t="str">
            <v xml:space="preserve">UN    </v>
          </cell>
          <cell r="D1577" t="str">
            <v>AS</v>
          </cell>
          <cell r="E1577" t="str">
            <v>5,03</v>
          </cell>
        </row>
        <row r="1578">
          <cell r="A1578">
            <v>39880</v>
          </cell>
          <cell r="B1578" t="str">
            <v xml:space="preserve">CURVA 45 GRAUS DE COBRE (REF 606) SEM ANEL DE SOLDA, BOLSA X BOLSA, 22 MM                                                                                                                                                                                                                                                                                                                                                                                                                                 </v>
          </cell>
          <cell r="C1578" t="str">
            <v xml:space="preserve">UN    </v>
          </cell>
          <cell r="D1578" t="str">
            <v>AS</v>
          </cell>
          <cell r="E1578" t="str">
            <v>11,14</v>
          </cell>
        </row>
        <row r="1579">
          <cell r="A1579">
            <v>39881</v>
          </cell>
          <cell r="B1579" t="str">
            <v xml:space="preserve">CURVA 45 GRAUS DE COBRE (REF 606) SEM ANEL DE SOLDA, BOLSA X BOLSA, 28 MM                                                                                                                                                                                                                                                                                                                                                                                                                                 </v>
          </cell>
          <cell r="C1579" t="str">
            <v xml:space="preserve">UN    </v>
          </cell>
          <cell r="D1579" t="str">
            <v>AS</v>
          </cell>
          <cell r="E1579" t="str">
            <v>17,88</v>
          </cell>
        </row>
        <row r="1580">
          <cell r="A1580">
            <v>39882</v>
          </cell>
          <cell r="B1580" t="str">
            <v xml:space="preserve">CURVA 45 GRAUS DE COBRE (REF 606) SEM ANEL DE SOLDA, BOLSA X BOLSA, 35 MM                                                                                                                                                                                                                                                                                                                                                                                                                                 </v>
          </cell>
          <cell r="C1580" t="str">
            <v xml:space="preserve">UN    </v>
          </cell>
          <cell r="D1580" t="str">
            <v>AS</v>
          </cell>
          <cell r="E1580" t="str">
            <v>47,09</v>
          </cell>
        </row>
        <row r="1581">
          <cell r="A1581">
            <v>39883</v>
          </cell>
          <cell r="B1581" t="str">
            <v xml:space="preserve">CURVA 45 GRAUS DE COBRE (REF 606) SEM ANEL DE SOLDA, BOLSA X BOLSA, 42 MM                                                                                                                                                                                                                                                                                                                                                                                                                                 </v>
          </cell>
          <cell r="C1581" t="str">
            <v xml:space="preserve">UN    </v>
          </cell>
          <cell r="D1581" t="str">
            <v>AS</v>
          </cell>
          <cell r="E1581" t="str">
            <v>75,20</v>
          </cell>
        </row>
        <row r="1582">
          <cell r="A1582">
            <v>39884</v>
          </cell>
          <cell r="B1582" t="str">
            <v xml:space="preserve">CURVA 45 GRAUS DE COBRE (REF 606) SEM ANEL DE SOLDA, BOLSA X BOLSA, 54 MM                                                                                                                                                                                                                                                                                                                                                                                                                                 </v>
          </cell>
          <cell r="C1582" t="str">
            <v xml:space="preserve">UN    </v>
          </cell>
          <cell r="D1582" t="str">
            <v>AS</v>
          </cell>
          <cell r="E1582" t="str">
            <v>111,70</v>
          </cell>
        </row>
        <row r="1583">
          <cell r="A1583">
            <v>39885</v>
          </cell>
          <cell r="B1583" t="str">
            <v xml:space="preserve">CURVA 45 GRAUS DE COBRE (REF 606) SEM ANEL DE SOLDA, BOLSA X BOLSA, 66 MM                                                                                                                                                                                                                                                                                                                                                                                                                                 </v>
          </cell>
          <cell r="C1583" t="str">
            <v xml:space="preserve">UN    </v>
          </cell>
          <cell r="D1583" t="str">
            <v>AS</v>
          </cell>
          <cell r="E1583" t="str">
            <v>265,46</v>
          </cell>
        </row>
        <row r="1584">
          <cell r="A1584">
            <v>1777</v>
          </cell>
          <cell r="B1584" t="str">
            <v xml:space="preserve">CURVA 45 GRAUS DE FERRO GALVANIZADO, COM ROSCA BSP FEMEA, DE 1 1/2"                                                                                                                                                                                                                                                                                                                                                                                                                                       </v>
          </cell>
          <cell r="C1584" t="str">
            <v xml:space="preserve">UN    </v>
          </cell>
          <cell r="D1584" t="str">
            <v>AS</v>
          </cell>
          <cell r="E1584" t="str">
            <v>85,37</v>
          </cell>
        </row>
        <row r="1585">
          <cell r="A1585">
            <v>1819</v>
          </cell>
          <cell r="B1585" t="str">
            <v xml:space="preserve">CURVA 45 GRAUS DE FERRO GALVANIZADO, COM ROSCA BSP FEMEA, DE 1 1/4"                                                                                                                                                                                                                                                                                                                                                                                                                                       </v>
          </cell>
          <cell r="C1585" t="str">
            <v xml:space="preserve">UN    </v>
          </cell>
          <cell r="D1585" t="str">
            <v>AS</v>
          </cell>
          <cell r="E1585" t="str">
            <v>62,11</v>
          </cell>
        </row>
        <row r="1586">
          <cell r="A1586">
            <v>1775</v>
          </cell>
          <cell r="B1586" t="str">
            <v xml:space="preserve">CURVA 45 GRAUS DE FERRO GALVANIZADO, COM ROSCA BSP FEMEA, DE 1/2"                                                                                                                                                                                                                                                                                                                                                                                                                                         </v>
          </cell>
          <cell r="C1586" t="str">
            <v xml:space="preserve">UN    </v>
          </cell>
          <cell r="D1586" t="str">
            <v>AS</v>
          </cell>
          <cell r="E1586" t="str">
            <v>18,57</v>
          </cell>
        </row>
        <row r="1587">
          <cell r="A1587">
            <v>1776</v>
          </cell>
          <cell r="B1587" t="str">
            <v xml:space="preserve">CURVA 45 GRAUS DE FERRO GALVANIZADO, COM ROSCA BSP FEMEA, DE 1"                                                                                                                                                                                                                                                                                                                                                                                                                                           </v>
          </cell>
          <cell r="C1587" t="str">
            <v xml:space="preserve">UN    </v>
          </cell>
          <cell r="D1587" t="str">
            <v>AS</v>
          </cell>
          <cell r="E1587" t="str">
            <v>50,53</v>
          </cell>
        </row>
        <row r="1588">
          <cell r="A1588">
            <v>1778</v>
          </cell>
          <cell r="B1588" t="str">
            <v xml:space="preserve">CURVA 45 GRAUS DE FERRO GALVANIZADO, COM ROSCA BSP FEMEA, DE 2 1/2"                                                                                                                                                                                                                                                                                                                                                                                                                                       </v>
          </cell>
          <cell r="C1588" t="str">
            <v xml:space="preserve">UN    </v>
          </cell>
          <cell r="D1588" t="str">
            <v>AS</v>
          </cell>
          <cell r="E1588" t="str">
            <v>206,63</v>
          </cell>
        </row>
        <row r="1589">
          <cell r="A1589">
            <v>1818</v>
          </cell>
          <cell r="B1589" t="str">
            <v xml:space="preserve">CURVA 45 GRAUS DE FERRO GALVANIZADO, COM ROSCA BSP FEMEA, DE 2"                                                                                                                                                                                                                                                                                                                                                                                                                                           </v>
          </cell>
          <cell r="C1589" t="str">
            <v xml:space="preserve">UN    </v>
          </cell>
          <cell r="D1589" t="str">
            <v>AS</v>
          </cell>
          <cell r="E1589" t="str">
            <v>137,16</v>
          </cell>
        </row>
        <row r="1590">
          <cell r="A1590">
            <v>1820</v>
          </cell>
          <cell r="B1590" t="str">
            <v xml:space="preserve">CURVA 45 GRAUS DE FERRO GALVANIZADO, COM ROSCA BSP FEMEA, DE 3/4"                                                                                                                                                                                                                                                                                                                                                                                                                                         </v>
          </cell>
          <cell r="C1590" t="str">
            <v xml:space="preserve">UN    </v>
          </cell>
          <cell r="D1590" t="str">
            <v>AS</v>
          </cell>
          <cell r="E1590" t="str">
            <v>26,82</v>
          </cell>
        </row>
        <row r="1591">
          <cell r="A1591">
            <v>1779</v>
          </cell>
          <cell r="B1591" t="str">
            <v xml:space="preserve">CURVA 45 GRAUS DE FERRO GALVANIZADO, COM ROSCA BSP FEMEA, DE 3"                                                                                                                                                                                                                                                                                                                                                                                                                                           </v>
          </cell>
          <cell r="C1591" t="str">
            <v xml:space="preserve">UN    </v>
          </cell>
          <cell r="D1591" t="str">
            <v>AS</v>
          </cell>
          <cell r="E1591" t="str">
            <v>300,52</v>
          </cell>
        </row>
        <row r="1592">
          <cell r="A1592">
            <v>1780</v>
          </cell>
          <cell r="B1592" t="str">
            <v xml:space="preserve">CURVA 45 GRAUS DE FERRO GALVANIZADO, COM ROSCA BSP FEMEA, DE 4"                                                                                                                                                                                                                                                                                                                                                                                                                                           </v>
          </cell>
          <cell r="C1592" t="str">
            <v xml:space="preserve">UN    </v>
          </cell>
          <cell r="D1592" t="str">
            <v>AS</v>
          </cell>
          <cell r="E1592" t="str">
            <v>619,53</v>
          </cell>
        </row>
        <row r="1593">
          <cell r="A1593">
            <v>1783</v>
          </cell>
          <cell r="B1593" t="str">
            <v xml:space="preserve">CURVA 45 GRAUS DE FERRO GALVANIZADO, COM ROSCA BSP MACHO/FEMEA, DE 1 1/2"                                                                                                                                                                                                                                                                                                                                                                                                                                 </v>
          </cell>
          <cell r="C1593" t="str">
            <v xml:space="preserve">UN    </v>
          </cell>
          <cell r="D1593" t="str">
            <v>AS</v>
          </cell>
          <cell r="E1593" t="str">
            <v>65,50</v>
          </cell>
        </row>
        <row r="1594">
          <cell r="A1594">
            <v>1782</v>
          </cell>
          <cell r="B1594" t="str">
            <v xml:space="preserve">CURVA 45 GRAUS DE FERRO GALVANIZADO, COM ROSCA BSP MACHO/FEMEA, DE 1 1/4"                                                                                                                                                                                                                                                                                                                                                                                                                                 </v>
          </cell>
          <cell r="C1594" t="str">
            <v xml:space="preserve">UN    </v>
          </cell>
          <cell r="D1594" t="str">
            <v>AS</v>
          </cell>
          <cell r="E1594" t="str">
            <v>51,79</v>
          </cell>
        </row>
        <row r="1595">
          <cell r="A1595">
            <v>1817</v>
          </cell>
          <cell r="B1595" t="str">
            <v xml:space="preserve">CURVA 45 GRAUS DE FERRO GALVANIZADO, COM ROSCA BSP MACHO/FEMEA, DE 1/2"                                                                                                                                                                                                                                                                                                                                                                                                                                   </v>
          </cell>
          <cell r="C1595" t="str">
            <v xml:space="preserve">UN    </v>
          </cell>
          <cell r="D1595" t="str">
            <v>AS</v>
          </cell>
          <cell r="E1595" t="str">
            <v>15,43</v>
          </cell>
        </row>
        <row r="1596">
          <cell r="A1596">
            <v>1781</v>
          </cell>
          <cell r="B1596" t="str">
            <v xml:space="preserve">CURVA 45 GRAUS DE FERRO GALVANIZADO, COM ROSCA BSP MACHO/FEMEA, DE 1"                                                                                                                                                                                                                                                                                                                                                                                                                                     </v>
          </cell>
          <cell r="C1596" t="str">
            <v xml:space="preserve">UN    </v>
          </cell>
          <cell r="D1596" t="str">
            <v>AS</v>
          </cell>
          <cell r="E1596" t="str">
            <v>33,74</v>
          </cell>
        </row>
        <row r="1597">
          <cell r="A1597">
            <v>1784</v>
          </cell>
          <cell r="B1597" t="str">
            <v xml:space="preserve">CURVA 45 GRAUS DE FERRO GALVANIZADO, COM ROSCA BSP MACHO/FEMEA, DE 2 1/2"                                                                                                                                                                                                                                                                                                                                                                                                                                 </v>
          </cell>
          <cell r="C1597" t="str">
            <v xml:space="preserve">UN    </v>
          </cell>
          <cell r="D1597" t="str">
            <v>AS</v>
          </cell>
          <cell r="E1597" t="str">
            <v>184,97</v>
          </cell>
        </row>
        <row r="1598">
          <cell r="A1598">
            <v>1810</v>
          </cell>
          <cell r="B1598" t="str">
            <v xml:space="preserve">CURVA 45 GRAUS DE FERRO GALVANIZADO, COM ROSCA BSP MACHO/FEMEA, DE 2"                                                                                                                                                                                                                                                                                                                                                                                                                                     </v>
          </cell>
          <cell r="C1598" t="str">
            <v xml:space="preserve">UN    </v>
          </cell>
          <cell r="D1598" t="str">
            <v>AS</v>
          </cell>
          <cell r="E1598" t="str">
            <v>102,59</v>
          </cell>
        </row>
        <row r="1599">
          <cell r="A1599">
            <v>1811</v>
          </cell>
          <cell r="B1599" t="str">
            <v xml:space="preserve">CURVA 45 GRAUS DE FERRO GALVANIZADO, COM ROSCA BSP MACHO/FEMEA, DE 3/4"                                                                                                                                                                                                                                                                                                                                                                                                                                   </v>
          </cell>
          <cell r="C1599" t="str">
            <v xml:space="preserve">UN    </v>
          </cell>
          <cell r="D1599" t="str">
            <v>AS</v>
          </cell>
          <cell r="E1599" t="str">
            <v>22,19</v>
          </cell>
        </row>
        <row r="1600">
          <cell r="A1600">
            <v>1812</v>
          </cell>
          <cell r="B1600" t="str">
            <v xml:space="preserve">CURVA 45 GRAUS DE FERRO GALVANIZADO, COM ROSCA BSP MACHO/FEMEA, DE 3"                                                                                                                                                                                                                                                                                                                                                                                                                                     </v>
          </cell>
          <cell r="C1600" t="str">
            <v xml:space="preserve">UN    </v>
          </cell>
          <cell r="D1600" t="str">
            <v>AS</v>
          </cell>
          <cell r="E1600" t="str">
            <v>258,99</v>
          </cell>
        </row>
        <row r="1601">
          <cell r="A1601">
            <v>40386</v>
          </cell>
          <cell r="B1601" t="str">
            <v xml:space="preserve">CURVA 45 GRAUS EM ACO CARBONO, SOLDAVEL, PRESSAO 3.000 LBS, DN 1 1/2"                                                                                                                                                                                                                                                                                                                                                                                                                                     </v>
          </cell>
          <cell r="C1601" t="str">
            <v xml:space="preserve">UN    </v>
          </cell>
          <cell r="D1601" t="str">
            <v>AS</v>
          </cell>
          <cell r="E1601" t="str">
            <v>89,73</v>
          </cell>
        </row>
        <row r="1602">
          <cell r="A1602">
            <v>40384</v>
          </cell>
          <cell r="B1602" t="str">
            <v xml:space="preserve">CURVA 45 GRAUS EM ACO CARBONO, SOLDAVEL, PRESSAO 3.000 LBS, DN 1 1/4"                                                                                                                                                                                                                                                                                                                                                                                                                                     </v>
          </cell>
          <cell r="C1602" t="str">
            <v xml:space="preserve">UN    </v>
          </cell>
          <cell r="D1602" t="str">
            <v>AS</v>
          </cell>
          <cell r="E1602" t="str">
            <v>61,43</v>
          </cell>
        </row>
        <row r="1603">
          <cell r="A1603">
            <v>40379</v>
          </cell>
          <cell r="B1603" t="str">
            <v xml:space="preserve">CURVA 45 GRAUS EM ACO CARBONO, SOLDAVEL, PRESSAO 3.000 LBS, DN 1/2"                                                                                                                                                                                                                                                                                                                                                                                                                                       </v>
          </cell>
          <cell r="C1603" t="str">
            <v xml:space="preserve">UN    </v>
          </cell>
          <cell r="D1603" t="str">
            <v>AS</v>
          </cell>
          <cell r="E1603" t="str">
            <v>21,24</v>
          </cell>
        </row>
        <row r="1604">
          <cell r="A1604">
            <v>40423</v>
          </cell>
          <cell r="B1604" t="str">
            <v xml:space="preserve">CURVA 45 GRAUS EM ACO CARBONO, SOLDAVEL, PRESSAO 3.000 LBS, DN 1"                                                                                                                                                                                                                                                                                                                                                                                                                                         </v>
          </cell>
          <cell r="C1604" t="str">
            <v xml:space="preserve">UN    </v>
          </cell>
          <cell r="D1604" t="str">
            <v>AS</v>
          </cell>
          <cell r="E1604" t="str">
            <v>40,19</v>
          </cell>
        </row>
        <row r="1605">
          <cell r="A1605">
            <v>40389</v>
          </cell>
          <cell r="B1605" t="str">
            <v xml:space="preserve">CURVA 45 GRAUS EM ACO CARBONO, SOLDAVEL, PRESSAO 3.000 LBS, DN 2 1/2"                                                                                                                                                                                                                                                                                                                                                                                                                                     </v>
          </cell>
          <cell r="C1605" t="str">
            <v xml:space="preserve">UN    </v>
          </cell>
          <cell r="D1605" t="str">
            <v>AS</v>
          </cell>
          <cell r="E1605" t="str">
            <v>254,88</v>
          </cell>
        </row>
        <row r="1606">
          <cell r="A1606">
            <v>40388</v>
          </cell>
          <cell r="B1606" t="str">
            <v xml:space="preserve">CURVA 45 GRAUS EM ACO CARBONO, SOLDAVEL, PRESSAO 3.000 LBS, DN 2"                                                                                                                                                                                                                                                                                                                                                                                                                                         </v>
          </cell>
          <cell r="C1606" t="str">
            <v xml:space="preserve">UN    </v>
          </cell>
          <cell r="D1606" t="str">
            <v>AS</v>
          </cell>
          <cell r="E1606" t="str">
            <v>127,58</v>
          </cell>
        </row>
        <row r="1607">
          <cell r="A1607">
            <v>40381</v>
          </cell>
          <cell r="B1607" t="str">
            <v xml:space="preserve">CURVA 45 GRAUS EM ACO CARBONO, SOLDAVEL, PRESSAO 3.000 LBS, DN 3/4"                                                                                                                                                                                                                                                                                                                                                                                                                                       </v>
          </cell>
          <cell r="C1607" t="str">
            <v xml:space="preserve">UN    </v>
          </cell>
          <cell r="D1607" t="str">
            <v>AS</v>
          </cell>
          <cell r="E1607" t="str">
            <v>28,32</v>
          </cell>
        </row>
        <row r="1608">
          <cell r="A1608">
            <v>40391</v>
          </cell>
          <cell r="B1608" t="str">
            <v xml:space="preserve">CURVA 45 GRAUS EM ACO CARBONO, SOLDAVEL, PRESSAO 3.000 LBS, DN 3"                                                                                                                                                                                                                                                                                                                                                                                                                                         </v>
          </cell>
          <cell r="C1608" t="str">
            <v xml:space="preserve">UN    </v>
          </cell>
          <cell r="D1608" t="str">
            <v>AS</v>
          </cell>
          <cell r="E1608" t="str">
            <v>661,54</v>
          </cell>
        </row>
        <row r="1609">
          <cell r="A1609">
            <v>40414</v>
          </cell>
          <cell r="B1609" t="str">
            <v xml:space="preserve">CURVA 45 GRAUS RANHURADA EM FERRO FUNDIDO, DN 50 MM (2")                                                                                                                                                                                                                                                                                                                                                                                                                                                  </v>
          </cell>
          <cell r="C1609" t="str">
            <v xml:space="preserve">UN    </v>
          </cell>
          <cell r="D1609" t="str">
            <v>AS</v>
          </cell>
          <cell r="E1609" t="str">
            <v>20,76</v>
          </cell>
        </row>
        <row r="1610">
          <cell r="A1610">
            <v>40416</v>
          </cell>
          <cell r="B1610" t="str">
            <v xml:space="preserve">CURVA 45 GRAUS RANHURADA EM FERRO FUNDIDO, DN 65 MM (2 1/2")                                                                                                                                                                                                                                                                                                                                                                                                                                              </v>
          </cell>
          <cell r="C1610" t="str">
            <v xml:space="preserve">UN    </v>
          </cell>
          <cell r="D1610" t="str">
            <v>AS</v>
          </cell>
          <cell r="E1610" t="str">
            <v>28,69</v>
          </cell>
        </row>
        <row r="1611">
          <cell r="A1611">
            <v>40418</v>
          </cell>
          <cell r="B1611" t="str">
            <v xml:space="preserve">CURVA 45 GRAUS RANHURADA EM FERRO FUNDIDO, DN 80 MM (3")                                                                                                                                                                                                                                                                                                                                                                                                                                                  </v>
          </cell>
          <cell r="C1611" t="str">
            <v xml:space="preserve">UN    </v>
          </cell>
          <cell r="D1611" t="str">
            <v>AS</v>
          </cell>
          <cell r="E1611" t="str">
            <v>34,22</v>
          </cell>
        </row>
        <row r="1612">
          <cell r="A1612">
            <v>2609</v>
          </cell>
          <cell r="B1612" t="str">
            <v xml:space="preserve">CURVA 45 GRAUS, PARA ELETRODUTO, EM ACO GALVANIZADO ELETROLITICO, DIAMETRO DE 20 MM (3/4")                                                                                                                                                                                                                                                                                                                                                                                                                </v>
          </cell>
          <cell r="C1612" t="str">
            <v xml:space="preserve">UN    </v>
          </cell>
          <cell r="D1612" t="str">
            <v>CR</v>
          </cell>
          <cell r="E1612" t="str">
            <v>4,34</v>
          </cell>
        </row>
        <row r="1613">
          <cell r="A1613">
            <v>2634</v>
          </cell>
          <cell r="B1613" t="str">
            <v xml:space="preserve">CURVA 45 GRAUS, PARA ELETRODUTO, EM ACO GALVANIZADO ELETROLITICO, DIAMETRO DE 25 MM (1")                                                                                                                                                                                                                                                                                                                                                                                                                  </v>
          </cell>
          <cell r="C1613" t="str">
            <v xml:space="preserve">UN    </v>
          </cell>
          <cell r="D1613" t="str">
            <v>CR</v>
          </cell>
          <cell r="E1613" t="str">
            <v>5,70</v>
          </cell>
        </row>
        <row r="1614">
          <cell r="A1614">
            <v>2611</v>
          </cell>
          <cell r="B1614" t="str">
            <v xml:space="preserve">CURVA 45 GRAUS, PARA ELETRODUTO, EM ACO GALVANIZADO ELETROLITICO, DIAMETRO DE 40 MM (1 1/2")                                                                                                                                                                                                                                                                                                                                                                                                              </v>
          </cell>
          <cell r="C1614" t="str">
            <v xml:space="preserve">UN    </v>
          </cell>
          <cell r="D1614" t="str">
            <v>CR</v>
          </cell>
          <cell r="E1614" t="str">
            <v>16,06</v>
          </cell>
        </row>
        <row r="1615">
          <cell r="A1615">
            <v>34359</v>
          </cell>
          <cell r="B1615" t="str">
            <v xml:space="preserve">CURVA 90 GRAUS DE BARRA CHATA EM ALUMINIO 3/4 " X 1/4 " X 300 MM                                                                                                                                                                                                                                                                                                                                                                                                                                          </v>
          </cell>
          <cell r="C1615" t="str">
            <v xml:space="preserve">UN    </v>
          </cell>
          <cell r="D1615" t="str">
            <v>AS</v>
          </cell>
          <cell r="E1615" t="str">
            <v>10,06</v>
          </cell>
        </row>
        <row r="1616">
          <cell r="A1616">
            <v>1789</v>
          </cell>
          <cell r="B1616" t="str">
            <v xml:space="preserve">CURVA 90 GRAUS DE FERRO GALVANIZADO, COM ROSCA BSP FEMEA, DE 1 1/2"                                                                                                                                                                                                                                                                                                                                                                                                                                       </v>
          </cell>
          <cell r="C1616" t="str">
            <v xml:space="preserve">UN    </v>
          </cell>
          <cell r="D1616" t="str">
            <v>AS</v>
          </cell>
          <cell r="E1616" t="str">
            <v>81,93</v>
          </cell>
        </row>
        <row r="1617">
          <cell r="A1617">
            <v>1788</v>
          </cell>
          <cell r="B1617" t="str">
            <v xml:space="preserve">CURVA 90 GRAUS DE FERRO GALVANIZADO, COM ROSCA BSP FEMEA, DE 1 1/4"                                                                                                                                                                                                                                                                                                                                                                                                                                       </v>
          </cell>
          <cell r="C1617" t="str">
            <v xml:space="preserve">UN    </v>
          </cell>
          <cell r="D1617" t="str">
            <v>AS</v>
          </cell>
          <cell r="E1617" t="str">
            <v>65,67</v>
          </cell>
        </row>
        <row r="1618">
          <cell r="A1618">
            <v>1786</v>
          </cell>
          <cell r="B1618" t="str">
            <v xml:space="preserve">CURVA 90 GRAUS DE FERRO GALVANIZADO, COM ROSCA BSP FEMEA, DE 1/2"                                                                                                                                                                                                                                                                                                                                                                                                                                         </v>
          </cell>
          <cell r="C1618" t="str">
            <v xml:space="preserve">UN    </v>
          </cell>
          <cell r="D1618" t="str">
            <v>AS</v>
          </cell>
          <cell r="E1618" t="str">
            <v>16,31</v>
          </cell>
        </row>
        <row r="1619">
          <cell r="A1619">
            <v>1787</v>
          </cell>
          <cell r="B1619" t="str">
            <v xml:space="preserve">CURVA 90 GRAUS DE FERRO GALVANIZADO, COM ROSCA BSP FEMEA, DE 1"                                                                                                                                                                                                                                                                                                                                                                                                                                           </v>
          </cell>
          <cell r="C1619" t="str">
            <v xml:space="preserve">UN    </v>
          </cell>
          <cell r="D1619" t="str">
            <v>AS</v>
          </cell>
          <cell r="E1619" t="str">
            <v>39,05</v>
          </cell>
        </row>
        <row r="1620">
          <cell r="A1620">
            <v>1791</v>
          </cell>
          <cell r="B1620" t="str">
            <v xml:space="preserve">CURVA 90 GRAUS DE FERRO GALVANIZADO, COM ROSCA BSP FEMEA, DE 2 1/2"                                                                                                                                                                                                                                                                                                                                                                                                                                       </v>
          </cell>
          <cell r="C1620" t="str">
            <v xml:space="preserve">UN    </v>
          </cell>
          <cell r="D1620" t="str">
            <v>AS</v>
          </cell>
          <cell r="E1620" t="str">
            <v>236,79</v>
          </cell>
        </row>
        <row r="1621">
          <cell r="A1621">
            <v>1790</v>
          </cell>
          <cell r="B1621" t="str">
            <v xml:space="preserve">CURVA 90 GRAUS DE FERRO GALVANIZADO, COM ROSCA BSP FEMEA, DE 2"                                                                                                                                                                                                                                                                                                                                                                                                                                           </v>
          </cell>
          <cell r="C1621" t="str">
            <v xml:space="preserve">UN    </v>
          </cell>
          <cell r="D1621" t="str">
            <v>AS</v>
          </cell>
          <cell r="E1621" t="str">
            <v>136,45</v>
          </cell>
        </row>
        <row r="1622">
          <cell r="A1622">
            <v>1813</v>
          </cell>
          <cell r="B1622" t="str">
            <v xml:space="preserve">CURVA 90 GRAUS DE FERRO GALVANIZADO, COM ROSCA BSP FEMEA, DE 3/4"                                                                                                                                                                                                                                                                                                                                                                                                                                         </v>
          </cell>
          <cell r="C1622" t="str">
            <v xml:space="preserve">UN    </v>
          </cell>
          <cell r="D1622" t="str">
            <v>AS</v>
          </cell>
          <cell r="E1622" t="str">
            <v>25,88</v>
          </cell>
        </row>
        <row r="1623">
          <cell r="A1623">
            <v>1792</v>
          </cell>
          <cell r="B1623" t="str">
            <v xml:space="preserve">CURVA 90 GRAUS DE FERRO GALVANIZADO, COM ROSCA BSP FEMEA, DE 3"                                                                                                                                                                                                                                                                                                                                                                                                                                           </v>
          </cell>
          <cell r="C1623" t="str">
            <v xml:space="preserve">UN    </v>
          </cell>
          <cell r="D1623" t="str">
            <v>AS</v>
          </cell>
          <cell r="E1623" t="str">
            <v>319,63</v>
          </cell>
        </row>
        <row r="1624">
          <cell r="A1624">
            <v>1793</v>
          </cell>
          <cell r="B1624" t="str">
            <v xml:space="preserve">CURVA 90 GRAUS DE FERRO GALVANIZADO, COM ROSCA BSP FEMEA, DE 4"                                                                                                                                                                                                                                                                                                                                                                                                                                           </v>
          </cell>
          <cell r="C1624" t="str">
            <v xml:space="preserve">UN    </v>
          </cell>
          <cell r="D1624" t="str">
            <v>AS</v>
          </cell>
          <cell r="E1624" t="str">
            <v>645,87</v>
          </cell>
        </row>
        <row r="1625">
          <cell r="A1625">
            <v>1809</v>
          </cell>
          <cell r="B1625" t="str">
            <v xml:space="preserve">CURVA 90 GRAUS DE FERRO GALVANIZADO, COM ROSCA BSP MACHO/FEMEA, DE 1 1/2"                                                                                                                                                                                                                                                                                                                                                                                                                                 </v>
          </cell>
          <cell r="C1625" t="str">
            <v xml:space="preserve">UN    </v>
          </cell>
          <cell r="D1625" t="str">
            <v>AS</v>
          </cell>
          <cell r="E1625" t="str">
            <v>76,81</v>
          </cell>
        </row>
        <row r="1626">
          <cell r="A1626">
            <v>1814</v>
          </cell>
          <cell r="B1626" t="str">
            <v xml:space="preserve">CURVA 90 GRAUS DE FERRO GALVANIZADO, COM ROSCA BSP MACHO/FEMEA, DE 1 1/4"                                                                                                                                                                                                                                                                                                                                                                                                                                 </v>
          </cell>
          <cell r="C1626" t="str">
            <v xml:space="preserve">UN    </v>
          </cell>
          <cell r="D1626" t="str">
            <v>AS</v>
          </cell>
          <cell r="E1626" t="str">
            <v>63,10</v>
          </cell>
        </row>
        <row r="1627">
          <cell r="A1627">
            <v>1803</v>
          </cell>
          <cell r="B1627" t="str">
            <v xml:space="preserve">CURVA 90 GRAUS DE FERRO GALVANIZADO, COM ROSCA BSP MACHO/FEMEA, DE 1/2"                                                                                                                                                                                                                                                                                                                                                                                                                                   </v>
          </cell>
          <cell r="C1627" t="str">
            <v xml:space="preserve">UN    </v>
          </cell>
          <cell r="D1627" t="str">
            <v>AS</v>
          </cell>
          <cell r="E1627" t="str">
            <v>15,95</v>
          </cell>
        </row>
        <row r="1628">
          <cell r="A1628">
            <v>1805</v>
          </cell>
          <cell r="B1628" t="str">
            <v xml:space="preserve">CURVA 90 GRAUS DE FERRO GALVANIZADO, COM ROSCA BSP MACHO/FEMEA, DE 1"                                                                                                                                                                                                                                                                                                                                                                                                                                     </v>
          </cell>
          <cell r="C1628" t="str">
            <v xml:space="preserve">UN    </v>
          </cell>
          <cell r="D1628" t="str">
            <v>AS</v>
          </cell>
          <cell r="E1628" t="str">
            <v>36,62</v>
          </cell>
        </row>
        <row r="1629">
          <cell r="A1629">
            <v>1821</v>
          </cell>
          <cell r="B1629" t="str">
            <v xml:space="preserve">CURVA 90 GRAUS DE FERRO GALVANIZADO, COM ROSCA BSP MACHO/FEMEA, DE 2 1/2"                                                                                                                                                                                                                                                                                                                                                                                                                                 </v>
          </cell>
          <cell r="C1629" t="str">
            <v xml:space="preserve">UN    </v>
          </cell>
          <cell r="D1629" t="str">
            <v>AS</v>
          </cell>
          <cell r="E1629" t="str">
            <v>216,34</v>
          </cell>
        </row>
        <row r="1630">
          <cell r="A1630">
            <v>1806</v>
          </cell>
          <cell r="B1630" t="str">
            <v xml:space="preserve">CURVA 90 GRAUS DE FERRO GALVANIZADO, COM ROSCA BSP MACHO/FEMEA, DE 2"                                                                                                                                                                                                                                                                                                                                                                                                                                     </v>
          </cell>
          <cell r="C1630" t="str">
            <v xml:space="preserve">UN    </v>
          </cell>
          <cell r="D1630" t="str">
            <v>AS</v>
          </cell>
          <cell r="E1630" t="str">
            <v>128,77</v>
          </cell>
        </row>
        <row r="1631">
          <cell r="A1631">
            <v>1804</v>
          </cell>
          <cell r="B1631" t="str">
            <v xml:space="preserve">CURVA 90 GRAUS DE FERRO GALVANIZADO, COM ROSCA BSP MACHO/FEMEA, DE 3/4"                                                                                                                                                                                                                                                                                                                                                                                                                                   </v>
          </cell>
          <cell r="C1631" t="str">
            <v xml:space="preserve">UN    </v>
          </cell>
          <cell r="D1631" t="str">
            <v>AS</v>
          </cell>
          <cell r="E1631" t="str">
            <v>22,70</v>
          </cell>
        </row>
        <row r="1632">
          <cell r="A1632">
            <v>1807</v>
          </cell>
          <cell r="B1632" t="str">
            <v xml:space="preserve">CURVA 90 GRAUS DE FERRO GALVANIZADO, COM ROSCA BSP MACHO/FEMEA, DE 3"                                                                                                                                                                                                                                                                                                                                                                                                                                     </v>
          </cell>
          <cell r="C1632" t="str">
            <v xml:space="preserve">UN    </v>
          </cell>
          <cell r="D1632" t="str">
            <v>AS</v>
          </cell>
          <cell r="E1632" t="str">
            <v>309,40</v>
          </cell>
        </row>
        <row r="1633">
          <cell r="A1633">
            <v>1808</v>
          </cell>
          <cell r="B1633" t="str">
            <v xml:space="preserve">CURVA 90 GRAUS DE FERRO GALVANIZADO, COM ROSCA BSP MACHO/FEMEA, DE 4"                                                                                                                                                                                                                                                                                                                                                                                                                                     </v>
          </cell>
          <cell r="C1633" t="str">
            <v xml:space="preserve">UN    </v>
          </cell>
          <cell r="D1633" t="str">
            <v>AS</v>
          </cell>
          <cell r="E1633" t="str">
            <v>620,30</v>
          </cell>
        </row>
        <row r="1634">
          <cell r="A1634">
            <v>1797</v>
          </cell>
          <cell r="B1634" t="str">
            <v xml:space="preserve">CURVA 90 GRAUS DE FERRO GALVANIZADO, COM ROSCA BSP MACHO, DE 1 1/2"                                                                                                                                                                                                                                                                                                                                                                                                                                       </v>
          </cell>
          <cell r="C1634" t="str">
            <v xml:space="preserve">UN    </v>
          </cell>
          <cell r="D1634" t="str">
            <v>AS</v>
          </cell>
          <cell r="E1634" t="str">
            <v>93,03</v>
          </cell>
        </row>
        <row r="1635">
          <cell r="A1635">
            <v>1796</v>
          </cell>
          <cell r="B1635" t="str">
            <v xml:space="preserve">CURVA 90 GRAUS DE FERRO GALVANIZADO, COM ROSCA BSP MACHO, DE 1 1/4"                                                                                                                                                                                                                                                                                                                                                                                                                                       </v>
          </cell>
          <cell r="C1635" t="str">
            <v xml:space="preserve">UN    </v>
          </cell>
          <cell r="D1635" t="str">
            <v>AS</v>
          </cell>
          <cell r="E1635" t="str">
            <v>71,36</v>
          </cell>
        </row>
        <row r="1636">
          <cell r="A1636">
            <v>1794</v>
          </cell>
          <cell r="B1636" t="str">
            <v xml:space="preserve">CURVA 90 GRAUS DE FERRO GALVANIZADO, COM ROSCA BSP MACHO, DE 1/2"                                                                                                                                                                                                                                                                                                                                                                                                                                         </v>
          </cell>
          <cell r="C1636" t="str">
            <v xml:space="preserve">UN    </v>
          </cell>
          <cell r="D1636" t="str">
            <v>AS</v>
          </cell>
          <cell r="E1636" t="str">
            <v>17,03</v>
          </cell>
        </row>
        <row r="1637">
          <cell r="A1637">
            <v>1816</v>
          </cell>
          <cell r="B1637" t="str">
            <v xml:space="preserve">CURVA 90 GRAUS DE FERRO GALVANIZADO, COM ROSCA BSP MACHO, DE 1"                                                                                                                                                                                                                                                                                                                                                                                                                                           </v>
          </cell>
          <cell r="C1637" t="str">
            <v xml:space="preserve">UN    </v>
          </cell>
          <cell r="D1637" t="str">
            <v>AS</v>
          </cell>
          <cell r="E1637" t="str">
            <v>38,41</v>
          </cell>
        </row>
        <row r="1638">
          <cell r="A1638">
            <v>1815</v>
          </cell>
          <cell r="B1638" t="str">
            <v xml:space="preserve">CURVA 90 GRAUS DE FERRO GALVANIZADO, COM ROSCA BSP MACHO, DE 2 1/2"                                                                                                                                                                                                                                                                                                                                                                                                                                       </v>
          </cell>
          <cell r="C1638" t="str">
            <v xml:space="preserve">UN    </v>
          </cell>
          <cell r="D1638" t="str">
            <v>AS</v>
          </cell>
          <cell r="E1638" t="str">
            <v>294,98</v>
          </cell>
        </row>
        <row r="1639">
          <cell r="A1639">
            <v>1798</v>
          </cell>
          <cell r="B1639" t="str">
            <v xml:space="preserve">CURVA 90 GRAUS DE FERRO GALVANIZADO, COM ROSCA BSP MACHO, DE 2"                                                                                                                                                                                                                                                                                                                                                                                                                                           </v>
          </cell>
          <cell r="C1639" t="str">
            <v xml:space="preserve">UN    </v>
          </cell>
          <cell r="D1639" t="str">
            <v>AS</v>
          </cell>
          <cell r="E1639" t="str">
            <v>131,99</v>
          </cell>
        </row>
        <row r="1640">
          <cell r="A1640">
            <v>1795</v>
          </cell>
          <cell r="B1640" t="str">
            <v xml:space="preserve">CURVA 90 GRAUS DE FERRO GALVANIZADO, COM ROSCA BSP MACHO, DE 3/4"                                                                                                                                                                                                                                                                                                                                                                                                                                         </v>
          </cell>
          <cell r="C1640" t="str">
            <v xml:space="preserve">UN    </v>
          </cell>
          <cell r="D1640" t="str">
            <v>AS</v>
          </cell>
          <cell r="E1640" t="str">
            <v>23,60</v>
          </cell>
        </row>
        <row r="1641">
          <cell r="A1641">
            <v>1799</v>
          </cell>
          <cell r="B1641" t="str">
            <v xml:space="preserve">CURVA 90 GRAUS DE FERRO GALVANIZADO, COM ROSCA BSP MACHO, DE 3"                                                                                                                                                                                                                                                                                                                                                                                                                                           </v>
          </cell>
          <cell r="C1641" t="str">
            <v xml:space="preserve">UN    </v>
          </cell>
          <cell r="D1641" t="str">
            <v>AS</v>
          </cell>
          <cell r="E1641" t="str">
            <v>384,18</v>
          </cell>
        </row>
        <row r="1642">
          <cell r="A1642">
            <v>1800</v>
          </cell>
          <cell r="B1642" t="str">
            <v xml:space="preserve">CURVA 90 GRAUS DE FERRO GALVANIZADO, COM ROSCA BSP MACHO, DE 4"                                                                                                                                                                                                                                                                                                                                                                                                                                           </v>
          </cell>
          <cell r="C1642" t="str">
            <v xml:space="preserve">UN    </v>
          </cell>
          <cell r="D1642" t="str">
            <v>AS</v>
          </cell>
          <cell r="E1642" t="str">
            <v>733,46</v>
          </cell>
        </row>
        <row r="1643">
          <cell r="A1643">
            <v>1802</v>
          </cell>
          <cell r="B1643" t="str">
            <v xml:space="preserve">CURVA 90 GRAUS DE FERRO GALVANIZADO, COM ROSCA BSP MACHO, DE 6"                                                                                                                                                                                                                                                                                                                                                                                                                                           </v>
          </cell>
          <cell r="C1643" t="str">
            <v xml:space="preserve">UN    </v>
          </cell>
          <cell r="D1643" t="str">
            <v>AS</v>
          </cell>
          <cell r="E1643" t="str">
            <v>1.834,69</v>
          </cell>
        </row>
        <row r="1644">
          <cell r="A1644">
            <v>40385</v>
          </cell>
          <cell r="B1644" t="str">
            <v xml:space="preserve">CURVA 90 GRAUS EM ACO CARBONO, RAIO CURTO, SOLDAVEL, PRESSAO 3.000 LBS, DN 1 1/2"                                                                                                                                                                                                                                                                                                                                                                                                                         </v>
          </cell>
          <cell r="C1644" t="str">
            <v xml:space="preserve">UN    </v>
          </cell>
          <cell r="D1644" t="str">
            <v>AS</v>
          </cell>
          <cell r="E1644" t="str">
            <v>89,73</v>
          </cell>
        </row>
        <row r="1645">
          <cell r="A1645">
            <v>40383</v>
          </cell>
          <cell r="B1645" t="str">
            <v xml:space="preserve">CURVA 90 GRAUS EM ACO CARBONO, RAIO CURTO, SOLDAVEL, PRESSAO 3.000 LBS, DN 1 1/4"                                                                                                                                                                                                                                                                                                                                                                                                                         </v>
          </cell>
          <cell r="C1645" t="str">
            <v xml:space="preserve">UN    </v>
          </cell>
          <cell r="D1645" t="str">
            <v>AS</v>
          </cell>
          <cell r="E1645" t="str">
            <v>61,43</v>
          </cell>
        </row>
        <row r="1646">
          <cell r="A1646">
            <v>40378</v>
          </cell>
          <cell r="B1646" t="str">
            <v xml:space="preserve">CURVA 90 GRAUS EM ACO CARBONO, RAIO CURTO, SOLDAVEL, PRESSAO 3.000 LBS, DN 1/2"                                                                                                                                                                                                                                                                                                                                                                                                                           </v>
          </cell>
          <cell r="C1646" t="str">
            <v xml:space="preserve">UN    </v>
          </cell>
          <cell r="D1646" t="str">
            <v>AS</v>
          </cell>
          <cell r="E1646" t="str">
            <v>21,24</v>
          </cell>
        </row>
        <row r="1647">
          <cell r="A1647">
            <v>40382</v>
          </cell>
          <cell r="B1647" t="str">
            <v xml:space="preserve">CURVA 90 GRAUS EM ACO CARBONO, RAIO CURTO, SOLDAVEL, PRESSAO 3.000 LBS, DN 1"                                                                                                                                                                                                                                                                                                                                                                                                                             </v>
          </cell>
          <cell r="C1647" t="str">
            <v xml:space="preserve">UN    </v>
          </cell>
          <cell r="D1647" t="str">
            <v>AS</v>
          </cell>
          <cell r="E1647" t="str">
            <v>40,19</v>
          </cell>
        </row>
        <row r="1648">
          <cell r="A1648">
            <v>40422</v>
          </cell>
          <cell r="B1648" t="str">
            <v xml:space="preserve">CURVA 90 GRAUS EM ACO CARBONO, RAIO CURTO, SOLDAVEL, PRESSAO 3.000 LBS, DN 2 1/2"                                                                                                                                                                                                                                                                                                                                                                                                                         </v>
          </cell>
          <cell r="C1648" t="str">
            <v xml:space="preserve">UN    </v>
          </cell>
          <cell r="D1648" t="str">
            <v>AS</v>
          </cell>
          <cell r="E1648" t="str">
            <v>273,80</v>
          </cell>
        </row>
        <row r="1649">
          <cell r="A1649">
            <v>40387</v>
          </cell>
          <cell r="B1649" t="str">
            <v xml:space="preserve">CURVA 90 GRAUS EM ACO CARBONO, RAIO CURTO, SOLDAVEL, PRESSAO 3.000 LBS, DN 2"                                                                                                                                                                                                                                                                                                                                                                                                                             </v>
          </cell>
          <cell r="C1649" t="str">
            <v xml:space="preserve">UN    </v>
          </cell>
          <cell r="D1649" t="str">
            <v>AS</v>
          </cell>
          <cell r="E1649" t="str">
            <v>139,41</v>
          </cell>
        </row>
        <row r="1650">
          <cell r="A1650">
            <v>40380</v>
          </cell>
          <cell r="B1650" t="str">
            <v xml:space="preserve">CURVA 90 GRAUS EM ACO CARBONO, RAIO CURTO, SOLDAVEL, PRESSAO 3.000 LBS, DN 3/4"                                                                                                                                                                                                                                                                                                                                                                                                                           </v>
          </cell>
          <cell r="C1650" t="str">
            <v xml:space="preserve">UN    </v>
          </cell>
          <cell r="D1650" t="str">
            <v>AS</v>
          </cell>
          <cell r="E1650" t="str">
            <v>28,32</v>
          </cell>
        </row>
        <row r="1651">
          <cell r="A1651">
            <v>40390</v>
          </cell>
          <cell r="B1651" t="str">
            <v xml:space="preserve">CURVA 90 GRAUS EM ACO CARBONO, RAIO CURTO, SOLDAVEL, PRESSAO 3.000 LBS, DN 3"                                                                                                                                                                                                                                                                                                                                                                                                                             </v>
          </cell>
          <cell r="C1651" t="str">
            <v xml:space="preserve">UN    </v>
          </cell>
          <cell r="D1651" t="str">
            <v>AS</v>
          </cell>
          <cell r="E1651" t="str">
            <v>576,65</v>
          </cell>
        </row>
        <row r="1652">
          <cell r="A1652">
            <v>40413</v>
          </cell>
          <cell r="B1652" t="str">
            <v xml:space="preserve">CURVA 90 GRAUS RANHURADA EM FERRO FUNDIDO, DN 50 MM (2")                                                                                                                                                                                                                                                                                                                                                                                                                                                  </v>
          </cell>
          <cell r="C1652" t="str">
            <v xml:space="preserve">UN    </v>
          </cell>
          <cell r="D1652" t="str">
            <v>AS</v>
          </cell>
          <cell r="E1652" t="str">
            <v>22,55</v>
          </cell>
        </row>
        <row r="1653">
          <cell r="A1653">
            <v>40415</v>
          </cell>
          <cell r="B1653" t="str">
            <v xml:space="preserve">CURVA 90 GRAUS RANHURADA EM FERRO FUNDIDO, DN 65 MM (2 1/2")                                                                                                                                                                                                                                                                                                                                                                                                                                              </v>
          </cell>
          <cell r="C1653" t="str">
            <v xml:space="preserve">UN    </v>
          </cell>
          <cell r="D1653" t="str">
            <v>AS</v>
          </cell>
          <cell r="E1653" t="str">
            <v>32,13</v>
          </cell>
        </row>
        <row r="1654">
          <cell r="A1654">
            <v>40417</v>
          </cell>
          <cell r="B1654" t="str">
            <v xml:space="preserve">CURVA 90 GRAUS RANHURADA EM FERRO FUNDIDO, DN 80 MM (3")                                                                                                                                                                                                                                                                                                                                                                                                                                                  </v>
          </cell>
          <cell r="C1654" t="str">
            <v xml:space="preserve">UN    </v>
          </cell>
          <cell r="D1654" t="str">
            <v>AS</v>
          </cell>
          <cell r="E1654" t="str">
            <v>37,90</v>
          </cell>
        </row>
        <row r="1655">
          <cell r="A1655">
            <v>39271</v>
          </cell>
          <cell r="B1655" t="str">
            <v xml:space="preserve">CURVA 90 GRAUS, CURTA, DE PVC RIGIDO ROSCAVEL, DE 1/2", PARA ELETRODUTO                                                                                                                                                                                                                                                                                                                                                                                                                                   </v>
          </cell>
          <cell r="C1655" t="str">
            <v xml:space="preserve">UN    </v>
          </cell>
          <cell r="D1655" t="str">
            <v>CR</v>
          </cell>
          <cell r="E1655" t="str">
            <v>1,21</v>
          </cell>
        </row>
        <row r="1656">
          <cell r="A1656">
            <v>39273</v>
          </cell>
          <cell r="B1656" t="str">
            <v xml:space="preserve">CURVA 90 GRAUS, CURTA, DE PVC RIGIDO ROSCAVEL, DE 1", PARA ELETRODUTO                                                                                                                                                                                                                                                                                                                                                                                                                                     </v>
          </cell>
          <cell r="C1656" t="str">
            <v xml:space="preserve">UN    </v>
          </cell>
          <cell r="D1656" t="str">
            <v>CR</v>
          </cell>
          <cell r="E1656" t="str">
            <v>2,06</v>
          </cell>
        </row>
        <row r="1657">
          <cell r="A1657">
            <v>39272</v>
          </cell>
          <cell r="B1657" t="str">
            <v xml:space="preserve">CURVA 90 GRAUS, CURTA, DE PVC RIGIDO ROSCAVEL, DE 3/4", PARA ELETRODUTO                                                                                                                                                                                                                                                                                                                                                                                                                                   </v>
          </cell>
          <cell r="C1657" t="str">
            <v xml:space="preserve">UN    </v>
          </cell>
          <cell r="D1657" t="str">
            <v>CR</v>
          </cell>
          <cell r="E1657" t="str">
            <v>1,49</v>
          </cell>
        </row>
        <row r="1658">
          <cell r="A1658">
            <v>1875</v>
          </cell>
          <cell r="B1658" t="str">
            <v xml:space="preserve">CURVA 90 GRAUS, LONGA, DE PVC RIGIDO ROSCAVEL, DE 1 1/2", PARA ELETRODUTO                                                                                                                                                                                                                                                                                                                                                                                                                                 </v>
          </cell>
          <cell r="C1658" t="str">
            <v xml:space="preserve">UN    </v>
          </cell>
          <cell r="D1658" t="str">
            <v>CR</v>
          </cell>
          <cell r="E1658" t="str">
            <v>3,29</v>
          </cell>
        </row>
        <row r="1659">
          <cell r="A1659">
            <v>1874</v>
          </cell>
          <cell r="B1659" t="str">
            <v xml:space="preserve">CURVA 90 GRAUS, LONGA, DE PVC RIGIDO ROSCAVEL, DE 1 1/4", PARA ELETRODUTO                                                                                                                                                                                                                                                                                                                                                                                                                                 </v>
          </cell>
          <cell r="C1659" t="str">
            <v xml:space="preserve">UN    </v>
          </cell>
          <cell r="D1659" t="str">
            <v>CR</v>
          </cell>
          <cell r="E1659" t="str">
            <v>2,72</v>
          </cell>
        </row>
        <row r="1660">
          <cell r="A1660">
            <v>1870</v>
          </cell>
          <cell r="B1660" t="str">
            <v xml:space="preserve">CURVA 90 GRAUS, LONGA, DE PVC RIGIDO ROSCAVEL, DE 1/2", PARA ELETRODUTO                                                                                                                                                                                                                                                                                                                                                                                                                                   </v>
          </cell>
          <cell r="C1660" t="str">
            <v xml:space="preserve">UN    </v>
          </cell>
          <cell r="D1660" t="str">
            <v xml:space="preserve">C </v>
          </cell>
          <cell r="E1660" t="str">
            <v>1,57</v>
          </cell>
        </row>
        <row r="1661">
          <cell r="A1661">
            <v>1884</v>
          </cell>
          <cell r="B1661" t="str">
            <v xml:space="preserve">CURVA 90 GRAUS, LONGA, DE PVC RIGIDO ROSCAVEL, DE 1", PARA ELETRODUTO                                                                                                                                                                                                                                                                                                                                                                                                                                     </v>
          </cell>
          <cell r="C1661" t="str">
            <v xml:space="preserve">UN    </v>
          </cell>
          <cell r="D1661" t="str">
            <v>CR</v>
          </cell>
          <cell r="E1661" t="str">
            <v>2,41</v>
          </cell>
        </row>
        <row r="1662">
          <cell r="A1662">
            <v>1887</v>
          </cell>
          <cell r="B1662" t="str">
            <v xml:space="preserve">CURVA 90 GRAUS, LONGA, DE PVC RIGIDO ROSCAVEL, DE 2 1/2", PARA ELETRODUTO                                                                                                                                                                                                                                                                                                                                                                                                                                 </v>
          </cell>
          <cell r="C1662" t="str">
            <v xml:space="preserve">UN    </v>
          </cell>
          <cell r="D1662" t="str">
            <v>CR</v>
          </cell>
          <cell r="E1662" t="str">
            <v>13,65</v>
          </cell>
        </row>
        <row r="1663">
          <cell r="A1663">
            <v>1876</v>
          </cell>
          <cell r="B1663" t="str">
            <v xml:space="preserve">CURVA 90 GRAUS, LONGA, DE PVC RIGIDO ROSCAVEL, DE 2", PARA ELETRODUTO                                                                                                                                                                                                                                                                                                                                                                                                                                     </v>
          </cell>
          <cell r="C1663" t="str">
            <v xml:space="preserve">UN    </v>
          </cell>
          <cell r="D1663" t="str">
            <v>CR</v>
          </cell>
          <cell r="E1663" t="str">
            <v>5,35</v>
          </cell>
        </row>
        <row r="1664">
          <cell r="A1664">
            <v>1879</v>
          </cell>
          <cell r="B1664" t="str">
            <v xml:space="preserve">CURVA 90 GRAUS, LONGA, DE PVC RIGIDO ROSCAVEL, DE 3/4", PARA ELETRODUTO                                                                                                                                                                                                                                                                                                                                                                                                                                   </v>
          </cell>
          <cell r="C1664" t="str">
            <v xml:space="preserve">UN    </v>
          </cell>
          <cell r="D1664" t="str">
            <v>CR</v>
          </cell>
          <cell r="E1664" t="str">
            <v>1,59</v>
          </cell>
        </row>
        <row r="1665">
          <cell r="A1665">
            <v>1877</v>
          </cell>
          <cell r="B1665" t="str">
            <v xml:space="preserve">CURVA 90 GRAUS, LONGA, DE PVC RIGIDO ROSCAVEL, DE 3", PARA ELETRODUTO                                                                                                                                                                                                                                                                                                                                                                                                                                     </v>
          </cell>
          <cell r="C1665" t="str">
            <v xml:space="preserve">UN    </v>
          </cell>
          <cell r="D1665" t="str">
            <v>CR</v>
          </cell>
          <cell r="E1665" t="str">
            <v>13,67</v>
          </cell>
        </row>
        <row r="1666">
          <cell r="A1666">
            <v>1878</v>
          </cell>
          <cell r="B1666" t="str">
            <v xml:space="preserve">CURVA 90 GRAUS, LONGA, DE PVC RIGIDO ROSCAVEL, DE 4", PARA ELETRODUTO                                                                                                                                                                                                                                                                                                                                                                                                                                     </v>
          </cell>
          <cell r="C1666" t="str">
            <v xml:space="preserve">UN    </v>
          </cell>
          <cell r="D1666" t="str">
            <v>CR</v>
          </cell>
          <cell r="E1666" t="str">
            <v>27,46</v>
          </cell>
        </row>
        <row r="1667">
          <cell r="A1667">
            <v>2621</v>
          </cell>
          <cell r="B1667" t="str">
            <v xml:space="preserve">CURVA 90 GRAUS, PARA ELETRODUTO, EM ACO GALVANIZADO ELETROLITICO, DIAMETRO DE 100 MM (4")                                                                                                                                                                                                                                                                                                                                                                                                                 </v>
          </cell>
          <cell r="C1667" t="str">
            <v xml:space="preserve">UN    </v>
          </cell>
          <cell r="D1667" t="str">
            <v>CR</v>
          </cell>
          <cell r="E1667" t="str">
            <v>137,38</v>
          </cell>
        </row>
        <row r="1668">
          <cell r="A1668">
            <v>2616</v>
          </cell>
          <cell r="B1668" t="str">
            <v xml:space="preserve">CURVA 90 GRAUS, PARA ELETRODUTO, EM ACO GALVANIZADO ELETROLITICO, DIAMETRO DE 15 MM (1/2")                                                                                                                                                                                                                                                                                                                                                                                                                </v>
          </cell>
          <cell r="C1668" t="str">
            <v xml:space="preserve">UN    </v>
          </cell>
          <cell r="D1668" t="str">
            <v>CR</v>
          </cell>
          <cell r="E1668" t="str">
            <v>3,89</v>
          </cell>
        </row>
        <row r="1669">
          <cell r="A1669">
            <v>2633</v>
          </cell>
          <cell r="B1669" t="str">
            <v xml:space="preserve">CURVA 90 GRAUS, PARA ELETRODUTO, EM ACO GALVANIZADO ELETROLITICO, DIAMETRO DE 20 MM (3/4")                                                                                                                                                                                                                                                                                                                                                                                                                </v>
          </cell>
          <cell r="C1669" t="str">
            <v xml:space="preserve">UN    </v>
          </cell>
          <cell r="D1669" t="str">
            <v>CR</v>
          </cell>
          <cell r="E1669" t="str">
            <v>4,40</v>
          </cell>
        </row>
        <row r="1670">
          <cell r="A1670">
            <v>2617</v>
          </cell>
          <cell r="B1670" t="str">
            <v xml:space="preserve">CURVA 90 GRAUS, PARA ELETRODUTO, EM ACO GALVANIZADO ELETROLITICO, DIAMETRO DE 25 MM (1")                                                                                                                                                                                                                                                                                                                                                                                                                  </v>
          </cell>
          <cell r="C1670" t="str">
            <v xml:space="preserve">UN    </v>
          </cell>
          <cell r="D1670" t="str">
            <v>CR</v>
          </cell>
          <cell r="E1670" t="str">
            <v>5,98</v>
          </cell>
        </row>
        <row r="1671">
          <cell r="A1671">
            <v>2618</v>
          </cell>
          <cell r="B1671" t="str">
            <v xml:space="preserve">CURVA 90 GRAUS, PARA ELETRODUTO, EM ACO GALVANIZADO ELETROLITICO, DIAMETRO DE 32 MM (1 1/4")                                                                                                                                                                                                                                                                                                                                                                                                              </v>
          </cell>
          <cell r="C1671" t="str">
            <v xml:space="preserve">UN    </v>
          </cell>
          <cell r="D1671" t="str">
            <v>CR</v>
          </cell>
          <cell r="E1671" t="str">
            <v>13,61</v>
          </cell>
        </row>
        <row r="1672">
          <cell r="A1672">
            <v>2632</v>
          </cell>
          <cell r="B1672" t="str">
            <v xml:space="preserve">CURVA 90 GRAUS, PARA ELETRODUTO, EM ACO GALVANIZADO ELETROLITICO, DIAMETRO DE 40 MM (1 1/2")                                                                                                                                                                                                                                                                                                                                                                                                              </v>
          </cell>
          <cell r="C1672" t="str">
            <v xml:space="preserve">UN    </v>
          </cell>
          <cell r="D1672" t="str">
            <v>CR</v>
          </cell>
          <cell r="E1672" t="str">
            <v>16,60</v>
          </cell>
        </row>
        <row r="1673">
          <cell r="A1673">
            <v>2631</v>
          </cell>
          <cell r="B1673" t="str">
            <v xml:space="preserve">CURVA 90 GRAUS, PARA ELETRODUTO, EM ACO GALVANIZADO ELETROLITICO, DIAMETRO DE 50 MM (2")                                                                                                                                                                                                                                                                                                                                                                                                                  </v>
          </cell>
          <cell r="C1673" t="str">
            <v xml:space="preserve">UN    </v>
          </cell>
          <cell r="D1673" t="str">
            <v>CR</v>
          </cell>
          <cell r="E1673" t="str">
            <v>24,37</v>
          </cell>
        </row>
        <row r="1674">
          <cell r="A1674">
            <v>2619</v>
          </cell>
          <cell r="B1674" t="str">
            <v xml:space="preserve">CURVA 90 GRAUS, PARA ELETRODUTO, EM ACO GALVANIZADO ELETROLITICO, DIAMETRO DE 65 MM (2 1/2")                                                                                                                                                                                                                                                                                                                                                                                                              </v>
          </cell>
          <cell r="C1674" t="str">
            <v xml:space="preserve">UN    </v>
          </cell>
          <cell r="D1674" t="str">
            <v>CR</v>
          </cell>
          <cell r="E1674" t="str">
            <v>61,70</v>
          </cell>
        </row>
        <row r="1675">
          <cell r="A1675">
            <v>2620</v>
          </cell>
          <cell r="B1675" t="str">
            <v xml:space="preserve">CURVA 90 GRAUS, PARA ELETRODUTO, EM ACO GALVANIZADO ELETROLITICO, DIAMETRO DE 80 MM (3")                                                                                                                                                                                                                                                                                                                                                                                                                  </v>
          </cell>
          <cell r="C1675" t="str">
            <v xml:space="preserve">UN    </v>
          </cell>
          <cell r="D1675" t="str">
            <v>CR</v>
          </cell>
          <cell r="E1675" t="str">
            <v>81,00</v>
          </cell>
        </row>
        <row r="1676">
          <cell r="A1676">
            <v>44472</v>
          </cell>
          <cell r="B1676" t="str">
            <v xml:space="preserve">DENTE PARA  FRESADORA                                                                                                                                                                                                                                                                                                                                                                                                                                                                                     </v>
          </cell>
          <cell r="C1676" t="str">
            <v xml:space="preserve">UN    </v>
          </cell>
          <cell r="D1676" t="str">
            <v>AS</v>
          </cell>
          <cell r="E1676" t="str">
            <v>62,00</v>
          </cell>
        </row>
        <row r="1677">
          <cell r="A1677">
            <v>38369</v>
          </cell>
          <cell r="B1677" t="str">
            <v xml:space="preserve">DESEMPENADEIRA DE ACO DENTADA 12 X *25* CM, DENTES 8 X 8 MM, CABO FECHADO DE MADEIRA                                                                                                                                                                                                                                                                                                                                                                                                                      </v>
          </cell>
          <cell r="C1677" t="str">
            <v xml:space="preserve">UN    </v>
          </cell>
          <cell r="D1677" t="str">
            <v>CR</v>
          </cell>
          <cell r="E1677" t="str">
            <v>21,51</v>
          </cell>
        </row>
        <row r="1678">
          <cell r="A1678">
            <v>38370</v>
          </cell>
          <cell r="B1678" t="str">
            <v xml:space="preserve">DESEMPENADEIRA DE ACO LISA 12 X *25* CM COM CABO FECHADO DE MADEIRA                                                                                                                                                                                                                                                                                                                                                                                                                                       </v>
          </cell>
          <cell r="C1678" t="str">
            <v xml:space="preserve">UN    </v>
          </cell>
          <cell r="D1678" t="str">
            <v>CR</v>
          </cell>
          <cell r="E1678" t="str">
            <v>21,51</v>
          </cell>
        </row>
        <row r="1679">
          <cell r="A1679">
            <v>38372</v>
          </cell>
          <cell r="B1679" t="str">
            <v xml:space="preserve">DESEMPENADEIRA PLASTICA LISA *14 X 27* CM                                                                                                                                                                                                                                                                                                                                                                                                                                                                 </v>
          </cell>
          <cell r="C1679" t="str">
            <v xml:space="preserve">UN    </v>
          </cell>
          <cell r="D1679" t="str">
            <v>CR</v>
          </cell>
          <cell r="E1679" t="str">
            <v>17,49</v>
          </cell>
        </row>
        <row r="1680">
          <cell r="A1680">
            <v>2357</v>
          </cell>
          <cell r="B1680" t="str">
            <v xml:space="preserve">DESENHISTA COPISTA (HORISTA)                                                                                                                                                                                                                                                                                                                                                                                                                                                                              </v>
          </cell>
          <cell r="C1680" t="str">
            <v xml:space="preserve">H     </v>
          </cell>
          <cell r="D1680" t="str">
            <v>CR</v>
          </cell>
          <cell r="E1680" t="str">
            <v>10,95</v>
          </cell>
        </row>
        <row r="1681">
          <cell r="A1681">
            <v>40806</v>
          </cell>
          <cell r="B1681" t="str">
            <v xml:space="preserve">DESENHISTA COPISTA (MENSALISTA)                                                                                                                                                                                                                                                                                                                                                                                                                                                                           </v>
          </cell>
          <cell r="C1681" t="str">
            <v xml:space="preserve">MES   </v>
          </cell>
          <cell r="D1681" t="str">
            <v>CR</v>
          </cell>
          <cell r="E1681" t="str">
            <v>1.928,96</v>
          </cell>
        </row>
        <row r="1682">
          <cell r="A1682">
            <v>2355</v>
          </cell>
          <cell r="B1682" t="str">
            <v xml:space="preserve">DESENHISTA DETALHISTA (HORISTA)                                                                                                                                                                                                                                                                                                                                                                                                                                                                           </v>
          </cell>
          <cell r="C1682" t="str">
            <v xml:space="preserve">H     </v>
          </cell>
          <cell r="D1682" t="str">
            <v>CR</v>
          </cell>
          <cell r="E1682" t="str">
            <v>14,76</v>
          </cell>
        </row>
        <row r="1683">
          <cell r="A1683">
            <v>40805</v>
          </cell>
          <cell r="B1683" t="str">
            <v xml:space="preserve">DESENHISTA DETALHISTA (MENSALISTA)                                                                                                                                                                                                                                                                                                                                                                                                                                                                        </v>
          </cell>
          <cell r="C1683" t="str">
            <v xml:space="preserve">MES   </v>
          </cell>
          <cell r="D1683" t="str">
            <v>CR</v>
          </cell>
          <cell r="E1683" t="str">
            <v>2.596,69</v>
          </cell>
        </row>
        <row r="1684">
          <cell r="A1684">
            <v>2358</v>
          </cell>
          <cell r="B1684" t="str">
            <v xml:space="preserve">DESENHISTA PROJETISTA (HORISTA)                                                                                                                                                                                                                                                                                                                                                                                                                                                                           </v>
          </cell>
          <cell r="C1684" t="str">
            <v xml:space="preserve">H     </v>
          </cell>
          <cell r="D1684" t="str">
            <v>CR</v>
          </cell>
          <cell r="E1684" t="str">
            <v>13,36</v>
          </cell>
        </row>
        <row r="1685">
          <cell r="A1685">
            <v>40807</v>
          </cell>
          <cell r="B1685" t="str">
            <v xml:space="preserve">DESENHISTA PROJETISTA (MENSALISTA)                                                                                                                                                                                                                                                                                                                                                                                                                                                                        </v>
          </cell>
          <cell r="C1685" t="str">
            <v xml:space="preserve">MES   </v>
          </cell>
          <cell r="D1685" t="str">
            <v>CR</v>
          </cell>
          <cell r="E1685" t="str">
            <v>2.349,39</v>
          </cell>
        </row>
        <row r="1686">
          <cell r="A1686">
            <v>2359</v>
          </cell>
          <cell r="B1686" t="str">
            <v xml:space="preserve">DESENHISTA TECNICO AUXILIAR (HORISTA)                                                                                                                                                                                                                                                                                                                                                                                                                                                                     </v>
          </cell>
          <cell r="C1686" t="str">
            <v xml:space="preserve">H     </v>
          </cell>
          <cell r="D1686" t="str">
            <v>CR</v>
          </cell>
          <cell r="E1686" t="str">
            <v>11,10</v>
          </cell>
        </row>
        <row r="1687">
          <cell r="A1687">
            <v>40808</v>
          </cell>
          <cell r="B1687" t="str">
            <v xml:space="preserve">DESENHISTA TECNICO AUXILIAR (MENSALISTA)                                                                                                                                                                                                                                                                                                                                                                                                                                                                  </v>
          </cell>
          <cell r="C1687" t="str">
            <v xml:space="preserve">MES   </v>
          </cell>
          <cell r="D1687" t="str">
            <v>CR</v>
          </cell>
          <cell r="E1687" t="str">
            <v>1.953,70</v>
          </cell>
        </row>
        <row r="1688">
          <cell r="A1688">
            <v>44330</v>
          </cell>
          <cell r="B1688" t="str">
            <v xml:space="preserve">DESINFETANTE PRONTO USO                                                                                                                                                                                                                                                                                                                                                                                                                                                                                   </v>
          </cell>
          <cell r="C1688" t="str">
            <v xml:space="preserve">L     </v>
          </cell>
          <cell r="D1688" t="str">
            <v>CR</v>
          </cell>
          <cell r="E1688" t="str">
            <v>9,39</v>
          </cell>
        </row>
        <row r="1689">
          <cell r="A1689">
            <v>43144</v>
          </cell>
          <cell r="B1689" t="str">
            <v xml:space="preserve">DESMOLDANTE PARA CONCRETO ESTAMPADO                                                                                                                                                                                                                                                                                                                                                                                                                                                                       </v>
          </cell>
          <cell r="C1689" t="str">
            <v xml:space="preserve">KG    </v>
          </cell>
          <cell r="D1689" t="str">
            <v>CR</v>
          </cell>
          <cell r="E1689" t="str">
            <v>45,36</v>
          </cell>
        </row>
        <row r="1690">
          <cell r="A1690">
            <v>39397</v>
          </cell>
          <cell r="B1690" t="str">
            <v xml:space="preserve">DESMOLDANTE PARA FORMAS METALICAS A BASE DE OLEO VEGETAL                                                                                                                                                                                                                                                                                                                                                                                                                                                  </v>
          </cell>
          <cell r="C1690" t="str">
            <v xml:space="preserve">L     </v>
          </cell>
          <cell r="D1690" t="str">
            <v>CR</v>
          </cell>
          <cell r="E1690" t="str">
            <v>20,67</v>
          </cell>
        </row>
        <row r="1691">
          <cell r="A1691">
            <v>2692</v>
          </cell>
          <cell r="B1691" t="str">
            <v xml:space="preserve">DESMOLDANTE PROTETOR PARA FORMAS DE MADEIRA, DE BASE OLEOSA EMULSIONADA EM AGUA                                                                                                                                                                                                                                                                                                                                                                                                                           </v>
          </cell>
          <cell r="C1691" t="str">
            <v xml:space="preserve">L     </v>
          </cell>
          <cell r="D1691" t="str">
            <v>CR</v>
          </cell>
          <cell r="E1691" t="str">
            <v>8,34</v>
          </cell>
        </row>
        <row r="1692">
          <cell r="A1692">
            <v>44329</v>
          </cell>
          <cell r="B1692" t="str">
            <v xml:space="preserve">DETERGENTE NEUTRO USO GERAL, CONCENTRADO                                                                                                                                                                                                                                                                                                                                                                                                                                                                  </v>
          </cell>
          <cell r="C1692" t="str">
            <v xml:space="preserve">L     </v>
          </cell>
          <cell r="D1692" t="str">
            <v>CR</v>
          </cell>
          <cell r="E1692" t="str">
            <v>12,31</v>
          </cell>
        </row>
        <row r="1693">
          <cell r="A1693">
            <v>5318</v>
          </cell>
          <cell r="B1693" t="str">
            <v xml:space="preserve">DILUENTE AGUARRAS                                                                                                                                                                                                                                                                                                                                                                                                                                                                                         </v>
          </cell>
          <cell r="C1693" t="str">
            <v xml:space="preserve">L     </v>
          </cell>
          <cell r="D1693" t="str">
            <v xml:space="preserve">C </v>
          </cell>
          <cell r="E1693" t="str">
            <v>19,90</v>
          </cell>
        </row>
        <row r="1694">
          <cell r="A1694">
            <v>5330</v>
          </cell>
          <cell r="B1694" t="str">
            <v xml:space="preserve">DILUENTE EPOXI                                                                                                                                                                                                                                                                                                                                                                                                                                                                                            </v>
          </cell>
          <cell r="C1694" t="str">
            <v xml:space="preserve">L     </v>
          </cell>
          <cell r="D1694" t="str">
            <v>CR</v>
          </cell>
          <cell r="E1694" t="str">
            <v>45,36</v>
          </cell>
        </row>
        <row r="1695">
          <cell r="A1695">
            <v>44532</v>
          </cell>
          <cell r="B1695" t="str">
            <v xml:space="preserve">DISCO DE BORRACHA PARA LIXADEIRA RIGIDO 7 " COM ARRUELA  CENTRAL                                                                                                                                                                                                                                                                                                                                                                                                                                          </v>
          </cell>
          <cell r="C1695" t="str">
            <v xml:space="preserve">UN    </v>
          </cell>
          <cell r="D1695" t="str">
            <v>CR</v>
          </cell>
          <cell r="E1695" t="str">
            <v>23,35</v>
          </cell>
        </row>
        <row r="1696">
          <cell r="A1696">
            <v>44531</v>
          </cell>
          <cell r="B1696" t="str">
            <v xml:space="preserve">DISCO DE CORTE DIAMANTADO SEGMENTADO DIAMETRO DE 180 MM PARA ESMERILHADEIRA  7 "                                                                                                                                                                                                                                                                                                                                                                                                                          </v>
          </cell>
          <cell r="C1696" t="str">
            <v xml:space="preserve">UN    </v>
          </cell>
          <cell r="D1696" t="str">
            <v>CR</v>
          </cell>
          <cell r="E1696" t="str">
            <v>74,22</v>
          </cell>
        </row>
        <row r="1697">
          <cell r="A1697">
            <v>38140</v>
          </cell>
          <cell r="B1697" t="str">
            <v xml:space="preserve">DISCO DE CORTE DIAMANTADO SEGMENTADO PARA CONCRETO, DIAMETRO DE 110 MM, FURO DE 20 MM                                                                                                                                                                                                                                                                                                                                                                                                                     </v>
          </cell>
          <cell r="C1697" t="str">
            <v xml:space="preserve">UN    </v>
          </cell>
          <cell r="D1697" t="str">
            <v xml:space="preserve">C </v>
          </cell>
          <cell r="E1697" t="str">
            <v>18,00</v>
          </cell>
        </row>
        <row r="1698">
          <cell r="A1698">
            <v>13887</v>
          </cell>
          <cell r="B1698" t="str">
            <v xml:space="preserve">DISCO DE CORTE DIAMANTADO SEGMENTADO PARA CONCRETO, DIAMETRO DE 350 MM, FURO DE 1 " (14 X 1 ")                                                                                                                                                                                                                                                                                                                                                                                                            </v>
          </cell>
          <cell r="C1698" t="str">
            <v xml:space="preserve">UN    </v>
          </cell>
          <cell r="D1698" t="str">
            <v>CR</v>
          </cell>
          <cell r="E1698" t="str">
            <v>426,16</v>
          </cell>
        </row>
        <row r="1699">
          <cell r="A1699">
            <v>44495</v>
          </cell>
          <cell r="B1699" t="str">
            <v xml:space="preserve">DISCO DE CORTE PARA METAL COM DUAS TELAS 12 X 1/8 X 3/4 "  (300 X 3,2 X 19,05 MM)                                                                                                                                                                                                                                                                                                                                                                                                                         </v>
          </cell>
          <cell r="C1699" t="str">
            <v xml:space="preserve">UN    </v>
          </cell>
          <cell r="D1699" t="str">
            <v>CR</v>
          </cell>
          <cell r="E1699" t="str">
            <v>18,97</v>
          </cell>
        </row>
        <row r="1700">
          <cell r="A1700">
            <v>44533</v>
          </cell>
          <cell r="B1700" t="str">
            <v xml:space="preserve">DISCO DE DESBASTE PARA METAL FERROSO EM GERAL, COM TRES TELAS,  9 X 1/4 X 7/8 " ( 228,6 X 6,4 X 22,2 MM)                                                                                                                                                                                                                                                                                                                                                                                                  </v>
          </cell>
          <cell r="C1700" t="str">
            <v xml:space="preserve">UN    </v>
          </cell>
          <cell r="D1700" t="str">
            <v>CR</v>
          </cell>
          <cell r="E1700" t="str">
            <v>17,91</v>
          </cell>
        </row>
        <row r="1701">
          <cell r="A1701">
            <v>44534</v>
          </cell>
          <cell r="B1701" t="str">
            <v xml:space="preserve">DISCO DE LIXA PARA METAL, DIAMETRO = 180 MM, GRAO  120                                                                                                                                                                                                                                                                                                                                                                                                                                                    </v>
          </cell>
          <cell r="C1701" t="str">
            <v xml:space="preserve">UN    </v>
          </cell>
          <cell r="D1701" t="str">
            <v>CR</v>
          </cell>
          <cell r="E1701" t="str">
            <v>4,67</v>
          </cell>
        </row>
        <row r="1702">
          <cell r="A1702">
            <v>34544</v>
          </cell>
          <cell r="B1702" t="str">
            <v xml:space="preserve">DISJUNTOR  TERMOMAGNETICO TRIPOLAR 3 X 400 A / ICC - 25 KA                                                                                                                                                                                                                                                                                                                                                                                                                                                </v>
          </cell>
          <cell r="C1702" t="str">
            <v xml:space="preserve">UN    </v>
          </cell>
          <cell r="D1702" t="str">
            <v>CR</v>
          </cell>
          <cell r="E1702" t="str">
            <v>1.504,17</v>
          </cell>
        </row>
        <row r="1703">
          <cell r="A1703">
            <v>34729</v>
          </cell>
          <cell r="B1703" t="str">
            <v xml:space="preserve">DISJUNTOR TERMICO E MAGNETICO AJUSTAVEIS, TRIPOLAR DE 100 ATE 250A, CAPACIDADE DE INTERRUPCAO DE 35KA                                                                                                                                                                                                                                                                                                                                                                                                     </v>
          </cell>
          <cell r="C1703" t="str">
            <v xml:space="preserve">UN    </v>
          </cell>
          <cell r="D1703" t="str">
            <v>CR</v>
          </cell>
          <cell r="E1703" t="str">
            <v>1.183,26</v>
          </cell>
        </row>
        <row r="1704">
          <cell r="A1704">
            <v>34734</v>
          </cell>
          <cell r="B1704" t="str">
            <v xml:space="preserve">DISJUNTOR TERMICO E MAGNETICO AJUSTAVEIS, TRIPOLAR DE 300 ATE 400A, CAPACIDADE DE INTERRUPCAO DE 35KA                                                                                                                                                                                                                                                                                                                                                                                                     </v>
          </cell>
          <cell r="C1704" t="str">
            <v xml:space="preserve">UN    </v>
          </cell>
          <cell r="D1704" t="str">
            <v>CR</v>
          </cell>
          <cell r="E1704" t="str">
            <v>1.832,07</v>
          </cell>
        </row>
        <row r="1705">
          <cell r="A1705">
            <v>34738</v>
          </cell>
          <cell r="B1705" t="str">
            <v xml:space="preserve">DISJUNTOR TERMICO E MAGNETICO AJUSTAVEIS, TRIPOLAR DE 450 ATE 600A, CAPACIDADE DE INTERRUPCAO DE 35KA                                                                                                                                                                                                                                                                                                                                                                                                     </v>
          </cell>
          <cell r="C1705" t="str">
            <v xml:space="preserve">UN    </v>
          </cell>
          <cell r="D1705" t="str">
            <v>CR</v>
          </cell>
          <cell r="E1705" t="str">
            <v>4.280,29</v>
          </cell>
        </row>
        <row r="1706">
          <cell r="A1706">
            <v>2391</v>
          </cell>
          <cell r="B1706" t="str">
            <v xml:space="preserve">DISJUNTOR TERMOMAGNETICO TRIPOLAR 125A                                                                                                                                                                                                                                                                                                                                                                                                                                                                    </v>
          </cell>
          <cell r="C1706" t="str">
            <v xml:space="preserve">UN    </v>
          </cell>
          <cell r="D1706" t="str">
            <v>CR</v>
          </cell>
          <cell r="E1706" t="str">
            <v>348,13</v>
          </cell>
        </row>
        <row r="1707">
          <cell r="A1707">
            <v>2374</v>
          </cell>
          <cell r="B1707" t="str">
            <v xml:space="preserve">DISJUNTOR TERMOMAGNETICO TRIPOLAR 150 A / 600 V, TIPO FXD / ICC - 35 KA                                                                                                                                                                                                                                                                                                                                                                                                                                   </v>
          </cell>
          <cell r="C1707" t="str">
            <v xml:space="preserve">UN    </v>
          </cell>
          <cell r="D1707" t="str">
            <v>CR</v>
          </cell>
          <cell r="E1707" t="str">
            <v>394,94</v>
          </cell>
        </row>
        <row r="1708">
          <cell r="A1708">
            <v>2377</v>
          </cell>
          <cell r="B1708" t="str">
            <v xml:space="preserve">DISJUNTOR TERMOMAGNETICO TRIPOLAR 200 A / 600 V, TIPO FXD / ICC - 35 KA                                                                                                                                                                                                                                                                                                                                                                                                                                   </v>
          </cell>
          <cell r="C1708" t="str">
            <v xml:space="preserve">UN    </v>
          </cell>
          <cell r="D1708" t="str">
            <v>CR</v>
          </cell>
          <cell r="E1708" t="str">
            <v>554,26</v>
          </cell>
        </row>
        <row r="1709">
          <cell r="A1709">
            <v>2393</v>
          </cell>
          <cell r="B1709" t="str">
            <v xml:space="preserve">DISJUNTOR TERMOMAGNETICO TRIPOLAR 250 A / 600 V, TIPO FXD                                                                                                                                                                                                                                                                                                                                                                                                                                                 </v>
          </cell>
          <cell r="C1709" t="str">
            <v xml:space="preserve">UN    </v>
          </cell>
          <cell r="D1709" t="str">
            <v>CR</v>
          </cell>
          <cell r="E1709" t="str">
            <v>928,18</v>
          </cell>
        </row>
        <row r="1710">
          <cell r="A1710">
            <v>34705</v>
          </cell>
          <cell r="B1710" t="str">
            <v xml:space="preserve">DISJUNTOR TERMOMAGNETICO TRIPOLAR 3  X 250 A/ICC - 25 KA                                                                                                                                                                                                                                                                                                                                                                                                                                                  </v>
          </cell>
          <cell r="C1710" t="str">
            <v xml:space="preserve">UN    </v>
          </cell>
          <cell r="D1710" t="str">
            <v>CR</v>
          </cell>
          <cell r="E1710" t="str">
            <v>811,83</v>
          </cell>
        </row>
        <row r="1711">
          <cell r="A1711">
            <v>34707</v>
          </cell>
          <cell r="B1711" t="str">
            <v xml:space="preserve">DISJUNTOR TERMOMAGNETICO TRIPOLAR 3 X 350 A/ICC - 25 KA                                                                                                                                                                                                                                                                                                                                                                                                                                                   </v>
          </cell>
          <cell r="C1711" t="str">
            <v xml:space="preserve">UN    </v>
          </cell>
          <cell r="D1711" t="str">
            <v>CR</v>
          </cell>
          <cell r="E1711" t="str">
            <v>1.504,33</v>
          </cell>
        </row>
        <row r="1712">
          <cell r="A1712">
            <v>2378</v>
          </cell>
          <cell r="B1712" t="str">
            <v xml:space="preserve">DISJUNTOR TERMOMAGNETICO TRIPOLAR 300 A / 600 V, TIPO JXD / ICC - 40 KA                                                                                                                                                                                                                                                                                                                                                                                                                                   </v>
          </cell>
          <cell r="C1712" t="str">
            <v xml:space="preserve">UN    </v>
          </cell>
          <cell r="D1712" t="str">
            <v>CR</v>
          </cell>
          <cell r="E1712" t="str">
            <v>1.274,98</v>
          </cell>
        </row>
        <row r="1713">
          <cell r="A1713">
            <v>2379</v>
          </cell>
          <cell r="B1713" t="str">
            <v xml:space="preserve">DISJUNTOR TERMOMAGNETICO TRIPOLAR 400 A / 600 V, TIPO JXD / ICC - 40 KA                                                                                                                                                                                                                                                                                                                                                                                                                                   </v>
          </cell>
          <cell r="C1713" t="str">
            <v xml:space="preserve">UN    </v>
          </cell>
          <cell r="D1713" t="str">
            <v>CR</v>
          </cell>
          <cell r="E1713" t="str">
            <v>1.274,98</v>
          </cell>
        </row>
        <row r="1714">
          <cell r="A1714">
            <v>2376</v>
          </cell>
          <cell r="B1714" t="str">
            <v xml:space="preserve">DISJUNTOR TERMOMAGNETICO TRIPOLAR 600 A / 600 V, TIPO LXD / ICC - 40 KA                                                                                                                                                                                                                                                                                                                                                                                                                                   </v>
          </cell>
          <cell r="C1714" t="str">
            <v xml:space="preserve">UN    </v>
          </cell>
          <cell r="D1714" t="str">
            <v>CR</v>
          </cell>
          <cell r="E1714" t="str">
            <v>2.099,88</v>
          </cell>
        </row>
        <row r="1715">
          <cell r="A1715">
            <v>2394</v>
          </cell>
          <cell r="B1715" t="str">
            <v xml:space="preserve">DISJUNTOR TERMOMAGNETICO TRIPOLAR 800 A / 600 V, TIPO LMXD                                                                                                                                                                                                                                                                                                                                                                                                                                                </v>
          </cell>
          <cell r="C1715" t="str">
            <v xml:space="preserve">UN    </v>
          </cell>
          <cell r="D1715" t="str">
            <v>CR</v>
          </cell>
          <cell r="E1715" t="str">
            <v>4.489,17</v>
          </cell>
        </row>
        <row r="1716">
          <cell r="A1716">
            <v>34686</v>
          </cell>
          <cell r="B1716" t="str">
            <v xml:space="preserve">DISJUNTOR TIPO DIN / IEC, MONOPOLAR DE 40  ATE 50A                                                                                                                                                                                                                                                                                                                                                                                                                                                        </v>
          </cell>
          <cell r="C1716" t="str">
            <v xml:space="preserve">UN    </v>
          </cell>
          <cell r="D1716" t="str">
            <v>CR</v>
          </cell>
          <cell r="E1716" t="str">
            <v>13,47</v>
          </cell>
        </row>
        <row r="1717">
          <cell r="A1717">
            <v>34616</v>
          </cell>
          <cell r="B1717" t="str">
            <v xml:space="preserve">DISJUNTOR TIPO DIN/IEC, BIPOLAR DE 6 ATE 32A                                                                                                                                                                                                                                                                                                                                                                                                                                                              </v>
          </cell>
          <cell r="C1717" t="str">
            <v xml:space="preserve">UN    </v>
          </cell>
          <cell r="D1717" t="str">
            <v>CR</v>
          </cell>
          <cell r="E1717" t="str">
            <v>52,09</v>
          </cell>
        </row>
        <row r="1718">
          <cell r="A1718">
            <v>34623</v>
          </cell>
          <cell r="B1718" t="str">
            <v xml:space="preserve">DISJUNTOR TIPO DIN/IEC, BIPOLAR 40 ATE 50A                                                                                                                                                                                                                                                                                                                                                                                                                                                                </v>
          </cell>
          <cell r="C1718" t="str">
            <v xml:space="preserve">UN    </v>
          </cell>
          <cell r="D1718" t="str">
            <v>CR</v>
          </cell>
          <cell r="E1718" t="str">
            <v>51,29</v>
          </cell>
        </row>
        <row r="1719">
          <cell r="A1719">
            <v>34628</v>
          </cell>
          <cell r="B1719" t="str">
            <v xml:space="preserve">DISJUNTOR TIPO DIN/IEC, BIPOLAR 63 A                                                                                                                                                                                                                                                                                                                                                                                                                                                                      </v>
          </cell>
          <cell r="C1719" t="str">
            <v xml:space="preserve">UN    </v>
          </cell>
          <cell r="D1719" t="str">
            <v>CR</v>
          </cell>
          <cell r="E1719" t="str">
            <v>73,47</v>
          </cell>
        </row>
        <row r="1720">
          <cell r="A1720">
            <v>34653</v>
          </cell>
          <cell r="B1720" t="str">
            <v xml:space="preserve">DISJUNTOR TIPO DIN/IEC, MONOPOLAR DE 6  ATE  32A                                                                                                                                                                                                                                                                                                                                                                                                                                                          </v>
          </cell>
          <cell r="C1720" t="str">
            <v xml:space="preserve">UN    </v>
          </cell>
          <cell r="D1720" t="str">
            <v>CR</v>
          </cell>
          <cell r="E1720" t="str">
            <v>9,09</v>
          </cell>
        </row>
        <row r="1721">
          <cell r="A1721">
            <v>34688</v>
          </cell>
          <cell r="B1721" t="str">
            <v xml:space="preserve">DISJUNTOR TIPO DIN/IEC, MONOPOLAR DE 63 A                                                                                                                                                                                                                                                                                                                                                                                                                                                                 </v>
          </cell>
          <cell r="C1721" t="str">
            <v xml:space="preserve">UN    </v>
          </cell>
          <cell r="D1721" t="str">
            <v>CR</v>
          </cell>
          <cell r="E1721" t="str">
            <v>16,47</v>
          </cell>
        </row>
        <row r="1722">
          <cell r="A1722">
            <v>34709</v>
          </cell>
          <cell r="B1722" t="str">
            <v xml:space="preserve">DISJUNTOR TIPO DIN/IEC, TRIPOLAR DE 10 ATE 50A                                                                                                                                                                                                                                                                                                                                                                                                                                                            </v>
          </cell>
          <cell r="C1722" t="str">
            <v xml:space="preserve">UN    </v>
          </cell>
          <cell r="D1722" t="str">
            <v>CR</v>
          </cell>
          <cell r="E1722" t="str">
            <v>63,82</v>
          </cell>
        </row>
        <row r="1723">
          <cell r="A1723">
            <v>34714</v>
          </cell>
          <cell r="B1723" t="str">
            <v xml:space="preserve">DISJUNTOR TIPO DIN/IEC, TRIPOLAR 63 A                                                                                                                                                                                                                                                                                                                                                                                                                                                                     </v>
          </cell>
          <cell r="C1723" t="str">
            <v xml:space="preserve">UN    </v>
          </cell>
          <cell r="D1723" t="str">
            <v>CR</v>
          </cell>
          <cell r="E1723" t="str">
            <v>76,23</v>
          </cell>
        </row>
        <row r="1724">
          <cell r="A1724">
            <v>2388</v>
          </cell>
          <cell r="B1724" t="str">
            <v xml:space="preserve">DISJUNTOR TIPO NEMA, BIPOLAR 10  ATE  50 A, TENSAO MAXIMA 415 V                                                                                                                                                                                                                                                                                                                                                                                                                                           </v>
          </cell>
          <cell r="C1724" t="str">
            <v xml:space="preserve">UN    </v>
          </cell>
          <cell r="D1724" t="str">
            <v>CR</v>
          </cell>
          <cell r="E1724" t="str">
            <v>63,34</v>
          </cell>
        </row>
        <row r="1725">
          <cell r="A1725">
            <v>34606</v>
          </cell>
          <cell r="B1725" t="str">
            <v xml:space="preserve">DISJUNTOR TIPO NEMA, BIPOLAR 60 ATE 100A, TENSAO MAXIMA 415 V                                                                                                                                                                                                                                                                                                                                                                                                                                             </v>
          </cell>
          <cell r="C1725" t="str">
            <v xml:space="preserve">UN    </v>
          </cell>
          <cell r="D1725" t="str">
            <v>CR</v>
          </cell>
          <cell r="E1725" t="str">
            <v>97,16</v>
          </cell>
        </row>
        <row r="1726">
          <cell r="A1726">
            <v>34689</v>
          </cell>
          <cell r="B1726" t="str">
            <v xml:space="preserve">DISJUNTOR TIPO NEMA, MONOPOLAR DE 60 ATE 70A, TENSAO MAXIMA DE 240 V                                                                                                                                                                                                                                                                                                                                                                                                                                      </v>
          </cell>
          <cell r="C1726" t="str">
            <v xml:space="preserve">UN    </v>
          </cell>
          <cell r="D1726" t="str">
            <v>CR</v>
          </cell>
          <cell r="E1726" t="str">
            <v>30,93</v>
          </cell>
        </row>
        <row r="1727">
          <cell r="A1727">
            <v>2370</v>
          </cell>
          <cell r="B1727" t="str">
            <v xml:space="preserve">DISJUNTOR TIPO NEMA, MONOPOLAR 10 ATE 30A, TENSAO MAXIMA DE 240 V                                                                                                                                                                                                                                                                                                                                                                                                                                         </v>
          </cell>
          <cell r="C1727" t="str">
            <v xml:space="preserve">UN    </v>
          </cell>
          <cell r="D1727" t="str">
            <v xml:space="preserve">C </v>
          </cell>
          <cell r="E1727" t="str">
            <v>11,77</v>
          </cell>
        </row>
        <row r="1728">
          <cell r="A1728">
            <v>2386</v>
          </cell>
          <cell r="B1728" t="str">
            <v xml:space="preserve">DISJUNTOR TIPO NEMA, MONOPOLAR 35  ATE  50 A, TENSAO MAXIMA DE 240 V                                                                                                                                                                                                                                                                                                                                                                                                                                      </v>
          </cell>
          <cell r="C1728" t="str">
            <v xml:space="preserve">UN    </v>
          </cell>
          <cell r="D1728" t="str">
            <v>CR</v>
          </cell>
          <cell r="E1728" t="str">
            <v>19,74</v>
          </cell>
        </row>
        <row r="1729">
          <cell r="A1729">
            <v>2392</v>
          </cell>
          <cell r="B1729" t="str">
            <v xml:space="preserve">DISJUNTOR TIPO NEMA, TRIPOLAR 10  ATE  50A, TENSAO MAXIMA DE 415 V                                                                                                                                                                                                                                                                                                                                                                                                                                        </v>
          </cell>
          <cell r="C1729" t="str">
            <v xml:space="preserve">UN    </v>
          </cell>
          <cell r="D1729" t="str">
            <v>CR</v>
          </cell>
          <cell r="E1729" t="str">
            <v>79,01</v>
          </cell>
        </row>
        <row r="1730">
          <cell r="A1730">
            <v>2373</v>
          </cell>
          <cell r="B1730" t="str">
            <v xml:space="preserve">DISJUNTOR TIPO NEMA, TRIPOLAR 60 ATE 100 A, TENSAO MAXIMA DE 415 V                                                                                                                                                                                                                                                                                                                                                                                                                                        </v>
          </cell>
          <cell r="C1730" t="str">
            <v xml:space="preserve">UN    </v>
          </cell>
          <cell r="D1730" t="str">
            <v>CR</v>
          </cell>
          <cell r="E1730" t="str">
            <v>111,32</v>
          </cell>
        </row>
        <row r="1731">
          <cell r="A1731">
            <v>39465</v>
          </cell>
          <cell r="B1731" t="str">
            <v xml:space="preserve">DISPOSITIVO DPS CLASSE II, 1 POLO, TENSAO MAXIMA DE 175 V, CORRENTE MAXIMA DE *20* KA (TIPO AC)                                                                                                                                                                                                                                                                                                                                                                                                           </v>
          </cell>
          <cell r="C1731" t="str">
            <v xml:space="preserve">UN    </v>
          </cell>
          <cell r="D1731" t="str">
            <v>CR</v>
          </cell>
          <cell r="E1731" t="str">
            <v>68,00</v>
          </cell>
        </row>
        <row r="1732">
          <cell r="A1732">
            <v>39466</v>
          </cell>
          <cell r="B1732" t="str">
            <v xml:space="preserve">DISPOSITIVO DPS CLASSE II, 1 POLO, TENSAO MAXIMA DE 175 V, CORRENTE MAXIMA DE *30* KA (TIPO AC)                                                                                                                                                                                                                                                                                                                                                                                                           </v>
          </cell>
          <cell r="C1732" t="str">
            <v xml:space="preserve">UN    </v>
          </cell>
          <cell r="D1732" t="str">
            <v>CR</v>
          </cell>
          <cell r="E1732" t="str">
            <v>76,50</v>
          </cell>
        </row>
        <row r="1733">
          <cell r="A1733">
            <v>39467</v>
          </cell>
          <cell r="B1733" t="str">
            <v xml:space="preserve">DISPOSITIVO DPS CLASSE II, 1 POLO, TENSAO MAXIMA DE 175 V, CORRENTE MAXIMA DE *45* KA (TIPO AC)                                                                                                                                                                                                                                                                                                                                                                                                           </v>
          </cell>
          <cell r="C1733" t="str">
            <v xml:space="preserve">UN    </v>
          </cell>
          <cell r="D1733" t="str">
            <v>CR</v>
          </cell>
          <cell r="E1733" t="str">
            <v>97,86</v>
          </cell>
        </row>
        <row r="1734">
          <cell r="A1734">
            <v>39468</v>
          </cell>
          <cell r="B1734" t="str">
            <v xml:space="preserve">DISPOSITIVO DPS CLASSE II, 1 POLO, TENSAO MAXIMA DE 175 V, CORRENTE MAXIMA DE *90* KA (TIPO AC)                                                                                                                                                                                                                                                                                                                                                                                                           </v>
          </cell>
          <cell r="C1734" t="str">
            <v xml:space="preserve">UN    </v>
          </cell>
          <cell r="D1734" t="str">
            <v>CR</v>
          </cell>
          <cell r="E1734" t="str">
            <v>173,94</v>
          </cell>
        </row>
        <row r="1735">
          <cell r="A1735">
            <v>39469</v>
          </cell>
          <cell r="B1735" t="str">
            <v xml:space="preserve">DISPOSITIVO DPS CLASSE II, 1 POLO, TENSAO MAXIMA DE 275 V, CORRENTE MAXIMA DE *20* KA (TIPO AC)                                                                                                                                                                                                                                                                                                                                                                                                           </v>
          </cell>
          <cell r="C1735" t="str">
            <v xml:space="preserve">UN    </v>
          </cell>
          <cell r="D1735" t="str">
            <v>CR</v>
          </cell>
          <cell r="E1735" t="str">
            <v>70,85</v>
          </cell>
        </row>
        <row r="1736">
          <cell r="A1736">
            <v>39470</v>
          </cell>
          <cell r="B1736" t="str">
            <v xml:space="preserve">DISPOSITIVO DPS CLASSE II, 1 POLO, TENSAO MAXIMA DE 275 V, CORRENTE MAXIMA DE *30* KA (TIPO AC)                                                                                                                                                                                                                                                                                                                                                                                                           </v>
          </cell>
          <cell r="C1736" t="str">
            <v xml:space="preserve">UN    </v>
          </cell>
          <cell r="D1736" t="str">
            <v>CR</v>
          </cell>
          <cell r="E1736" t="str">
            <v>87,05</v>
          </cell>
        </row>
        <row r="1737">
          <cell r="A1737">
            <v>39471</v>
          </cell>
          <cell r="B1737" t="str">
            <v xml:space="preserve">DISPOSITIVO DPS CLASSE II, 1 POLO, TENSAO MAXIMA DE 275 V, CORRENTE MAXIMA DE *45* KA (TIPO AC)                                                                                                                                                                                                                                                                                                                                                                                                           </v>
          </cell>
          <cell r="C1737" t="str">
            <v xml:space="preserve">UN    </v>
          </cell>
          <cell r="D1737" t="str">
            <v>CR</v>
          </cell>
          <cell r="E1737" t="str">
            <v>104,62</v>
          </cell>
        </row>
        <row r="1738">
          <cell r="A1738">
            <v>39472</v>
          </cell>
          <cell r="B1738" t="str">
            <v xml:space="preserve">DISPOSITIVO DPS CLASSE II, 1 POLO, TENSAO MAXIMA DE 275 V, CORRENTE MAXIMA DE *90* KA (TIPO AC)                                                                                                                                                                                                                                                                                                                                                                                                           </v>
          </cell>
          <cell r="C1738" t="str">
            <v xml:space="preserve">UN    </v>
          </cell>
          <cell r="D1738" t="str">
            <v>CR</v>
          </cell>
          <cell r="E1738" t="str">
            <v>181,78</v>
          </cell>
        </row>
        <row r="1739">
          <cell r="A1739">
            <v>39473</v>
          </cell>
          <cell r="B1739" t="str">
            <v xml:space="preserve">DISPOSITIVO DPS CLASSE II, 1 POLO, TENSAO MAXIMA DE 385 V, CORRENTE MAXIMA DE *20* KA (TIPO AC)                                                                                                                                                                                                                                                                                                                                                                                                           </v>
          </cell>
          <cell r="C1739" t="str">
            <v xml:space="preserve">UN    </v>
          </cell>
          <cell r="D1739" t="str">
            <v>CR</v>
          </cell>
          <cell r="E1739" t="str">
            <v>117,43</v>
          </cell>
        </row>
        <row r="1740">
          <cell r="A1740">
            <v>39474</v>
          </cell>
          <cell r="B1740" t="str">
            <v xml:space="preserve">DISPOSITIVO DPS CLASSE II, 1 POLO, TENSAO MAXIMA DE 385 V, CORRENTE MAXIMA DE *30* KA (TIPO AC)                                                                                                                                                                                                                                                                                                                                                                                                           </v>
          </cell>
          <cell r="C1740" t="str">
            <v xml:space="preserve">UN    </v>
          </cell>
          <cell r="D1740" t="str">
            <v>CR</v>
          </cell>
          <cell r="E1740" t="str">
            <v>125,18</v>
          </cell>
        </row>
        <row r="1741">
          <cell r="A1741">
            <v>39475</v>
          </cell>
          <cell r="B1741" t="str">
            <v xml:space="preserve">DISPOSITIVO DPS CLASSE II, 1 POLO, TENSAO MAXIMA DE 385 V, CORRENTE MAXIMA DE *45* KA (TIPO AC)                                                                                                                                                                                                                                                                                                                                                                                                           </v>
          </cell>
          <cell r="C1741" t="str">
            <v xml:space="preserve">UN    </v>
          </cell>
          <cell r="D1741" t="str">
            <v>CR</v>
          </cell>
          <cell r="E1741" t="str">
            <v>142,03</v>
          </cell>
        </row>
        <row r="1742">
          <cell r="A1742">
            <v>39476</v>
          </cell>
          <cell r="B1742" t="str">
            <v xml:space="preserve">DISPOSITIVO DPS CLASSE II, 1 POLO, TENSAO MAXIMA DE 385 V, CORRENTE MAXIMA DE *90* KA (TIPO AC)                                                                                                                                                                                                                                                                                                                                                                                                           </v>
          </cell>
          <cell r="C1742" t="str">
            <v xml:space="preserve">UN    </v>
          </cell>
          <cell r="D1742" t="str">
            <v>CR</v>
          </cell>
          <cell r="E1742" t="str">
            <v>267,37</v>
          </cell>
        </row>
        <row r="1743">
          <cell r="A1743">
            <v>39477</v>
          </cell>
          <cell r="B1743" t="str">
            <v xml:space="preserve">DISPOSITIVO DPS CLASSE II, 1 POLO, TENSAO MAXIMA DE 460 V, CORRENTE MAXIMA DE *20* KA (TIPO AC)                                                                                                                                                                                                                                                                                                                                                                                                           </v>
          </cell>
          <cell r="C1743" t="str">
            <v xml:space="preserve">UN    </v>
          </cell>
          <cell r="D1743" t="str">
            <v>CR</v>
          </cell>
          <cell r="E1743" t="str">
            <v>131,00</v>
          </cell>
        </row>
        <row r="1744">
          <cell r="A1744">
            <v>39478</v>
          </cell>
          <cell r="B1744" t="str">
            <v xml:space="preserve">DISPOSITIVO DPS CLASSE II, 1 POLO, TENSAO MAXIMA DE 460 V, CORRENTE MAXIMA DE *30* KA (TIPO AC)                                                                                                                                                                                                                                                                                                                                                                                                           </v>
          </cell>
          <cell r="C1744" t="str">
            <v xml:space="preserve">UN    </v>
          </cell>
          <cell r="D1744" t="str">
            <v>CR</v>
          </cell>
          <cell r="E1744" t="str">
            <v>135,06</v>
          </cell>
        </row>
        <row r="1745">
          <cell r="A1745">
            <v>39479</v>
          </cell>
          <cell r="B1745" t="str">
            <v xml:space="preserve">DISPOSITIVO DPS CLASSE II, 1 POLO, TENSAO MAXIMA DE 460 V, CORRENTE MAXIMA DE *45* KA (TIPO AC)                                                                                                                                                                                                                                                                                                                                                                                                           </v>
          </cell>
          <cell r="C1745" t="str">
            <v xml:space="preserve">UN    </v>
          </cell>
          <cell r="D1745" t="str">
            <v>CR</v>
          </cell>
          <cell r="E1745" t="str">
            <v>159,13</v>
          </cell>
        </row>
        <row r="1746">
          <cell r="A1746">
            <v>39480</v>
          </cell>
          <cell r="B1746" t="str">
            <v xml:space="preserve">DISPOSITIVO DPS CLASSE II, 1 POLO, TENSAO MAXIMA DE 460 V, CORRENTE MAXIMA DE *90* KA (TIPO AC)                                                                                                                                                                                                                                                                                                                                                                                                           </v>
          </cell>
          <cell r="C1746" t="str">
            <v xml:space="preserve">UN    </v>
          </cell>
          <cell r="D1746" t="str">
            <v>CR</v>
          </cell>
          <cell r="E1746" t="str">
            <v>328,35</v>
          </cell>
        </row>
        <row r="1747">
          <cell r="A1747">
            <v>39459</v>
          </cell>
          <cell r="B1747" t="str">
            <v xml:space="preserve">DISPOSITIVO DR, 2 POLOS, SENSIBILIDADE DE 30 MA, CORRENTE DE 100 A, TIPO AC                                                                                                                                                                                                                                                                                                                                                                                                                               </v>
          </cell>
          <cell r="C1747" t="str">
            <v xml:space="preserve">UN    </v>
          </cell>
          <cell r="D1747" t="str">
            <v>CR</v>
          </cell>
          <cell r="E1747" t="str">
            <v>278,69</v>
          </cell>
        </row>
        <row r="1748">
          <cell r="A1748">
            <v>39445</v>
          </cell>
          <cell r="B1748" t="str">
            <v xml:space="preserve">DISPOSITIVO DR, 2 POLOS, SENSIBILIDADE DE 30 MA, CORRENTE DE 25 A, TIPO AC                                                                                                                                                                                                                                                                                                                                                                                                                                </v>
          </cell>
          <cell r="C1748" t="str">
            <v xml:space="preserve">UN    </v>
          </cell>
          <cell r="D1748" t="str">
            <v>CR</v>
          </cell>
          <cell r="E1748" t="str">
            <v>139,93</v>
          </cell>
        </row>
        <row r="1749">
          <cell r="A1749">
            <v>39446</v>
          </cell>
          <cell r="B1749" t="str">
            <v xml:space="preserve">DISPOSITIVO DR, 2 POLOS, SENSIBILIDADE DE 30 MA, CORRENTE DE 40 A, TIPO AC                                                                                                                                                                                                                                                                                                                                                                                                                                </v>
          </cell>
          <cell r="C1749" t="str">
            <v xml:space="preserve">UN    </v>
          </cell>
          <cell r="D1749" t="str">
            <v>CR</v>
          </cell>
          <cell r="E1749" t="str">
            <v>142,42</v>
          </cell>
        </row>
        <row r="1750">
          <cell r="A1750">
            <v>39447</v>
          </cell>
          <cell r="B1750" t="str">
            <v xml:space="preserve">DISPOSITIVO DR, 2 POLOS, SENSIBILIDADE DE 30 MA, CORRENTE DE 63 A, TIPO AC                                                                                                                                                                                                                                                                                                                                                                                                                                </v>
          </cell>
          <cell r="C1750" t="str">
            <v xml:space="preserve">UN    </v>
          </cell>
          <cell r="D1750" t="str">
            <v>CR</v>
          </cell>
          <cell r="E1750" t="str">
            <v>152,30</v>
          </cell>
        </row>
        <row r="1751">
          <cell r="A1751">
            <v>39448</v>
          </cell>
          <cell r="B1751" t="str">
            <v xml:space="preserve">DISPOSITIVO DR, 2 POLOS, SENSIBILIDADE DE 30 MA, CORRENTE DE 80 A, TIPO AC                                                                                                                                                                                                                                                                                                                                                                                                                                </v>
          </cell>
          <cell r="C1751" t="str">
            <v xml:space="preserve">UN    </v>
          </cell>
          <cell r="D1751" t="str">
            <v>CR</v>
          </cell>
          <cell r="E1751" t="str">
            <v>259,70</v>
          </cell>
        </row>
        <row r="1752">
          <cell r="A1752">
            <v>39450</v>
          </cell>
          <cell r="B1752" t="str">
            <v xml:space="preserve">DISPOSITIVO DR, 2 POLOS, SENSIBILIDADE DE 300 MA, CORRENTE DE 25 A, TIPO AC                                                                                                                                                                                                                                                                                                                                                                                                                               </v>
          </cell>
          <cell r="C1752" t="str">
            <v xml:space="preserve">UN    </v>
          </cell>
          <cell r="D1752" t="str">
            <v>CR</v>
          </cell>
          <cell r="E1752" t="str">
            <v>158,45</v>
          </cell>
        </row>
        <row r="1753">
          <cell r="A1753">
            <v>39451</v>
          </cell>
          <cell r="B1753" t="str">
            <v xml:space="preserve">DISPOSITIVO DR, 2 POLOS, SENSIBILIDADE DE 300 MA, CORRENTE DE 40 A, TIPO AC                                                                                                                                                                                                                                                                                                                                                                                                                               </v>
          </cell>
          <cell r="C1753" t="str">
            <v xml:space="preserve">UN    </v>
          </cell>
          <cell r="D1753" t="str">
            <v>CR</v>
          </cell>
          <cell r="E1753" t="str">
            <v>172,82</v>
          </cell>
        </row>
        <row r="1754">
          <cell r="A1754">
            <v>39452</v>
          </cell>
          <cell r="B1754" t="str">
            <v xml:space="preserve">DISPOSITIVO DR, 2 POLOS, SENSIBILIDADE DE 300 MA, CORRENTE DE 63 A, TIPO AC                                                                                                                                                                                                                                                                                                                                                                                                                               </v>
          </cell>
          <cell r="C1754" t="str">
            <v xml:space="preserve">UN    </v>
          </cell>
          <cell r="D1754" t="str">
            <v>CR</v>
          </cell>
          <cell r="E1754" t="str">
            <v>173,85</v>
          </cell>
        </row>
        <row r="1755">
          <cell r="A1755">
            <v>39523</v>
          </cell>
          <cell r="B1755" t="str">
            <v xml:space="preserve">DISPOSITIVO DR, 2 POLOS, SENSIBILIDADE DE 300 MA, CORRENTE DE 80 A, TIPO  AC                                                                                                                                                                                                                                                                                                                                                                                                                              </v>
          </cell>
          <cell r="C1755" t="str">
            <v xml:space="preserve">UN    </v>
          </cell>
          <cell r="D1755" t="str">
            <v>CR</v>
          </cell>
          <cell r="E1755" t="str">
            <v>290,94</v>
          </cell>
        </row>
        <row r="1756">
          <cell r="A1756">
            <v>39449</v>
          </cell>
          <cell r="B1756" t="str">
            <v xml:space="preserve">DISPOSITIVO DR, 4 POLOS, SENSIBILIDADE DE 30 MA, CORRENTE DE 100 A, TIPO AC                                                                                                                                                                                                                                                                                                                                                                                                                               </v>
          </cell>
          <cell r="C1756" t="str">
            <v xml:space="preserve">UN    </v>
          </cell>
          <cell r="D1756" t="str">
            <v>CR</v>
          </cell>
          <cell r="E1756" t="str">
            <v>322,19</v>
          </cell>
        </row>
        <row r="1757">
          <cell r="A1757">
            <v>39455</v>
          </cell>
          <cell r="B1757" t="str">
            <v xml:space="preserve">DISPOSITIVO DR, 4 POLOS, SENSIBILIDADE DE 30 MA, CORRENTE DE 25 A, TIPO AC                                                                                                                                                                                                                                                                                                                                                                                                                                </v>
          </cell>
          <cell r="C1757" t="str">
            <v xml:space="preserve">UN    </v>
          </cell>
          <cell r="D1757" t="str">
            <v>CR</v>
          </cell>
          <cell r="E1757" t="str">
            <v>159,43</v>
          </cell>
        </row>
        <row r="1758">
          <cell r="A1758">
            <v>39456</v>
          </cell>
          <cell r="B1758" t="str">
            <v xml:space="preserve">DISPOSITIVO DR, 4 POLOS, SENSIBILIDADE DE 30 MA, CORRENTE DE 40 A, TIPO AC                                                                                                                                                                                                                                                                                                                                                                                                                                </v>
          </cell>
          <cell r="C1758" t="str">
            <v xml:space="preserve">UN    </v>
          </cell>
          <cell r="D1758" t="str">
            <v>CR</v>
          </cell>
          <cell r="E1758" t="str">
            <v>159,54</v>
          </cell>
        </row>
        <row r="1759">
          <cell r="A1759">
            <v>39457</v>
          </cell>
          <cell r="B1759" t="str">
            <v xml:space="preserve">DISPOSITIVO DR, 4 POLOS, SENSIBILIDADE DE 30 MA, CORRENTE DE 63 A, TIPO AC                                                                                                                                                                                                                                                                                                                                                                                                                                </v>
          </cell>
          <cell r="C1759" t="str">
            <v xml:space="preserve">UN    </v>
          </cell>
          <cell r="D1759" t="str">
            <v>CR</v>
          </cell>
          <cell r="E1759" t="str">
            <v>173,93</v>
          </cell>
        </row>
        <row r="1760">
          <cell r="A1760">
            <v>39458</v>
          </cell>
          <cell r="B1760" t="str">
            <v xml:space="preserve">DISPOSITIVO DR, 4 POLOS, SENSIBILIDADE DE 30 MA, CORRENTE DE 80 A, TIPO AC                                                                                                                                                                                                                                                                                                                                                                                                                                </v>
          </cell>
          <cell r="C1760" t="str">
            <v xml:space="preserve">UN    </v>
          </cell>
          <cell r="D1760" t="str">
            <v>CR</v>
          </cell>
          <cell r="E1760" t="str">
            <v>324,57</v>
          </cell>
        </row>
        <row r="1761">
          <cell r="A1761">
            <v>39464</v>
          </cell>
          <cell r="B1761" t="str">
            <v xml:space="preserve">DISPOSITIVO DR, 4 POLOS, SENSIBILIDADE DE 300 MA, CORRENTE DE 100 A, TIPO AC                                                                                                                                                                                                                                                                                                                                                                                                                              </v>
          </cell>
          <cell r="C1761" t="str">
            <v xml:space="preserve">UN    </v>
          </cell>
          <cell r="D1761" t="str">
            <v>CR</v>
          </cell>
          <cell r="E1761" t="str">
            <v>521,93</v>
          </cell>
        </row>
        <row r="1762">
          <cell r="A1762">
            <v>39460</v>
          </cell>
          <cell r="B1762" t="str">
            <v xml:space="preserve">DISPOSITIVO DR, 4 POLOS, SENSIBILIDADE DE 300 MA, CORRENTE DE 25 A, TIPO AC                                                                                                                                                                                                                                                                                                                                                                                                                               </v>
          </cell>
          <cell r="C1762" t="str">
            <v xml:space="preserve">UN    </v>
          </cell>
          <cell r="D1762" t="str">
            <v>CR</v>
          </cell>
          <cell r="E1762" t="str">
            <v>197,95</v>
          </cell>
        </row>
        <row r="1763">
          <cell r="A1763">
            <v>39461</v>
          </cell>
          <cell r="B1763" t="str">
            <v xml:space="preserve">DISPOSITIVO DR, 4 POLOS, SENSIBILIDADE DE 300 MA, CORRENTE DE 40 A, TIPO AC                                                                                                                                                                                                                                                                                                                                                                                                                               </v>
          </cell>
          <cell r="C1763" t="str">
            <v xml:space="preserve">UN    </v>
          </cell>
          <cell r="D1763" t="str">
            <v>CR</v>
          </cell>
          <cell r="E1763" t="str">
            <v>231,96</v>
          </cell>
        </row>
        <row r="1764">
          <cell r="A1764">
            <v>39462</v>
          </cell>
          <cell r="B1764" t="str">
            <v xml:space="preserve">DISPOSITIVO DR, 4 POLOS, SENSIBILIDADE DE 300 MA, CORRENTE DE 63 A, TIPO AC                                                                                                                                                                                                                                                                                                                                                                                                                               </v>
          </cell>
          <cell r="C1764" t="str">
            <v xml:space="preserve">UN    </v>
          </cell>
          <cell r="D1764" t="str">
            <v>CR</v>
          </cell>
          <cell r="E1764" t="str">
            <v>223,55</v>
          </cell>
        </row>
        <row r="1765">
          <cell r="A1765">
            <v>39463</v>
          </cell>
          <cell r="B1765" t="str">
            <v xml:space="preserve">DISPOSITIVO DR, 4 POLOS, SENSIBILIDADE DE 300 MA, CORRENTE DE 80 A, TIPO AC                                                                                                                                                                                                                                                                                                                                                                                                                               </v>
          </cell>
          <cell r="C1765" t="str">
            <v xml:space="preserve">UN    </v>
          </cell>
          <cell r="D1765" t="str">
            <v>CR</v>
          </cell>
          <cell r="E1765" t="str">
            <v>517,88</v>
          </cell>
        </row>
        <row r="1766">
          <cell r="A1766">
            <v>26039</v>
          </cell>
          <cell r="B1766" t="str">
            <v xml:space="preserve">DISTRIBUIDOR DE AGREGADOS AUTOPROPELIDO, CAP 3 M3, A DIESEL, 6 CC, 176 CV                                                                                                                                                                                                                                                                                                                                                                                                                                 </v>
          </cell>
          <cell r="C1766" t="str">
            <v xml:space="preserve">UN    </v>
          </cell>
          <cell r="D1766" t="str">
            <v>AS</v>
          </cell>
          <cell r="E1766" t="str">
            <v>358.024,62</v>
          </cell>
        </row>
        <row r="1767">
          <cell r="A1767">
            <v>2401</v>
          </cell>
          <cell r="B1767" t="str">
            <v xml:space="preserve">DISTRIBUIDOR DE AGREGADOS REBOCAVEL, CAPACIDADE 1,9 M3, LARGURA DE TRABALHO 3,66 M                                                                                                                                                                                                                                                                                                                                                                                                                        </v>
          </cell>
          <cell r="C1767" t="str">
            <v xml:space="preserve">UN    </v>
          </cell>
          <cell r="D1767" t="str">
            <v>AS</v>
          </cell>
          <cell r="E1767" t="str">
            <v>82.349,63</v>
          </cell>
        </row>
        <row r="1768">
          <cell r="A1768">
            <v>38870</v>
          </cell>
          <cell r="B1768" t="str">
            <v xml:space="preserve">DISTRIBUIDOR METALICO, COM ROSCA, 2 SAIDAS, DN 1" X 1/2", PARA CONEXAO COM ANEL DESLIZANTE EM TUBO PEX PARA INST. AGUA QUENTE/FRIA                                                                                                                                                                                                                                                                                                                                                                        </v>
          </cell>
          <cell r="C1768" t="str">
            <v xml:space="preserve">UN    </v>
          </cell>
          <cell r="D1768" t="str">
            <v>AS</v>
          </cell>
          <cell r="E1768" t="str">
            <v>27,97</v>
          </cell>
        </row>
        <row r="1769">
          <cell r="A1769">
            <v>38869</v>
          </cell>
          <cell r="B1769" t="str">
            <v xml:space="preserve">DISTRIBUIDOR METALICO, COM ROSCA, 2 SAIDAS, DN 3/4" X 1/2", PARA CONEXAO COM ANEL DESLIZANTE EM TUBO PEX PARA INST. AGUA QUENTE/FRIA                                                                                                                                                                                                                                                                                                                                                                      </v>
          </cell>
          <cell r="C1769" t="str">
            <v xml:space="preserve">UN    </v>
          </cell>
          <cell r="D1769" t="str">
            <v>AS</v>
          </cell>
          <cell r="E1769" t="str">
            <v>18,88</v>
          </cell>
        </row>
        <row r="1770">
          <cell r="A1770">
            <v>38872</v>
          </cell>
          <cell r="B1770" t="str">
            <v xml:space="preserve">DISTRIBUIDOR METALICO, COM ROSCA, 3 SAIDAS, DN 1" X 1/2", PARA CONEXAO COM ANEL DESLIZANTE EM TUBO PEX PARA INST. AGUA QUENTE/FRIA                                                                                                                                                                                                                                                                                                                                                                        </v>
          </cell>
          <cell r="C1770" t="str">
            <v xml:space="preserve">UN    </v>
          </cell>
          <cell r="D1770" t="str">
            <v>AS</v>
          </cell>
          <cell r="E1770" t="str">
            <v>35,64</v>
          </cell>
        </row>
        <row r="1771">
          <cell r="A1771">
            <v>38871</v>
          </cell>
          <cell r="B1771" t="str">
            <v xml:space="preserve">DISTRIBUIDOR METALICO, COM ROSCA, 3 SAIDAS, DN 3/4" X 1/2", PARA CONEXAO COM ANEL DESLIZANTE EM TUBO PEX PARA INST. AGUA QUENTE/FRIA                                                                                                                                                                                                                                                                                                                                                                      </v>
          </cell>
          <cell r="C1771" t="str">
            <v xml:space="preserve">UN    </v>
          </cell>
          <cell r="D1771" t="str">
            <v>AS</v>
          </cell>
          <cell r="E1771" t="str">
            <v>24,64</v>
          </cell>
        </row>
        <row r="1772">
          <cell r="A1772">
            <v>39283</v>
          </cell>
          <cell r="B1772" t="str">
            <v xml:space="preserve">DISTRIBUIDOR, PLASTICO, 2 SAIDAS, DN 32 X 16 MM, PARA CONEXAO COM CRIMPAGEM, EM TUBO PEX PARA INST. AGUA QUENTE/FRIA                                                                                                                                                                                                                                                                                                                                                                                      </v>
          </cell>
          <cell r="C1772" t="str">
            <v xml:space="preserve">UN    </v>
          </cell>
          <cell r="D1772" t="str">
            <v>AS</v>
          </cell>
          <cell r="E1772" t="str">
            <v>115,44</v>
          </cell>
        </row>
        <row r="1773">
          <cell r="A1773">
            <v>39285</v>
          </cell>
          <cell r="B1773" t="str">
            <v xml:space="preserve">DISTRIBUIDOR, PLASTICO, 2 SAIDAS, DN 32 X 25 MM, PARA CONEXAO COM CRIMPAGEM, EM TUBO PEX PARA INST. AGUA QUENTE/FRIA                                                                                                                                                                                                                                                                                                                                                                                      </v>
          </cell>
          <cell r="C1773" t="str">
            <v xml:space="preserve">UN    </v>
          </cell>
          <cell r="D1773" t="str">
            <v>AS</v>
          </cell>
          <cell r="E1773" t="str">
            <v>131,93</v>
          </cell>
        </row>
        <row r="1774">
          <cell r="A1774">
            <v>39286</v>
          </cell>
          <cell r="B1774" t="str">
            <v xml:space="preserve">DISTRIBUIDOR, PLASTICO, 3 SAIDAS, DN 32 X 16 MM, PARA CONEXAO COM CRIMPAGEM, EM TUBO PEX PARA INST. AGUA QUENTE/FRIA                                                                                                                                                                                                                                                                                                                                                                                      </v>
          </cell>
          <cell r="C1774" t="str">
            <v xml:space="preserve">UN    </v>
          </cell>
          <cell r="D1774" t="str">
            <v>AS</v>
          </cell>
          <cell r="E1774" t="str">
            <v>126,44</v>
          </cell>
        </row>
        <row r="1775">
          <cell r="A1775">
            <v>39288</v>
          </cell>
          <cell r="B1775" t="str">
            <v xml:space="preserve">DISTRIBUIDOR, PLASTICO, 3 SAIDAS, DN 32 X 25 MM, PARA CONEXAO COM CRIMPAGEM, EM TUBO PEX PARA INST. AGUA QUENTE/FRIA                                                                                                                                                                                                                                                                                                                                                                                      </v>
          </cell>
          <cell r="C1775" t="str">
            <v xml:space="preserve">UN    </v>
          </cell>
          <cell r="D1775" t="str">
            <v>AS</v>
          </cell>
          <cell r="E1775" t="str">
            <v>153,91</v>
          </cell>
        </row>
        <row r="1776">
          <cell r="A1776">
            <v>44476</v>
          </cell>
          <cell r="B1776" t="str">
            <v xml:space="preserve">DIVISORIA EM GRANITO, COM DUAS FACES POLIDAS, TIPO ANDORINHA/ QUARTZ/ CASTELO/ CORUMBA OU OUTROS EQUIVALENTES DA REGIAO, E=  *3,0*  CM                                                                                                                                                                                                                                                                                                                                                                    </v>
          </cell>
          <cell r="C1776" t="str">
            <v xml:space="preserve">M2    </v>
          </cell>
          <cell r="D1776" t="str">
            <v>CR</v>
          </cell>
          <cell r="E1776" t="str">
            <v>822,59</v>
          </cell>
        </row>
        <row r="1777">
          <cell r="A1777">
            <v>10629</v>
          </cell>
          <cell r="B1777" t="str">
            <v xml:space="preserve">DIVISORIA EM MARMORE, COM DUAS FACES POLIDAS, BRANCO COMUM, E=  *3,0* CM                                                                                                                                                                                                                                                                                                                                                                                                                                  </v>
          </cell>
          <cell r="C1777" t="str">
            <v xml:space="preserve">M2    </v>
          </cell>
          <cell r="D1777" t="str">
            <v>CR</v>
          </cell>
          <cell r="E1777" t="str">
            <v>548,74</v>
          </cell>
        </row>
        <row r="1778">
          <cell r="A1778">
            <v>10698</v>
          </cell>
          <cell r="B1778" t="str">
            <v xml:space="preserve">DIVISORIA, PLACA  PRE-MOLDADA EM GRANILITE, MARMORITE OU GRANITINA,  E = *3 CM                                                                                                                                                                                                                                                                                                                                                                                                                            </v>
          </cell>
          <cell r="C1778" t="str">
            <v xml:space="preserve">M2    </v>
          </cell>
          <cell r="D1778" t="str">
            <v>AS</v>
          </cell>
          <cell r="E1778" t="str">
            <v>229,56</v>
          </cell>
        </row>
        <row r="1779">
          <cell r="A1779">
            <v>40521</v>
          </cell>
          <cell r="B1779" t="str">
            <v xml:space="preserve">DOBRADEIRA ELETROMECANICA DE VERGALHAO, PARA ACO DE DIAMETRO ATE 1 1/2 "Â, MOTOR ELETRICO TRIFASICO, POTENCIA DE 3 HP ATE 5 HP                                                                                                                                                                                                                                                                                                                                                                           </v>
          </cell>
          <cell r="C1779" t="str">
            <v xml:space="preserve">UN    </v>
          </cell>
          <cell r="D1779" t="str">
            <v>CR</v>
          </cell>
          <cell r="E1779" t="str">
            <v>105.738,35</v>
          </cell>
        </row>
        <row r="1780">
          <cell r="A1780">
            <v>2432</v>
          </cell>
          <cell r="B1780" t="str">
            <v xml:space="preserve">DOBRADICA EM ACO/FERRO, 3 1/2" X  3", E= 1,9  A 2 MM, COM ANEL,  CROMADO OU ZINCADO, TAMPA BOLA, COM PARAFUSOS                                                                                                                                                                                                                                                                                                                                                                                            </v>
          </cell>
          <cell r="C1780" t="str">
            <v xml:space="preserve">UN    </v>
          </cell>
          <cell r="D1780" t="str">
            <v>CR</v>
          </cell>
          <cell r="E1780" t="str">
            <v>41,30</v>
          </cell>
        </row>
        <row r="1781">
          <cell r="A1781">
            <v>2433</v>
          </cell>
          <cell r="B1781" t="str">
            <v xml:space="preserve">DOBRADICA EM ACO/FERRO, 3" X 2 1/2", E= 1,2 A 1,8 MM, SEM ANEL,  CROMADO OU ZINCADO, TAMPA CHATA, COM PARAFUSOS                                                                                                                                                                                                                                                                                                                                                                                           </v>
          </cell>
          <cell r="C1781" t="str">
            <v xml:space="preserve">UN    </v>
          </cell>
          <cell r="D1781" t="str">
            <v>CR</v>
          </cell>
          <cell r="E1781" t="str">
            <v>13,99</v>
          </cell>
        </row>
        <row r="1782">
          <cell r="A1782">
            <v>2418</v>
          </cell>
          <cell r="B1782" t="str">
            <v xml:space="preserve">DOBRADICA EM ACO/FERRO, 3" X 2 1/2", E= 1,2 A 1,8 MM, SEM ANEL, CROMADO OU ZINCADO, TAMPA BOLA, COM PARAFUSOS                                                                                                                                                                                                                                                                                                                                                                                             </v>
          </cell>
          <cell r="C1782" t="str">
            <v xml:space="preserve">UN    </v>
          </cell>
          <cell r="D1782" t="str">
            <v xml:space="preserve">C </v>
          </cell>
          <cell r="E1782" t="str">
            <v>19,16</v>
          </cell>
        </row>
        <row r="1783">
          <cell r="A1783">
            <v>2420</v>
          </cell>
          <cell r="B1783" t="str">
            <v xml:space="preserve">DOBRADICA EM ACO/FERRO, 3" X 2 1/2", E= 1,9 A 2 MM, SEM ANEL,  CROMADO OU ZINCADO, TAMPA BOLA, COM PARAFUSOS                                                                                                                                                                                                                                                                                                                                                                                              </v>
          </cell>
          <cell r="C1783" t="str">
            <v xml:space="preserve">UN    </v>
          </cell>
          <cell r="D1783" t="str">
            <v>CR</v>
          </cell>
          <cell r="E1783" t="str">
            <v>24,03</v>
          </cell>
        </row>
        <row r="1784">
          <cell r="A1784">
            <v>11447</v>
          </cell>
          <cell r="B1784" t="str">
            <v xml:space="preserve">DOBRADICA EM LATAO, 3 " X 2 1/2 ", E= 1,9 A 2 MM, COM ANEL, CROMADO, TAMPA BOLA, COM PARAFUSOS                                                                                                                                                                                                                                                                                                                                                                                                            </v>
          </cell>
          <cell r="C1784" t="str">
            <v xml:space="preserve">UN    </v>
          </cell>
          <cell r="D1784" t="str">
            <v>CR</v>
          </cell>
          <cell r="E1784" t="str">
            <v>47,49</v>
          </cell>
        </row>
        <row r="1785">
          <cell r="A1785">
            <v>11451</v>
          </cell>
          <cell r="B1785" t="str">
            <v xml:space="preserve">DOBRADICA TIPO VAI-E-VEM EM ACO/FERRO, TAMANHO 3'', GALVANIZADO, COM PARAFUSOS                                                                                                                                                                                                                                                                                                                                                                                                                            </v>
          </cell>
          <cell r="C1785" t="str">
            <v xml:space="preserve">UN    </v>
          </cell>
          <cell r="D1785" t="str">
            <v>CR</v>
          </cell>
          <cell r="E1785" t="str">
            <v>127,32</v>
          </cell>
        </row>
        <row r="1786">
          <cell r="A1786">
            <v>11116</v>
          </cell>
          <cell r="B1786" t="str">
            <v xml:space="preserve">DOMOS INDIVIDUAL EM ACRILICO BRANCO *95 X 95* CM, SEM INSTALACAO                                                                                                                                                                                                                                                                                                                                                                                                                                          </v>
          </cell>
          <cell r="C1786" t="str">
            <v xml:space="preserve">UN    </v>
          </cell>
          <cell r="D1786" t="str">
            <v>AS</v>
          </cell>
          <cell r="E1786" t="str">
            <v>957,14</v>
          </cell>
        </row>
        <row r="1787">
          <cell r="A1787">
            <v>38411</v>
          </cell>
          <cell r="B1787" t="str">
            <v xml:space="preserve">DOSADOR DE AREIA, CAPACIDADE DE *26* LITROS                                                                                                                                                                                                                                                                                                                                                                                                                                                               </v>
          </cell>
          <cell r="C1787" t="str">
            <v xml:space="preserve">UN    </v>
          </cell>
          <cell r="D1787" t="str">
            <v>CR</v>
          </cell>
          <cell r="E1787" t="str">
            <v>1.789,07</v>
          </cell>
        </row>
        <row r="1788">
          <cell r="A1788">
            <v>38189</v>
          </cell>
          <cell r="B1788" t="str">
            <v xml:space="preserve">DUCHA / CHUVEIRO METALICO, DE PAREDE, ARTICULAVEL, COM BRACO/CANO, SEM DESVIADOR                                                                                                                                                                                                                                                                                                                                                                                                                          </v>
          </cell>
          <cell r="C1788" t="str">
            <v xml:space="preserve">UN    </v>
          </cell>
          <cell r="D1788" t="str">
            <v>CR</v>
          </cell>
          <cell r="E1788" t="str">
            <v>192,34</v>
          </cell>
        </row>
        <row r="1789">
          <cell r="A1789">
            <v>38190</v>
          </cell>
          <cell r="B1789" t="str">
            <v xml:space="preserve">DUCHA / CHUVEIRO METALICO, DE PAREDE, ARTICULAVEL, COM DESVIADOR E DUCHA MANUAL                                                                                                                                                                                                                                                                                                                                                                                                                           </v>
          </cell>
          <cell r="C1789" t="str">
            <v xml:space="preserve">UN    </v>
          </cell>
          <cell r="D1789" t="str">
            <v>CR</v>
          </cell>
          <cell r="E1789" t="str">
            <v>405,21</v>
          </cell>
        </row>
        <row r="1790">
          <cell r="A1790">
            <v>7608</v>
          </cell>
          <cell r="B1790" t="str">
            <v xml:space="preserve">DUCHA / CHUVEIRO PLASTICO SIMPLES, 5 '', BRANCO, PARA ACOPLAR EM HASTE 1/2 ", AGUA FRIA                                                                                                                                                                                                                                                                                                                                                                                                                   </v>
          </cell>
          <cell r="C1790" t="str">
            <v xml:space="preserve">UN    </v>
          </cell>
          <cell r="D1790" t="str">
            <v>CR</v>
          </cell>
          <cell r="E1790" t="str">
            <v>10,87</v>
          </cell>
        </row>
        <row r="1791">
          <cell r="A1791">
            <v>1370</v>
          </cell>
          <cell r="B1791" t="str">
            <v xml:space="preserve">DUCHA HIGIENICA PLASTICA COM REGISTRO METALICO 1/2 "                                                                                                                                                                                                                                                                                                                                                                                                                                                      </v>
          </cell>
          <cell r="C1791" t="str">
            <v xml:space="preserve">UN    </v>
          </cell>
          <cell r="D1791" t="str">
            <v>CR</v>
          </cell>
          <cell r="E1791" t="str">
            <v>100,77</v>
          </cell>
        </row>
        <row r="1792">
          <cell r="A1792">
            <v>36516</v>
          </cell>
          <cell r="B1792" t="str">
            <v xml:space="preserve">DUMPER COM CAPACIDADE DE CARGA DE 1700 KG, PARTIDA ELETRICA, MOTOR DIESEL COM POTENCIA DE 16 CV                                                                                                                                                                                                                                                                                                                                                                                                           </v>
          </cell>
          <cell r="C1792" t="str">
            <v xml:space="preserve">UN    </v>
          </cell>
          <cell r="D1792" t="str">
            <v>AS</v>
          </cell>
          <cell r="E1792" t="str">
            <v>145.210,25</v>
          </cell>
        </row>
        <row r="1793">
          <cell r="A1793">
            <v>34777</v>
          </cell>
          <cell r="B1793" t="str">
            <v xml:space="preserve">ELEMENTO VAZADO CERAMICO DIAGONAL (TIPO FLOR/QUADRADO/XIS) 25 X 18 X 7 CM                                                                                                                                                                                                                                                                                                                                                                                                                                 </v>
          </cell>
          <cell r="C1793" t="str">
            <v xml:space="preserve">UN    </v>
          </cell>
          <cell r="D1793" t="str">
            <v>CR</v>
          </cell>
          <cell r="E1793" t="str">
            <v>3,24</v>
          </cell>
        </row>
        <row r="1794">
          <cell r="A1794">
            <v>7272</v>
          </cell>
          <cell r="B1794" t="str">
            <v xml:space="preserve">ELEMENTO VAZADO CERAMICO QUADRADO (TIPO RETO OU REDONDO), *7 A 9 X 20 X 20* CM (L X A X C)                                                                                                                                                                                                                                                                                                                                                                                                                </v>
          </cell>
          <cell r="C1794" t="str">
            <v xml:space="preserve">UN    </v>
          </cell>
          <cell r="D1794" t="str">
            <v>CR</v>
          </cell>
          <cell r="E1794" t="str">
            <v>2,74</v>
          </cell>
        </row>
        <row r="1795">
          <cell r="A1795">
            <v>10605</v>
          </cell>
          <cell r="B1795" t="str">
            <v xml:space="preserve">ELEMENTO VAZADO DE CONCRETO, QUADRICULADO, 1 FURO *10 X 10 X 10* CM                                                                                                                                                                                                                                                                                                                                                                                                                                       </v>
          </cell>
          <cell r="C1795" t="str">
            <v xml:space="preserve">UN    </v>
          </cell>
          <cell r="D1795" t="str">
            <v>CR</v>
          </cell>
          <cell r="E1795" t="str">
            <v>5,43</v>
          </cell>
        </row>
        <row r="1796">
          <cell r="A1796">
            <v>10604</v>
          </cell>
          <cell r="B1796" t="str">
            <v xml:space="preserve">ELEMENTO VAZADO DE CONCRETO, QUADRICULADO, 1 FURO *20 X 10 X 7* CM                                                                                                                                                                                                                                                                                                                                                                                                                                        </v>
          </cell>
          <cell r="C1796" t="str">
            <v xml:space="preserve">UN    </v>
          </cell>
          <cell r="D1796" t="str">
            <v>CR</v>
          </cell>
          <cell r="E1796" t="str">
            <v>12,65</v>
          </cell>
        </row>
        <row r="1797">
          <cell r="A1797">
            <v>672</v>
          </cell>
          <cell r="B1797" t="str">
            <v xml:space="preserve">ELEMENTO VAZADO DE CONCRETO, QUADRICULADO, 1 FURO *20 X 20 X 6,5* CM                                                                                                                                                                                                                                                                                                                                                                                                                                      </v>
          </cell>
          <cell r="C1797" t="str">
            <v xml:space="preserve">UN    </v>
          </cell>
          <cell r="D1797" t="str">
            <v>CR</v>
          </cell>
          <cell r="E1797" t="str">
            <v>17,39</v>
          </cell>
        </row>
        <row r="1798">
          <cell r="A1798">
            <v>668</v>
          </cell>
          <cell r="B1798" t="str">
            <v xml:space="preserve">ELEMENTO VAZADO DE CONCRETO, QUADRICULADO, 16 FUROS *29 X 29 X 6* CM                                                                                                                                                                                                                                                                                                                                                                                                                                      </v>
          </cell>
          <cell r="C1798" t="str">
            <v xml:space="preserve">UN    </v>
          </cell>
          <cell r="D1798" t="str">
            <v>CR</v>
          </cell>
          <cell r="E1798" t="str">
            <v>21,00</v>
          </cell>
        </row>
        <row r="1799">
          <cell r="A1799">
            <v>10578</v>
          </cell>
          <cell r="B1799" t="str">
            <v xml:space="preserve">ELEMENTO VAZADO DE CONCRETO, QUADRICULADO, 16 FUROS *33 X 33 X 10* CM                                                                                                                                                                                                                                                                                                                                                                                                                                     </v>
          </cell>
          <cell r="C1799" t="str">
            <v xml:space="preserve">UN    </v>
          </cell>
          <cell r="D1799" t="str">
            <v>CR</v>
          </cell>
          <cell r="E1799" t="str">
            <v>24,46</v>
          </cell>
        </row>
        <row r="1800">
          <cell r="A1800">
            <v>666</v>
          </cell>
          <cell r="B1800" t="str">
            <v xml:space="preserve">ELEMENTO VAZADO DE CONCRETO, QUADRICULADO, 16 FUROS *40 X 40 X 7* CM                                                                                                                                                                                                                                                                                                                                                                                                                                      </v>
          </cell>
          <cell r="C1800" t="str">
            <v xml:space="preserve">UN    </v>
          </cell>
          <cell r="D1800" t="str">
            <v>CR</v>
          </cell>
          <cell r="E1800" t="str">
            <v>27,20</v>
          </cell>
        </row>
        <row r="1801">
          <cell r="A1801">
            <v>665</v>
          </cell>
          <cell r="B1801" t="str">
            <v xml:space="preserve">ELEMENTO VAZADO DE CONCRETO, QUADRICULADO, 16 FUROS *50 X 50 X 7* CM                                                                                                                                                                                                                                                                                                                                                                                                                                      </v>
          </cell>
          <cell r="C1801" t="str">
            <v xml:space="preserve">UN    </v>
          </cell>
          <cell r="D1801" t="str">
            <v>CR</v>
          </cell>
          <cell r="E1801" t="str">
            <v>36,37</v>
          </cell>
        </row>
        <row r="1802">
          <cell r="A1802">
            <v>10577</v>
          </cell>
          <cell r="B1802" t="str">
            <v xml:space="preserve">ELEMENTO VAZADO DE CONCRETO, QUADRICULADO, 25 FUROS *50 X 50 X 5* CM                                                                                                                                                                                                                                                                                                                                                                                                                                      </v>
          </cell>
          <cell r="C1802" t="str">
            <v xml:space="preserve">UN    </v>
          </cell>
          <cell r="D1802" t="str">
            <v>CR</v>
          </cell>
          <cell r="E1802" t="str">
            <v>32,26</v>
          </cell>
        </row>
        <row r="1803">
          <cell r="A1803">
            <v>10583</v>
          </cell>
          <cell r="B1803" t="str">
            <v xml:space="preserve">ELEMENTO VAZADO DE CONCRETO, VENEZIANA *39 X 22 X 15* CM                                                                                                                                                                                                                                                                                                                                                                                                                                                  </v>
          </cell>
          <cell r="C1803" t="str">
            <v xml:space="preserve">UN    </v>
          </cell>
          <cell r="D1803" t="str">
            <v>CR</v>
          </cell>
          <cell r="E1803" t="str">
            <v>16,76</v>
          </cell>
        </row>
        <row r="1804">
          <cell r="A1804">
            <v>10579</v>
          </cell>
          <cell r="B1804" t="str">
            <v xml:space="preserve">ELEMENTO VAZADO DE CONCRETO, VENEZIANA *39 X 29 X 10* CM                                                                                                                                                                                                                                                                                                                                                                                                                                                  </v>
          </cell>
          <cell r="C1804" t="str">
            <v xml:space="preserve">UN    </v>
          </cell>
          <cell r="D1804" t="str">
            <v>CR</v>
          </cell>
          <cell r="E1804" t="str">
            <v>29,21</v>
          </cell>
        </row>
        <row r="1805">
          <cell r="A1805">
            <v>10582</v>
          </cell>
          <cell r="B1805" t="str">
            <v xml:space="preserve">ELEMENTO VAZADO DE CONCRETO, VENEZIANA *40 X 10 X 10* CM                                                                                                                                                                                                                                                                                                                                                                                                                                                  </v>
          </cell>
          <cell r="C1805" t="str">
            <v xml:space="preserve">UN    </v>
          </cell>
          <cell r="D1805" t="str">
            <v>CR</v>
          </cell>
          <cell r="E1805" t="str">
            <v>14,76</v>
          </cell>
        </row>
        <row r="1806">
          <cell r="A1806">
            <v>2436</v>
          </cell>
          <cell r="B1806" t="str">
            <v xml:space="preserve">ELETRICISTA (HORISTA)                                                                                                                                                                                                                                                                                                                                                                                                                                                                                     </v>
          </cell>
          <cell r="C1806" t="str">
            <v xml:space="preserve">H     </v>
          </cell>
          <cell r="D1806" t="str">
            <v xml:space="preserve">C </v>
          </cell>
          <cell r="E1806" t="str">
            <v>17,81</v>
          </cell>
        </row>
        <row r="1807">
          <cell r="A1807">
            <v>40918</v>
          </cell>
          <cell r="B1807" t="str">
            <v xml:space="preserve">ELETRICISTA (MENSALISTA)                                                                                                                                                                                                                                                                                                                                                                                                                                                                                  </v>
          </cell>
          <cell r="C1807" t="str">
            <v xml:space="preserve">MES   </v>
          </cell>
          <cell r="D1807" t="str">
            <v>CR</v>
          </cell>
          <cell r="E1807" t="str">
            <v>3.129,94</v>
          </cell>
        </row>
        <row r="1808">
          <cell r="A1808">
            <v>2439</v>
          </cell>
          <cell r="B1808" t="str">
            <v xml:space="preserve">ELETRICISTA DE MANUTENCAO INDUSTRIAL (HORISTA)                                                                                                                                                                                                                                                                                                                                                                                                                                                            </v>
          </cell>
          <cell r="C1808" t="str">
            <v xml:space="preserve">H     </v>
          </cell>
          <cell r="D1808" t="str">
            <v>CR</v>
          </cell>
          <cell r="E1808" t="str">
            <v>17,81</v>
          </cell>
        </row>
        <row r="1809">
          <cell r="A1809">
            <v>40923</v>
          </cell>
          <cell r="B1809" t="str">
            <v xml:space="preserve">ELETRICISTA DE MANUTENCAO INDUSTRIAL (MENSALISTA)                                                                                                                                                                                                                                                                                                                                                                                                                                                         </v>
          </cell>
          <cell r="C1809" t="str">
            <v xml:space="preserve">MES   </v>
          </cell>
          <cell r="D1809" t="str">
            <v>CR</v>
          </cell>
          <cell r="E1809" t="str">
            <v>3.129,94</v>
          </cell>
        </row>
        <row r="1810">
          <cell r="A1810">
            <v>10998</v>
          </cell>
          <cell r="B1810" t="str">
            <v xml:space="preserve">ELETRODO REVESTIDO AWS - E-6010, DIAMETRO IGUAL A 4,00 MM                                                                                                                                                                                                                                                                                                                                                                                                                                                 </v>
          </cell>
          <cell r="C1810" t="str">
            <v xml:space="preserve">KG    </v>
          </cell>
          <cell r="D1810" t="str">
            <v>CR</v>
          </cell>
          <cell r="E1810" t="str">
            <v>30,40</v>
          </cell>
        </row>
        <row r="1811">
          <cell r="A1811">
            <v>11002</v>
          </cell>
          <cell r="B1811" t="str">
            <v xml:space="preserve">ELETRODO REVESTIDO AWS - E6013, DIAMETRO IGUAL A 2,50 MM                                                                                                                                                                                                                                                                                                                                                                                                                                                  </v>
          </cell>
          <cell r="C1811" t="str">
            <v xml:space="preserve">KG    </v>
          </cell>
          <cell r="D1811" t="str">
            <v>CR</v>
          </cell>
          <cell r="E1811" t="str">
            <v>27,85</v>
          </cell>
        </row>
        <row r="1812">
          <cell r="A1812">
            <v>10999</v>
          </cell>
          <cell r="B1812" t="str">
            <v xml:space="preserve">ELETRODO REVESTIDO AWS - E6013, DIAMETRO IGUAL A 4,00 MM                                                                                                                                                                                                                                                                                                                                                                                                                                                  </v>
          </cell>
          <cell r="C1812" t="str">
            <v xml:space="preserve">KG    </v>
          </cell>
          <cell r="D1812" t="str">
            <v>CR</v>
          </cell>
          <cell r="E1812" t="str">
            <v>26,75</v>
          </cell>
        </row>
        <row r="1813">
          <cell r="A1813">
            <v>10997</v>
          </cell>
          <cell r="B1813" t="str">
            <v xml:space="preserve">ELETRODO REVESTIDO AWS - E7018, DIAMETRO IGUAL A 4,00 MM                                                                                                                                                                                                                                                                                                                                                                                                                                                  </v>
          </cell>
          <cell r="C1813" t="str">
            <v xml:space="preserve">KG    </v>
          </cell>
          <cell r="D1813" t="str">
            <v xml:space="preserve">C </v>
          </cell>
          <cell r="E1813" t="str">
            <v>29,00</v>
          </cell>
        </row>
        <row r="1814">
          <cell r="A1814">
            <v>2685</v>
          </cell>
          <cell r="B1814" t="str">
            <v xml:space="preserve">ELETRODUTO DE PVC RIGIDO ROSCAVEL DE 1 ", SEM LUVA                                                                                                                                                                                                                                                                                                                                                                                                                                                        </v>
          </cell>
          <cell r="C1814" t="str">
            <v xml:space="preserve">M     </v>
          </cell>
          <cell r="D1814" t="str">
            <v>CR</v>
          </cell>
          <cell r="E1814" t="str">
            <v>6,65</v>
          </cell>
        </row>
        <row r="1815">
          <cell r="A1815">
            <v>2680</v>
          </cell>
          <cell r="B1815" t="str">
            <v xml:space="preserve">ELETRODUTO DE PVC RIGIDO ROSCAVEL DE 1 1/2 ", SEM LUVA                                                                                                                                                                                                                                                                                                                                                                                                                                                    </v>
          </cell>
          <cell r="C1815" t="str">
            <v xml:space="preserve">M     </v>
          </cell>
          <cell r="D1815" t="str">
            <v>CR</v>
          </cell>
          <cell r="E1815" t="str">
            <v>9,74</v>
          </cell>
        </row>
        <row r="1816">
          <cell r="A1816">
            <v>2684</v>
          </cell>
          <cell r="B1816" t="str">
            <v xml:space="preserve">ELETRODUTO DE PVC RIGIDO ROSCAVEL DE 1 1/4 ", SEM LUVA                                                                                                                                                                                                                                                                                                                                                                                                                                                    </v>
          </cell>
          <cell r="C1816" t="str">
            <v xml:space="preserve">M     </v>
          </cell>
          <cell r="D1816" t="str">
            <v>CR</v>
          </cell>
          <cell r="E1816" t="str">
            <v>8,86</v>
          </cell>
        </row>
        <row r="1817">
          <cell r="A1817">
            <v>2673</v>
          </cell>
          <cell r="B1817" t="str">
            <v xml:space="preserve">ELETRODUTO DE PVC RIGIDO ROSCAVEL DE 1/2 ", SEM LUVA                                                                                                                                                                                                                                                                                                                                                                                                                                                      </v>
          </cell>
          <cell r="C1817" t="str">
            <v xml:space="preserve">M     </v>
          </cell>
          <cell r="D1817" t="str">
            <v xml:space="preserve">C </v>
          </cell>
          <cell r="E1817" t="str">
            <v>3,42</v>
          </cell>
        </row>
        <row r="1818">
          <cell r="A1818">
            <v>2681</v>
          </cell>
          <cell r="B1818" t="str">
            <v xml:space="preserve">ELETRODUTO DE PVC RIGIDO ROSCAVEL DE 2 ", SEM LUVA                                                                                                                                                                                                                                                                                                                                                                                                                                                        </v>
          </cell>
          <cell r="C1818" t="str">
            <v xml:space="preserve">M     </v>
          </cell>
          <cell r="D1818" t="str">
            <v>CR</v>
          </cell>
          <cell r="E1818" t="str">
            <v>15,91</v>
          </cell>
        </row>
        <row r="1819">
          <cell r="A1819">
            <v>2682</v>
          </cell>
          <cell r="B1819" t="str">
            <v xml:space="preserve">ELETRODUTO DE PVC RIGIDO ROSCAVEL DE 2 1/2 ", SEM LUVA                                                                                                                                                                                                                                                                                                                                                                                                                                                    </v>
          </cell>
          <cell r="C1819" t="str">
            <v xml:space="preserve">M     </v>
          </cell>
          <cell r="D1819" t="str">
            <v>CR</v>
          </cell>
          <cell r="E1819" t="str">
            <v>23,22</v>
          </cell>
        </row>
        <row r="1820">
          <cell r="A1820">
            <v>2686</v>
          </cell>
          <cell r="B1820" t="str">
            <v xml:space="preserve">ELETRODUTO DE PVC RIGIDO ROSCAVEL DE 3 ", SEM LUVA                                                                                                                                                                                                                                                                                                                                                                                                                                                        </v>
          </cell>
          <cell r="C1820" t="str">
            <v xml:space="preserve">M     </v>
          </cell>
          <cell r="D1820" t="str">
            <v>CR</v>
          </cell>
          <cell r="E1820" t="str">
            <v>29,11</v>
          </cell>
        </row>
        <row r="1821">
          <cell r="A1821">
            <v>2674</v>
          </cell>
          <cell r="B1821" t="str">
            <v xml:space="preserve">ELETRODUTO DE PVC RIGIDO ROSCAVEL DE 3/4 ", SEM LUVA                                                                                                                                                                                                                                                                                                                                                                                                                                                      </v>
          </cell>
          <cell r="C1821" t="str">
            <v xml:space="preserve">M     </v>
          </cell>
          <cell r="D1821" t="str">
            <v>CR</v>
          </cell>
          <cell r="E1821" t="str">
            <v>4,26</v>
          </cell>
        </row>
        <row r="1822">
          <cell r="A1822">
            <v>2683</v>
          </cell>
          <cell r="B1822" t="str">
            <v xml:space="preserve">ELETRODUTO DE PVC RIGIDO ROSCAVEL DE 4 ", SEM LUVA                                                                                                                                                                                                                                                                                                                                                                                                                                                        </v>
          </cell>
          <cell r="C1822" t="str">
            <v xml:space="preserve">M     </v>
          </cell>
          <cell r="D1822" t="str">
            <v>CR</v>
          </cell>
          <cell r="E1822" t="str">
            <v>45,88</v>
          </cell>
        </row>
        <row r="1823">
          <cell r="A1823">
            <v>2676</v>
          </cell>
          <cell r="B1823" t="str">
            <v xml:space="preserve">ELETRODUTO DE PVC RIGIDO SOLDAVEL, CLASSE B, DE 20 MM                                                                                                                                                                                                                                                                                                                                                                                                                                                     </v>
          </cell>
          <cell r="C1823" t="str">
            <v xml:space="preserve">M     </v>
          </cell>
          <cell r="D1823" t="str">
            <v>CR</v>
          </cell>
          <cell r="E1823" t="str">
            <v>1,99</v>
          </cell>
        </row>
        <row r="1824">
          <cell r="A1824">
            <v>2678</v>
          </cell>
          <cell r="B1824" t="str">
            <v xml:space="preserve">ELETRODUTO DE PVC RIGIDO SOLDAVEL, CLASSE B, DE 25 MM                                                                                                                                                                                                                                                                                                                                                                                                                                                     </v>
          </cell>
          <cell r="C1824" t="str">
            <v xml:space="preserve">M     </v>
          </cell>
          <cell r="D1824" t="str">
            <v>CR</v>
          </cell>
          <cell r="E1824" t="str">
            <v>2,49</v>
          </cell>
        </row>
        <row r="1825">
          <cell r="A1825">
            <v>2679</v>
          </cell>
          <cell r="B1825" t="str">
            <v xml:space="preserve">ELETRODUTO DE PVC RIGIDO SOLDAVEL, CLASSE B, DE 32 MM                                                                                                                                                                                                                                                                                                                                                                                                                                                     </v>
          </cell>
          <cell r="C1825" t="str">
            <v xml:space="preserve">M     </v>
          </cell>
          <cell r="D1825" t="str">
            <v>CR</v>
          </cell>
          <cell r="E1825" t="str">
            <v>3,84</v>
          </cell>
        </row>
        <row r="1826">
          <cell r="A1826">
            <v>12070</v>
          </cell>
          <cell r="B1826" t="str">
            <v xml:space="preserve">ELETRODUTO DE PVC RIGIDO SOLDAVEL, CLASSE B, DE 40 MM                                                                                                                                                                                                                                                                                                                                                                                                                                                     </v>
          </cell>
          <cell r="C1826" t="str">
            <v xml:space="preserve">M     </v>
          </cell>
          <cell r="D1826" t="str">
            <v>CR</v>
          </cell>
          <cell r="E1826" t="str">
            <v>5,34</v>
          </cell>
        </row>
        <row r="1827">
          <cell r="A1827">
            <v>2675</v>
          </cell>
          <cell r="B1827" t="str">
            <v xml:space="preserve">ELETRODUTO DE PVC RIGIDO SOLDAVEL, CLASSE B, DE 50 MM                                                                                                                                                                                                                                                                                                                                                                                                                                                     </v>
          </cell>
          <cell r="C1827" t="str">
            <v xml:space="preserve">M     </v>
          </cell>
          <cell r="D1827" t="str">
            <v>CR</v>
          </cell>
          <cell r="E1827" t="str">
            <v>6,95</v>
          </cell>
        </row>
        <row r="1828">
          <cell r="A1828">
            <v>12067</v>
          </cell>
          <cell r="B1828" t="str">
            <v xml:space="preserve">ELETRODUTO DE PVC RIGIDO SOLDAVEL, CLASSE B, DE 60 MM                                                                                                                                                                                                                                                                                                                                                                                                                                                     </v>
          </cell>
          <cell r="C1828" t="str">
            <v xml:space="preserve">M     </v>
          </cell>
          <cell r="D1828" t="str">
            <v>CR</v>
          </cell>
          <cell r="E1828" t="str">
            <v>9,42</v>
          </cell>
        </row>
        <row r="1829">
          <cell r="A1829">
            <v>21136</v>
          </cell>
          <cell r="B1829" t="str">
            <v xml:space="preserve">ELETRODUTO EM ACO GALVANIZADO ELETROLITICO, LEVE, DIAMETRO 1", PAREDE DE 0,90 MM                                                                                                                                                                                                                                                                                                                                                                                                                          </v>
          </cell>
          <cell r="C1829" t="str">
            <v xml:space="preserve">M     </v>
          </cell>
          <cell r="D1829" t="str">
            <v>CR</v>
          </cell>
          <cell r="E1829" t="str">
            <v>11,63</v>
          </cell>
        </row>
        <row r="1830">
          <cell r="A1830">
            <v>21128</v>
          </cell>
          <cell r="B1830" t="str">
            <v xml:space="preserve">ELETRODUTO EM ACO GALVANIZADO ELETROLITICO, LEVE, DIAMETRO 3/4", PAREDE DE 0,90 MM                                                                                                                                                                                                                                                                                                                                                                                                                        </v>
          </cell>
          <cell r="C1830" t="str">
            <v xml:space="preserve">M     </v>
          </cell>
          <cell r="D1830" t="str">
            <v xml:space="preserve">C </v>
          </cell>
          <cell r="E1830" t="str">
            <v>9,00</v>
          </cell>
        </row>
        <row r="1831">
          <cell r="A1831">
            <v>21130</v>
          </cell>
          <cell r="B1831" t="str">
            <v xml:space="preserve">ELETRODUTO EM ACO GALVANIZADO ELETROLITICO, SEMI-PESADO, DIAMETRO 1 1/2", PAREDE DE 1,20 MM                                                                                                                                                                                                                                                                                                                                                                                                               </v>
          </cell>
          <cell r="C1831" t="str">
            <v xml:space="preserve">M     </v>
          </cell>
          <cell r="D1831" t="str">
            <v>CR</v>
          </cell>
          <cell r="E1831" t="str">
            <v>22,73</v>
          </cell>
        </row>
        <row r="1832">
          <cell r="A1832">
            <v>21135</v>
          </cell>
          <cell r="B1832" t="str">
            <v xml:space="preserve">ELETRODUTO EM ACO GALVANIZADO ELETROLITICO, SEMI-PESADO, DIAMETRO 1 1/4", PAREDE DE 1,20 MM                                                                                                                                                                                                                                                                                                                                                                                                               </v>
          </cell>
          <cell r="C1832" t="str">
            <v xml:space="preserve">M     </v>
          </cell>
          <cell r="D1832" t="str">
            <v>CR</v>
          </cell>
          <cell r="E1832" t="str">
            <v>22,38</v>
          </cell>
        </row>
        <row r="1833">
          <cell r="A1833">
            <v>40401</v>
          </cell>
          <cell r="B1833" t="str">
            <v xml:space="preserve">ELETRODUTO FLEXIVEL PLANO EM PEAD, COR PRETA E LARANJA,  DIAMETRO 32 MM                                                                                                                                                                                                                                                                                                                                                                                                                                   </v>
          </cell>
          <cell r="C1833" t="str">
            <v xml:space="preserve">M     </v>
          </cell>
          <cell r="D1833" t="str">
            <v>CR</v>
          </cell>
          <cell r="E1833" t="str">
            <v>2,29</v>
          </cell>
        </row>
        <row r="1834">
          <cell r="A1834">
            <v>40402</v>
          </cell>
          <cell r="B1834" t="str">
            <v xml:space="preserve">ELETRODUTO FLEXIVEL PLANO EM PEAD, COR PRETA E LARANJA,  DIAMETRO 40 MM                                                                                                                                                                                                                                                                                                                                                                                                                                   </v>
          </cell>
          <cell r="C1834" t="str">
            <v xml:space="preserve">M     </v>
          </cell>
          <cell r="D1834" t="str">
            <v>CR</v>
          </cell>
          <cell r="E1834" t="str">
            <v>2,95</v>
          </cell>
        </row>
        <row r="1835">
          <cell r="A1835">
            <v>40400</v>
          </cell>
          <cell r="B1835" t="str">
            <v xml:space="preserve">ELETRODUTO FLEXIVEL PLANO EM PEAD, COR PRETA E LARANJA, DIAMETRO 25 MM                                                                                                                                                                                                                                                                                                                                                                                                                                    </v>
          </cell>
          <cell r="C1835" t="str">
            <v xml:space="preserve">M     </v>
          </cell>
          <cell r="D1835" t="str">
            <v>CR</v>
          </cell>
          <cell r="E1835" t="str">
            <v>1,56</v>
          </cell>
        </row>
        <row r="1836">
          <cell r="A1836">
            <v>2504</v>
          </cell>
          <cell r="B1836" t="str">
            <v xml:space="preserve">ELETRODUTO FLEXIVEL, EM ACO GALVANIZADO, REVESTIDO EXTERNAMENTE COM PVC PRETO, DIAMETRO EXTERNO DE 25 MM (3/4"), TIPO SEALTUBO                                                                                                                                                                                                                                                                                                                                                                            </v>
          </cell>
          <cell r="C1836" t="str">
            <v xml:space="preserve">M     </v>
          </cell>
          <cell r="D1836" t="str">
            <v>CR</v>
          </cell>
          <cell r="E1836" t="str">
            <v>9,98</v>
          </cell>
        </row>
        <row r="1837">
          <cell r="A1837">
            <v>2501</v>
          </cell>
          <cell r="B1837" t="str">
            <v xml:space="preserve">ELETRODUTO FLEXIVEL, EM ACO GALVANIZADO, REVESTIDO EXTERNAMENTE COM PVC PRETO, DIAMETRO EXTERNO DE 32 MM (1"), TIPO SEALTUBO                                                                                                                                                                                                                                                                                                                                                                              </v>
          </cell>
          <cell r="C1837" t="str">
            <v xml:space="preserve">M     </v>
          </cell>
          <cell r="D1837" t="str">
            <v>CR</v>
          </cell>
          <cell r="E1837" t="str">
            <v>13,09</v>
          </cell>
        </row>
        <row r="1838">
          <cell r="A1838">
            <v>2502</v>
          </cell>
          <cell r="B1838" t="str">
            <v xml:space="preserve">ELETRODUTO FLEXIVEL, EM ACO GALVANIZADO, REVESTIDO EXTERNAMENTE COM PVC PRETO, DIAMETRO EXTERNO DE 40 MM (1 1/4"), TIPO SEALTUBO                                                                                                                                                                                                                                                                                                                                                                          </v>
          </cell>
          <cell r="C1838" t="str">
            <v xml:space="preserve">M     </v>
          </cell>
          <cell r="D1838" t="str">
            <v>CR</v>
          </cell>
          <cell r="E1838" t="str">
            <v>19,76</v>
          </cell>
        </row>
        <row r="1839">
          <cell r="A1839">
            <v>2503</v>
          </cell>
          <cell r="B1839" t="str">
            <v xml:space="preserve">ELETRODUTO FLEXIVEL, EM ACO GALVANIZADO, REVESTIDO EXTERNAMENTE COM PVC PRETO, DIAMETRO EXTERNO DE 50 MM( 1 1/2"), TIPO SEALTUBO                                                                                                                                                                                                                                                                                                                                                                          </v>
          </cell>
          <cell r="C1839" t="str">
            <v xml:space="preserve">M     </v>
          </cell>
          <cell r="D1839" t="str">
            <v>CR</v>
          </cell>
          <cell r="E1839" t="str">
            <v>25,43</v>
          </cell>
        </row>
        <row r="1840">
          <cell r="A1840">
            <v>2500</v>
          </cell>
          <cell r="B1840" t="str">
            <v xml:space="preserve">ELETRODUTO FLEXIVEL, EM ACO GALVANIZADO, REVESTIDO EXTERNAMENTE COM PVC PRETO, DIAMETRO EXTERNO DE 60 MM (2"), TIPO SEALTUBO                                                                                                                                                                                                                                                                                                                                                                              </v>
          </cell>
          <cell r="C1840" t="str">
            <v xml:space="preserve">M     </v>
          </cell>
          <cell r="D1840" t="str">
            <v>CR</v>
          </cell>
          <cell r="E1840" t="str">
            <v>33,87</v>
          </cell>
        </row>
        <row r="1841">
          <cell r="A1841">
            <v>2505</v>
          </cell>
          <cell r="B1841" t="str">
            <v xml:space="preserve">ELETRODUTO FLEXIVEL, EM ACO GALVANIZADO, REVESTIDO EXTERNAMENTE COM PVC PRETO, DIAMETRO EXTERNO DE 75 MM (2 1/2"), TIPO SEALTUBO                                                                                                                                                                                                                                                                                                                                                                          </v>
          </cell>
          <cell r="C1841" t="str">
            <v xml:space="preserve">M     </v>
          </cell>
          <cell r="D1841" t="str">
            <v>CR</v>
          </cell>
          <cell r="E1841" t="str">
            <v>52,79</v>
          </cell>
        </row>
        <row r="1842">
          <cell r="A1842">
            <v>12056</v>
          </cell>
          <cell r="B1842" t="str">
            <v xml:space="preserve">ELETRODUTO FLEXIVEL, EM ACO, TIPO CONDUITE, DIAMETRO DE 1 1/2"                                                                                                                                                                                                                                                                                                                                                                                                                                            </v>
          </cell>
          <cell r="C1842" t="str">
            <v xml:space="preserve">M     </v>
          </cell>
          <cell r="D1842" t="str">
            <v>CR</v>
          </cell>
          <cell r="E1842" t="str">
            <v>21,33</v>
          </cell>
        </row>
        <row r="1843">
          <cell r="A1843">
            <v>12057</v>
          </cell>
          <cell r="B1843" t="str">
            <v xml:space="preserve">ELETRODUTO FLEXIVEL, EM ACO, TIPO CONDUITE, DIAMETRO DE 1 1/4"                                                                                                                                                                                                                                                                                                                                                                                                                                            </v>
          </cell>
          <cell r="C1843" t="str">
            <v xml:space="preserve">M     </v>
          </cell>
          <cell r="D1843" t="str">
            <v>CR</v>
          </cell>
          <cell r="E1843" t="str">
            <v>18,12</v>
          </cell>
        </row>
        <row r="1844">
          <cell r="A1844">
            <v>12059</v>
          </cell>
          <cell r="B1844" t="str">
            <v xml:space="preserve">ELETRODUTO FLEXIVEL, EM ACO, TIPO CONDUITE, DIAMETRO DE 1/2"                                                                                                                                                                                                                                                                                                                                                                                                                                              </v>
          </cell>
          <cell r="C1844" t="str">
            <v xml:space="preserve">M     </v>
          </cell>
          <cell r="D1844" t="str">
            <v>CR</v>
          </cell>
          <cell r="E1844" t="str">
            <v>6,35</v>
          </cell>
        </row>
        <row r="1845">
          <cell r="A1845">
            <v>12058</v>
          </cell>
          <cell r="B1845" t="str">
            <v xml:space="preserve">ELETRODUTO FLEXIVEL, EM ACO, TIPO CONDUITE, DIAMETRO DE 1"                                                                                                                                                                                                                                                                                                                                                                                                                                                </v>
          </cell>
          <cell r="C1845" t="str">
            <v xml:space="preserve">M     </v>
          </cell>
          <cell r="D1845" t="str">
            <v>CR</v>
          </cell>
          <cell r="E1845" t="str">
            <v>11,29</v>
          </cell>
        </row>
        <row r="1846">
          <cell r="A1846">
            <v>12060</v>
          </cell>
          <cell r="B1846" t="str">
            <v xml:space="preserve">ELETRODUTO FLEXIVEL, EM ACO, TIPO CONDUITE, DIAMETRO DE 2 1/2"                                                                                                                                                                                                                                                                                                                                                                                                                                            </v>
          </cell>
          <cell r="C1846" t="str">
            <v xml:space="preserve">M     </v>
          </cell>
          <cell r="D1846" t="str">
            <v>CR</v>
          </cell>
          <cell r="E1846" t="str">
            <v>47,07</v>
          </cell>
        </row>
        <row r="1847">
          <cell r="A1847">
            <v>12061</v>
          </cell>
          <cell r="B1847" t="str">
            <v xml:space="preserve">ELETRODUTO FLEXIVEL, EM ACO, TIPO CONDUITE, DIAMETRO DE 2"                                                                                                                                                                                                                                                                                                                                                                                                                                                </v>
          </cell>
          <cell r="C1847" t="str">
            <v xml:space="preserve">M     </v>
          </cell>
          <cell r="D1847" t="str">
            <v>CR</v>
          </cell>
          <cell r="E1847" t="str">
            <v>28,74</v>
          </cell>
        </row>
        <row r="1848">
          <cell r="A1848">
            <v>12062</v>
          </cell>
          <cell r="B1848" t="str">
            <v xml:space="preserve">ELETRODUTO FLEXIVEL, EM ACO, TIPO CONDUITE, DIAMETRO DE 3"                                                                                                                                                                                                                                                                                                                                                                                                                                                </v>
          </cell>
          <cell r="C1848" t="str">
            <v xml:space="preserve">M     </v>
          </cell>
          <cell r="D1848" t="str">
            <v>CR</v>
          </cell>
          <cell r="E1848" t="str">
            <v>53,01</v>
          </cell>
        </row>
        <row r="1849">
          <cell r="A1849">
            <v>21137</v>
          </cell>
          <cell r="B1849" t="str">
            <v xml:space="preserve">ELETRODUTO METALICO FLEXIVEL REVESTIDO COM PVC PRETO, DIAMETRO EXTERNO DE 15 MM (3/8"), TIPO COPEX                                                                                                                                                                                                                                                                                                                                                                                                        </v>
          </cell>
          <cell r="C1849" t="str">
            <v xml:space="preserve">M     </v>
          </cell>
          <cell r="D1849" t="str">
            <v>CR</v>
          </cell>
          <cell r="E1849" t="str">
            <v>9,21</v>
          </cell>
        </row>
        <row r="1850">
          <cell r="A1850">
            <v>2687</v>
          </cell>
          <cell r="B1850" t="str">
            <v xml:space="preserve">ELETRODUTO PVC FLEXIVEL CORRUGADO, COR AMARELA, DE 16 MM                                                                                                                                                                                                                                                                                                                                                                                                                                                  </v>
          </cell>
          <cell r="C1850" t="str">
            <v xml:space="preserve">M     </v>
          </cell>
          <cell r="D1850" t="str">
            <v>CR</v>
          </cell>
          <cell r="E1850" t="str">
            <v>1,73</v>
          </cell>
        </row>
        <row r="1851">
          <cell r="A1851">
            <v>2689</v>
          </cell>
          <cell r="B1851" t="str">
            <v xml:space="preserve">ELETRODUTO PVC FLEXIVEL CORRUGADO, COR AMARELA, DE 20 MM                                                                                                                                                                                                                                                                                                                                                                                                                                                  </v>
          </cell>
          <cell r="C1851" t="str">
            <v xml:space="preserve">M     </v>
          </cell>
          <cell r="D1851" t="str">
            <v>CR</v>
          </cell>
          <cell r="E1851" t="str">
            <v>2,06</v>
          </cell>
        </row>
        <row r="1852">
          <cell r="A1852">
            <v>2688</v>
          </cell>
          <cell r="B1852" t="str">
            <v xml:space="preserve">ELETRODUTO PVC FLEXIVEL CORRUGADO, COR AMARELA, DE 25 MM                                                                                                                                                                                                                                                                                                                                                                                                                                                  </v>
          </cell>
          <cell r="C1852" t="str">
            <v xml:space="preserve">M     </v>
          </cell>
          <cell r="D1852" t="str">
            <v>CR</v>
          </cell>
          <cell r="E1852" t="str">
            <v>2,24</v>
          </cell>
        </row>
        <row r="1853">
          <cell r="A1853">
            <v>2690</v>
          </cell>
          <cell r="B1853" t="str">
            <v xml:space="preserve">ELETRODUTO PVC FLEXIVEL CORRUGADO, COR AMARELA, DE 32 MM                                                                                                                                                                                                                                                                                                                                                                                                                                                  </v>
          </cell>
          <cell r="C1853" t="str">
            <v xml:space="preserve">M     </v>
          </cell>
          <cell r="D1853" t="str">
            <v>CR</v>
          </cell>
          <cell r="E1853" t="str">
            <v>3,83</v>
          </cell>
        </row>
        <row r="1854">
          <cell r="A1854">
            <v>39243</v>
          </cell>
          <cell r="B1854" t="str">
            <v xml:space="preserve">ELETRODUTO PVC FLEXIVEL CORRUGADO, REFORCADO, COR LARANJA, DE 20 MM, PARA LAJES E PISOS                                                                                                                                                                                                                                                                                                                                                                                                                   </v>
          </cell>
          <cell r="C1854" t="str">
            <v xml:space="preserve">M     </v>
          </cell>
          <cell r="D1854" t="str">
            <v>CR</v>
          </cell>
          <cell r="E1854" t="str">
            <v>2,52</v>
          </cell>
        </row>
        <row r="1855">
          <cell r="A1855">
            <v>39244</v>
          </cell>
          <cell r="B1855" t="str">
            <v xml:space="preserve">ELETRODUTO PVC FLEXIVEL CORRUGADO, REFORCADO, COR LARANJA, DE 25 MM, PARA LAJES E PISOS                                                                                                                                                                                                                                                                                                                                                                                                                   </v>
          </cell>
          <cell r="C1855" t="str">
            <v xml:space="preserve">M     </v>
          </cell>
          <cell r="D1855" t="str">
            <v>CR</v>
          </cell>
          <cell r="E1855" t="str">
            <v>3,41</v>
          </cell>
        </row>
        <row r="1856">
          <cell r="A1856">
            <v>39245</v>
          </cell>
          <cell r="B1856" t="str">
            <v xml:space="preserve">ELETRODUTO PVC FLEXIVEL CORRUGADO, REFORCADO, COR LARANJA, DE 32 MM, PARA LAJES E PISOS                                                                                                                                                                                                                                                                                                                                                                                                                   </v>
          </cell>
          <cell r="C1856" t="str">
            <v xml:space="preserve">M     </v>
          </cell>
          <cell r="D1856" t="str">
            <v>CR</v>
          </cell>
          <cell r="E1856" t="str">
            <v>6,56</v>
          </cell>
        </row>
        <row r="1857">
          <cell r="A1857">
            <v>39254</v>
          </cell>
          <cell r="B1857" t="str">
            <v xml:space="preserve">ELETRODUTO/CONDULETE DE PVC RIGIDO, LISO, COR CINZA, DE 1/2", PARA INSTALACOES APARENTES (NBR 5410)                                                                                                                                                                                                                                                                                                                                                                                                       </v>
          </cell>
          <cell r="C1857" t="str">
            <v xml:space="preserve">M     </v>
          </cell>
          <cell r="D1857" t="str">
            <v>CR</v>
          </cell>
          <cell r="E1857" t="str">
            <v>9,82</v>
          </cell>
        </row>
        <row r="1858">
          <cell r="A1858">
            <v>39255</v>
          </cell>
          <cell r="B1858" t="str">
            <v xml:space="preserve">ELETRODUTO/CONDULETE DE PVC RIGIDO, LISO, COR CINZA, DE 1", PARA INSTALACOES APARENTES (NBR 5410)                                                                                                                                                                                                                                                                                                                                                                                                         </v>
          </cell>
          <cell r="C1858" t="str">
            <v xml:space="preserve">M     </v>
          </cell>
          <cell r="D1858" t="str">
            <v>CR</v>
          </cell>
          <cell r="E1858" t="str">
            <v>18,17</v>
          </cell>
        </row>
        <row r="1859">
          <cell r="A1859">
            <v>39253</v>
          </cell>
          <cell r="B1859" t="str">
            <v xml:space="preserve">ELETRODUTO/CONDULETE DE PVC RIGIDO, LISO, COR CINZA, DE 3/4", PARA INSTALACOES APARENTES (NBR 5410)                                                                                                                                                                                                                                                                                                                                                                                                       </v>
          </cell>
          <cell r="C1859" t="str">
            <v xml:space="preserve">M     </v>
          </cell>
          <cell r="D1859" t="str">
            <v>CR</v>
          </cell>
          <cell r="E1859" t="str">
            <v>12,52</v>
          </cell>
        </row>
        <row r="1860">
          <cell r="A1860">
            <v>39246</v>
          </cell>
          <cell r="B1860" t="str">
            <v xml:space="preserve">ELETRODUTO/DUTO PEAD FLEXIVEL PAREDE SIMPLES, CORRUGACAO HELICOIDAL, COR PRETA, SEM ROSCA, DE 1 1/2", PARA CABEAMENTO SUBTERRANEO (NBR 15715)                                                                                                                                                                                                                                                                                                                                                             </v>
          </cell>
          <cell r="C1860" t="str">
            <v xml:space="preserve">M     </v>
          </cell>
          <cell r="D1860" t="str">
            <v>CR</v>
          </cell>
          <cell r="E1860" t="str">
            <v>3,99</v>
          </cell>
        </row>
        <row r="1861">
          <cell r="A1861">
            <v>39247</v>
          </cell>
          <cell r="B1861" t="str">
            <v xml:space="preserve">ELETRODUTO/DUTO PEAD FLEXIVEL PAREDE SIMPLES, CORRUGACAO HELICOIDAL, COR PRETA, SEM ROSCA, DE 1 1/4", PARA CABEAMENTO SUBTERRANEO (NBR 15715)                                                                                                                                                                                                                                                                                                                                                             </v>
          </cell>
          <cell r="C1861" t="str">
            <v xml:space="preserve">M     </v>
          </cell>
          <cell r="D1861" t="str">
            <v>CR</v>
          </cell>
          <cell r="E1861" t="str">
            <v>3,48</v>
          </cell>
        </row>
        <row r="1862">
          <cell r="A1862">
            <v>2446</v>
          </cell>
          <cell r="B1862" t="str">
            <v xml:space="preserve">ELETRODUTO/DUTO PEAD FLEXIVEL PAREDE SIMPLES, CORRUGACAO HELICOIDAL, COR PRETA, SEM ROSCA, DE 2",  PARA CABEAMENTO SUBTERRANEO (NBR 15715)                                                                                                                                                                                                                                                                                                                                                                </v>
          </cell>
          <cell r="C1862" t="str">
            <v xml:space="preserve">M     </v>
          </cell>
          <cell r="D1862" t="str">
            <v xml:space="preserve">C </v>
          </cell>
          <cell r="E1862" t="str">
            <v>5,73</v>
          </cell>
        </row>
        <row r="1863">
          <cell r="A1863">
            <v>2442</v>
          </cell>
          <cell r="B1863" t="str">
            <v xml:space="preserve">ELETRODUTO/DUTO PEAD FLEXIVEL PAREDE SIMPLES, CORRUGACAO HELICOIDAL, COR PRETA, SEM ROSCA, DE 3",  PARA CABEAMENTO SUBTERRANEO (NBR 15715)                                                                                                                                                                                                                                                                                                                                                                </v>
          </cell>
          <cell r="C1863" t="str">
            <v xml:space="preserve">M     </v>
          </cell>
          <cell r="D1863" t="str">
            <v>CR</v>
          </cell>
          <cell r="E1863" t="str">
            <v>8,02</v>
          </cell>
        </row>
        <row r="1864">
          <cell r="A1864">
            <v>39248</v>
          </cell>
          <cell r="B1864" t="str">
            <v xml:space="preserve">ELETRODUTO/DUTO PEAD FLEXIVEL PAREDE SIMPLES, CORRUGACAO HELICOIDAL, COR PRETA, SEM ROSCA, DE 4", PARA CABEAMENTO SUBTERRANEO (NBR 15715)                                                                                                                                                                                                                                                                                                                                                                 </v>
          </cell>
          <cell r="C1864" t="str">
            <v xml:space="preserve">M     </v>
          </cell>
          <cell r="D1864" t="str">
            <v>CR</v>
          </cell>
          <cell r="E1864" t="str">
            <v>11,19</v>
          </cell>
        </row>
        <row r="1865">
          <cell r="A1865">
            <v>2438</v>
          </cell>
          <cell r="B1865" t="str">
            <v xml:space="preserve">ELETROTECNICO (HORISTA)                                                                                                                                                                                                                                                                                                                                                                                                                                                                                   </v>
          </cell>
          <cell r="C1865" t="str">
            <v xml:space="preserve">H     </v>
          </cell>
          <cell r="D1865" t="str">
            <v>CR</v>
          </cell>
          <cell r="E1865" t="str">
            <v>21,32</v>
          </cell>
        </row>
        <row r="1866">
          <cell r="A1866">
            <v>40922</v>
          </cell>
          <cell r="B1866" t="str">
            <v xml:space="preserve">ELETROTECNICO (MENSALISTA)                                                                                                                                                                                                                                                                                                                                                                                                                                                                                </v>
          </cell>
          <cell r="C1866" t="str">
            <v xml:space="preserve">MES   </v>
          </cell>
          <cell r="D1866" t="str">
            <v>CR</v>
          </cell>
          <cell r="E1866" t="str">
            <v>3.748,87</v>
          </cell>
        </row>
        <row r="1867">
          <cell r="A1867">
            <v>36486</v>
          </cell>
          <cell r="B1867" t="str">
            <v xml:space="preserve">ELEVADOR DE CARGA A CABO, CABINE SEMI FECHADA 2,0 X 1,5 X 2,0 M, CAPACIDADE DE CARGA 1000 KG, TORRE  2,38 X 2,21 X 15 M, GUINCHO DE EMBREAGEM, FREIO DE SEGURANCA, LIMITADOR DE VELOCIDADE E CANCELA                                                                                                                                                                                                                                                                                                      </v>
          </cell>
          <cell r="C1867" t="str">
            <v xml:space="preserve">UN    </v>
          </cell>
          <cell r="D1867" t="str">
            <v>AS</v>
          </cell>
          <cell r="E1867" t="str">
            <v>70.127,20</v>
          </cell>
        </row>
        <row r="1868">
          <cell r="A1868">
            <v>37777</v>
          </cell>
          <cell r="B1868" t="str">
            <v xml:space="preserve">ELEVADOR DE CREMALHEIRA CABINE FECHADA 1,5 X 2,5 X 2,35 M (UMA POR TORRE), CAPACIDADE DE CARGA 1200 KG (15 PESSOAS), TORRE  24 M (16 MODULOS), FREIO DE SEGURANCA, LIMITADOR DE CARGA                                                                                                                                                                                                                                                                                                                     </v>
          </cell>
          <cell r="C1868" t="str">
            <v xml:space="preserve">UN    </v>
          </cell>
          <cell r="D1868" t="str">
            <v>AS</v>
          </cell>
          <cell r="E1868" t="str">
            <v>330.157,49</v>
          </cell>
        </row>
        <row r="1869">
          <cell r="A1869">
            <v>12624</v>
          </cell>
          <cell r="B1869" t="str">
            <v xml:space="preserve">EMENDA PARA CALHA PLUVIAL, PVC, DIAMETRO ENTRE 119 E 170 MM, PARA DRENAGEM PLUVIAL PREDIAL                                                                                                                                                                                                                                                                                                                                                                                                                </v>
          </cell>
          <cell r="C1869" t="str">
            <v xml:space="preserve">UN    </v>
          </cell>
          <cell r="D1869" t="str">
            <v>CR</v>
          </cell>
          <cell r="E1869" t="str">
            <v>34,42</v>
          </cell>
        </row>
        <row r="1870">
          <cell r="A1870">
            <v>517</v>
          </cell>
          <cell r="B1870" t="str">
            <v xml:space="preserve">EMULSAO ASFALTICA ANIONICA                                                                                                                                                                                                                                                                                                                                                                                                                                                                                </v>
          </cell>
          <cell r="C1870" t="str">
            <v xml:space="preserve">L     </v>
          </cell>
          <cell r="D1870" t="str">
            <v>CR</v>
          </cell>
          <cell r="E1870" t="str">
            <v>10,02</v>
          </cell>
        </row>
        <row r="1871">
          <cell r="A1871">
            <v>37534</v>
          </cell>
          <cell r="B1871" t="str">
            <v xml:space="preserve">EMULSAO EXPLOSIVA EM CARTUCHOS DE 1" X 12", DENSIDADE 1.15 G/CM3, INICIACAO ESPOLETA N. 8 / CORDEL                                                                                                                                                                                                                                                                                                                                                                                                        </v>
          </cell>
          <cell r="C1871" t="str">
            <v xml:space="preserve">KG    </v>
          </cell>
          <cell r="D1871" t="str">
            <v>AS</v>
          </cell>
          <cell r="E1871" t="str">
            <v>19,44</v>
          </cell>
        </row>
        <row r="1872">
          <cell r="A1872">
            <v>37535</v>
          </cell>
          <cell r="B1872" t="str">
            <v xml:space="preserve">EMULSAO EXPLOSIVA EM CARTUCHOS DE 1" X 24", DENSIDADE 1.15 G/CM3, INICIACAO ESPOLETA N. 8 / CORDEL                                                                                                                                                                                                                                                                                                                                                                                                        </v>
          </cell>
          <cell r="C1872" t="str">
            <v xml:space="preserve">KG    </v>
          </cell>
          <cell r="D1872" t="str">
            <v>AS</v>
          </cell>
          <cell r="E1872" t="str">
            <v>19,44</v>
          </cell>
        </row>
        <row r="1873">
          <cell r="A1873">
            <v>37533</v>
          </cell>
          <cell r="B1873" t="str">
            <v xml:space="preserve">EMULSAO EXPLOSIVA EM CARTUCHOS DE 1" X 8", DENSIDADE 1.15 G/CM3, INICIACAO ESPOLETA N. 8 / CORDEL                                                                                                                                                                                                                                                                                                                                                                                                         </v>
          </cell>
          <cell r="C1873" t="str">
            <v xml:space="preserve">KG    </v>
          </cell>
          <cell r="D1873" t="str">
            <v>AS</v>
          </cell>
          <cell r="E1873" t="str">
            <v>19,44</v>
          </cell>
        </row>
        <row r="1874">
          <cell r="A1874">
            <v>37537</v>
          </cell>
          <cell r="B1874" t="str">
            <v xml:space="preserve">EMULSAO EXPLOSIVA EM CARTUCHOS DE 2 1/2" X 24", DENSIDADE 1.15 G/CM3, INICIACAO ESPOLETA N. 8 / CORDEL                                                                                                                                                                                                                                                                                                                                                                                                    </v>
          </cell>
          <cell r="C1874" t="str">
            <v xml:space="preserve">KG    </v>
          </cell>
          <cell r="D1874" t="str">
            <v>AS</v>
          </cell>
          <cell r="E1874" t="str">
            <v>14,71</v>
          </cell>
        </row>
        <row r="1875">
          <cell r="A1875">
            <v>37536</v>
          </cell>
          <cell r="B1875" t="str">
            <v xml:space="preserve">EMULSAO EXPLOSIVA EM CARTUCHOS DE 2 1/4" X 24", DENSIDADE 1.15 G/CM3, INICIACAO ESPOLETA N. 8 / CORDEL                                                                                                                                                                                                                                                                                                                                                                                                    </v>
          </cell>
          <cell r="C1875" t="str">
            <v xml:space="preserve">KG    </v>
          </cell>
          <cell r="D1875" t="str">
            <v>AS</v>
          </cell>
          <cell r="E1875" t="str">
            <v>14,71</v>
          </cell>
        </row>
        <row r="1876">
          <cell r="A1876">
            <v>37532</v>
          </cell>
          <cell r="B1876" t="str">
            <v xml:space="preserve">EMULSAO EXPLOSIVA EM CARTUCHOS DE 2" X 24", DENSIDADE 1.15 G/CM3, INICIACAO ESPOLETA N. 8 / CORDEL                                                                                                                                                                                                                                                                                                                                                                                                        </v>
          </cell>
          <cell r="C1876" t="str">
            <v xml:space="preserve">KG    </v>
          </cell>
          <cell r="D1876" t="str">
            <v>AS</v>
          </cell>
          <cell r="E1876" t="str">
            <v>14,71</v>
          </cell>
        </row>
        <row r="1877">
          <cell r="A1877">
            <v>2696</v>
          </cell>
          <cell r="B1877" t="str">
            <v xml:space="preserve">ENCANADOR OU BOMBEIRO HIDRAULICO (HORISTA)                                                                                                                                                                                                                                                                                                                                                                                                                                                                </v>
          </cell>
          <cell r="C1877" t="str">
            <v xml:space="preserve">H     </v>
          </cell>
          <cell r="D1877" t="str">
            <v xml:space="preserve">C </v>
          </cell>
          <cell r="E1877" t="str">
            <v>17,81</v>
          </cell>
        </row>
        <row r="1878">
          <cell r="A1878">
            <v>40928</v>
          </cell>
          <cell r="B1878" t="str">
            <v xml:space="preserve">ENCANADOR OU BOMBEIRO HIDRAULICO (MENSALISTA)                                                                                                                                                                                                                                                                                                                                                                                                                                                             </v>
          </cell>
          <cell r="C1878" t="str">
            <v xml:space="preserve">MES   </v>
          </cell>
          <cell r="D1878" t="str">
            <v>CR</v>
          </cell>
          <cell r="E1878" t="str">
            <v>3.129,94</v>
          </cell>
        </row>
        <row r="1879">
          <cell r="A1879">
            <v>4083</v>
          </cell>
          <cell r="B1879" t="str">
            <v xml:space="preserve">ENCARREGADO GERAL DE OBRAS (HORISTA)                                                                                                                                                                                                                                                                                                                                                                                                                                                                      </v>
          </cell>
          <cell r="C1879" t="str">
            <v xml:space="preserve">H     </v>
          </cell>
          <cell r="D1879" t="str">
            <v xml:space="preserve">C </v>
          </cell>
          <cell r="E1879" t="str">
            <v>25,09</v>
          </cell>
        </row>
        <row r="1880">
          <cell r="A1880">
            <v>40818</v>
          </cell>
          <cell r="B1880" t="str">
            <v xml:space="preserve">ENCARREGADO GERAL DE OBRAS (MENSALISTA)                                                                                                                                                                                                                                                                                                                                                                                                                                                                   </v>
          </cell>
          <cell r="C1880" t="str">
            <v xml:space="preserve">MES   </v>
          </cell>
          <cell r="D1880" t="str">
            <v>CR</v>
          </cell>
          <cell r="E1880" t="str">
            <v>4.409,47</v>
          </cell>
        </row>
        <row r="1881">
          <cell r="A1881">
            <v>43146</v>
          </cell>
          <cell r="B1881" t="str">
            <v xml:space="preserve">ENDURECEDOR MINERAL DE BASE CIMENTICIA PARA PISO DE CONCRETO                                                                                                                                                                                                                                                                                                                                                                                                                                              </v>
          </cell>
          <cell r="C1881" t="str">
            <v xml:space="preserve">KG    </v>
          </cell>
          <cell r="D1881" t="str">
            <v>CR</v>
          </cell>
          <cell r="E1881" t="str">
            <v>10,68</v>
          </cell>
        </row>
        <row r="1882">
          <cell r="A1882">
            <v>2705</v>
          </cell>
          <cell r="B1882" t="str">
            <v xml:space="preserve">ENERGIA ELETRICA ATE 2000 KWH INDUSTRIAL, SEM DEMANDA                                                                                                                                                                                                                                                                                                                                                                                                                                                     </v>
          </cell>
          <cell r="C1882" t="str">
            <v xml:space="preserve">KWH   </v>
          </cell>
          <cell r="D1882" t="str">
            <v>CR</v>
          </cell>
          <cell r="E1882" t="str">
            <v>0,86</v>
          </cell>
        </row>
        <row r="1883">
          <cell r="A1883">
            <v>14250</v>
          </cell>
          <cell r="B1883" t="str">
            <v xml:space="preserve">ENERGIA ELETRICA COMERCIAL, BAIXA TENSAO, RELATIVA AO CONSUMO DE ATE 100 KWH, INCLUINDO ICMS, PIS/PASEP E COFINS                                                                                                                                                                                                                                                                                                                                                                                          </v>
          </cell>
          <cell r="C1883" t="str">
            <v xml:space="preserve">KWH   </v>
          </cell>
          <cell r="D1883" t="str">
            <v xml:space="preserve">C </v>
          </cell>
          <cell r="E1883" t="str">
            <v>0,88</v>
          </cell>
        </row>
        <row r="1884">
          <cell r="A1884">
            <v>11683</v>
          </cell>
          <cell r="B1884" t="str">
            <v xml:space="preserve">ENGATE / RABICHO FLEXIVEL INOX 1/2 " X 30 CM                                                                                                                                                                                                                                                                                                                                                                                                                                                              </v>
          </cell>
          <cell r="C1884" t="str">
            <v xml:space="preserve">UN    </v>
          </cell>
          <cell r="D1884" t="str">
            <v>CR</v>
          </cell>
          <cell r="E1884" t="str">
            <v>46,58</v>
          </cell>
        </row>
        <row r="1885">
          <cell r="A1885">
            <v>11684</v>
          </cell>
          <cell r="B1885" t="str">
            <v xml:space="preserve">ENGATE / RABICHO FLEXIVEL INOX 1/2 " X 40 CM                                                                                                                                                                                                                                                                                                                                                                                                                                                              </v>
          </cell>
          <cell r="C1885" t="str">
            <v xml:space="preserve">UN    </v>
          </cell>
          <cell r="D1885" t="str">
            <v>CR</v>
          </cell>
          <cell r="E1885" t="str">
            <v>50,98</v>
          </cell>
        </row>
        <row r="1886">
          <cell r="A1886">
            <v>6141</v>
          </cell>
          <cell r="B1886" t="str">
            <v xml:space="preserve">ENGATE/RABICHO FLEXIVEL PLASTICO (PVC OU ABS) BRANCO 1/2 " X 30 CM                                                                                                                                                                                                                                                                                                                                                                                                                                        </v>
          </cell>
          <cell r="C1886" t="str">
            <v xml:space="preserve">UN    </v>
          </cell>
          <cell r="D1886" t="str">
            <v>CR</v>
          </cell>
          <cell r="E1886" t="str">
            <v>5,41</v>
          </cell>
        </row>
        <row r="1887">
          <cell r="A1887">
            <v>11681</v>
          </cell>
          <cell r="B1887" t="str">
            <v xml:space="preserve">ENGATE/RABICHO FLEXIVEL PLASTICO (PVC OU ABS) BRANCO 1/2 " X 40 CM                                                                                                                                                                                                                                                                                                                                                                                                                                        </v>
          </cell>
          <cell r="C1887" t="str">
            <v xml:space="preserve">UN    </v>
          </cell>
          <cell r="D1887" t="str">
            <v>CR</v>
          </cell>
          <cell r="E1887" t="str">
            <v>6,83</v>
          </cell>
        </row>
        <row r="1888">
          <cell r="A1888">
            <v>2706</v>
          </cell>
          <cell r="B1888" t="str">
            <v xml:space="preserve">ENGENHEIRO CIVIL DE OBRA JUNIOR                                                                                                                                                                                                                                                                                                                                                                                                                                                                           </v>
          </cell>
          <cell r="C1888" t="str">
            <v xml:space="preserve">H     </v>
          </cell>
          <cell r="D1888" t="str">
            <v xml:space="preserve">C </v>
          </cell>
          <cell r="E1888" t="str">
            <v>93,92</v>
          </cell>
        </row>
        <row r="1889">
          <cell r="A1889">
            <v>40811</v>
          </cell>
          <cell r="B1889" t="str">
            <v xml:space="preserve">ENGENHEIRO CIVIL DE OBRA JUNIOR (MENSALISTA)                                                                                                                                                                                                                                                                                                                                                                                                                                                              </v>
          </cell>
          <cell r="C1889" t="str">
            <v xml:space="preserve">MES   </v>
          </cell>
          <cell r="D1889" t="str">
            <v>CR</v>
          </cell>
          <cell r="E1889" t="str">
            <v>16.506,00</v>
          </cell>
        </row>
        <row r="1890">
          <cell r="A1890">
            <v>2707</v>
          </cell>
          <cell r="B1890" t="str">
            <v xml:space="preserve">ENGENHEIRO CIVIL DE OBRA PLENO                                                                                                                                                                                                                                                                                                                                                                                                                                                                            </v>
          </cell>
          <cell r="C1890" t="str">
            <v xml:space="preserve">H     </v>
          </cell>
          <cell r="D1890" t="str">
            <v>CR</v>
          </cell>
          <cell r="E1890" t="str">
            <v>106,90</v>
          </cell>
        </row>
        <row r="1891">
          <cell r="A1891">
            <v>40813</v>
          </cell>
          <cell r="B1891" t="str">
            <v xml:space="preserve">ENGENHEIRO CIVIL DE OBRA PLENO (MENSALISTA)                                                                                                                                                                                                                                                                                                                                                                                                                                                               </v>
          </cell>
          <cell r="C1891" t="str">
            <v xml:space="preserve">MES   </v>
          </cell>
          <cell r="D1891" t="str">
            <v>CR</v>
          </cell>
          <cell r="E1891" t="str">
            <v>18.787,23</v>
          </cell>
        </row>
        <row r="1892">
          <cell r="A1892">
            <v>2708</v>
          </cell>
          <cell r="B1892" t="str">
            <v xml:space="preserve">ENGENHEIRO CIVIL DE OBRA SENIOR                                                                                                                                                                                                                                                                                                                                                                                                                                                                           </v>
          </cell>
          <cell r="C1892" t="str">
            <v xml:space="preserve">H     </v>
          </cell>
          <cell r="D1892" t="str">
            <v>CR</v>
          </cell>
          <cell r="E1892" t="str">
            <v>146,13</v>
          </cell>
        </row>
        <row r="1893">
          <cell r="A1893">
            <v>40814</v>
          </cell>
          <cell r="B1893" t="str">
            <v xml:space="preserve">ENGENHEIRO CIVIL DE OBRA SENIOR (MENSALISTA)                                                                                                                                                                                                                                                                                                                                                                                                                                                              </v>
          </cell>
          <cell r="C1893" t="str">
            <v xml:space="preserve">MES   </v>
          </cell>
          <cell r="D1893" t="str">
            <v>CR</v>
          </cell>
          <cell r="E1893" t="str">
            <v>25.681,63</v>
          </cell>
        </row>
        <row r="1894">
          <cell r="A1894">
            <v>34779</v>
          </cell>
          <cell r="B1894" t="str">
            <v xml:space="preserve">ENGENHEIRO CIVIL JUNIOR                                                                                                                                                                                                                                                                                                                                                                                                                                                                                   </v>
          </cell>
          <cell r="C1894" t="str">
            <v xml:space="preserve">H     </v>
          </cell>
          <cell r="D1894" t="str">
            <v>CR</v>
          </cell>
          <cell r="E1894" t="str">
            <v>95,29</v>
          </cell>
        </row>
        <row r="1895">
          <cell r="A1895">
            <v>40936</v>
          </cell>
          <cell r="B1895" t="str">
            <v xml:space="preserve">ENGENHEIRO CIVIL JUNIOR (MENSALISTA)                                                                                                                                                                                                                                                                                                                                                                                                                                                                      </v>
          </cell>
          <cell r="C1895" t="str">
            <v xml:space="preserve">MES   </v>
          </cell>
          <cell r="D1895" t="str">
            <v>CR</v>
          </cell>
          <cell r="E1895" t="str">
            <v>16.746,79</v>
          </cell>
        </row>
        <row r="1896">
          <cell r="A1896">
            <v>34780</v>
          </cell>
          <cell r="B1896" t="str">
            <v xml:space="preserve">ENGENHEIRO CIVIL PLENO                                                                                                                                                                                                                                                                                                                                                                                                                                                                                    </v>
          </cell>
          <cell r="C1896" t="str">
            <v xml:space="preserve">H     </v>
          </cell>
          <cell r="D1896" t="str">
            <v>CR</v>
          </cell>
          <cell r="E1896" t="str">
            <v>107,50</v>
          </cell>
        </row>
        <row r="1897">
          <cell r="A1897">
            <v>40937</v>
          </cell>
          <cell r="B1897" t="str">
            <v xml:space="preserve">ENGENHEIRO CIVIL PLENO (MENSALISTA)                                                                                                                                                                                                                                                                                                                                                                                                                                                                       </v>
          </cell>
          <cell r="C1897" t="str">
            <v xml:space="preserve">MES   </v>
          </cell>
          <cell r="D1897" t="str">
            <v>CR</v>
          </cell>
          <cell r="E1897" t="str">
            <v>18.893,69</v>
          </cell>
        </row>
        <row r="1898">
          <cell r="A1898">
            <v>34782</v>
          </cell>
          <cell r="B1898" t="str">
            <v xml:space="preserve">ENGENHEIRO CIVIL SENIOR                                                                                                                                                                                                                                                                                                                                                                                                                                                                                   </v>
          </cell>
          <cell r="C1898" t="str">
            <v xml:space="preserve">H     </v>
          </cell>
          <cell r="D1898" t="str">
            <v>CR</v>
          </cell>
          <cell r="E1898" t="str">
            <v>147,32</v>
          </cell>
        </row>
        <row r="1899">
          <cell r="A1899">
            <v>40938</v>
          </cell>
          <cell r="B1899" t="str">
            <v xml:space="preserve">ENGENHEIRO CIVIL SENIOR (MENSALISTA)                                                                                                                                                                                                                                                                                                                                                                                                                                                                      </v>
          </cell>
          <cell r="C1899" t="str">
            <v xml:space="preserve">MES   </v>
          </cell>
          <cell r="D1899" t="str">
            <v>CR</v>
          </cell>
          <cell r="E1899" t="str">
            <v>25.892,01</v>
          </cell>
        </row>
        <row r="1900">
          <cell r="A1900">
            <v>34783</v>
          </cell>
          <cell r="B1900" t="str">
            <v xml:space="preserve">ENGENHEIRO ELETRICISTA                                                                                                                                                                                                                                                                                                                                                                                                                                                                                    </v>
          </cell>
          <cell r="C1900" t="str">
            <v xml:space="preserve">H     </v>
          </cell>
          <cell r="D1900" t="str">
            <v>CR</v>
          </cell>
          <cell r="E1900" t="str">
            <v>93,92</v>
          </cell>
        </row>
        <row r="1901">
          <cell r="A1901">
            <v>40939</v>
          </cell>
          <cell r="B1901" t="str">
            <v xml:space="preserve">ENGENHEIRO ELETRICISTA (MENSALISTA)                                                                                                                                                                                                                                                                                                                                                                                                                                                                       </v>
          </cell>
          <cell r="C1901" t="str">
            <v xml:space="preserve">MES   </v>
          </cell>
          <cell r="D1901" t="str">
            <v>CR</v>
          </cell>
          <cell r="E1901" t="str">
            <v>16.506,00</v>
          </cell>
        </row>
        <row r="1902">
          <cell r="A1902">
            <v>34785</v>
          </cell>
          <cell r="B1902" t="str">
            <v xml:space="preserve">ENGENHEIRO SANITARISTA                                                                                                                                                                                                                                                                                                                                                                                                                                                                                    </v>
          </cell>
          <cell r="C1902" t="str">
            <v xml:space="preserve">H     </v>
          </cell>
          <cell r="D1902" t="str">
            <v>CR</v>
          </cell>
          <cell r="E1902" t="str">
            <v>93,92</v>
          </cell>
        </row>
        <row r="1903">
          <cell r="A1903">
            <v>40940</v>
          </cell>
          <cell r="B1903" t="str">
            <v xml:space="preserve">ENGENHEIRO SANITARISTA (MENSALISTA)                                                                                                                                                                                                                                                                                                                                                                                                                                                                       </v>
          </cell>
          <cell r="C1903" t="str">
            <v xml:space="preserve">MES   </v>
          </cell>
          <cell r="D1903" t="str">
            <v>CR</v>
          </cell>
          <cell r="E1903" t="str">
            <v>16.506,00</v>
          </cell>
        </row>
        <row r="1904">
          <cell r="A1904">
            <v>38403</v>
          </cell>
          <cell r="B1904" t="str">
            <v xml:space="preserve">ENXADA ESTREITA *25 X 23* CM COM CABO                                                                                                                                                                                                                                                                                                                                                                                                                                                                     </v>
          </cell>
          <cell r="C1904" t="str">
            <v xml:space="preserve">UN    </v>
          </cell>
          <cell r="D1904" t="str">
            <v>CR</v>
          </cell>
          <cell r="E1904" t="str">
            <v>53,25</v>
          </cell>
        </row>
        <row r="1905">
          <cell r="A1905">
            <v>43482</v>
          </cell>
          <cell r="B1905" t="str">
            <v xml:space="preserve">EPI - FAMILIA ALMOXARIFE - HORISTA (ENCARGOS COMPLEMENTARES - COLETADO CAIXA)                                                                                                                                                                                                                                                                                                                                                                                                                             </v>
          </cell>
          <cell r="C1905" t="str">
            <v xml:space="preserve">H     </v>
          </cell>
          <cell r="D1905" t="str">
            <v xml:space="preserve">C </v>
          </cell>
          <cell r="E1905" t="str">
            <v>0,75</v>
          </cell>
        </row>
        <row r="1906">
          <cell r="A1906">
            <v>43494</v>
          </cell>
          <cell r="B1906" t="str">
            <v xml:space="preserve">EPI - FAMILIA ALMOXARIFE - MENSALISTA (ENCARGOS COMPLEMENTARES - COLETADO CAIXA)                                                                                                                                                                                                                                                                                                                                                                                                                          </v>
          </cell>
          <cell r="C1906" t="str">
            <v xml:space="preserve">MES   </v>
          </cell>
          <cell r="D1906" t="str">
            <v xml:space="preserve">C </v>
          </cell>
          <cell r="E1906" t="str">
            <v>140,69</v>
          </cell>
        </row>
        <row r="1907">
          <cell r="A1907">
            <v>43483</v>
          </cell>
          <cell r="B1907" t="str">
            <v xml:space="preserve">EPI - FAMILIA CARPINTEIRO DE FORMAS - HORISTA (ENCARGOS COMPLEMENTARES - COLETADO CAIXA)                                                                                                                                                                                                                                                                                                                                                                                                                  </v>
          </cell>
          <cell r="C1907" t="str">
            <v xml:space="preserve">H     </v>
          </cell>
          <cell r="D1907" t="str">
            <v xml:space="preserve">C </v>
          </cell>
          <cell r="E1907" t="str">
            <v>1,34</v>
          </cell>
        </row>
        <row r="1908">
          <cell r="A1908">
            <v>43495</v>
          </cell>
          <cell r="B1908" t="str">
            <v xml:space="preserve">EPI - FAMILIA CARPINTEIRO DE FORMAS - MENSALISTA (ENCARGOS COMPLEMENTARES - COLETADO CAIXA)                                                                                                                                                                                                                                                                                                                                                                                                               </v>
          </cell>
          <cell r="C1908" t="str">
            <v xml:space="preserve">MES   </v>
          </cell>
          <cell r="D1908" t="str">
            <v xml:space="preserve">C </v>
          </cell>
          <cell r="E1908" t="str">
            <v>253,46</v>
          </cell>
        </row>
        <row r="1909">
          <cell r="A1909">
            <v>43484</v>
          </cell>
          <cell r="B1909" t="str">
            <v xml:space="preserve">EPI - FAMILIA ELETRICISTA - HORISTA (ENCARGOS COMPLEMENTARES - COLETADO CAIXA)                                                                                                                                                                                                                                                                                                                                                                                                                            </v>
          </cell>
          <cell r="C1909" t="str">
            <v xml:space="preserve">H     </v>
          </cell>
          <cell r="D1909" t="str">
            <v xml:space="preserve">C </v>
          </cell>
          <cell r="E1909" t="str">
            <v>1,14</v>
          </cell>
        </row>
        <row r="1910">
          <cell r="A1910">
            <v>43496</v>
          </cell>
          <cell r="B1910" t="str">
            <v xml:space="preserve">EPI - FAMILIA ELETRICISTA - MENSALISTA (ENCARGOS COMPLEMENTARES - COLETADO CAIXA)                                                                                                                                                                                                                                                                                                                                                                                                                         </v>
          </cell>
          <cell r="C1910" t="str">
            <v xml:space="preserve">MES   </v>
          </cell>
          <cell r="D1910" t="str">
            <v xml:space="preserve">C </v>
          </cell>
          <cell r="E1910" t="str">
            <v>214,40</v>
          </cell>
        </row>
        <row r="1911">
          <cell r="A1911">
            <v>43485</v>
          </cell>
          <cell r="B1911" t="str">
            <v xml:space="preserve">EPI - FAMILIA ENCANADOR - HORISTA (ENCARGOS COMPLEMENTARES - COLETADO CAIXA)                                                                                                                                                                                                                                                                                                                                                                                                                              </v>
          </cell>
          <cell r="C1911" t="str">
            <v xml:space="preserve">H     </v>
          </cell>
          <cell r="D1911" t="str">
            <v xml:space="preserve">C </v>
          </cell>
          <cell r="E1911" t="str">
            <v>1,01</v>
          </cell>
        </row>
        <row r="1912">
          <cell r="A1912">
            <v>43497</v>
          </cell>
          <cell r="B1912" t="str">
            <v xml:space="preserve">EPI - FAMILIA ENCANADOR - MENSALISTA (ENCARGOS COMPLEMENTARES - COLETADO CAIXA)                                                                                                                                                                                                                                                                                                                                                                                                                           </v>
          </cell>
          <cell r="C1912" t="str">
            <v xml:space="preserve">MES   </v>
          </cell>
          <cell r="D1912" t="str">
            <v xml:space="preserve">C </v>
          </cell>
          <cell r="E1912" t="str">
            <v>189,52</v>
          </cell>
        </row>
        <row r="1913">
          <cell r="A1913">
            <v>43487</v>
          </cell>
          <cell r="B1913" t="str">
            <v xml:space="preserve">EPI - FAMILIA ENCARREGADO GERAL - HORISTA (ENCARGOS COMPLEMENTARES - COLETADO CAIXA)                                                                                                                                                                                                                                                                                                                                                                                                                      </v>
          </cell>
          <cell r="C1913" t="str">
            <v xml:space="preserve">H     </v>
          </cell>
          <cell r="D1913" t="str">
            <v xml:space="preserve">C </v>
          </cell>
          <cell r="E1913" t="str">
            <v>1,17</v>
          </cell>
        </row>
        <row r="1914">
          <cell r="A1914">
            <v>43499</v>
          </cell>
          <cell r="B1914" t="str">
            <v xml:space="preserve">EPI - FAMILIA ENCARREGADO GERAL - MENSALISTA (ENCARGOS COMPLEMENTARES - COLETADO CAIXA)                                                                                                                                                                                                                                                                                                                                                                                                                   </v>
          </cell>
          <cell r="C1914" t="str">
            <v xml:space="preserve">MES   </v>
          </cell>
          <cell r="D1914" t="str">
            <v xml:space="preserve">C </v>
          </cell>
          <cell r="E1914" t="str">
            <v>221,51</v>
          </cell>
        </row>
        <row r="1915">
          <cell r="A1915">
            <v>43486</v>
          </cell>
          <cell r="B1915" t="str">
            <v xml:space="preserve">EPI - FAMILIA ENGENHEIRO CIVIL - HORISTA (ENCARGOS COMPLEMENTARES - COLETADO CAIXA)                                                                                                                                                                                                                                                                                                                                                                                                                       </v>
          </cell>
          <cell r="C1915" t="str">
            <v xml:space="preserve">H     </v>
          </cell>
          <cell r="D1915" t="str">
            <v xml:space="preserve">C </v>
          </cell>
          <cell r="E1915" t="str">
            <v>0,71</v>
          </cell>
        </row>
        <row r="1916">
          <cell r="A1916">
            <v>43498</v>
          </cell>
          <cell r="B1916" t="str">
            <v xml:space="preserve">EPI - FAMILIA ENGENHEIRO CIVIL - MENSALISTA (ENCARGOS COMPLEMENTARES - COLETADO CAIXA)                                                                                                                                                                                                                                                                                                                                                                                                                    </v>
          </cell>
          <cell r="C1916" t="str">
            <v xml:space="preserve">MES   </v>
          </cell>
          <cell r="D1916" t="str">
            <v xml:space="preserve">C </v>
          </cell>
          <cell r="E1916" t="str">
            <v>133,45</v>
          </cell>
        </row>
        <row r="1917">
          <cell r="A1917">
            <v>43488</v>
          </cell>
          <cell r="B1917" t="str">
            <v xml:space="preserve">EPI - FAMILIA OPERADOR ESCAVADEIRA - HORISTA (ENCARGOS COMPLEMENTARES - COLETADO CAIXA)                                                                                                                                                                                                                                                                                                                                                                                                                   </v>
          </cell>
          <cell r="C1917" t="str">
            <v xml:space="preserve">H     </v>
          </cell>
          <cell r="D1917" t="str">
            <v xml:space="preserve">C </v>
          </cell>
          <cell r="E1917" t="str">
            <v>0,82</v>
          </cell>
        </row>
        <row r="1918">
          <cell r="A1918">
            <v>43500</v>
          </cell>
          <cell r="B1918" t="str">
            <v xml:space="preserve">EPI - FAMILIA OPERADOR ESCAVADEIRA - MENSALISTA (ENCARGOS COMPLEMENTARES - COLETADO CAIXA)                                                                                                                                                                                                                                                                                                                                                                                                                </v>
          </cell>
          <cell r="C1918" t="str">
            <v xml:space="preserve">MES   </v>
          </cell>
          <cell r="D1918" t="str">
            <v xml:space="preserve">C </v>
          </cell>
          <cell r="E1918" t="str">
            <v>154,53</v>
          </cell>
        </row>
        <row r="1919">
          <cell r="A1919">
            <v>43489</v>
          </cell>
          <cell r="B1919" t="str">
            <v xml:space="preserve">EPI - FAMILIA PEDREIRO - HORISTA (ENCARGOS COMPLEMENTARES - COLETADO CAIXA)                                                                                                                                                                                                                                                                                                                                                                                                                               </v>
          </cell>
          <cell r="C1919" t="str">
            <v xml:space="preserve">H     </v>
          </cell>
          <cell r="D1919" t="str">
            <v xml:space="preserve">C </v>
          </cell>
          <cell r="E1919" t="str">
            <v>1,17</v>
          </cell>
        </row>
        <row r="1920">
          <cell r="A1920">
            <v>43501</v>
          </cell>
          <cell r="B1920" t="str">
            <v xml:space="preserve">EPI - FAMILIA PEDREIRO - MENSALISTA (ENCARGOS COMPLEMENTARES - COLETADO CAIXA)                                                                                                                                                                                                                                                                                                                                                                                                                            </v>
          </cell>
          <cell r="C1920" t="str">
            <v xml:space="preserve">MES   </v>
          </cell>
          <cell r="D1920" t="str">
            <v xml:space="preserve">C </v>
          </cell>
          <cell r="E1920" t="str">
            <v>220,75</v>
          </cell>
        </row>
        <row r="1921">
          <cell r="A1921">
            <v>43490</v>
          </cell>
          <cell r="B1921" t="str">
            <v xml:space="preserve">EPI - FAMILIA PINTOR - HORISTA (ENCARGOS COMPLEMENTARES - COLETADO CAIXA)                                                                                                                                                                                                                                                                                                                                                                                                                                 </v>
          </cell>
          <cell r="C1921" t="str">
            <v xml:space="preserve">H     </v>
          </cell>
          <cell r="D1921" t="str">
            <v xml:space="preserve">C </v>
          </cell>
          <cell r="E1921" t="str">
            <v>1,68</v>
          </cell>
        </row>
        <row r="1922">
          <cell r="A1922">
            <v>43502</v>
          </cell>
          <cell r="B1922" t="str">
            <v xml:space="preserve">EPI - FAMILIA PINTOR - MENSALISTA (ENCARGOS COMPLEMENTARES - COLETADO CAIXA)                                                                                                                                                                                                                                                                                                                                                                                                                              </v>
          </cell>
          <cell r="C1922" t="str">
            <v xml:space="preserve">MES   </v>
          </cell>
          <cell r="D1922" t="str">
            <v xml:space="preserve">C </v>
          </cell>
          <cell r="E1922" t="str">
            <v>316,25</v>
          </cell>
        </row>
        <row r="1923">
          <cell r="A1923">
            <v>43491</v>
          </cell>
          <cell r="B1923" t="str">
            <v xml:space="preserve">EPI - FAMILIA SERVENTE - HORISTA (ENCARGOS COMPLEMENTARES - COLETADO CAIXA)                                                                                                                                                                                                                                                                                                                                                                                                                               </v>
          </cell>
          <cell r="C1923" t="str">
            <v xml:space="preserve">H     </v>
          </cell>
          <cell r="D1923" t="str">
            <v xml:space="preserve">C </v>
          </cell>
          <cell r="E1923" t="str">
            <v>1,25</v>
          </cell>
        </row>
        <row r="1924">
          <cell r="A1924">
            <v>43503</v>
          </cell>
          <cell r="B1924" t="str">
            <v xml:space="preserve">EPI - FAMILIA SERVENTE - MENSALISTA (ENCARGOS COMPLEMENTARES - COLETADO CAIXA)                                                                                                                                                                                                                                                                                                                                                                                                                            </v>
          </cell>
          <cell r="C1924" t="str">
            <v xml:space="preserve">MES   </v>
          </cell>
          <cell r="D1924" t="str">
            <v xml:space="preserve">C </v>
          </cell>
          <cell r="E1924" t="str">
            <v>235,50</v>
          </cell>
        </row>
        <row r="1925">
          <cell r="A1925">
            <v>43492</v>
          </cell>
          <cell r="B1925" t="str">
            <v xml:space="preserve">EPI - FAMILIA SOLDADOR - HORISTA (ENCARGOS COMPLEMENTARES - COLETADO CAIXA)                                                                                                                                                                                                                                                                                                                                                                                                                               </v>
          </cell>
          <cell r="C1925" t="str">
            <v xml:space="preserve">H     </v>
          </cell>
          <cell r="D1925" t="str">
            <v xml:space="preserve">C </v>
          </cell>
          <cell r="E1925" t="str">
            <v>1,68</v>
          </cell>
        </row>
        <row r="1926">
          <cell r="A1926">
            <v>43504</v>
          </cell>
          <cell r="B1926" t="str">
            <v xml:space="preserve">EPI - FAMILIA SOLDADOR - MENSALISTA (ENCARGOS COMPLEMENTARES - COLETADO CAIXA)                                                                                                                                                                                                                                                                                                                                                                                                                            </v>
          </cell>
          <cell r="C1926" t="str">
            <v xml:space="preserve">MES   </v>
          </cell>
          <cell r="D1926" t="str">
            <v xml:space="preserve">C </v>
          </cell>
          <cell r="E1926" t="str">
            <v>317,67</v>
          </cell>
        </row>
        <row r="1927">
          <cell r="A1927">
            <v>43493</v>
          </cell>
          <cell r="B1927" t="str">
            <v xml:space="preserve">EPI - FAMILIA TOPOGRAFO - HORISTA (ENCARGOS COMPLEMENTARES - COLETADO CAIXA)                                                                                                                                                                                                                                                                                                                                                                                                                              </v>
          </cell>
          <cell r="C1927" t="str">
            <v xml:space="preserve">H     </v>
          </cell>
          <cell r="D1927" t="str">
            <v xml:space="preserve">C </v>
          </cell>
          <cell r="E1927" t="str">
            <v>0,67</v>
          </cell>
        </row>
        <row r="1928">
          <cell r="A1928">
            <v>43505</v>
          </cell>
          <cell r="B1928" t="str">
            <v xml:space="preserve">EPI - FAMILIA TOPOGRAFO - MENSALISTA (ENCARGOS COMPLEMENTARES - COLETADO CAIXA)                                                                                                                                                                                                                                                                                                                                                                                                                           </v>
          </cell>
          <cell r="C1928" t="str">
            <v xml:space="preserve">MES   </v>
          </cell>
          <cell r="D1928" t="str">
            <v xml:space="preserve">C </v>
          </cell>
          <cell r="E1928" t="str">
            <v>126,70</v>
          </cell>
        </row>
        <row r="1929">
          <cell r="A1929">
            <v>37774</v>
          </cell>
          <cell r="B1929" t="str">
            <v xml:space="preserve">EQUIPAMENTO DE LIMPEZA COMBINADO (VACUO/ALTA PRESSAO) 95% VACUO, TANQUE 7000 L, BOMBA 140 KGF/CM2 66 L/MIN COM MOTOR INDEPENDENTE A DIESEL DE 60 CV (INCLUI MONTAGEM, NAO INCLUI CAMINHAO)                                                                                                                                                                                                                                                                                                                </v>
          </cell>
          <cell r="C1929" t="str">
            <v xml:space="preserve">UN    </v>
          </cell>
          <cell r="D1929" t="str">
            <v>AS</v>
          </cell>
          <cell r="E1929" t="str">
            <v>450.184,09</v>
          </cell>
        </row>
        <row r="1930">
          <cell r="A1930">
            <v>38630</v>
          </cell>
          <cell r="B1930" t="str">
            <v xml:space="preserve">EQUIPAMENTO PARA DEMARCACAO DE FAIXAS DE TRAFEGO A FRIO, A SER MONTADO SOBRE CAMINHAO DE PBT MINIMO DE 9 T E DISTANCIA MINIMA ENTRE EIXOS DE 4,3 M, CAPACIDADE PARA 800 L DE TINTA (INCLUI MONTAGEM, NAO INCLUI CAMINHAO)                                                                                                                                                                                                                                                                                 </v>
          </cell>
          <cell r="C1930" t="str">
            <v xml:space="preserve">UN    </v>
          </cell>
          <cell r="D1930" t="str">
            <v>AS</v>
          </cell>
          <cell r="E1930" t="str">
            <v>1.799.714,84</v>
          </cell>
        </row>
        <row r="1931">
          <cell r="A1931">
            <v>38629</v>
          </cell>
          <cell r="B1931"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1931" t="str">
            <v xml:space="preserve">UN    </v>
          </cell>
          <cell r="D1931" t="str">
            <v>AS</v>
          </cell>
          <cell r="E1931" t="str">
            <v>2.678.964,84</v>
          </cell>
        </row>
        <row r="1932">
          <cell r="A1932">
            <v>38476</v>
          </cell>
          <cell r="B1932" t="str">
            <v xml:space="preserve">ESCADA DUPLA DE ABRIR EM ALUMINIO, MODELO PINTOR, 8 DEGRAUS                                                                                                                                                                                                                                                                                                                                                                                                                                               </v>
          </cell>
          <cell r="C1932" t="str">
            <v xml:space="preserve">UN    </v>
          </cell>
          <cell r="D1932" t="str">
            <v>CR</v>
          </cell>
          <cell r="E1932" t="str">
            <v>400,20</v>
          </cell>
        </row>
        <row r="1933">
          <cell r="A1933">
            <v>38477</v>
          </cell>
          <cell r="B1933" t="str">
            <v xml:space="preserve">ESCADA EXTENSIVEL EM ALUMINIO COM 6,00 M ESTENDIDA                                                                                                                                                                                                                                                                                                                                                                                                                                                        </v>
          </cell>
          <cell r="C1933" t="str">
            <v xml:space="preserve">UN    </v>
          </cell>
          <cell r="D1933" t="str">
            <v>CR</v>
          </cell>
          <cell r="E1933" t="str">
            <v>1.133,38</v>
          </cell>
        </row>
        <row r="1934">
          <cell r="A1934">
            <v>40635</v>
          </cell>
          <cell r="B1934" t="str">
            <v xml:space="preserve">ESCAVADEIRA HIDRAULICA SOBRE ESTEIRA, COM GARRA GIRATORIA DE MANDIBULAS, PESO OPERACIONAL ENTRE 22,00 E 25,50 TON, POTENCIA LIQUIDA ENTRE 150 E 160 HP                                                                                                                                                                                                                                                                                                                                                    </v>
          </cell>
          <cell r="C1934" t="str">
            <v xml:space="preserve">UN    </v>
          </cell>
          <cell r="D1934" t="str">
            <v>AS</v>
          </cell>
          <cell r="E1934" t="str">
            <v>951.208,51</v>
          </cell>
        </row>
        <row r="1935">
          <cell r="A1935">
            <v>36483</v>
          </cell>
          <cell r="B1935" t="str">
            <v xml:space="preserve">ESCAVADEIRA HIDRAULICA SOBRE ESTEIRAS CACAMBA 0,40 A 1,20 M3, PESO OPERACIONAL 21,19 T, POTENCIA LIQUIDA 173 HP                                                                                                                                                                                                                                                                                                                                                                                           </v>
          </cell>
          <cell r="C1935" t="str">
            <v xml:space="preserve">UN    </v>
          </cell>
          <cell r="D1935" t="str">
            <v>AS</v>
          </cell>
          <cell r="E1935" t="str">
            <v>861.947,28</v>
          </cell>
        </row>
        <row r="1936">
          <cell r="A1936">
            <v>14525</v>
          </cell>
          <cell r="B1936" t="str">
            <v xml:space="preserve">ESCAVADEIRA HIDRAULICA SOBRE ESTEIRAS COM CACAMBA DE 1,20 M3, PESO OPERACIONAL 21 T, POTENCIA BRUTA 155 HP                                                                                                                                                                                                                                                                                                                                                                                                </v>
          </cell>
          <cell r="C1936" t="str">
            <v xml:space="preserve">UN    </v>
          </cell>
          <cell r="D1936" t="str">
            <v>AS</v>
          </cell>
          <cell r="E1936" t="str">
            <v>902.509,50</v>
          </cell>
        </row>
        <row r="1937">
          <cell r="A1937">
            <v>36482</v>
          </cell>
          <cell r="B1937" t="str">
            <v xml:space="preserve">ESCAVADEIRA HIDRAULICA SOBRE ESTEIRAS, CACAMBA  0,80 M3, PESO OPERACIONAL 17,8 T, POTENCIA LIQUIDA 110 HP                                                                                                                                                                                                                                                                                                                                                                                                 </v>
          </cell>
          <cell r="C1937" t="str">
            <v xml:space="preserve">UN    </v>
          </cell>
          <cell r="D1937" t="str">
            <v>AS</v>
          </cell>
          <cell r="E1937" t="str">
            <v>774.027,60</v>
          </cell>
        </row>
        <row r="1938">
          <cell r="A1938">
            <v>36408</v>
          </cell>
          <cell r="B1938" t="str">
            <v xml:space="preserve">ESCAVADEIRA HIDRAULICA SOBRE ESTEIRAS, CACAMBA 0,4 A 1,70 M3, PESO OPERACIONAL 23,2 T, POTENCIA BRUTA 183 HP                                                                                                                                                                                                                                                                                                                                                                                              </v>
          </cell>
          <cell r="C1938" t="str">
            <v xml:space="preserve">UN    </v>
          </cell>
          <cell r="D1938" t="str">
            <v>AS</v>
          </cell>
          <cell r="E1938" t="str">
            <v>924.818,73</v>
          </cell>
        </row>
        <row r="1939">
          <cell r="A1939">
            <v>2723</v>
          </cell>
          <cell r="B1939" t="str">
            <v xml:space="preserve">ESCAVADEIRA HIDRAULICA SOBRE ESTEIRAS, CACAMBA 0,62M3, PESO OPERACIONAL 12,61T, POTENCIA LIQUIDA 95HP                                                                                                                                                                                                                                                                                                                                                                                                     </v>
          </cell>
          <cell r="C1939" t="str">
            <v xml:space="preserve">UN    </v>
          </cell>
          <cell r="D1939" t="str">
            <v>AS</v>
          </cell>
          <cell r="E1939" t="str">
            <v>709.838,93</v>
          </cell>
        </row>
        <row r="1940">
          <cell r="A1940">
            <v>36481</v>
          </cell>
          <cell r="B1940" t="str">
            <v xml:space="preserve">ESCAVADEIRA HIDRAULICA SOBRE ESTEIRAS, CACAMBA 0,80 A 1,30 M3, PESO OPERACIONAL 22,18 T, POTENCIA LIQUIDA 170 HP                                                                                                                                                                                                                                                                                                                                                                                          </v>
          </cell>
          <cell r="C1940" t="str">
            <v xml:space="preserve">UN    </v>
          </cell>
          <cell r="D1940" t="str">
            <v>AS</v>
          </cell>
          <cell r="E1940" t="str">
            <v>846.736,44</v>
          </cell>
        </row>
        <row r="1941">
          <cell r="A1941">
            <v>10685</v>
          </cell>
          <cell r="B1941" t="str">
            <v xml:space="preserve">ESCAVADEIRA HIDRAULICA SOBRE ESTEIRAS, CACAMBA 0,80M3, PESO OPERACIONAL 17T, POTENCIA BRUTA 111HP                                                                                                                                                                                                                                                                                                                                                                                                         </v>
          </cell>
          <cell r="C1941" t="str">
            <v xml:space="preserve">UN    </v>
          </cell>
          <cell r="D1941" t="str">
            <v>AS</v>
          </cell>
          <cell r="E1941" t="str">
            <v>811.244,50</v>
          </cell>
        </row>
        <row r="1942">
          <cell r="A1942">
            <v>40636</v>
          </cell>
          <cell r="B1942" t="str">
            <v xml:space="preserve">ESCAVADEIRA HIDRAULICA SOBRE ESTEIRAS, CAPACIDADE DA CACAMBA ENTRE 1,20 E 1,50 M3, PESO OPERACIONAL ENTRE 20,00 E 22,00 TON, POTENCIA LIQUIDA ENTRE 150 E 155 HP, EQUIPADA COM CLAMSHELL                                                                                                                                                                                                                                                                                                                  </v>
          </cell>
          <cell r="C1942" t="str">
            <v xml:space="preserve">UN    </v>
          </cell>
          <cell r="D1942" t="str">
            <v>AS</v>
          </cell>
          <cell r="E1942" t="str">
            <v>915.716,56</v>
          </cell>
        </row>
        <row r="1943">
          <cell r="A1943">
            <v>4111</v>
          </cell>
          <cell r="B1943" t="str">
            <v xml:space="preserve">ESCORA PRE-MOLDADA EM CONCRETO, *10 X 10* CM, H = 2,30M                                                                                                                                                                                                                                                                                                                                                                                                                                                   </v>
          </cell>
          <cell r="C1943" t="str">
            <v xml:space="preserve">UN    </v>
          </cell>
          <cell r="D1943" t="str">
            <v>CR</v>
          </cell>
          <cell r="E1943" t="str">
            <v>54,99</v>
          </cell>
        </row>
        <row r="1944">
          <cell r="A1944">
            <v>44538</v>
          </cell>
          <cell r="B1944" t="str">
            <v xml:space="preserve">ESCOVA CIRCULAR EM ACO LATONADO, 6 X 1 " (DIAMETRO X ESPESSURA), FURO DE 1 1/4 ", FIO ONDULADO *0,30*  MM                                                                                                                                                                                                                                                                                                                                                                                                 </v>
          </cell>
          <cell r="C1944" t="str">
            <v xml:space="preserve">UN    </v>
          </cell>
          <cell r="D1944" t="str">
            <v>CR</v>
          </cell>
          <cell r="E1944" t="str">
            <v>43,12</v>
          </cell>
        </row>
        <row r="1945">
          <cell r="A1945">
            <v>12</v>
          </cell>
          <cell r="B1945" t="str">
            <v xml:space="preserve">ESCOVA DE ACO, COM CABO, *4  X 15* FILEIRAS DE CERDAS                                                                                                                                                                                                                                                                                                                                                                                                                                                     </v>
          </cell>
          <cell r="C1945" t="str">
            <v xml:space="preserve">UN    </v>
          </cell>
          <cell r="D1945" t="str">
            <v xml:space="preserve">C </v>
          </cell>
          <cell r="E1945" t="str">
            <v>7,50</v>
          </cell>
        </row>
        <row r="1946">
          <cell r="A1946">
            <v>37554</v>
          </cell>
          <cell r="B1946" t="str">
            <v xml:space="preserve">ESGUICHO JATO REGULAVEL, TIPO ELKHART, ENGATE RAPIDO 1 1/2", PARA COMBATE A INCENDIO                                                                                                                                                                                                                                                                                                                                                                                                                      </v>
          </cell>
          <cell r="C1946" t="str">
            <v xml:space="preserve">UN    </v>
          </cell>
          <cell r="D1946" t="str">
            <v>AS</v>
          </cell>
          <cell r="E1946" t="str">
            <v>346,44</v>
          </cell>
        </row>
        <row r="1947">
          <cell r="A1947">
            <v>37555</v>
          </cell>
          <cell r="B1947" t="str">
            <v xml:space="preserve">ESGUICHO JATO REGULAVEL, TIPO ELKHART, ENGATE RAPIDO 2 1/2", PARA COMBATE A INCENDIO                                                                                                                                                                                                                                                                                                                                                                                                                      </v>
          </cell>
          <cell r="C1947" t="str">
            <v xml:space="preserve">UN    </v>
          </cell>
          <cell r="D1947" t="str">
            <v>AS</v>
          </cell>
          <cell r="E1947" t="str">
            <v>421,42</v>
          </cell>
        </row>
        <row r="1948">
          <cell r="A1948">
            <v>10902</v>
          </cell>
          <cell r="B1948" t="str">
            <v xml:space="preserve">ESGUICHO TIPO JATO SOLIDO, EM LATAO, ENGATE RAPIDO 1 1/2" X 13 MM, PARA MANGUEIRA EM INSTALACAO PREDIAL COMBATE A INCENDIO                                                                                                                                                                                                                                                                                                                                                                                </v>
          </cell>
          <cell r="C1948" t="str">
            <v xml:space="preserve">UN    </v>
          </cell>
          <cell r="D1948" t="str">
            <v>AS</v>
          </cell>
          <cell r="E1948" t="str">
            <v>105,75</v>
          </cell>
        </row>
        <row r="1949">
          <cell r="A1949">
            <v>20965</v>
          </cell>
          <cell r="B1949" t="str">
            <v xml:space="preserve">ESGUICHO TIPO JATO SOLIDO, EM LATAO, ENGATE RAPIDO 1 1/2" X 16 MM, PARA MANGUEIRA EM INSTALACAO PREDIAL COMBATE A INCENDIO                                                                                                                                                                                                                                                                                                                                                                                </v>
          </cell>
          <cell r="C1949" t="str">
            <v xml:space="preserve">UN    </v>
          </cell>
          <cell r="D1949" t="str">
            <v>AS</v>
          </cell>
          <cell r="E1949" t="str">
            <v>106,73</v>
          </cell>
        </row>
        <row r="1950">
          <cell r="A1950">
            <v>20966</v>
          </cell>
          <cell r="B1950" t="str">
            <v xml:space="preserve">ESGUICHO TIPO JATO SOLIDO, EM LATAO, ENGATE RAPIDO 1 1/2" X 19 MM, PARA MANGUEIRA EM INSTALACAO PREDIAL COMBATE A INCENDIO                                                                                                                                                                                                                                                                                                                                                                                </v>
          </cell>
          <cell r="C1950" t="str">
            <v xml:space="preserve">UN    </v>
          </cell>
          <cell r="D1950" t="str">
            <v>AS</v>
          </cell>
          <cell r="E1950" t="str">
            <v>114,92</v>
          </cell>
        </row>
        <row r="1951">
          <cell r="A1951">
            <v>10903</v>
          </cell>
          <cell r="B1951" t="str">
            <v xml:space="preserve">ESGUICHO TIPO JATO SOLIDO, EM LATAO, ENGATE RAPIDO 2 1/2" X 13 MM, PARA MANGUEIRA EM INSTALACAO PREDIAL COMBATE A INCENDIO                                                                                                                                                                                                                                                                                                                                                                                </v>
          </cell>
          <cell r="C1951" t="str">
            <v xml:space="preserve">UN    </v>
          </cell>
          <cell r="D1951" t="str">
            <v>AS</v>
          </cell>
          <cell r="E1951" t="str">
            <v>174,19</v>
          </cell>
        </row>
        <row r="1952">
          <cell r="A1952">
            <v>20967</v>
          </cell>
          <cell r="B1952" t="str">
            <v xml:space="preserve">ESGUICHO TIPO JATO SOLIDO, EM LATAO, ENGATE RAPIDO 2 1/2" X 16 MM, PARA MANGUEIRA EM INSTALACAO PREDIAL COMBATE A INCENDIO                                                                                                                                                                                                                                                                                                                                                                                </v>
          </cell>
          <cell r="C1952" t="str">
            <v xml:space="preserve">UN    </v>
          </cell>
          <cell r="D1952" t="str">
            <v>AS</v>
          </cell>
          <cell r="E1952" t="str">
            <v>174,19</v>
          </cell>
        </row>
        <row r="1953">
          <cell r="A1953">
            <v>20968</v>
          </cell>
          <cell r="B1953" t="str">
            <v xml:space="preserve">ESGUICHO TIPO JATO SOLIDO, EM LATAO, ENGATE RAPIDO 2 1/2" X 19 MM, PARA MANGUEIRA EM INSTALACAO PREDIAL COMBATE A INCENDIO                                                                                                                                                                                                                                                                                                                                                                                </v>
          </cell>
          <cell r="C1953" t="str">
            <v xml:space="preserve">UN    </v>
          </cell>
          <cell r="D1953" t="str">
            <v>AS</v>
          </cell>
          <cell r="E1953" t="str">
            <v>191,04</v>
          </cell>
        </row>
        <row r="1954">
          <cell r="A1954">
            <v>11359</v>
          </cell>
          <cell r="B1954" t="str">
            <v xml:space="preserve">ESMERILHADEIRA ANGULAR ELETRICA, DIAMETRO DO DISCO 7 '' (180 MM), ROTACAO 8500 RPM, POTENCIA 2400 W                                                                                                                                                                                                                                                                                                                                                                                                       </v>
          </cell>
          <cell r="C1954" t="str">
            <v xml:space="preserve">UN    </v>
          </cell>
          <cell r="D1954" t="str">
            <v xml:space="preserve">C </v>
          </cell>
          <cell r="E1954" t="str">
            <v>876,00</v>
          </cell>
        </row>
        <row r="1955">
          <cell r="A1955">
            <v>39017</v>
          </cell>
          <cell r="B1955" t="str">
            <v xml:space="preserve">ESPACADOR / DISTANCIADOR CIRCULAR COM ENTRADA LATERAL, EM PLASTICO, PARA VERGALHAO *4,2 A 12,5* MM, COBRIMENTO 20 MM                                                                                                                                                                                                                                                                                                                                                                                      </v>
          </cell>
          <cell r="C1955" t="str">
            <v xml:space="preserve">UN    </v>
          </cell>
          <cell r="D1955" t="str">
            <v>AS</v>
          </cell>
          <cell r="E1955" t="str">
            <v>0,22</v>
          </cell>
        </row>
        <row r="1956">
          <cell r="A1956">
            <v>39315</v>
          </cell>
          <cell r="B1956" t="str">
            <v xml:space="preserve">ESPACADOR / DISTANCIADOR TIPO GARRA DUPLA, EM PLASTICO, COBRIMENTO *20* MM, PARA FERRAGENS DE LAJES E FUNDO DE VIGAS                                                                                                                                                                                                                                                                                                                                                                                      </v>
          </cell>
          <cell r="C1956" t="str">
            <v xml:space="preserve">UN    </v>
          </cell>
          <cell r="D1956" t="str">
            <v>AS</v>
          </cell>
          <cell r="E1956" t="str">
            <v>0,35</v>
          </cell>
        </row>
        <row r="1957">
          <cell r="A1957">
            <v>39016</v>
          </cell>
          <cell r="B1957" t="str">
            <v xml:space="preserve">ESPACADOR / DISTANCIADOR TIPO PINO EM PLASTICO, PARA VERGALHAO ATE 10 MM, PARA APOIO DE ARMADURA                                                                                                                                                                                                                                                                                                                                                                                                          </v>
          </cell>
          <cell r="C1957" t="str">
            <v xml:space="preserve">UN    </v>
          </cell>
          <cell r="D1957" t="str">
            <v>AS</v>
          </cell>
          <cell r="E1957" t="str">
            <v>0,36</v>
          </cell>
        </row>
        <row r="1958">
          <cell r="A1958">
            <v>39481</v>
          </cell>
          <cell r="B1958" t="str">
            <v xml:space="preserve">ESPACADOR OU DISTANCIADOR, EM PLASTICO, TIPO APOIO DE CORDOALHA (CARANGUEJO), PARA ARMADURA NEGATIVA E PROTENSAO, COBRIMENTO 50 MM                                                                                                                                                                                                                                                                                                                                                                        </v>
          </cell>
          <cell r="C1958" t="str">
            <v xml:space="preserve">UN    </v>
          </cell>
          <cell r="D1958" t="str">
            <v>AS</v>
          </cell>
          <cell r="E1958" t="str">
            <v>1,74</v>
          </cell>
        </row>
        <row r="1959">
          <cell r="A1959">
            <v>39013</v>
          </cell>
          <cell r="B1959" t="str">
            <v xml:space="preserve">ESPACADOR/SEPARADOR /CENTRALIZADOR DE BARRA DE ACO, PLASTICO, (CHUMBADOR TIPO CARAMBOLA - CB), DIAMETRO INTERNO ATE 20 MM                                                                                                                                                                                                                                                                                                                                                                                 </v>
          </cell>
          <cell r="C1959" t="str">
            <v xml:space="preserve">UN    </v>
          </cell>
          <cell r="D1959" t="str">
            <v>AS</v>
          </cell>
          <cell r="E1959" t="str">
            <v>1,48</v>
          </cell>
        </row>
        <row r="1960">
          <cell r="A1960">
            <v>44919</v>
          </cell>
          <cell r="B1960" t="str">
            <v xml:space="preserve">ESPACADOR/SEPARADOR /CENTRALIZADOR DE BARRA DE ACO, PLASTICO, (CHUMBADOR TIPO CARAMBOLA - CB), DIAMETRO INTERNO ENTRE 25 A 32 MM                                                                                                                                                                                                                                                                                                                                                                          </v>
          </cell>
          <cell r="C1960" t="str">
            <v xml:space="preserve">UN    </v>
          </cell>
          <cell r="D1960" t="str">
            <v>AS</v>
          </cell>
          <cell r="E1960" t="str">
            <v>2,77</v>
          </cell>
        </row>
        <row r="1961">
          <cell r="A1961">
            <v>40433</v>
          </cell>
          <cell r="B1961" t="str">
            <v xml:space="preserve">ESPACADOR/SEPARADOR DE CORDOALHA TIPO DISCO 12 FUROS DE 14 MM, PARA TIRANTES                                                                                                                                                                                                                                                                                                                                                                                                                              </v>
          </cell>
          <cell r="C1961" t="str">
            <v xml:space="preserve">UN    </v>
          </cell>
          <cell r="D1961" t="str">
            <v>AS</v>
          </cell>
          <cell r="E1961" t="str">
            <v>1,53</v>
          </cell>
        </row>
        <row r="1962">
          <cell r="A1962">
            <v>20219</v>
          </cell>
          <cell r="B1962" t="str">
            <v xml:space="preserve">ESPARGIDOR DE ASFALTO PRESSURIZADO, REBOCAVEL, TANQUE DE 2500 L, PNEUMATICO,  COM MOTOR A GASOLINA 3,4HP                                                                                                                                                                                                                                                                                                                                                                                                  </v>
          </cell>
          <cell r="C1962" t="str">
            <v xml:space="preserve">UN    </v>
          </cell>
          <cell r="D1962" t="str">
            <v>AS</v>
          </cell>
          <cell r="E1962" t="str">
            <v>106.150,00</v>
          </cell>
        </row>
        <row r="1963">
          <cell r="A1963">
            <v>36484</v>
          </cell>
          <cell r="B1963" t="str">
            <v xml:space="preserve">ESPARGIDOR DE ASFALTO PRESSURIZADO, TANQUE 6 M3 COM ISOLACAO TERMICA, AQUECIDO COM 2 MACARICOS, COM BARRA ESPARGIDORA 3,60 M, A SER MONTADO SOBRE CAMINHAO                                                                                                                                                                                                                                                                                                                                                </v>
          </cell>
          <cell r="C1963" t="str">
            <v xml:space="preserve">UN    </v>
          </cell>
          <cell r="D1963" t="str">
            <v>AS</v>
          </cell>
          <cell r="E1963" t="str">
            <v>225.337,12</v>
          </cell>
        </row>
        <row r="1964">
          <cell r="A1964">
            <v>38367</v>
          </cell>
          <cell r="B1964" t="str">
            <v xml:space="preserve">ESPATULA DE ACO INOX COM CABO DE MADEIRA, LARGURA 8 CM                                                                                                                                                                                                                                                                                                                                                                                                                                                    </v>
          </cell>
          <cell r="C1964" t="str">
            <v xml:space="preserve">UN    </v>
          </cell>
          <cell r="D1964" t="str">
            <v>CR</v>
          </cell>
          <cell r="E1964" t="str">
            <v>21,50</v>
          </cell>
        </row>
        <row r="1965">
          <cell r="A1965">
            <v>38368</v>
          </cell>
          <cell r="B1965" t="str">
            <v xml:space="preserve">ESPATULA DE PLASTICO LISA, LARGURA 10 CM                                                                                                                                                                                                                                                                                                                                                                                                                                                                  </v>
          </cell>
          <cell r="C1965" t="str">
            <v xml:space="preserve">UN    </v>
          </cell>
          <cell r="D1965" t="str">
            <v>CR</v>
          </cell>
          <cell r="E1965" t="str">
            <v>6,80</v>
          </cell>
        </row>
        <row r="1966">
          <cell r="A1966">
            <v>38091</v>
          </cell>
          <cell r="B1966" t="str">
            <v xml:space="preserve">ESPELHO / PLACA CEGA 4" X 2", PARA INSTALACAO DE TOMADAS E INTERRUPTORES                                                                                                                                                                                                                                                                                                                                                                                                                                  </v>
          </cell>
          <cell r="C1966" t="str">
            <v xml:space="preserve">UN    </v>
          </cell>
          <cell r="D1966" t="str">
            <v>CR</v>
          </cell>
          <cell r="E1966" t="str">
            <v>2,10</v>
          </cell>
        </row>
        <row r="1967">
          <cell r="A1967">
            <v>38095</v>
          </cell>
          <cell r="B1967" t="str">
            <v xml:space="preserve">ESPELHO / PLACA CEGA 4" X 4", PARA INSTALACAO DE TOMADAS E INTERRUPTORES                                                                                                                                                                                                                                                                                                                                                                                                                                  </v>
          </cell>
          <cell r="C1967" t="str">
            <v xml:space="preserve">UN    </v>
          </cell>
          <cell r="D1967" t="str">
            <v>CR</v>
          </cell>
          <cell r="E1967" t="str">
            <v>4,44</v>
          </cell>
        </row>
        <row r="1968">
          <cell r="A1968">
            <v>38092</v>
          </cell>
          <cell r="B1968" t="str">
            <v xml:space="preserve">ESPELHO / PLACA DE 1 POSTO 4" X 2", PARA INSTALACAO DE TOMADAS E INTERRUPTORES                                                                                                                                                                                                                                                                                                                                                                                                                            </v>
          </cell>
          <cell r="C1968" t="str">
            <v xml:space="preserve">UN    </v>
          </cell>
          <cell r="D1968" t="str">
            <v>CR</v>
          </cell>
          <cell r="E1968" t="str">
            <v>1,99</v>
          </cell>
        </row>
        <row r="1969">
          <cell r="A1969">
            <v>38093</v>
          </cell>
          <cell r="B1969" t="str">
            <v xml:space="preserve">ESPELHO / PLACA DE 2 POSTOS 4" X 2", PARA INSTALACAO DE TOMADAS E INTERRUPTORES                                                                                                                                                                                                                                                                                                                                                                                                                           </v>
          </cell>
          <cell r="C1969" t="str">
            <v xml:space="preserve">UN    </v>
          </cell>
          <cell r="D1969" t="str">
            <v>CR</v>
          </cell>
          <cell r="E1969" t="str">
            <v>2,06</v>
          </cell>
        </row>
        <row r="1970">
          <cell r="A1970">
            <v>38096</v>
          </cell>
          <cell r="B1970" t="str">
            <v xml:space="preserve">ESPELHO / PLACA DE 2 POSTOS 4" X 4", PARA INSTALACAO DE TOMADAS E INTERRUPTORES                                                                                                                                                                                                                                                                                                                                                                                                                           </v>
          </cell>
          <cell r="C1970" t="str">
            <v xml:space="preserve">UN    </v>
          </cell>
          <cell r="D1970" t="str">
            <v>CR</v>
          </cell>
          <cell r="E1970" t="str">
            <v>4,78</v>
          </cell>
        </row>
        <row r="1971">
          <cell r="A1971">
            <v>38094</v>
          </cell>
          <cell r="B1971" t="str">
            <v xml:space="preserve">ESPELHO / PLACA DE 3 POSTOS 4" X 2", PARA INSTALACAO DE TOMADAS E INTERRUPTORES                                                                                                                                                                                                                                                                                                                                                                                                                           </v>
          </cell>
          <cell r="C1971" t="str">
            <v xml:space="preserve">UN    </v>
          </cell>
          <cell r="D1971" t="str">
            <v>CR</v>
          </cell>
          <cell r="E1971" t="str">
            <v>2,52</v>
          </cell>
        </row>
        <row r="1972">
          <cell r="A1972">
            <v>38097</v>
          </cell>
          <cell r="B1972" t="str">
            <v xml:space="preserve">ESPELHO / PLACA DE 4 POSTOS 4" X 4", PARA INSTALACAO DE TOMADAS E INTERRUPTORES                                                                                                                                                                                                                                                                                                                                                                                                                           </v>
          </cell>
          <cell r="C1972" t="str">
            <v xml:space="preserve">UN    </v>
          </cell>
          <cell r="D1972" t="str">
            <v>CR</v>
          </cell>
          <cell r="E1972" t="str">
            <v>5,12</v>
          </cell>
        </row>
        <row r="1973">
          <cell r="A1973">
            <v>38098</v>
          </cell>
          <cell r="B1973" t="str">
            <v xml:space="preserve">ESPELHO / PLACA DE 6 POSTOS 4" X 4", PARA INSTALACAO DE TOMADAS E INTERRUPTORES                                                                                                                                                                                                                                                                                                                                                                                                                           </v>
          </cell>
          <cell r="C1973" t="str">
            <v xml:space="preserve">UN    </v>
          </cell>
          <cell r="D1973" t="str">
            <v>CR</v>
          </cell>
          <cell r="E1973" t="str">
            <v>5,12</v>
          </cell>
        </row>
        <row r="1974">
          <cell r="A1974">
            <v>11186</v>
          </cell>
          <cell r="B1974" t="str">
            <v xml:space="preserve">ESPELHO CRISTAL E = 4 MM                                                                                                                                                                                                                                                                                                                                                                                                                                                                                  </v>
          </cell>
          <cell r="C1974" t="str">
            <v xml:space="preserve">M2    </v>
          </cell>
          <cell r="D1974" t="str">
            <v>CR</v>
          </cell>
          <cell r="E1974" t="str">
            <v>372,66</v>
          </cell>
        </row>
        <row r="1975">
          <cell r="A1975">
            <v>11558</v>
          </cell>
          <cell r="B1975" t="str">
            <v xml:space="preserve">ESPELHO, RETO OU CURVO, EM LATAO CROMADO, ESPESSURA ATE 6 MM, LARGURA *40*MM, ALTURA *180*MM - PARA FECHADURA DE EMBUTIR                                                                                                                                                                                                                                                                                                                                                                                  </v>
          </cell>
          <cell r="C1975" t="str">
            <v xml:space="preserve">PAR   </v>
          </cell>
          <cell r="D1975" t="str">
            <v>CR</v>
          </cell>
          <cell r="E1975" t="str">
            <v>14,89</v>
          </cell>
        </row>
        <row r="1976">
          <cell r="A1976">
            <v>11557</v>
          </cell>
          <cell r="B1976" t="str">
            <v xml:space="preserve">ESPELHO, RETO OU CURVO, EM LATAO CROMADO, ESPESSURA MINIMA 6 MM, LARGURA *43*MM, ALTURA *230*MM - PARA FECHADURA DE EMBUTIR                                                                                                                                                                                                                                                                                                                                                                               </v>
          </cell>
          <cell r="C1976" t="str">
            <v xml:space="preserve">PAR   </v>
          </cell>
          <cell r="D1976" t="str">
            <v>CR</v>
          </cell>
          <cell r="E1976" t="str">
            <v>37,69</v>
          </cell>
        </row>
        <row r="1977">
          <cell r="A1977">
            <v>2759</v>
          </cell>
          <cell r="B1977" t="str">
            <v xml:space="preserve">ESPOLETA SIMPLES N 8.                                                                                                                                                                                                                                                                                                                                                                                                                                                                                     </v>
          </cell>
          <cell r="C1977" t="str">
            <v xml:space="preserve">UN    </v>
          </cell>
          <cell r="D1977" t="str">
            <v>AS</v>
          </cell>
          <cell r="E1977" t="str">
            <v>11,18</v>
          </cell>
        </row>
        <row r="1978">
          <cell r="A1978">
            <v>38124</v>
          </cell>
          <cell r="B1978" t="str">
            <v xml:space="preserve">ESPUMA EXPANSIVA DE POLIURETANO, APLICACAO MANUAL - 500 ML                                                                                                                                                                                                                                                                                                                                                                                                                                                </v>
          </cell>
          <cell r="C1978" t="str">
            <v xml:space="preserve">UN    </v>
          </cell>
          <cell r="D1978" t="str">
            <v xml:space="preserve">C </v>
          </cell>
          <cell r="E1978" t="str">
            <v>40,00</v>
          </cell>
        </row>
        <row r="1979">
          <cell r="A1979">
            <v>38380</v>
          </cell>
          <cell r="B1979" t="str">
            <v xml:space="preserve">ESQUADRO DE ACO 12 " (300 MM), CABO DE ALUMINIO                                                                                                                                                                                                                                                                                                                                                                                                                                                           </v>
          </cell>
          <cell r="C1979" t="str">
            <v xml:space="preserve">UN    </v>
          </cell>
          <cell r="D1979" t="str">
            <v>CR</v>
          </cell>
          <cell r="E1979" t="str">
            <v>34,16</v>
          </cell>
        </row>
        <row r="1980">
          <cell r="A1980">
            <v>42429</v>
          </cell>
          <cell r="B1980" t="str">
            <v xml:space="preserve">ESQUI TRIPLO, EM TUBO DE ACO CARBONO, PINTURA NO PROCESSO ELETROSTATICO - EQUIPAMENTO DE GINASTICA PARA ACADEMIA AO AR LIVRE / ACADEMIA DA TERCEIRA IDADE - ATI                                                                                                                                                                                                                                                                                                                                           </v>
          </cell>
          <cell r="C1980" t="str">
            <v xml:space="preserve">UN    </v>
          </cell>
          <cell r="D1980" t="str">
            <v>AS</v>
          </cell>
          <cell r="E1980" t="str">
            <v>6.025,10</v>
          </cell>
        </row>
        <row r="1981">
          <cell r="A1981">
            <v>39616</v>
          </cell>
          <cell r="B1981" t="str">
            <v xml:space="preserve">ESTABILIZADOR BIVOLT AUTOMATICO, 1000 VA                                                                                                                                                                                                                                                                                                                                                                                                                                                                  </v>
          </cell>
          <cell r="C1981" t="str">
            <v xml:space="preserve">UN    </v>
          </cell>
          <cell r="D1981" t="str">
            <v>AS</v>
          </cell>
          <cell r="E1981" t="str">
            <v>554,53</v>
          </cell>
        </row>
        <row r="1982">
          <cell r="A1982">
            <v>39618</v>
          </cell>
          <cell r="B1982" t="str">
            <v xml:space="preserve">ESTABILIZADOR BIVOLT AUTOMATICO, 1500 VA                                                                                                                                                                                                                                                                                                                                                                                                                                                                  </v>
          </cell>
          <cell r="C1982" t="str">
            <v xml:space="preserve">UN    </v>
          </cell>
          <cell r="D1982" t="str">
            <v>AS</v>
          </cell>
          <cell r="E1982" t="str">
            <v>1.005,82</v>
          </cell>
        </row>
        <row r="1983">
          <cell r="A1983">
            <v>39619</v>
          </cell>
          <cell r="B1983" t="str">
            <v xml:space="preserve">ESTABILIZADOR BIVOLT AUTOMATICO, 2000 VA                                                                                                                                                                                                                                                                                                                                                                                                                                                                  </v>
          </cell>
          <cell r="C1983" t="str">
            <v xml:space="preserve">UN    </v>
          </cell>
          <cell r="D1983" t="str">
            <v>AS</v>
          </cell>
          <cell r="E1983" t="str">
            <v>1.377,57</v>
          </cell>
        </row>
        <row r="1984">
          <cell r="A1984">
            <v>39613</v>
          </cell>
          <cell r="B1984" t="str">
            <v xml:space="preserve">ESTABILIZADOR BIVOLT AUTOMATICO, 300 VA                                                                                                                                                                                                                                                                                                                                                                                                                                                                   </v>
          </cell>
          <cell r="C1984" t="str">
            <v xml:space="preserve">UN    </v>
          </cell>
          <cell r="D1984" t="str">
            <v>AS</v>
          </cell>
          <cell r="E1984" t="str">
            <v>220,27</v>
          </cell>
        </row>
        <row r="1985">
          <cell r="A1985">
            <v>39614</v>
          </cell>
          <cell r="B1985" t="str">
            <v xml:space="preserve">ESTABILIZADOR BIVOLT AUTOMATICO, 500 VA                                                                                                                                                                                                                                                                                                                                                                                                                                                                   </v>
          </cell>
          <cell r="C1985" t="str">
            <v xml:space="preserve">UN    </v>
          </cell>
          <cell r="D1985" t="str">
            <v>AS</v>
          </cell>
          <cell r="E1985" t="str">
            <v>321,36</v>
          </cell>
        </row>
        <row r="1986">
          <cell r="A1986">
            <v>38538</v>
          </cell>
          <cell r="B1986" t="str">
            <v xml:space="preserve">ESTACA PRE-MOLDADA MACICA DE CONCRETO VIBRADO ARMADO, PARA CARGA DE 25 T, SECAO QUADRADA DE *16 X 16*, COM ANEL METALICO INCORPORADO A PECA (SOMENTE FORNECIMENTO)                                                                                                                                                                                                                                                                                                                                        </v>
          </cell>
          <cell r="C1986" t="str">
            <v xml:space="preserve">M     </v>
          </cell>
          <cell r="D1986" t="str">
            <v>AS</v>
          </cell>
          <cell r="E1986" t="str">
            <v>75,30</v>
          </cell>
        </row>
        <row r="1987">
          <cell r="A1987">
            <v>38539</v>
          </cell>
          <cell r="B1987" t="str">
            <v xml:space="preserve">ESTACA PRE-MOLDADA MACICA DE CONCRETO VIBRADO ARMADO, PARA CARGA DE 50 T, SECAO QUADRADA, COM ANEL METALICO INCORPORADO A PECA (SOMENTE FORNECIMENTO)                                                                                                                                                                                                                                                                                                                                                     </v>
          </cell>
          <cell r="C1987" t="str">
            <v xml:space="preserve">M     </v>
          </cell>
          <cell r="D1987" t="str">
            <v>AS</v>
          </cell>
          <cell r="E1987" t="str">
            <v>102,39</v>
          </cell>
        </row>
        <row r="1988">
          <cell r="A1988">
            <v>38540</v>
          </cell>
          <cell r="B1988" t="str">
            <v xml:space="preserve">ESTACA PRE-MOLDADA VAZADA DE CONCRETO CENTRIFUGADO, PARA CARGA DE 100 T, SECAO CIRCULAR, COM ANEL METALICO INCORPORADO A PECA (SOMENTE FORNECIMENTO)                                                                                                                                                                                                                                                                                                                                                      </v>
          </cell>
          <cell r="C1988" t="str">
            <v xml:space="preserve">M     </v>
          </cell>
          <cell r="D1988" t="str">
            <v>AS</v>
          </cell>
          <cell r="E1988" t="str">
            <v>262,42</v>
          </cell>
        </row>
        <row r="1989">
          <cell r="A1989">
            <v>38384</v>
          </cell>
          <cell r="B1989" t="str">
            <v xml:space="preserve">ESTILETE DE METAL, LAMINA 18 MM                                                                                                                                                                                                                                                                                                                                                                                                                                                                           </v>
          </cell>
          <cell r="C1989" t="str">
            <v xml:space="preserve">UN    </v>
          </cell>
          <cell r="D1989" t="str">
            <v>CR</v>
          </cell>
          <cell r="E1989" t="str">
            <v>17,62</v>
          </cell>
        </row>
        <row r="1990">
          <cell r="A1990">
            <v>13</v>
          </cell>
          <cell r="B1990" t="str">
            <v xml:space="preserve">ESTOPA                                                                                                                                                                                                                                                                                                                                                                                                                                                                                                    </v>
          </cell>
          <cell r="C1990" t="str">
            <v xml:space="preserve">KG    </v>
          </cell>
          <cell r="D1990" t="str">
            <v>CR</v>
          </cell>
          <cell r="E1990" t="str">
            <v>11,54</v>
          </cell>
        </row>
        <row r="1991">
          <cell r="A1991">
            <v>2762</v>
          </cell>
          <cell r="B1991" t="str">
            <v xml:space="preserve">ESTOPIM SIMPLES                                                                                                                                                                                                                                                                                                                                                                                                                                                                                           </v>
          </cell>
          <cell r="C1991" t="str">
            <v xml:space="preserve">M     </v>
          </cell>
          <cell r="D1991" t="str">
            <v>AS</v>
          </cell>
          <cell r="E1991" t="str">
            <v>13,97</v>
          </cell>
        </row>
        <row r="1992">
          <cell r="A1992">
            <v>21142</v>
          </cell>
          <cell r="B1992" t="str">
            <v xml:space="preserve">ESTRIBO COM PARAFUSO EM CHAPA DE FERRO FUNDIDO DE 2" X 3/16" X 35 CM, SECAO "U", PARA MADEIRAMENTO DE TELHADO                                                                                                                                                                                                                                                                                                                                                                                             </v>
          </cell>
          <cell r="C1992" t="str">
            <v xml:space="preserve">UN    </v>
          </cell>
          <cell r="D1992" t="str">
            <v>CR</v>
          </cell>
          <cell r="E1992" t="str">
            <v>40,07</v>
          </cell>
        </row>
        <row r="1993">
          <cell r="A1993">
            <v>4223</v>
          </cell>
          <cell r="B1993" t="str">
            <v xml:space="preserve">ETANOL                                                                                                                                                                                                                                                                                                                                                                                                                                                                                                    </v>
          </cell>
          <cell r="C1993" t="str">
            <v xml:space="preserve">L     </v>
          </cell>
          <cell r="D1993" t="str">
            <v xml:space="preserve">C </v>
          </cell>
          <cell r="E1993" t="str">
            <v>4,21</v>
          </cell>
        </row>
        <row r="1994">
          <cell r="A1994">
            <v>37372</v>
          </cell>
          <cell r="B1994" t="str">
            <v xml:space="preserve">EXAMES - HORISTA (COLETADO CAIXA - ENCARGOS COMPLEMENTARES)                                                                                                                                                                                                                                                                                                                                                                                                                                               </v>
          </cell>
          <cell r="C1994" t="str">
            <v xml:space="preserve">H     </v>
          </cell>
          <cell r="D1994" t="str">
            <v xml:space="preserve">C </v>
          </cell>
          <cell r="E1994" t="str">
            <v>1,14</v>
          </cell>
        </row>
        <row r="1995">
          <cell r="A1995">
            <v>40863</v>
          </cell>
          <cell r="B1995" t="str">
            <v xml:space="preserve">EXAMES - MENSALISTA (COLETADO CAIXA - ENCARGOS COMPLEMENTARES)                                                                                                                                                                                                                                                                                                                                                                                                                                            </v>
          </cell>
          <cell r="C1995" t="str">
            <v xml:space="preserve">MES   </v>
          </cell>
          <cell r="D1995" t="str">
            <v xml:space="preserve">C </v>
          </cell>
          <cell r="E1995" t="str">
            <v>215,56</v>
          </cell>
        </row>
        <row r="1996">
          <cell r="A1996">
            <v>38475</v>
          </cell>
          <cell r="B1996" t="str">
            <v xml:space="preserve">EXTENSAO DE SOLDA 201 ACETILENO, E = *1,5 A 2,5* MM                                                                                                                                                                                                                                                                                                                                                                                                                                                       </v>
          </cell>
          <cell r="C1996" t="str">
            <v xml:space="preserve">UN    </v>
          </cell>
          <cell r="D1996" t="str">
            <v>CR</v>
          </cell>
          <cell r="E1996" t="str">
            <v>27,52</v>
          </cell>
        </row>
        <row r="1997">
          <cell r="A1997">
            <v>38474</v>
          </cell>
          <cell r="B1997" t="str">
            <v xml:space="preserve">EXTENSAO DE SOLDA 201 GLP, E = *2,5 A 4,0* MM                                                                                                                                                                                                                                                                                                                                                                                                                                                             </v>
          </cell>
          <cell r="C1997" t="str">
            <v xml:space="preserve">UN    </v>
          </cell>
          <cell r="D1997" t="str">
            <v>CR</v>
          </cell>
          <cell r="E1997" t="str">
            <v>34,02</v>
          </cell>
        </row>
        <row r="1998">
          <cell r="A1998">
            <v>10886</v>
          </cell>
          <cell r="B1998" t="str">
            <v xml:space="preserve">EXTINTOR DE INCENDIO PORTATIL COM CARGA DE AGUA PRESSURIZADA DE 10 L, CLASSE A                                                                                                                                                                                                                                                                                                                                                                                                                            </v>
          </cell>
          <cell r="C1998" t="str">
            <v xml:space="preserve">UN    </v>
          </cell>
          <cell r="D1998" t="str">
            <v>CR</v>
          </cell>
          <cell r="E1998" t="str">
            <v>192,50</v>
          </cell>
        </row>
        <row r="1999">
          <cell r="A1999">
            <v>10888</v>
          </cell>
          <cell r="B1999" t="str">
            <v xml:space="preserve">EXTINTOR DE INCENDIO PORTATIL COM CARGA DE GAS CARBONICO CO2 DE 4 KG, CLASSE BC                                                                                                                                                                                                                                                                                                                                                                                                                           </v>
          </cell>
          <cell r="C1999" t="str">
            <v xml:space="preserve">UN    </v>
          </cell>
          <cell r="D1999" t="str">
            <v>CR</v>
          </cell>
          <cell r="E1999" t="str">
            <v>609,23</v>
          </cell>
        </row>
        <row r="2000">
          <cell r="A2000">
            <v>10889</v>
          </cell>
          <cell r="B2000" t="str">
            <v xml:space="preserve">EXTINTOR DE INCENDIO PORTATIL COM CARGA DE GAS CARBONICO CO2 DE 6 KG, CLASSE BC                                                                                                                                                                                                                                                                                                                                                                                                                           </v>
          </cell>
          <cell r="C2000" t="str">
            <v xml:space="preserve">UN    </v>
          </cell>
          <cell r="D2000" t="str">
            <v>CR</v>
          </cell>
          <cell r="E2000" t="str">
            <v>660,00</v>
          </cell>
        </row>
        <row r="2001">
          <cell r="A2001">
            <v>10890</v>
          </cell>
          <cell r="B2001" t="str">
            <v xml:space="preserve">EXTINTOR DE INCENDIO PORTATIL COM CARGA DE PO QUIMICO SECO (PQS) DE 12 KG, CLASSE BC                                                                                                                                                                                                                                                                                                                                                                                                                      </v>
          </cell>
          <cell r="C2001" t="str">
            <v xml:space="preserve">UN    </v>
          </cell>
          <cell r="D2001" t="str">
            <v>CR</v>
          </cell>
          <cell r="E2001" t="str">
            <v>304,61</v>
          </cell>
        </row>
        <row r="2002">
          <cell r="A2002">
            <v>10891</v>
          </cell>
          <cell r="B2002" t="str">
            <v xml:space="preserve">EXTINTOR DE INCENDIO PORTATIL COM CARGA DE PO QUIMICO SECO (PQS) DE 4 KG, CLASSE BC                                                                                                                                                                                                                                                                                                                                                                                                                       </v>
          </cell>
          <cell r="C2002" t="str">
            <v xml:space="preserve">UN    </v>
          </cell>
          <cell r="D2002" t="str">
            <v>CR</v>
          </cell>
          <cell r="E2002" t="str">
            <v>186,15</v>
          </cell>
        </row>
        <row r="2003">
          <cell r="A2003">
            <v>10892</v>
          </cell>
          <cell r="B2003" t="str">
            <v xml:space="preserve">EXTINTOR DE INCENDIO PORTATIL COM CARGA DE PO QUIMICO SECO (PQS) DE 6 KG, CLASSE BC                                                                                                                                                                                                                                                                                                                                                                                                                       </v>
          </cell>
          <cell r="C2003" t="str">
            <v xml:space="preserve">UN    </v>
          </cell>
          <cell r="D2003" t="str">
            <v xml:space="preserve">C </v>
          </cell>
          <cell r="E2003" t="str">
            <v>220,00</v>
          </cell>
        </row>
        <row r="2004">
          <cell r="A2004">
            <v>20977</v>
          </cell>
          <cell r="B2004" t="str">
            <v xml:space="preserve">EXTINTOR DE INCENDIO PORTATIL COM CARGA DE PO QUIMICO SECO (PQS) DE 8 KG, CLASSE BC                                                                                                                                                                                                                                                                                                                                                                                                                       </v>
          </cell>
          <cell r="C2004" t="str">
            <v xml:space="preserve">UN    </v>
          </cell>
          <cell r="D2004" t="str">
            <v>CR</v>
          </cell>
          <cell r="E2004" t="str">
            <v>262,30</v>
          </cell>
        </row>
        <row r="2005">
          <cell r="A2005">
            <v>3073</v>
          </cell>
          <cell r="B2005" t="str">
            <v xml:space="preserve">EXTREMIDADE PVC PBA, BF, JE, DN 100/ DE 110 MM (NBR 10351)                                                                                                                                                                                                                                                                                                                                                                                                                                                </v>
          </cell>
          <cell r="C2005" t="str">
            <v xml:space="preserve">UN    </v>
          </cell>
          <cell r="D2005" t="str">
            <v>AS</v>
          </cell>
          <cell r="E2005" t="str">
            <v>231,17</v>
          </cell>
        </row>
        <row r="2006">
          <cell r="A2006">
            <v>3074</v>
          </cell>
          <cell r="B2006" t="str">
            <v xml:space="preserve">EXTREMIDADE PVC PBA, BF, JE, DN 75/ DE 85 MM (NBR 10351)                                                                                                                                                                                                                                                                                                                                                                                                                                                  </v>
          </cell>
          <cell r="C2006" t="str">
            <v xml:space="preserve">UN    </v>
          </cell>
          <cell r="D2006" t="str">
            <v>AS</v>
          </cell>
          <cell r="E2006" t="str">
            <v>145,94</v>
          </cell>
        </row>
        <row r="2007">
          <cell r="A2007">
            <v>3076</v>
          </cell>
          <cell r="B2007" t="str">
            <v xml:space="preserve">EXTREMIDADE PVC PBA, PF, JE, DN 100 / DE 110 MM (NBR 10351)                                                                                                                                                                                                                                                                                                                                                                                                                                               </v>
          </cell>
          <cell r="C2007" t="str">
            <v xml:space="preserve">UN    </v>
          </cell>
          <cell r="D2007" t="str">
            <v>AS</v>
          </cell>
          <cell r="E2007" t="str">
            <v>190,04</v>
          </cell>
        </row>
        <row r="2008">
          <cell r="A2008">
            <v>3075</v>
          </cell>
          <cell r="B2008" t="str">
            <v xml:space="preserve">EXTREMIDADE PVC PBA, PF, JE, DN 75 / DE 85 MM (NBR 10351)                                                                                                                                                                                                                                                                                                                                                                                                                                                 </v>
          </cell>
          <cell r="C2008" t="str">
            <v xml:space="preserve">UN    </v>
          </cell>
          <cell r="D2008" t="str">
            <v>AS</v>
          </cell>
          <cell r="E2008" t="str">
            <v>120,10</v>
          </cell>
        </row>
        <row r="2009">
          <cell r="A2009">
            <v>10781</v>
          </cell>
          <cell r="B2009" t="str">
            <v xml:space="preserve">EXTREMIDADE/TUBETE PARA HIDROMETRO PVC, COM ROSCA, CURTA, COM BUCHA LATAO, 3/4"                                                                                                                                                                                                                                                                                                                                                                                                                           </v>
          </cell>
          <cell r="C2009" t="str">
            <v xml:space="preserve">UN    </v>
          </cell>
          <cell r="D2009" t="str">
            <v>AS</v>
          </cell>
          <cell r="E2009" t="str">
            <v>16,28</v>
          </cell>
        </row>
        <row r="2010">
          <cell r="A2010">
            <v>43612</v>
          </cell>
          <cell r="B2010" t="str">
            <v xml:space="preserve">FECHADRUA BICO DE PAPAGAIO PARA PORTA DE CORRER EXTERNA, EM ACO INOX COM ACABAMENTO CROMADO, MAQUINA COM 45 MM, INCLUINDO CHAVE TIPO CILINDRO                                                                                                                                                                                                                                                                                                                                                             </v>
          </cell>
          <cell r="C2010" t="str">
            <v xml:space="preserve">CJ    </v>
          </cell>
          <cell r="D2010" t="str">
            <v>CR</v>
          </cell>
          <cell r="E2010" t="str">
            <v>152,86</v>
          </cell>
        </row>
        <row r="2011">
          <cell r="A2011">
            <v>43613</v>
          </cell>
          <cell r="B2011" t="str">
            <v xml:space="preserve">FECHADRUA BICO DE PAPAGAIO PARA PORTA DE CORRER INTERNA, EM ACO INOX COM ACABAMENTO CROMADO, MAQUINA COM 45 MM, INCLUINDO CHAVE TIPO BIPARTIDA                                                                                                                                                                                                                                                                                                                                                            </v>
          </cell>
          <cell r="C2011" t="str">
            <v xml:space="preserve">CJ    </v>
          </cell>
          <cell r="D2011" t="str">
            <v>CR</v>
          </cell>
          <cell r="E2011" t="str">
            <v>126,55</v>
          </cell>
        </row>
        <row r="2012">
          <cell r="A2012">
            <v>11480</v>
          </cell>
          <cell r="B2012" t="str">
            <v xml:space="preserve">FECHADURA AUXILIAR DE SEGURANCA PARA PORTA EXTERNA, EM ACO INOX, BROCA DE 45 A 55 MM, LINGUETA COM 3 AVANCOS, INCLUINDO 2 CHAVES TIPO CILINDRO                                                                                                                                                                                                                                                                                                                                                            </v>
          </cell>
          <cell r="C2012" t="str">
            <v xml:space="preserve">CJ    </v>
          </cell>
          <cell r="D2012" t="str">
            <v>CR</v>
          </cell>
          <cell r="E2012" t="str">
            <v>194,21</v>
          </cell>
        </row>
        <row r="2013">
          <cell r="A2013">
            <v>11469</v>
          </cell>
          <cell r="B2013" t="str">
            <v xml:space="preserve">FECHADURA DE EMBUTIR PARA GAVETA E MOVEIS DE MADEIRA, EM ACO INOX COM ACABAMENTO CROMADO, COM ABAS LATERAIS, CILINDRO COM 22 MM DE DIAMETRO, INCLUINDO CHAVE COM PERFIL METALICO E CAPA ESCAMOTEAVEL                                                                                                                                                                                                                                                                                                      </v>
          </cell>
          <cell r="C2013" t="str">
            <v xml:space="preserve">UN    </v>
          </cell>
          <cell r="D2013" t="str">
            <v>CR</v>
          </cell>
          <cell r="E2013" t="str">
            <v>20,73</v>
          </cell>
        </row>
        <row r="2014">
          <cell r="A2014">
            <v>11468</v>
          </cell>
          <cell r="B2014" t="str">
            <v xml:space="preserve">FECHADURA DE SOBREPOR PARA GAVETAS E ARMARIOS, EM ACO INOX COM ACABAMENTO CROMADO, COM CILINDRO DE APROX 20 MM                                                                                                                                                                                                                                                                                                                                                                                            </v>
          </cell>
          <cell r="C2014" t="str">
            <v xml:space="preserve">UN    </v>
          </cell>
          <cell r="D2014" t="str">
            <v>CR</v>
          </cell>
          <cell r="E2014" t="str">
            <v>20,74</v>
          </cell>
        </row>
        <row r="2015">
          <cell r="A2015">
            <v>11484</v>
          </cell>
          <cell r="B2015" t="str">
            <v xml:space="preserve">FECHADURA DE SOBREPOR PARA PORTAO, EM ACO INOX COM ACABAMENTO CROMADO, CAIXA DE 100 MM, INCLUINDO CHAVE TIPO CILINDRO                                                                                                                                                                                                                                                                                                                                                                                     </v>
          </cell>
          <cell r="C2015" t="str">
            <v xml:space="preserve">UN    </v>
          </cell>
          <cell r="D2015" t="str">
            <v>CR</v>
          </cell>
          <cell r="E2015" t="str">
            <v>91,11</v>
          </cell>
        </row>
        <row r="2016">
          <cell r="A2016">
            <v>38155</v>
          </cell>
          <cell r="B2016" t="str">
            <v xml:space="preserve">FECHADURA DE SOBREPOR PARA PORTAO, EM ACO INOX COM ACABAMENTO CROMADO, CAIXA DE 100 MM, INCLUINDO CHAVE TIPO TETRA                                                                                                                                                                                                                                                                                                                                                                                        </v>
          </cell>
          <cell r="C2016" t="str">
            <v xml:space="preserve">UN    </v>
          </cell>
          <cell r="D2016" t="str">
            <v>CR</v>
          </cell>
          <cell r="E2016" t="str">
            <v>141,46</v>
          </cell>
        </row>
        <row r="2017">
          <cell r="A2017">
            <v>11467</v>
          </cell>
          <cell r="B2017" t="str">
            <v xml:space="preserve">FECHADURA DE SOBREPOR TIPO CAIXAO, EM FERRO COM ACABAMENTO RESINADO, SEM MACANETA, SEM CILINDRO, INCLUINDO CHAVE TIPO SIMPLES                                                                                                                                                                                                                                                                                                                                                                             </v>
          </cell>
          <cell r="C2017" t="str">
            <v xml:space="preserve">UN    </v>
          </cell>
          <cell r="D2017" t="str">
            <v>CR</v>
          </cell>
          <cell r="E2017" t="str">
            <v>32,32</v>
          </cell>
        </row>
        <row r="2018">
          <cell r="A2018">
            <v>38153</v>
          </cell>
          <cell r="B2018" t="str">
            <v xml:space="preserve">FECHADURA ESPELHO PARA PORTA DE BANHEIRO, EM ACO INOX (MAQUINA, TESTA E CONTRA-TESTA) E EM ZAMAC (MACANETA, LINGUETA E TRINCOS) COM ACABAMENTO CROMADO, MAQUINA DE 40 MM, INCLUINDO CHAVE TIPO TRANQUETA                                                                                                                                                                                                                                                                                                  </v>
          </cell>
          <cell r="C2018" t="str">
            <v xml:space="preserve">CJ    </v>
          </cell>
          <cell r="D2018" t="str">
            <v>CR</v>
          </cell>
          <cell r="E2018" t="str">
            <v>82,57</v>
          </cell>
        </row>
        <row r="2019">
          <cell r="A2019">
            <v>43607</v>
          </cell>
          <cell r="B2019" t="str">
            <v xml:space="preserve">FECHADURA ESPELHO PARA PORTA DE BANHEIRO, EM ACO INOX (MAQUINA, TESTA E CONTRA-TESTA) E EM ZAMAC (MACANETA, LINGUETA E TRINCOS) COM ACABAMENTO CROMADO, MAQUINA DE 55 MM, INCLUINDO CHAVE TIPO TRANQUETA  (CONJUNTO DE FECHADURAS)                                                                                                                                                                                                                                                                        </v>
          </cell>
          <cell r="C2019" t="str">
            <v xml:space="preserve">CJ    </v>
          </cell>
          <cell r="D2019" t="str">
            <v>CR</v>
          </cell>
          <cell r="E2019" t="str">
            <v>156,17</v>
          </cell>
        </row>
        <row r="2020">
          <cell r="A2020">
            <v>3080</v>
          </cell>
          <cell r="B2020" t="str">
            <v xml:space="preserve">FECHADURA ESPELHO PARA PORTA EXTERNA, EM ACO INOX (MAQUINA, TESTA E CONTRA-TESTA) E EM ZAMAC (MACANETA, LINGUETA E TRINCOS) COM ACABAMENTO CROMADO, MAQUINA DE 40 MM, INCLUINDO CHAVE TIPO CILINDRO                                                                                                                                                                                                                                                                                                       </v>
          </cell>
          <cell r="C2020" t="str">
            <v xml:space="preserve">CJ    </v>
          </cell>
          <cell r="D2020" t="str">
            <v xml:space="preserve">C </v>
          </cell>
          <cell r="E2020" t="str">
            <v>105,00</v>
          </cell>
        </row>
        <row r="2021">
          <cell r="A2021">
            <v>3081</v>
          </cell>
          <cell r="B2021" t="str">
            <v xml:space="preserve">FECHADURA ESPELHO PARA PORTA EXTERNA, EM ACO INOX (MAQUINA, TESTA E CONTRA-TESTA) E EM ZAMAC (MACANETA, LINGUETA E TRINCOS) COM ACABAMENTO CROMADO, MAQUINA DE 55 MM, INCLUINDO CHAVE TIPO CILINDRO                                                                                                                                                                                                                                                                                                       </v>
          </cell>
          <cell r="C2021" t="str">
            <v xml:space="preserve">CJ    </v>
          </cell>
          <cell r="D2021" t="str">
            <v>CR</v>
          </cell>
          <cell r="E2021" t="str">
            <v>207,74</v>
          </cell>
        </row>
        <row r="2022">
          <cell r="A2022">
            <v>3090</v>
          </cell>
          <cell r="B2022" t="str">
            <v xml:space="preserve">FECHADURA ESPELHO PARA PORTA INTERNA, EM ACO INOX (MAQUINA, TESTA E CONTRA-TESTA) E EM ZAMAC (MACANETA, LINGUETA E TRINCOS) COM ACABAMENTO CROMADO, MAQUINA DE 40 MM, INCLUINDO CHAVE TIPO INTERNA                                                                                                                                                                                                                                                                                                        </v>
          </cell>
          <cell r="C2022" t="str">
            <v xml:space="preserve">CJ    </v>
          </cell>
          <cell r="D2022" t="str">
            <v>CR</v>
          </cell>
          <cell r="E2022" t="str">
            <v>93,72</v>
          </cell>
        </row>
        <row r="2023">
          <cell r="A2023">
            <v>43611</v>
          </cell>
          <cell r="B2023" t="str">
            <v xml:space="preserve">FECHADURA ESPELHO PARA PORTA INTERNA, EM ACO INOX (MAQUINA, TESTA E CONTRA-TESTA) E EM ZAMAC (MACANETA, LINGUETA E TRINCOS) COM ACABAMENTO CROMADO, MAQUINA DE 55 MM, INCLUINDO CHAVE TIPO INTERNA                                                                                                                                                                                                                                                                                                        </v>
          </cell>
          <cell r="C2023" t="str">
            <v xml:space="preserve">CJ    </v>
          </cell>
          <cell r="D2023" t="str">
            <v>CR</v>
          </cell>
          <cell r="E2023" t="str">
            <v>155,52</v>
          </cell>
        </row>
        <row r="2024">
          <cell r="A2024">
            <v>3103</v>
          </cell>
          <cell r="B2024" t="str">
            <v xml:space="preserve">FECHADURA PARA PORTA PIVOTANTE DE VIDRO TEMPERADO, EM ACO INOX COM ACABAMENTO CROMADO, RECORTE PADRAO SANTA MARINA, COM CILINDRO EM LATAO, INCLUINDO CHAVE TIPO CILINDRO                                                                                                                                                                                                                                                                                                                                  </v>
          </cell>
          <cell r="C2024" t="str">
            <v xml:space="preserve">UN    </v>
          </cell>
          <cell r="D2024" t="str">
            <v>CR</v>
          </cell>
          <cell r="E2024" t="str">
            <v>77,71</v>
          </cell>
        </row>
        <row r="2025">
          <cell r="A2025">
            <v>3097</v>
          </cell>
          <cell r="B2025" t="str">
            <v xml:space="preserve">FECHADURA ROSETA REDONDA PARA PORTA DE BANHEIRO, EM ACO INOX (MAQUINA, TESTA E CONTRA-TESTA) E EM ZAMAC (MACANETA, LINGUETA E TRINCOS) COM ACABAMENTO CROMADO, MAQUINA DE 40 MM, INCLUINDO CHAVE TIPO TRANQUETA                                                                                                                                                                                                                                                                                           </v>
          </cell>
          <cell r="C2025" t="str">
            <v xml:space="preserve">CJ    </v>
          </cell>
          <cell r="D2025" t="str">
            <v>CR</v>
          </cell>
          <cell r="E2025" t="str">
            <v>117,56</v>
          </cell>
        </row>
        <row r="2026">
          <cell r="A2026">
            <v>3099</v>
          </cell>
          <cell r="B2026" t="str">
            <v xml:space="preserve">FECHADURA ROSETA REDONDA PARA PORTA DE BANHEIRO, EM ACO INOX (MAQUINA, TESTA E CONTRA-TESTA) E EM ZAMAC (MACANETA, LINGUETA E TRINCOS) COM ACABAMENTO CROMADO, MAQUINA DE 55 MM, INCLUINDO CHAVE TIPO TRANQUETA                                                                                                                                                                                                                                                                                           </v>
          </cell>
          <cell r="C2026" t="str">
            <v xml:space="preserve">CJ    </v>
          </cell>
          <cell r="D2026" t="str">
            <v>CR</v>
          </cell>
          <cell r="E2026" t="str">
            <v>188,24</v>
          </cell>
        </row>
        <row r="2027">
          <cell r="A2027">
            <v>38151</v>
          </cell>
          <cell r="B2027" t="str">
            <v xml:space="preserve">FECHADURA ROSETA REDONDA PARA PORTA EXTERNA, EM ACO INOX (MAQUINA, TESTA E CONTRA-TESTA) E EM ZAMAC (MACANETA, LINGUETA E TRINCOS) COM ACABAMENTO CROMADO, MAQUINA DE 40 MM, INCLUINDO CHAVE TIPO CILINDRO                                                                                                                                                                                                                                                                                                </v>
          </cell>
          <cell r="C2027" t="str">
            <v xml:space="preserve">CJ    </v>
          </cell>
          <cell r="D2027" t="str">
            <v>CR</v>
          </cell>
          <cell r="E2027" t="str">
            <v>136,47</v>
          </cell>
        </row>
        <row r="2028">
          <cell r="A2028">
            <v>38152</v>
          </cell>
          <cell r="B2028" t="str">
            <v xml:space="preserve">FECHADURA ROSETA REDONDA PARA PORTA EXTERNA, EM ACO INOX (MAQUINA, TESTA E CONTRA-TESTA) E EM ZAMAC (MACANETA, LINGUETA E TRINCOS) COM ACABAMENTO CROMADO, MAQUINA DE 55 MM, INCLUINDO CHAVE TIPO CILINDRO                                                                                                                                                                                                                                                                                                </v>
          </cell>
          <cell r="C2028" t="str">
            <v xml:space="preserve">CJ    </v>
          </cell>
          <cell r="D2028" t="str">
            <v>CR</v>
          </cell>
          <cell r="E2028" t="str">
            <v>220,14</v>
          </cell>
        </row>
        <row r="2029">
          <cell r="A2029">
            <v>43610</v>
          </cell>
          <cell r="B2029" t="str">
            <v xml:space="preserve">FECHADURA ROSETA REDONDA PARA PORTA INTERNA, EM ACO INOX (MAQUINA, TESTA E CONTRA-TESTA) E EM ZAMAC (MACANETA, LINGUETA E TRINCOS) COM ACABAMENTO CROMADO, MAQUINA DE 40 MM, INCLUINDO CHAVE TIPO INTERNA (CONJUNTO DE FECHADURAS)                                                                                                                                                                                                                                                                        </v>
          </cell>
          <cell r="C2029" t="str">
            <v xml:space="preserve">CJ    </v>
          </cell>
          <cell r="D2029" t="str">
            <v>CR</v>
          </cell>
          <cell r="E2029" t="str">
            <v>116,65</v>
          </cell>
        </row>
        <row r="2030">
          <cell r="A2030">
            <v>3093</v>
          </cell>
          <cell r="B2030" t="str">
            <v xml:space="preserve">FECHADURA ROSETA REDONDA PARA PORTA INTERNA, EM ACO INOX (MAQUINA, TESTA E CONTRA-TESTA) E EM ZAMAC (MACANETA, LINGUETA E TRINCOS) COM ACABAMENTO CROMADO, MAQUINA DE 55 MM, INCLUINDO CHAVE TIPO INTERNA                                                                                                                                                                                                                                                                                                 </v>
          </cell>
          <cell r="C2030" t="str">
            <v xml:space="preserve">CJ    </v>
          </cell>
          <cell r="D2030" t="str">
            <v>CR</v>
          </cell>
          <cell r="E2030" t="str">
            <v>188,24</v>
          </cell>
        </row>
        <row r="2031">
          <cell r="A2031">
            <v>38165</v>
          </cell>
          <cell r="B2031" t="str">
            <v xml:space="preserve">FECHO / FECHADURA COM PUXADOR CONCHA, COM TRANCA TIPO TRAVA, PARA JANELA / PORTA DE CORRER (INCLUI TESTA, FECHADURA, PUXADOR) - COMPLETA                                                                                                                                                                                                                                                                                                                                                                  </v>
          </cell>
          <cell r="C2031" t="str">
            <v xml:space="preserve">CJ    </v>
          </cell>
          <cell r="D2031" t="str">
            <v>CR</v>
          </cell>
          <cell r="E2031" t="str">
            <v>71,62</v>
          </cell>
        </row>
        <row r="2032">
          <cell r="A2032">
            <v>38177</v>
          </cell>
          <cell r="B2032" t="str">
            <v xml:space="preserve">FECHO / TRINCO TIPO AVIAO, EM ZAMAC CROMADO, *60* MM, PARA JANELAS - INCLUI PARAFUSOS                                                                                                                                                                                                                                                                                                                                                                                                                     </v>
          </cell>
          <cell r="C2032" t="str">
            <v xml:space="preserve">UN    </v>
          </cell>
          <cell r="D2032" t="str">
            <v>CR</v>
          </cell>
          <cell r="E2032" t="str">
            <v>21,28</v>
          </cell>
        </row>
        <row r="2033">
          <cell r="A2033">
            <v>11458</v>
          </cell>
          <cell r="B2033" t="str">
            <v xml:space="preserve">FECHO DE SEGURANCA, TIPO BATOM, EM LATAO / ZAMAC, CROMADO, PARA PORTAS E JANELAS - INCLUI PARAFUSOS                                                                                                                                                                                                                                                                                                                                                                                                       </v>
          </cell>
          <cell r="C2033" t="str">
            <v xml:space="preserve">UN    </v>
          </cell>
          <cell r="D2033" t="str">
            <v>CR</v>
          </cell>
          <cell r="E2033" t="str">
            <v>25,41</v>
          </cell>
        </row>
        <row r="2034">
          <cell r="A2034">
            <v>3108</v>
          </cell>
          <cell r="B2034" t="str">
            <v xml:space="preserve">FECHO QUEBRA UNHA, EM LATAO COM ACABAMENTO CROMADO, DE EMBUTIR, COM COMANDO ALAVANCA, ALTURA DE DE 22 CM, LARGURA MINIMA DE 1,90 CM E ESPESSURA MINIMA DE 1,90 MM, PARA PORTAS E JANELAS (INCLUI PARAFUSOS)                                                                                                                                                                                                                                                                                               </v>
          </cell>
          <cell r="C2034" t="str">
            <v xml:space="preserve">UN    </v>
          </cell>
          <cell r="D2034" t="str">
            <v>CR</v>
          </cell>
          <cell r="E2034" t="str">
            <v>108,02</v>
          </cell>
        </row>
        <row r="2035">
          <cell r="A2035">
            <v>3105</v>
          </cell>
          <cell r="B2035" t="str">
            <v xml:space="preserve">FECHO QUEBRA UNHA, EM LATAO COM ACABAMENTO CROMADO, DE EMBUTIR, COM COMANDO ALAVANCA, ALTURA DE DE 40 CM, LARGURA MINIMA DE 1,90 CM E ESPESSURA MINIMA DE 1,90 MM, PARA PORTAS E JANELAS (INCLUI PARAFUSOS)                                                                                                                                                                                                                                                                                               </v>
          </cell>
          <cell r="C2035" t="str">
            <v xml:space="preserve">UN    </v>
          </cell>
          <cell r="D2035" t="str">
            <v>CR</v>
          </cell>
          <cell r="E2035" t="str">
            <v>141,28</v>
          </cell>
        </row>
        <row r="2036">
          <cell r="A2036">
            <v>38178</v>
          </cell>
          <cell r="B2036" t="str">
            <v xml:space="preserve">FECHO QUEBRA UNHA, EM LATAO COM ACABAMENTO CROMADO, DE EMBUTIR, COM COMANDO DESLIZANTE, ALTURA DE 12 CM, LARGURA MINIMA DE 1,90 CM E ESPESSURA MINIMA DE 1,90 MM                                                                                                                                                                                                                                                                                                                                          </v>
          </cell>
          <cell r="C2036" t="str">
            <v xml:space="preserve">UN    </v>
          </cell>
          <cell r="D2036" t="str">
            <v>CR</v>
          </cell>
          <cell r="E2036" t="str">
            <v>23,42</v>
          </cell>
        </row>
        <row r="2037">
          <cell r="A2037">
            <v>43575</v>
          </cell>
          <cell r="B2037" t="str">
            <v xml:space="preserve">FECHO QUEBRA UNHA, EM LATAO COM ACABAMENTO CROMADO, DE EMBUTIR, COM COMANDO DESLIZANTE, ALTURA DE 22 CM, LARGURA MINIMA DE 1,90 CM E ESPESSURA MINIMA DE 1,90 MM                                                                                                                                                                                                                                                                                                                                          </v>
          </cell>
          <cell r="C2037" t="str">
            <v xml:space="preserve">UN    </v>
          </cell>
          <cell r="D2037" t="str">
            <v>CR</v>
          </cell>
          <cell r="E2037" t="str">
            <v>50,74</v>
          </cell>
        </row>
        <row r="2038">
          <cell r="A2038">
            <v>43577</v>
          </cell>
          <cell r="B2038" t="str">
            <v xml:space="preserve">FECHO QUEBRA UNHA, EM LATAO COM ACABAMENTO CROMADO, DE EMBUTIR, COM COMANDO DESLIZANTE, ALTURA DE 40 CM, LARGURA MINIMA DE 1,90 CM E ESPESSURA MINIMA DE 1,90 MM                                                                                                                                                                                                                                                                                                                                          </v>
          </cell>
          <cell r="C2038" t="str">
            <v xml:space="preserve">UN    </v>
          </cell>
          <cell r="D2038" t="str">
            <v>CR</v>
          </cell>
          <cell r="E2038" t="str">
            <v>88,21</v>
          </cell>
        </row>
        <row r="2039">
          <cell r="A2039">
            <v>43458</v>
          </cell>
          <cell r="B2039" t="str">
            <v xml:space="preserve">FERRAMENTAS - FAMILIA ALMOXARIFE - HORISTA (ENCARGOS COMPLEMENTARES - COLETADO CAIXA)                                                                                                                                                                                                                                                                                                                                                                                                                     </v>
          </cell>
          <cell r="C2039" t="str">
            <v xml:space="preserve">H     </v>
          </cell>
          <cell r="D2039" t="str">
            <v xml:space="preserve">C </v>
          </cell>
          <cell r="E2039" t="str">
            <v>0,06</v>
          </cell>
        </row>
        <row r="2040">
          <cell r="A2040">
            <v>43470</v>
          </cell>
          <cell r="B2040" t="str">
            <v xml:space="preserve">FERRAMENTAS - FAMILIA ALMOXARIFE - MENSALISTA (ENCARGOS COMPLEMENTARES - COLETADO CAIXA)                                                                                                                                                                                                                                                                                                                                                                                                                  </v>
          </cell>
          <cell r="C2040" t="str">
            <v xml:space="preserve">MES   </v>
          </cell>
          <cell r="D2040" t="str">
            <v xml:space="preserve">C </v>
          </cell>
          <cell r="E2040" t="str">
            <v>10,60</v>
          </cell>
        </row>
        <row r="2041">
          <cell r="A2041">
            <v>43459</v>
          </cell>
          <cell r="B2041" t="str">
            <v xml:space="preserve">FERRAMENTAS - FAMILIA CARPINTEIRO DE FORMAS - HORISTA (ENCARGOS COMPLEMENTARES - COLETADO CAIXA)                                                                                                                                                                                                                                                                                                                                                                                                          </v>
          </cell>
          <cell r="C2041" t="str">
            <v xml:space="preserve">H     </v>
          </cell>
          <cell r="D2041" t="str">
            <v xml:space="preserve">C </v>
          </cell>
          <cell r="E2041" t="str">
            <v>0,49</v>
          </cell>
        </row>
        <row r="2042">
          <cell r="A2042">
            <v>43471</v>
          </cell>
          <cell r="B2042" t="str">
            <v xml:space="preserve">FERRAMENTAS - FAMILIA CARPINTEIRO DE FORMAS - MENSALISTA (ENCARGOS COMPLEMENTARES - COLETADO CAIXA)                                                                                                                                                                                                                                                                                                                                                                                                       </v>
          </cell>
          <cell r="C2042" t="str">
            <v xml:space="preserve">MES   </v>
          </cell>
          <cell r="D2042" t="str">
            <v xml:space="preserve">C </v>
          </cell>
          <cell r="E2042" t="str">
            <v>92,90</v>
          </cell>
        </row>
        <row r="2043">
          <cell r="A2043">
            <v>43460</v>
          </cell>
          <cell r="B2043" t="str">
            <v xml:space="preserve">FERRAMENTAS - FAMILIA ELETRICISTA - HORISTA (ENCARGOS COMPLEMENTARES - COLETADO CAIXA)                                                                                                                                                                                                                                                                                                                                                                                                                    </v>
          </cell>
          <cell r="C2043" t="str">
            <v xml:space="preserve">H     </v>
          </cell>
          <cell r="D2043" t="str">
            <v xml:space="preserve">C </v>
          </cell>
          <cell r="E2043" t="str">
            <v>0,86</v>
          </cell>
        </row>
        <row r="2044">
          <cell r="A2044">
            <v>43472</v>
          </cell>
          <cell r="B2044" t="str">
            <v xml:space="preserve">FERRAMENTAS - FAMILIA ELETRICISTA - MENSALISTA (ENCARGOS COMPLEMENTARES - COLETADO CAIXA)                                                                                                                                                                                                                                                                                                                                                                                                                 </v>
          </cell>
          <cell r="C2044" t="str">
            <v xml:space="preserve">MES   </v>
          </cell>
          <cell r="D2044" t="str">
            <v xml:space="preserve">C </v>
          </cell>
          <cell r="E2044" t="str">
            <v>161,79</v>
          </cell>
        </row>
        <row r="2045">
          <cell r="A2045">
            <v>43461</v>
          </cell>
          <cell r="B2045" t="str">
            <v xml:space="preserve">FERRAMENTAS - FAMILIA ENCANADOR - HORISTA (ENCARGOS COMPLEMENTARES - COLETADO CAIXA)                                                                                                                                                                                                                                                                                                                                                                                                                      </v>
          </cell>
          <cell r="C2045" t="str">
            <v xml:space="preserve">H     </v>
          </cell>
          <cell r="D2045" t="str">
            <v xml:space="preserve">C </v>
          </cell>
          <cell r="E2045" t="str">
            <v>0,32</v>
          </cell>
        </row>
        <row r="2046">
          <cell r="A2046">
            <v>43473</v>
          </cell>
          <cell r="B2046" t="str">
            <v xml:space="preserve">FERRAMENTAS - FAMILIA ENCANADOR - MENSALISTA (ENCARGOS COMPLEMENTARES - COLETADO CAIXA)                                                                                                                                                                                                                                                                                                                                                                                                                   </v>
          </cell>
          <cell r="C2046" t="str">
            <v xml:space="preserve">MES   </v>
          </cell>
          <cell r="D2046" t="str">
            <v xml:space="preserve">C </v>
          </cell>
          <cell r="E2046" t="str">
            <v>60,76</v>
          </cell>
        </row>
        <row r="2047">
          <cell r="A2047">
            <v>43463</v>
          </cell>
          <cell r="B2047" t="str">
            <v xml:space="preserve">FERRAMENTAS - FAMILIA ENCARREGADO GERAL - HORISTA (ENCARGOS COMPLEMENTARES - COLETADO CAIXA)                                                                                                                                                                                                                                                                                                                                                                                                              </v>
          </cell>
          <cell r="C2047" t="str">
            <v xml:space="preserve">H     </v>
          </cell>
          <cell r="D2047" t="str">
            <v xml:space="preserve">C </v>
          </cell>
          <cell r="E2047" t="str">
            <v>0,11</v>
          </cell>
        </row>
        <row r="2048">
          <cell r="A2048">
            <v>43475</v>
          </cell>
          <cell r="B2048" t="str">
            <v xml:space="preserve">FERRAMENTAS - FAMILIA ENCARREGADO GERAL - MENSALISTA (ENCARGOS COMPLEMENTARES - COLETADO CAIXA)                                                                                                                                                                                                                                                                                                                                                                                                           </v>
          </cell>
          <cell r="C2048" t="str">
            <v xml:space="preserve">MES   </v>
          </cell>
          <cell r="D2048" t="str">
            <v xml:space="preserve">C </v>
          </cell>
          <cell r="E2048" t="str">
            <v>21,49</v>
          </cell>
        </row>
        <row r="2049">
          <cell r="A2049">
            <v>43462</v>
          </cell>
          <cell r="B2049" t="str">
            <v xml:space="preserve">FERRAMENTAS - FAMILIA ENGENHEIRO CIVIL - HORISTA (ENCARGOS COMPLEMENTARES - COLETADO CAIXA)                                                                                                                                                                                                                                                                                                                                                                                                               </v>
          </cell>
          <cell r="C2049" t="str">
            <v xml:space="preserve">H     </v>
          </cell>
          <cell r="D2049" t="str">
            <v xml:space="preserve">C </v>
          </cell>
          <cell r="E2049" t="str">
            <v>0,01</v>
          </cell>
        </row>
        <row r="2050">
          <cell r="A2050">
            <v>43474</v>
          </cell>
          <cell r="B2050" t="str">
            <v xml:space="preserve">FERRAMENTAS - FAMILIA ENGENHEIRO CIVIL - MENSALISTA (ENCARGOS COMPLEMENTARES - COLETADO CAIXA)                                                                                                                                                                                                                                                                                                                                                                                                            </v>
          </cell>
          <cell r="C2050" t="str">
            <v xml:space="preserve">MES   </v>
          </cell>
          <cell r="D2050" t="str">
            <v xml:space="preserve">C </v>
          </cell>
          <cell r="E2050" t="str">
            <v>2,54</v>
          </cell>
        </row>
        <row r="2051">
          <cell r="A2051">
            <v>43464</v>
          </cell>
          <cell r="B2051" t="str">
            <v xml:space="preserve">FERRAMENTAS - FAMILIA OPERADOR ESCAVADEIRA - HORISTA (ENCARGOS COMPLEMENTARES - COLETADO CAIXA)                                                                                                                                                                                                                                                                                                                                                                                                           </v>
          </cell>
          <cell r="C2051" t="str">
            <v xml:space="preserve">H     </v>
          </cell>
          <cell r="D2051" t="str">
            <v xml:space="preserve">C </v>
          </cell>
          <cell r="E2051" t="str">
            <v>0,01</v>
          </cell>
        </row>
        <row r="2052">
          <cell r="A2052">
            <v>43476</v>
          </cell>
          <cell r="B2052" t="str">
            <v xml:space="preserve">FERRAMENTAS - FAMILIA OPERADOR ESCAVADEIRA - MENSALISTA (ENCARGOS COMPLEMENTARES - COLETADO CAIXA)                                                                                                                                                                                                                                                                                                                                                                                                        </v>
          </cell>
          <cell r="C2052" t="str">
            <v xml:space="preserve">MES   </v>
          </cell>
          <cell r="D2052" t="str">
            <v xml:space="preserve">C </v>
          </cell>
          <cell r="E2052" t="str">
            <v>0,01</v>
          </cell>
        </row>
        <row r="2053">
          <cell r="A2053">
            <v>43465</v>
          </cell>
          <cell r="B2053" t="str">
            <v xml:space="preserve">FERRAMENTAS - FAMILIA PEDREIRO - HORISTA (ENCARGOS COMPLEMENTARES - COLETADO CAIXA)                                                                                                                                                                                                                                                                                                                                                                                                                       </v>
          </cell>
          <cell r="C2053" t="str">
            <v xml:space="preserve">H     </v>
          </cell>
          <cell r="D2053" t="str">
            <v xml:space="preserve">C </v>
          </cell>
          <cell r="E2053" t="str">
            <v>0,84</v>
          </cell>
        </row>
        <row r="2054">
          <cell r="A2054">
            <v>43477</v>
          </cell>
          <cell r="B2054" t="str">
            <v xml:space="preserve">FERRAMENTAS - FAMILIA PEDREIRO - MENSALISTA (ENCARGOS COMPLEMENTARES - COLETADO CAIXA)                                                                                                                                                                                                                                                                                                                                                                                                                    </v>
          </cell>
          <cell r="C2054" t="str">
            <v xml:space="preserve">MES   </v>
          </cell>
          <cell r="D2054" t="str">
            <v xml:space="preserve">C </v>
          </cell>
          <cell r="E2054" t="str">
            <v>158,88</v>
          </cell>
        </row>
        <row r="2055">
          <cell r="A2055">
            <v>43466</v>
          </cell>
          <cell r="B2055" t="str">
            <v xml:space="preserve">FERRAMENTAS - FAMILIA PINTOR - HORISTA (ENCARGOS COMPLEMENTARES - COLETADO CAIXA)                                                                                                                                                                                                                                                                                                                                                                                                                         </v>
          </cell>
          <cell r="C2055" t="str">
            <v xml:space="preserve">H     </v>
          </cell>
          <cell r="D2055" t="str">
            <v xml:space="preserve">C </v>
          </cell>
          <cell r="E2055" t="str">
            <v>1,68</v>
          </cell>
        </row>
        <row r="2056">
          <cell r="A2056">
            <v>43478</v>
          </cell>
          <cell r="B2056" t="str">
            <v xml:space="preserve">FERRAMENTAS - FAMILIA PINTOR - MENSALISTA (ENCARGOS COMPLEMENTARES - COLETADO CAIXA)                                                                                                                                                                                                                                                                                                                                                                                                                      </v>
          </cell>
          <cell r="C2056" t="str">
            <v xml:space="preserve">MES   </v>
          </cell>
          <cell r="D2056" t="str">
            <v xml:space="preserve">C </v>
          </cell>
          <cell r="E2056" t="str">
            <v>315,88</v>
          </cell>
        </row>
        <row r="2057">
          <cell r="A2057">
            <v>43467</v>
          </cell>
          <cell r="B2057" t="str">
            <v xml:space="preserve">FERRAMENTAS - FAMILIA SERVENTE - HORISTA (ENCARGOS COMPLEMENTARES - COLETADO CAIXA)                                                                                                                                                                                                                                                                                                                                                                                                                       </v>
          </cell>
          <cell r="C2057" t="str">
            <v xml:space="preserve">H     </v>
          </cell>
          <cell r="D2057" t="str">
            <v xml:space="preserve">C </v>
          </cell>
          <cell r="E2057" t="str">
            <v>0,59</v>
          </cell>
        </row>
        <row r="2058">
          <cell r="A2058">
            <v>43479</v>
          </cell>
          <cell r="B2058" t="str">
            <v xml:space="preserve">FERRAMENTAS - FAMILIA SERVENTE - MENSALISTA (ENCARGOS COMPLEMENTARES - COLETADO CAIXA)                                                                                                                                                                                                                                                                                                                                                                                                                    </v>
          </cell>
          <cell r="C2058" t="str">
            <v xml:space="preserve">MES   </v>
          </cell>
          <cell r="D2058" t="str">
            <v xml:space="preserve">C </v>
          </cell>
          <cell r="E2058" t="str">
            <v>110,64</v>
          </cell>
        </row>
        <row r="2059">
          <cell r="A2059">
            <v>43468</v>
          </cell>
          <cell r="B2059" t="str">
            <v xml:space="preserve">FERRAMENTAS - FAMILIA SOLDADOR - HORISTA (ENCARGOS COMPLEMENTARES - COLETADO CAIXA)                                                                                                                                                                                                                                                                                                                                                                                                                       </v>
          </cell>
          <cell r="C2059" t="str">
            <v xml:space="preserve">H     </v>
          </cell>
          <cell r="D2059" t="str">
            <v xml:space="preserve">C </v>
          </cell>
          <cell r="E2059" t="str">
            <v>1,17</v>
          </cell>
        </row>
        <row r="2060">
          <cell r="A2060">
            <v>43480</v>
          </cell>
          <cell r="B2060" t="str">
            <v xml:space="preserve">FERRAMENTAS - FAMILIA SOLDADOR - MENSALISTA (ENCARGOS COMPLEMENTARES - COLETADO CAIXA)                                                                                                                                                                                                                                                                                                                                                                                                                    </v>
          </cell>
          <cell r="C2060" t="str">
            <v xml:space="preserve">MES   </v>
          </cell>
          <cell r="D2060" t="str">
            <v xml:space="preserve">C </v>
          </cell>
          <cell r="E2060" t="str">
            <v>220,75</v>
          </cell>
        </row>
        <row r="2061">
          <cell r="A2061">
            <v>43469</v>
          </cell>
          <cell r="B2061" t="str">
            <v xml:space="preserve">FERRAMENTAS - FAMILIA TOPOGRAFO - HORISTA (ENCARGOS COMPLEMENTARES - COLETADO CAIXA)                                                                                                                                                                                                                                                                                                                                                                                                                      </v>
          </cell>
          <cell r="C2061" t="str">
            <v xml:space="preserve">H     </v>
          </cell>
          <cell r="D2061" t="str">
            <v xml:space="preserve">C </v>
          </cell>
          <cell r="E2061" t="str">
            <v>0,08</v>
          </cell>
        </row>
        <row r="2062">
          <cell r="A2062">
            <v>43481</v>
          </cell>
          <cell r="B2062" t="str">
            <v xml:space="preserve">FERRAMENTAS - FAMILIA TOPOGRAFO - MENSALISTA (ENCARGOS COMPLEMENTARES - COLETADO CAIXA)                                                                                                                                                                                                                                                                                                                                                                                                                   </v>
          </cell>
          <cell r="C2062" t="str">
            <v xml:space="preserve">MES   </v>
          </cell>
          <cell r="D2062" t="str">
            <v xml:space="preserve">C </v>
          </cell>
          <cell r="E2062" t="str">
            <v>15,18</v>
          </cell>
        </row>
        <row r="2063">
          <cell r="A2063">
            <v>3119</v>
          </cell>
          <cell r="B2063" t="str">
            <v xml:space="preserve">FERROLHO COM FECHO / TRINCO REDONDO, EM ACO GALVANIZADO / ZINCADO, DE SOBREPOR, COM COMPRIMENTO DE 2" E ESPESSURA MINIMA DA CHAPA DE 0,90 MM, PARA PORTAS E JANELAS                                                                                                                                                                                                                                                                                                                                       </v>
          </cell>
          <cell r="C2063" t="str">
            <v xml:space="preserve">UN    </v>
          </cell>
          <cell r="D2063" t="str">
            <v>CR</v>
          </cell>
          <cell r="E2063" t="str">
            <v>2,75</v>
          </cell>
        </row>
        <row r="2064">
          <cell r="A2064">
            <v>3122</v>
          </cell>
          <cell r="B2064" t="str">
            <v xml:space="preserve">FERROLHO COM FECHO / TRINCO REDONDO, EM ACO GALVANIZADO / ZINCADO, DE SOBREPOR, COM COMPRIMENTO DE 3" A 4" E ESPESSURA MINIMA DA CHAPA DE 0,90 MM                                                                                                                                                                                                                                                                                                                                                         </v>
          </cell>
          <cell r="C2064" t="str">
            <v xml:space="preserve">UN    </v>
          </cell>
          <cell r="D2064" t="str">
            <v>CR</v>
          </cell>
          <cell r="E2064" t="str">
            <v>5,60</v>
          </cell>
        </row>
        <row r="2065">
          <cell r="A2065">
            <v>3121</v>
          </cell>
          <cell r="B2065" t="str">
            <v xml:space="preserve">FERROLHO COM FECHO / TRINCO REDONDO, EM ACO GALVANIZADO / ZINCADO, DE SOBREPOR, COM COMPRIMENTO DE 5" E ESPESSURA MINIMA DA CHAPA DE 0,90 MM                                                                                                                                                                                                                                                                                                                                                              </v>
          </cell>
          <cell r="C2065" t="str">
            <v xml:space="preserve">UN    </v>
          </cell>
          <cell r="D2065" t="str">
            <v>CR</v>
          </cell>
          <cell r="E2065" t="str">
            <v>6,34</v>
          </cell>
        </row>
        <row r="2066">
          <cell r="A2066">
            <v>3120</v>
          </cell>
          <cell r="B2066" t="str">
            <v xml:space="preserve">FERROLHO COM FECHO / TRINCO REDONDO, EM ACO GALVANIZADO / ZINCADO, DE SOBREPOR, COM COMPRIMENTO DE 6" E ESPESSURA MINIMA DA CHAPA DE 1,50 MM                                                                                                                                                                                                                                                                                                                                                              </v>
          </cell>
          <cell r="C2066" t="str">
            <v xml:space="preserve">UN    </v>
          </cell>
          <cell r="D2066" t="str">
            <v>CR</v>
          </cell>
          <cell r="E2066" t="str">
            <v>12,02</v>
          </cell>
        </row>
        <row r="2067">
          <cell r="A2067">
            <v>11455</v>
          </cell>
          <cell r="B2067" t="str">
            <v xml:space="preserve">FERROLHO COM FECHO / TRINCO REDONDO, EM ACO GALVANIZADO / ZINCADO, DE SOBREPOR, COM COMPRIMENTO DE 8" E ESPESSURA MINIMA DA CHAPA DE 1,50 MM                                                                                                                                                                                                                                                                                                                                                              </v>
          </cell>
          <cell r="C2067" t="str">
            <v xml:space="preserve">UN    </v>
          </cell>
          <cell r="D2067" t="str">
            <v>CR</v>
          </cell>
          <cell r="E2067" t="str">
            <v>17,39</v>
          </cell>
        </row>
        <row r="2068">
          <cell r="A2068">
            <v>11456</v>
          </cell>
          <cell r="B2068" t="str">
            <v xml:space="preserve">FERROLHO COM FECHO /TRINCO REDONDO, EM ACO GALVANIZADO / ZINCADO, DE SOBREPOR, COM COMPRIMENTO DE 10" A 12" E ESPESSURA MINIMA DA CHAPA DE 1,50 MM                                                                                                                                                                                                                                                                                                                                                        </v>
          </cell>
          <cell r="C2068" t="str">
            <v xml:space="preserve">UN    </v>
          </cell>
          <cell r="D2068" t="str">
            <v>CR</v>
          </cell>
          <cell r="E2068" t="str">
            <v>20,79</v>
          </cell>
        </row>
        <row r="2069">
          <cell r="A2069">
            <v>3107</v>
          </cell>
          <cell r="B2069" t="str">
            <v xml:space="preserve">FERROLHO COM FECHO CHATO E PORTA CADEADO , EM ACO GALVANIZADO / ZINCADO, DE SOBREPOR, COM COMPRIMENTO DE 3" A 4", CHAPA COM ESPESSURA MINIMA DE 0,90 MM E LARGURA MINIMA DE 3,20 CM (FECHO SIMPLES / LEVE) (INCLUI PARAFUSOS)                                                                                                                                                                                                                                                                             </v>
          </cell>
          <cell r="C2069" t="str">
            <v xml:space="preserve">UN    </v>
          </cell>
          <cell r="D2069" t="str">
            <v>CR</v>
          </cell>
          <cell r="E2069" t="str">
            <v>8,77</v>
          </cell>
        </row>
        <row r="2070">
          <cell r="A2070">
            <v>43583</v>
          </cell>
          <cell r="B2070" t="str">
            <v xml:space="preserve">FERROLHO COM FECHO CHATO E PORTA CADEADO , EM ACO GALVANIZADO / ZINCADO, DE SOBREPOR, COM COMPRIMENTO DE 3" A 4", CHAPA COM ESPESSURA MINIMA DE 1,70 MM E LARGURA MINIMA DE 5,00 CM (FECHO REFORCADO)                                                                                                                                                                                                                                                                                                     </v>
          </cell>
          <cell r="C2070" t="str">
            <v xml:space="preserve">UN    </v>
          </cell>
          <cell r="D2070" t="str">
            <v>CR</v>
          </cell>
          <cell r="E2070" t="str">
            <v>9,89</v>
          </cell>
        </row>
        <row r="2071">
          <cell r="A2071">
            <v>43586</v>
          </cell>
          <cell r="B2071" t="str">
            <v xml:space="preserve">FERROLHO COM FECHO CHATO E PORTA CADEADO , EM ACO GALVANIZADO / ZINCADO, DE SOBREPOR, COM COMPRIMENTO DE 5", CHAPA COM ESPESSURA MINIMA DE 0,90 MM E LARGURA MINIMA DE 3,20 CM (FECHO SIMPLES)                                                                                                                                                                                                                                                                                                            </v>
          </cell>
          <cell r="C2071" t="str">
            <v xml:space="preserve">UN    </v>
          </cell>
          <cell r="D2071" t="str">
            <v>CR</v>
          </cell>
          <cell r="E2071" t="str">
            <v>10,14</v>
          </cell>
        </row>
        <row r="2072">
          <cell r="A2072">
            <v>11461</v>
          </cell>
          <cell r="B2072" t="str">
            <v xml:space="preserve">FERROLHO COM FECHO CHATO E PORTA CADEADO , EM ACO GALVANIZADO / ZINCADO, DE SOBREPOR, COM COMPRIMENTO DE 5", CHAPA COM ESPESSURA MINIMA DE 1,70 MM E LARGURA MINIMA DE 5,00 CM (FECHO REFORCADO)                                                                                                                                                                                                                                                                                                          </v>
          </cell>
          <cell r="C2072" t="str">
            <v xml:space="preserve">UN    </v>
          </cell>
          <cell r="D2072" t="str">
            <v>CR</v>
          </cell>
          <cell r="E2072" t="str">
            <v>11,05</v>
          </cell>
        </row>
        <row r="2073">
          <cell r="A2073">
            <v>43587</v>
          </cell>
          <cell r="B2073" t="str">
            <v xml:space="preserve">FERROLHO COM FECHO CHATO E PORTA CADEADO , EM ACO GALVANIZADO / ZINCADO, DE SOBREPOR, COM COMPRIMENTO DE 6", CHAPA COM ESPESSURA MINIMA DE 0,90 MM E LARGURA MINIMA DE 3,80 CM (FECHO SIMPLES)                                                                                                                                                                                                                                                                                                            </v>
          </cell>
          <cell r="C2073" t="str">
            <v xml:space="preserve">UN    </v>
          </cell>
          <cell r="D2073" t="str">
            <v>CR</v>
          </cell>
          <cell r="E2073" t="str">
            <v>12,75</v>
          </cell>
        </row>
        <row r="2074">
          <cell r="A2074">
            <v>3106</v>
          </cell>
          <cell r="B2074" t="str">
            <v xml:space="preserve">FERROLHO COM FECHO CHATO E PORTA CADEADO , EM ACO GALVANIZADO / ZINCADO, DE SOBREPOR, COM COMPRIMENTO DE 6", CHAPA COM ESPESSURA MINIMA DE 1,70 MM E LARGURA /MINIMA DE 5,00 CM (FECHO REFORCADO) (INCLUI PARAFUSOS)                                                                                                                                                                                                                                                                                      </v>
          </cell>
          <cell r="C2074" t="str">
            <v xml:space="preserve">UN    </v>
          </cell>
          <cell r="D2074" t="str">
            <v>CR</v>
          </cell>
          <cell r="E2074" t="str">
            <v>16,17</v>
          </cell>
        </row>
        <row r="2075">
          <cell r="A2075">
            <v>44539</v>
          </cell>
          <cell r="B2075" t="str">
            <v xml:space="preserve">FERTILIZANTE NPK -  10:10:10                                                                                                                                                                                                                                                                                                                                                                                                                                                                              </v>
          </cell>
          <cell r="C2075" t="str">
            <v xml:space="preserve">KG    </v>
          </cell>
          <cell r="D2075" t="str">
            <v>CR</v>
          </cell>
          <cell r="E2075" t="str">
            <v>2,72</v>
          </cell>
        </row>
        <row r="2076">
          <cell r="A2076">
            <v>3123</v>
          </cell>
          <cell r="B2076" t="str">
            <v xml:space="preserve">FERTILIZANTE NPK - 4: 14: 8                                                                                                                                                                                                                                                                                                                                                                                                                                                                               </v>
          </cell>
          <cell r="C2076" t="str">
            <v xml:space="preserve">KG    </v>
          </cell>
          <cell r="D2076" t="str">
            <v xml:space="preserve">C </v>
          </cell>
          <cell r="E2076" t="str">
            <v>2,54</v>
          </cell>
        </row>
        <row r="2077">
          <cell r="A2077">
            <v>38125</v>
          </cell>
          <cell r="B2077" t="str">
            <v xml:space="preserve">FERTILIZANTE ORGANICO COMPOSTO, CLASSE A                                                                                                                                                                                                                                                                                                                                                                                                                                                                  </v>
          </cell>
          <cell r="C2077" t="str">
            <v xml:space="preserve">KG    </v>
          </cell>
          <cell r="D2077" t="str">
            <v>CR</v>
          </cell>
          <cell r="E2077" t="str">
            <v>1,71</v>
          </cell>
        </row>
        <row r="2078">
          <cell r="A2078">
            <v>39014</v>
          </cell>
          <cell r="B2078" t="str">
            <v xml:space="preserve">FIBRA DE ACO PARA REFORCO DO CONCRETO, SOLTA, TIPO A-I, FATOR DE FORMA *50* L / D, COMPRIMENTO DE *30* MM E RESISTENCIA A TRACAO DO ACO MAIOR 1000 MPA                                                                                                                                                                                                                                                                                                                                                    </v>
          </cell>
          <cell r="C2078" t="str">
            <v xml:space="preserve">KG    </v>
          </cell>
          <cell r="D2078" t="str">
            <v>CR</v>
          </cell>
          <cell r="E2078" t="str">
            <v>9,53</v>
          </cell>
        </row>
        <row r="2079">
          <cell r="A2079">
            <v>39365</v>
          </cell>
          <cell r="B2079" t="str">
            <v xml:space="preserve">FILTRO ANAEROBIO, EM POLIETILENO DE ALTA DENSIDADE (PEAD), CAPACIDADE *1100* LITROS (NBR 13969)                                                                                                                                                                                                                                                                                                                                                                                                           </v>
          </cell>
          <cell r="C2079" t="str">
            <v xml:space="preserve">UN    </v>
          </cell>
          <cell r="D2079" t="str">
            <v>CR</v>
          </cell>
          <cell r="E2079" t="str">
            <v>1.582,36</v>
          </cell>
        </row>
        <row r="2080">
          <cell r="A2080">
            <v>39366</v>
          </cell>
          <cell r="B2080" t="str">
            <v xml:space="preserve">FILTRO ANAEROBIO, EM POLIETILENO DE ALTA DENSIDADE (PEAD), CAPACIDADE *2800* LITROS (NBR 13969)                                                                                                                                                                                                                                                                                                                                                                                                           </v>
          </cell>
          <cell r="C2080" t="str">
            <v xml:space="preserve">UN    </v>
          </cell>
          <cell r="D2080" t="str">
            <v>CR</v>
          </cell>
          <cell r="E2080" t="str">
            <v>2.400,70</v>
          </cell>
        </row>
        <row r="2081">
          <cell r="A2081">
            <v>39367</v>
          </cell>
          <cell r="B2081" t="str">
            <v xml:space="preserve">FILTRO ANAEROBIO, EM POLIETILENO DE ALTA DENSIDADE (PEAD), CAPACIDADE *5000* LITROS (NBR 13969)                                                                                                                                                                                                                                                                                                                                                                                                           </v>
          </cell>
          <cell r="C2081" t="str">
            <v xml:space="preserve">UN    </v>
          </cell>
          <cell r="D2081" t="str">
            <v>CR</v>
          </cell>
          <cell r="E2081" t="str">
            <v>4.113,45</v>
          </cell>
        </row>
        <row r="2082">
          <cell r="A2082">
            <v>37394</v>
          </cell>
          <cell r="B2082" t="str">
            <v xml:space="preserve">FINCAPINO CURTO CALIBRE 22, CARGA MEDIA POTENCIA 5 (PARA FERRAMENTA DE ACAO DIRETA) COR VERMELHA                                                                                                                                                                                                                                                                                                                                                                                                          </v>
          </cell>
          <cell r="C2082" t="str">
            <v xml:space="preserve">CENTO </v>
          </cell>
          <cell r="D2082" t="str">
            <v>AS</v>
          </cell>
          <cell r="E2082" t="str">
            <v>40,79</v>
          </cell>
        </row>
        <row r="2083">
          <cell r="A2083">
            <v>14146</v>
          </cell>
          <cell r="B2083" t="str">
            <v xml:space="preserve">FINCAPINO LONGO CALIBRE 22, CARGA FORTE POTENCIA 7 (PARA FERRAMENTA DE ACAO DIRETA), COR AMARELA                                                                                                                                                                                                                                                                                                                                                                                                          </v>
          </cell>
          <cell r="C2083" t="str">
            <v xml:space="preserve">CENTO </v>
          </cell>
          <cell r="D2083" t="str">
            <v>AS</v>
          </cell>
          <cell r="E2083" t="str">
            <v>65,60</v>
          </cell>
        </row>
        <row r="2084">
          <cell r="A2084">
            <v>938</v>
          </cell>
          <cell r="B2084" t="str">
            <v xml:space="preserve">FIO DE COBRE, SOLIDO, CLASSE 1, ISOLACAO EM PVC/A, ANTICHAMA BWF-B, 450/750V, SECAO NOMINAL 1,5 MM2                                                                                                                                                                                                                                                                                                                                                                                                       </v>
          </cell>
          <cell r="C2084" t="str">
            <v xml:space="preserve">M     </v>
          </cell>
          <cell r="D2084" t="str">
            <v>CR</v>
          </cell>
          <cell r="E2084" t="str">
            <v>1,41</v>
          </cell>
        </row>
        <row r="2085">
          <cell r="A2085">
            <v>937</v>
          </cell>
          <cell r="B2085" t="str">
            <v xml:space="preserve">FIO DE COBRE, SOLIDO, CLASSE 1, ISOLACAO EM PVC/A, ANTICHAMA BWF-B, 450/750V, SECAO NOMINAL 10 MM2                                                                                                                                                                                                                                                                                                                                                                                                        </v>
          </cell>
          <cell r="C2085" t="str">
            <v xml:space="preserve">M     </v>
          </cell>
          <cell r="D2085" t="str">
            <v>CR</v>
          </cell>
          <cell r="E2085" t="str">
            <v>8,23</v>
          </cell>
        </row>
        <row r="2086">
          <cell r="A2086">
            <v>939</v>
          </cell>
          <cell r="B2086" t="str">
            <v xml:space="preserve">FIO DE COBRE, SOLIDO, CLASSE 1, ISOLACAO EM PVC/A, ANTICHAMA BWF-B, 450/750V, SECAO NOMINAL 2,5 MM2                                                                                                                                                                                                                                                                                                                                                                                                       </v>
          </cell>
          <cell r="C2086" t="str">
            <v xml:space="preserve">M     </v>
          </cell>
          <cell r="D2086" t="str">
            <v>CR</v>
          </cell>
          <cell r="E2086" t="str">
            <v>2,28</v>
          </cell>
        </row>
        <row r="2087">
          <cell r="A2087">
            <v>944</v>
          </cell>
          <cell r="B2087" t="str">
            <v xml:space="preserve">FIO DE COBRE, SOLIDO, CLASSE 1, ISOLACAO EM PVC/A, ANTICHAMA BWF-B, 450/750V, SECAO NOMINAL 4 MM2                                                                                                                                                                                                                                                                                                                                                                                                         </v>
          </cell>
          <cell r="C2087" t="str">
            <v xml:space="preserve">M     </v>
          </cell>
          <cell r="D2087" t="str">
            <v>CR</v>
          </cell>
          <cell r="E2087" t="str">
            <v>3,61</v>
          </cell>
        </row>
        <row r="2088">
          <cell r="A2088">
            <v>940</v>
          </cell>
          <cell r="B2088" t="str">
            <v xml:space="preserve">FIO DE COBRE, SOLIDO, CLASSE 1, ISOLACAO EM PVC/A, ANTICHAMA BWF-B, 450/750V, SECAO NOMINAL 6 MM2                                                                                                                                                                                                                                                                                                                                                                                                         </v>
          </cell>
          <cell r="C2088" t="str">
            <v xml:space="preserve">M     </v>
          </cell>
          <cell r="D2088" t="str">
            <v>CR</v>
          </cell>
          <cell r="E2088" t="str">
            <v>5,21</v>
          </cell>
        </row>
        <row r="2089">
          <cell r="A2089">
            <v>44397</v>
          </cell>
          <cell r="B2089" t="str">
            <v xml:space="preserve">FITA / CINTA AUTOADESIVA ELASTOMERICA PARA VEDACAO, L= 50 MM, E = 3 MM                                                                                                                                                                                                                                                                                                                                                                                                                                    </v>
          </cell>
          <cell r="C2089" t="str">
            <v xml:space="preserve">M     </v>
          </cell>
          <cell r="D2089" t="str">
            <v>CR</v>
          </cell>
          <cell r="E2089" t="str">
            <v>4,08</v>
          </cell>
        </row>
        <row r="2090">
          <cell r="A2090">
            <v>406</v>
          </cell>
          <cell r="B2090" t="str">
            <v xml:space="preserve">FITA ACO INOX PARA CINTAR POSTE, L = 19 MM, E = 0,5 MM (ROLO DE 30M)                                                                                                                                                                                                                                                                                                                                                                                                                                      </v>
          </cell>
          <cell r="C2090" t="str">
            <v xml:space="preserve">UN    </v>
          </cell>
          <cell r="D2090" t="str">
            <v>CR</v>
          </cell>
          <cell r="E2090" t="str">
            <v>77,42</v>
          </cell>
        </row>
        <row r="2091">
          <cell r="A2091">
            <v>42529</v>
          </cell>
          <cell r="B2091" t="str">
            <v xml:space="preserve">FITA ADESIVA ALUMINIZADA, PARA INSTALACAO DE MANTAS DE SUBCOBERTURA,  L = *5* CM                                                                                                                                                                                                                                                                                                                                                                                                                          </v>
          </cell>
          <cell r="C2091" t="str">
            <v xml:space="preserve">M     </v>
          </cell>
          <cell r="D2091" t="str">
            <v>AS</v>
          </cell>
          <cell r="E2091" t="str">
            <v>1,31</v>
          </cell>
        </row>
        <row r="2092">
          <cell r="A2092">
            <v>39634</v>
          </cell>
          <cell r="B2092" t="str">
            <v xml:space="preserve">FITA ADESIVA ANTICORROSIVA DE PVC FLEXIVEL, COR PRETA, PARA PROTECAO TUBULACAO, 50 MM X 30 M (L X C), E= *0,25* MM                                                                                                                                                                                                                                                                                                                                                                                        </v>
          </cell>
          <cell r="C2092" t="str">
            <v xml:space="preserve">M     </v>
          </cell>
          <cell r="D2092" t="str">
            <v>CR</v>
          </cell>
          <cell r="E2092" t="str">
            <v>7,42</v>
          </cell>
        </row>
        <row r="2093">
          <cell r="A2093">
            <v>39701</v>
          </cell>
          <cell r="B2093" t="str">
            <v xml:space="preserve">FITA ADESIVA ASFALTICA ALUMINIZADA MULTIUSO, L = 10 CM, ROLO DE 10 M                                                                                                                                                                                                                                                                                                                                                                                                                                      </v>
          </cell>
          <cell r="C2093" t="str">
            <v xml:space="preserve">UN    </v>
          </cell>
          <cell r="D2093" t="str">
            <v>CR</v>
          </cell>
          <cell r="E2093" t="str">
            <v>100,34</v>
          </cell>
        </row>
        <row r="2094">
          <cell r="A2094">
            <v>12815</v>
          </cell>
          <cell r="B2094" t="str">
            <v xml:space="preserve">FITA CREPE ROLO DE 25 MM X 50 M                                                                                                                                                                                                                                                                                                                                                                                                                                                                           </v>
          </cell>
          <cell r="C2094" t="str">
            <v xml:space="preserve">UN    </v>
          </cell>
          <cell r="D2094" t="str">
            <v>CR</v>
          </cell>
          <cell r="E2094" t="str">
            <v>7,76</v>
          </cell>
        </row>
        <row r="2095">
          <cell r="A2095">
            <v>407</v>
          </cell>
          <cell r="B2095" t="str">
            <v xml:space="preserve">FITA DE ALUMINIO PARA PROTECAO DO CONDUTOR LARGURA 10 MM                                                                                                                                                                                                                                                                                                                                                                                                                                                  </v>
          </cell>
          <cell r="C2095" t="str">
            <v xml:space="preserve">KG    </v>
          </cell>
          <cell r="D2095" t="str">
            <v>AS</v>
          </cell>
          <cell r="E2095" t="str">
            <v>54,27</v>
          </cell>
        </row>
        <row r="2096">
          <cell r="A2096">
            <v>39431</v>
          </cell>
          <cell r="B2096" t="str">
            <v xml:space="preserve">FITA DE PAPEL MICROPERFURADO, 50 X 150 MM, PARA TRATAMENTO DE JUNTAS DE CHAPA DE GESSO PARA DRYWALL                                                                                                                                                                                                                                                                                                                                                                                                       </v>
          </cell>
          <cell r="C2096" t="str">
            <v xml:space="preserve">M     </v>
          </cell>
          <cell r="D2096" t="str">
            <v>CR</v>
          </cell>
          <cell r="E2096" t="str">
            <v>0,31</v>
          </cell>
        </row>
        <row r="2097">
          <cell r="A2097">
            <v>39432</v>
          </cell>
          <cell r="B2097" t="str">
            <v xml:space="preserve">FITA DE PAPEL REFORCADA COM LAMINA DE METAL PARA REFORCO DE CANTOS DE CHAPA DE GESSO PARA DRYWALL                                                                                                                                                                                                                                                                                                                                                                                                         </v>
          </cell>
          <cell r="C2097" t="str">
            <v xml:space="preserve">M     </v>
          </cell>
          <cell r="D2097" t="str">
            <v>CR</v>
          </cell>
          <cell r="E2097" t="str">
            <v>2,76</v>
          </cell>
        </row>
        <row r="2098">
          <cell r="A2098">
            <v>20111</v>
          </cell>
          <cell r="B2098" t="str">
            <v xml:space="preserve">FITA ISOLANTE ADESIVA ANTICHAMA, USO ATE 750 V, EM ROLO DE 19 MM X 20 M                                                                                                                                                                                                                                                                                                                                                                                                                                   </v>
          </cell>
          <cell r="C2098" t="str">
            <v xml:space="preserve">UN    </v>
          </cell>
          <cell r="D2098" t="str">
            <v xml:space="preserve">C </v>
          </cell>
          <cell r="E2098" t="str">
            <v>8,25</v>
          </cell>
        </row>
        <row r="2099">
          <cell r="A2099">
            <v>21127</v>
          </cell>
          <cell r="B2099" t="str">
            <v xml:space="preserve">FITA ISOLANTE ADESIVA ANTICHAMA, USO ATE 750 V, EM ROLO DE 19 MM X 5 M                                                                                                                                                                                                                                                                                                                                                                                                                                    </v>
          </cell>
          <cell r="C2099" t="str">
            <v xml:space="preserve">UN    </v>
          </cell>
          <cell r="D2099" t="str">
            <v>CR</v>
          </cell>
          <cell r="E2099" t="str">
            <v>3,11</v>
          </cell>
        </row>
        <row r="2100">
          <cell r="A2100">
            <v>404</v>
          </cell>
          <cell r="B2100" t="str">
            <v xml:space="preserve">FITA ISOLANTE DE BORRACHA AUTOFUSAO, USO ATE 69 KV (ALTA TENSAO)                                                                                                                                                                                                                                                                                                                                                                                                                                          </v>
          </cell>
          <cell r="C2100" t="str">
            <v xml:space="preserve">M     </v>
          </cell>
          <cell r="D2100" t="str">
            <v>CR</v>
          </cell>
          <cell r="E2100" t="str">
            <v>1,12</v>
          </cell>
        </row>
        <row r="2101">
          <cell r="A2101">
            <v>14151</v>
          </cell>
          <cell r="B2101" t="str">
            <v xml:space="preserve">FITA METALICA GRAVADA, L = 17 MM, ROLO DE 25 M, CARGA RECOMENDADA = *120* KGF                                                                                                                                                                                                                                                                                                                                                                                                                             </v>
          </cell>
          <cell r="C2101" t="str">
            <v xml:space="preserve">UN    </v>
          </cell>
          <cell r="D2101" t="str">
            <v>AS</v>
          </cell>
          <cell r="E2101" t="str">
            <v>47,15</v>
          </cell>
        </row>
        <row r="2102">
          <cell r="A2102">
            <v>14153</v>
          </cell>
          <cell r="B2102" t="str">
            <v xml:space="preserve">FITA METALICA PERFURADA, L = *18* MM, ROLO DE 30 M, CARGA RECOMENDADA = *30* KGF                                                                                                                                                                                                                                                                                                                                                                                                                          </v>
          </cell>
          <cell r="C2102" t="str">
            <v xml:space="preserve">UN    </v>
          </cell>
          <cell r="D2102" t="str">
            <v>AS</v>
          </cell>
          <cell r="E2102" t="str">
            <v>53,30</v>
          </cell>
        </row>
        <row r="2103">
          <cell r="A2103">
            <v>14152</v>
          </cell>
          <cell r="B2103" t="str">
            <v xml:space="preserve">FITA METALICA PERFURADA, L = 17 MM, ROLO DE 30 M, CARGA RECOMENDADA = *19* KGF                                                                                                                                                                                                                                                                                                                                                                                                                            </v>
          </cell>
          <cell r="C2103" t="str">
            <v xml:space="preserve">UN    </v>
          </cell>
          <cell r="D2103" t="str">
            <v>AS</v>
          </cell>
          <cell r="E2103" t="str">
            <v>40,91</v>
          </cell>
        </row>
        <row r="2104">
          <cell r="A2104">
            <v>14154</v>
          </cell>
          <cell r="B2104" t="str">
            <v xml:space="preserve">FITA METALICA PERFURADA, L = 25 MM, ROLO DE 30 M, CARGA RECOMENDADA = *222,5* KGF                                                                                                                                                                                                                                                                                                                                                                                                                         </v>
          </cell>
          <cell r="C2104" t="str">
            <v xml:space="preserve">UN    </v>
          </cell>
          <cell r="D2104" t="str">
            <v>AS</v>
          </cell>
          <cell r="E2104" t="str">
            <v>143,21</v>
          </cell>
        </row>
        <row r="2105">
          <cell r="A2105">
            <v>3146</v>
          </cell>
          <cell r="B2105" t="str">
            <v xml:space="preserve">FITA VEDA ROSCA EM ROLOS DE 18 MM X 10 M (L X C)                                                                                                                                                                                                                                                                                                                                                                                                                                                          </v>
          </cell>
          <cell r="C2105" t="str">
            <v xml:space="preserve">UN    </v>
          </cell>
          <cell r="D2105" t="str">
            <v xml:space="preserve">C </v>
          </cell>
          <cell r="E2105" t="str">
            <v>3,81</v>
          </cell>
        </row>
        <row r="2106">
          <cell r="A2106">
            <v>3143</v>
          </cell>
          <cell r="B2106" t="str">
            <v xml:space="preserve">FITA VEDA ROSCA EM ROLOS DE 18 MM X 25 M (L X C)                                                                                                                                                                                                                                                                                                                                                                                                                                                          </v>
          </cell>
          <cell r="C2106" t="str">
            <v xml:space="preserve">UN    </v>
          </cell>
          <cell r="D2106" t="str">
            <v>CR</v>
          </cell>
          <cell r="E2106" t="str">
            <v>8,66</v>
          </cell>
        </row>
        <row r="2107">
          <cell r="A2107">
            <v>3148</v>
          </cell>
          <cell r="B2107" t="str">
            <v xml:space="preserve">FITA VEDA ROSCA EM ROLOS DE 18 MM X 50 M (L X C)                                                                                                                                                                                                                                                                                                                                                                                                                                                          </v>
          </cell>
          <cell r="C2107" t="str">
            <v xml:space="preserve">UN    </v>
          </cell>
          <cell r="D2107" t="str">
            <v>CR</v>
          </cell>
          <cell r="E2107" t="str">
            <v>14,05</v>
          </cell>
        </row>
        <row r="2108">
          <cell r="A2108">
            <v>4310</v>
          </cell>
          <cell r="B2108" t="str">
            <v xml:space="preserve">FIXADOR DE ABA AUTOTRAVANTE PARA TELHA DE FIBROCIMENTO, TIPO CANALETE 90 OU KALHETAO                                                                                                                                                                                                                                                                                                                                                                                                                      </v>
          </cell>
          <cell r="C2108" t="str">
            <v xml:space="preserve">UN    </v>
          </cell>
          <cell r="D2108" t="str">
            <v>CR</v>
          </cell>
          <cell r="E2108" t="str">
            <v>3,83</v>
          </cell>
        </row>
        <row r="2109">
          <cell r="A2109">
            <v>4311</v>
          </cell>
          <cell r="B2109" t="str">
            <v xml:space="preserve">FIXADOR DE ABA SIMPLES PARA TELHA DE FIBROCIMENTO, TIPO CANALETA 49 OU KALHETA                                                                                                                                                                                                                                                                                                                                                                                                                            </v>
          </cell>
          <cell r="C2109" t="str">
            <v xml:space="preserve">UN    </v>
          </cell>
          <cell r="D2109" t="str">
            <v>CR</v>
          </cell>
          <cell r="E2109" t="str">
            <v>2,69</v>
          </cell>
        </row>
        <row r="2110">
          <cell r="A2110">
            <v>4312</v>
          </cell>
          <cell r="B2110" t="str">
            <v xml:space="preserve">FIXADOR DE ABA SIMPLES PARA TELHA DE FIBROCIMENTO, TIPO CANALETA 90 OU KALHETAO                                                                                                                                                                                                                                                                                                                                                                                                                           </v>
          </cell>
          <cell r="C2110" t="str">
            <v xml:space="preserve">UN    </v>
          </cell>
          <cell r="D2110" t="str">
            <v>CR</v>
          </cell>
          <cell r="E2110" t="str">
            <v>3,77</v>
          </cell>
        </row>
        <row r="2111">
          <cell r="A2111">
            <v>13261</v>
          </cell>
          <cell r="B2111" t="str">
            <v xml:space="preserve">FLANELA *30 X 40* CM                                                                                                                                                                                                                                                                                                                                                                                                                                                                                      </v>
          </cell>
          <cell r="C2111" t="str">
            <v xml:space="preserve">UN    </v>
          </cell>
          <cell r="D2111" t="str">
            <v>CR</v>
          </cell>
          <cell r="E2111" t="str">
            <v>1,77</v>
          </cell>
        </row>
        <row r="2112">
          <cell r="A2112">
            <v>3272</v>
          </cell>
          <cell r="B2112" t="str">
            <v xml:space="preserve">FLANGE SEXTAVADO DE FERRO GALVANIZADO, COM ROSCA BSP, DE 1 1/2"                                                                                                                                                                                                                                                                                                                                                                                                                                           </v>
          </cell>
          <cell r="C2112" t="str">
            <v xml:space="preserve">UN    </v>
          </cell>
          <cell r="D2112" t="str">
            <v>AS</v>
          </cell>
          <cell r="E2112" t="str">
            <v>54,59</v>
          </cell>
        </row>
        <row r="2113">
          <cell r="A2113">
            <v>3265</v>
          </cell>
          <cell r="B2113" t="str">
            <v xml:space="preserve">FLANGE SEXTAVADO DE FERRO GALVANIZADO, COM ROSCA BSP, DE 1 1/4"                                                                                                                                                                                                                                                                                                                                                                                                                                           </v>
          </cell>
          <cell r="C2113" t="str">
            <v xml:space="preserve">UN    </v>
          </cell>
          <cell r="D2113" t="str">
            <v>AS</v>
          </cell>
          <cell r="E2113" t="str">
            <v>43,37</v>
          </cell>
        </row>
        <row r="2114">
          <cell r="A2114">
            <v>3262</v>
          </cell>
          <cell r="B2114" t="str">
            <v xml:space="preserve">FLANGE SEXTAVADO DE FERRO GALVANIZADO, COM ROSCA BSP, DE 1/2"                                                                                                                                                                                                                                                                                                                                                                                                                                             </v>
          </cell>
          <cell r="C2114" t="str">
            <v xml:space="preserve">UN    </v>
          </cell>
          <cell r="D2114" t="str">
            <v>AS</v>
          </cell>
          <cell r="E2114" t="str">
            <v>18,98</v>
          </cell>
        </row>
        <row r="2115">
          <cell r="A2115">
            <v>3264</v>
          </cell>
          <cell r="B2115" t="str">
            <v xml:space="preserve">FLANGE SEXTAVADO DE FERRO GALVANIZADO, COM ROSCA BSP, DE 1"                                                                                                                                                                                                                                                                                                                                                                                                                                               </v>
          </cell>
          <cell r="C2115" t="str">
            <v xml:space="preserve">UN    </v>
          </cell>
          <cell r="D2115" t="str">
            <v>AS</v>
          </cell>
          <cell r="E2115" t="str">
            <v>31,18</v>
          </cell>
        </row>
        <row r="2116">
          <cell r="A2116">
            <v>3267</v>
          </cell>
          <cell r="B2116" t="str">
            <v xml:space="preserve">FLANGE SEXTAVADO DE FERRO GALVANIZADO, COM ROSCA BSP, DE 2 1/2"                                                                                                                                                                                                                                                                                                                                                                                                                                           </v>
          </cell>
          <cell r="C2116" t="str">
            <v xml:space="preserve">UN    </v>
          </cell>
          <cell r="D2116" t="str">
            <v>AS</v>
          </cell>
          <cell r="E2116" t="str">
            <v>101,85</v>
          </cell>
        </row>
        <row r="2117">
          <cell r="A2117">
            <v>3266</v>
          </cell>
          <cell r="B2117" t="str">
            <v xml:space="preserve">FLANGE SEXTAVADO DE FERRO GALVANIZADO, COM ROSCA BSP, DE 2"                                                                                                                                                                                                                                                                                                                                                                                                                                               </v>
          </cell>
          <cell r="C2117" t="str">
            <v xml:space="preserve">UN    </v>
          </cell>
          <cell r="D2117" t="str">
            <v>AS</v>
          </cell>
          <cell r="E2117" t="str">
            <v>64,80</v>
          </cell>
        </row>
        <row r="2118">
          <cell r="A2118">
            <v>3263</v>
          </cell>
          <cell r="B2118" t="str">
            <v xml:space="preserve">FLANGE SEXTAVADO DE FERRO GALVANIZADO, COM ROSCA BSP, DE 3/4"                                                                                                                                                                                                                                                                                                                                                                                                                                             </v>
          </cell>
          <cell r="C2118" t="str">
            <v xml:space="preserve">UN    </v>
          </cell>
          <cell r="D2118" t="str">
            <v>AS</v>
          </cell>
          <cell r="E2118" t="str">
            <v>25,93</v>
          </cell>
        </row>
        <row r="2119">
          <cell r="A2119">
            <v>3268</v>
          </cell>
          <cell r="B2119" t="str">
            <v xml:space="preserve">FLANGE SEXTAVADO DE FERRO GALVANIZADO, COM ROSCA BSP, DE 3"                                                                                                                                                                                                                                                                                                                                                                                                                                               </v>
          </cell>
          <cell r="C2119" t="str">
            <v xml:space="preserve">UN    </v>
          </cell>
          <cell r="D2119" t="str">
            <v>AS</v>
          </cell>
          <cell r="E2119" t="str">
            <v>137,71</v>
          </cell>
        </row>
        <row r="2120">
          <cell r="A2120">
            <v>3271</v>
          </cell>
          <cell r="B2120" t="str">
            <v xml:space="preserve">FLANGE SEXTAVADO DE FERRO GALVANIZADO, COM ROSCA BSP, DE 4"                                                                                                                                                                                                                                                                                                                                                                                                                                               </v>
          </cell>
          <cell r="C2120" t="str">
            <v xml:space="preserve">UN    </v>
          </cell>
          <cell r="D2120" t="str">
            <v>AS</v>
          </cell>
          <cell r="E2120" t="str">
            <v>203,58</v>
          </cell>
        </row>
        <row r="2121">
          <cell r="A2121">
            <v>3270</v>
          </cell>
          <cell r="B2121" t="str">
            <v xml:space="preserve">FLANGE SEXTAVADO DE FERRO GALVANIZADO, COM ROSCA BSP, DE 6"                                                                                                                                                                                                                                                                                                                                                                                                                                               </v>
          </cell>
          <cell r="C2121" t="str">
            <v xml:space="preserve">UN    </v>
          </cell>
          <cell r="D2121" t="str">
            <v>AS</v>
          </cell>
          <cell r="E2121" t="str">
            <v>342,04</v>
          </cell>
        </row>
        <row r="2122">
          <cell r="A2122">
            <v>3275</v>
          </cell>
          <cell r="B2122" t="str">
            <v xml:space="preserve">FORRO COMPOSTO POR PAINEIS DE LA DE VIDRO, REVESTIDOS EM PVC MICROPERFURADO, DE *1250 X 625* MM, ESPESSURA 15 MM (COM COLOCACAO)                                                                                                                                                                                                                                                                                                                                                                          </v>
          </cell>
          <cell r="C2122" t="str">
            <v xml:space="preserve">M2    </v>
          </cell>
          <cell r="D2122" t="str">
            <v>CR</v>
          </cell>
          <cell r="E2122" t="str">
            <v>112,39</v>
          </cell>
        </row>
        <row r="2123">
          <cell r="A2123">
            <v>39512</v>
          </cell>
          <cell r="B2123" t="str">
            <v xml:space="preserve">FORRO DE FIBRA MINERAL EM PLACAS DE 1250 X 625 MM, E = 15 MM, BORDA RETA, COM PINTURA ANTIMOFO, APOIADO EM PERFIL DE ACO GALVANIZADO COM 24 MM DE BASE - INSTALADO                                                                                                                                                                                                                                                                                                                                        </v>
          </cell>
          <cell r="C2123" t="str">
            <v xml:space="preserve">M2    </v>
          </cell>
          <cell r="D2123" t="str">
            <v>AS</v>
          </cell>
          <cell r="E2123" t="str">
            <v>132,65</v>
          </cell>
        </row>
        <row r="2124">
          <cell r="A2124">
            <v>39511</v>
          </cell>
          <cell r="B2124" t="str">
            <v xml:space="preserve">FORRO DE FIBRA MINERAL EM PLACAS DE 625 X 625 MM, E = 15 MM, BORDA RETA, COM PINTURA ANTIMOFO, APOIADO EM PERFIL DE ACO GALVANIZADO COM 24 MM DE BASE - INSTALADO                                                                                                                                                                                                                                                                                                                                         </v>
          </cell>
          <cell r="C2124" t="str">
            <v xml:space="preserve">M2    </v>
          </cell>
          <cell r="D2124" t="str">
            <v>AS</v>
          </cell>
          <cell r="E2124" t="str">
            <v>144,69</v>
          </cell>
        </row>
        <row r="2125">
          <cell r="A2125">
            <v>39513</v>
          </cell>
          <cell r="B2125" t="str">
            <v xml:space="preserve">FORRO DE FIBRA MINERAL EM PLACAS DE 625 X 625 MM, E = 15/16 MM, BORDA REBAIXADA, COM PINTURA ANTIMOFO, APOIADO EM PERFIL DE ACO GALVANIZADO COM 24 MM DE BASE - INSTALADO                                                                                                                                                                                                                                                                                                                                 </v>
          </cell>
          <cell r="C2125" t="str">
            <v xml:space="preserve">M2    </v>
          </cell>
          <cell r="D2125" t="str">
            <v>AS</v>
          </cell>
          <cell r="E2125" t="str">
            <v>155,19</v>
          </cell>
        </row>
        <row r="2126">
          <cell r="A2126">
            <v>3286</v>
          </cell>
          <cell r="B2126" t="str">
            <v xml:space="preserve">FORRO DE MADEIRA CEDRINHO OU EQUIVALENTE DA REGIAO, ENCAIXE MACHO/FEMEA COM FRISO, *10 X 1* CM (SEM COLOCACAO)                                                                                                                                                                                                                                                                                                                                                                                            </v>
          </cell>
          <cell r="C2126" t="str">
            <v xml:space="preserve">M2    </v>
          </cell>
          <cell r="D2126" t="str">
            <v>AS</v>
          </cell>
          <cell r="E2126" t="str">
            <v>80,73</v>
          </cell>
        </row>
        <row r="2127">
          <cell r="A2127">
            <v>3287</v>
          </cell>
          <cell r="B2127" t="str">
            <v xml:space="preserve">FORRO DE MADEIRA CUMARU/IPE CHAMPANHE OU EQUIVALENTE DA REGIAO, ENCAIXE MACHO/FEMEA COM FRISO, *10 X 1* CM (SEM COLOCACAO)                                                                                                                                                                                                                                                                                                                                                                                </v>
          </cell>
          <cell r="C2127" t="str">
            <v xml:space="preserve">M2    </v>
          </cell>
          <cell r="D2127" t="str">
            <v>AS</v>
          </cell>
          <cell r="E2127" t="str">
            <v>122,00</v>
          </cell>
        </row>
        <row r="2128">
          <cell r="A2128">
            <v>3283</v>
          </cell>
          <cell r="B2128" t="str">
            <v xml:space="preserve">FORRO DE MADEIRA PINUS OU EQUIVALENTE DA REGIAO, ENCAIXE MACHO/FEMEA COM FRISO, *10 X 1* CM (SEM COLOCACAO)                                                                                                                                                                                                                                                                                                                                                                                               </v>
          </cell>
          <cell r="C2128" t="str">
            <v xml:space="preserve">M2    </v>
          </cell>
          <cell r="D2128" t="str">
            <v>AS</v>
          </cell>
          <cell r="E2128" t="str">
            <v>25,62</v>
          </cell>
        </row>
        <row r="2129">
          <cell r="A2129">
            <v>11587</v>
          </cell>
          <cell r="B2129" t="str">
            <v xml:space="preserve">FORRO DE PVC LISO, BRANCO, REGUA DE 10 CM, ESPESSURA DE 8 MM A 10 MM (COM COLOCACAO / SEM ESTRUTURA METALICA)                                                                                                                                                                                                                                                                                                                                                                                             </v>
          </cell>
          <cell r="C2129" t="str">
            <v xml:space="preserve">M2    </v>
          </cell>
          <cell r="D2129" t="str">
            <v>CR</v>
          </cell>
          <cell r="E2129" t="str">
            <v>77,06</v>
          </cell>
        </row>
        <row r="2130">
          <cell r="A2130">
            <v>36225</v>
          </cell>
          <cell r="B2130" t="str">
            <v xml:space="preserve">FORRO DE PVC LISO, BRANCO, REGUA DE 20 CM, ESPESSURA DE 8 MM A 10 MM, COMPRIMENTO 6 M (SEM COLOCACAO)                                                                                                                                                                                                                                                                                                                                                                                                     </v>
          </cell>
          <cell r="C2130" t="str">
            <v xml:space="preserve">M2    </v>
          </cell>
          <cell r="D2130" t="str">
            <v>CR</v>
          </cell>
          <cell r="E2130" t="str">
            <v>31,30</v>
          </cell>
        </row>
        <row r="2131">
          <cell r="A2131">
            <v>36230</v>
          </cell>
          <cell r="B2131" t="str">
            <v xml:space="preserve">FORRO DE PVC, FRISADO, BRANCO, REGUA DE 10 CM, ESPESSURA DE 8 MM A 10 MM E COMPRIMENTO 6 M (SEM COLOCACAO)                                                                                                                                                                                                                                                                                                                                                                                                </v>
          </cell>
          <cell r="C2131" t="str">
            <v xml:space="preserve">M2    </v>
          </cell>
          <cell r="D2131" t="str">
            <v xml:space="preserve">C </v>
          </cell>
          <cell r="E2131" t="str">
            <v>23,00</v>
          </cell>
        </row>
        <row r="2132">
          <cell r="A2132">
            <v>36238</v>
          </cell>
          <cell r="B2132" t="str">
            <v xml:space="preserve">FORRO DE PVC, FRISADO, BRANCO, REGUA DE 20 CM, ESPESSURA DE 8 MM A 10 MM E COMPRIMENTO 6 M (SEM COLOCACAO)                                                                                                                                                                                                                                                                                                                                                                                                </v>
          </cell>
          <cell r="C2132" t="str">
            <v xml:space="preserve">M2    </v>
          </cell>
          <cell r="D2132" t="str">
            <v>CR</v>
          </cell>
          <cell r="E2132" t="str">
            <v>22,47</v>
          </cell>
        </row>
        <row r="2133">
          <cell r="A2133">
            <v>39363</v>
          </cell>
          <cell r="B2133" t="str">
            <v xml:space="preserve">FOSSA SEPTICA, SEM FILTRO, EM POLIETILENO DE ALTA DENSIDADE (PEAD), PARA 15 A 30 CONTRIBUINTES, CILINDRICA, COM TAMPA, CAPACIDADE APROXIMADA DE *5500* LITROS (NBR 7229)                                                                                                                                                                                                                                                                                                                                  </v>
          </cell>
          <cell r="C2133" t="str">
            <v xml:space="preserve">UN    </v>
          </cell>
          <cell r="D2133" t="str">
            <v>CR</v>
          </cell>
          <cell r="E2133" t="str">
            <v>4.664,27</v>
          </cell>
        </row>
        <row r="2134">
          <cell r="A2134">
            <v>39361</v>
          </cell>
          <cell r="B2134" t="str">
            <v xml:space="preserve">FOSSA SEPTICA, SEM FILTRO, EM POLIETILENO DE ALTA DENSIDADE (PEAD), PARA 4 A 7 CONTRIBUINTES, CILINDRICA, COM TAMPA, CAPACIDADE APROXIMADA DE *1100* LITROS (NBR 7229)                                                                                                                                                                                                                                                                                                                                    </v>
          </cell>
          <cell r="C2134" t="str">
            <v xml:space="preserve">UN    </v>
          </cell>
          <cell r="D2134" t="str">
            <v>CR</v>
          </cell>
          <cell r="E2134" t="str">
            <v>1.424,96</v>
          </cell>
        </row>
        <row r="2135">
          <cell r="A2135">
            <v>39362</v>
          </cell>
          <cell r="B2135" t="str">
            <v xml:space="preserve">FOSSA SEPTICA, SEM FILTRO, EM POLIETILENO DE ALTA DENSIDADE (PEAD), PARA 8 A 14 CONTRIBUINTES, CILINDRICA, COM TAMPA, CAPACIDADE APROXIMADA DE *3000* LITROS (NBR 7229)                                                                                                                                                                                                                                                                                                                                   </v>
          </cell>
          <cell r="C2135" t="str">
            <v xml:space="preserve">UN    </v>
          </cell>
          <cell r="D2135" t="str">
            <v>CR</v>
          </cell>
          <cell r="E2135" t="str">
            <v>2.517,28</v>
          </cell>
        </row>
        <row r="2136">
          <cell r="A2136">
            <v>39364</v>
          </cell>
          <cell r="B2136" t="str">
            <v xml:space="preserve">FOSSA SEPTICA,SEM FILTRO, EM POLIETILENO DE ALTA DENSIDADE (PEAD), PARA 40 A 52 CONTRIBUINTES, CILINDRICA, COM TAMPA, CAPACIDADE APROXIMADA DE *10000* LITROS (NBR 7229)                                                                                                                                                                                                                                                                                                                                  </v>
          </cell>
          <cell r="C2136" t="str">
            <v xml:space="preserve">UN    </v>
          </cell>
          <cell r="D2136" t="str">
            <v>CR</v>
          </cell>
          <cell r="E2136" t="str">
            <v>9.838,18</v>
          </cell>
        </row>
        <row r="2137">
          <cell r="A2137">
            <v>14576</v>
          </cell>
          <cell r="B2137" t="str">
            <v xml:space="preserve">FRESADORA DE ASFALTO A FRIO SOBRE ESTEIRAS, LARG. FRESAGEM 2,00 M, POT. 410 KW/550 HP                                                                                                                                                                                                                                                                                                                                                                                                                     </v>
          </cell>
          <cell r="C2137" t="str">
            <v xml:space="preserve">UN    </v>
          </cell>
          <cell r="D2137" t="str">
            <v>AS</v>
          </cell>
          <cell r="E2137" t="str">
            <v>6.786.428,86</v>
          </cell>
        </row>
        <row r="2138">
          <cell r="A2138">
            <v>13877</v>
          </cell>
          <cell r="B2138" t="str">
            <v xml:space="preserve">FRESADORA DE ASFALTO A FRIO SOBRE RODAS, LARG. FRESAGEM 1,00 M, POT. 155 KW/208 HP                                                                                                                                                                                                                                                                                                                                                                                                                        </v>
          </cell>
          <cell r="C2138" t="str">
            <v xml:space="preserve">UN    </v>
          </cell>
          <cell r="D2138" t="str">
            <v>AS</v>
          </cell>
          <cell r="E2138" t="str">
            <v>2.905.168,98</v>
          </cell>
        </row>
        <row r="2139">
          <cell r="A2139">
            <v>7307</v>
          </cell>
          <cell r="B2139" t="str">
            <v xml:space="preserve">FUNDO ANTICORROSIVO PARA METAIS FERROSOS (ZARCAO)                                                                                                                                                                                                                                                                                                                                                                                                                                                         </v>
          </cell>
          <cell r="C2139" t="str">
            <v xml:space="preserve">L     </v>
          </cell>
          <cell r="D2139" t="str">
            <v>CR</v>
          </cell>
          <cell r="E2139" t="str">
            <v>37,55</v>
          </cell>
        </row>
        <row r="2140">
          <cell r="A2140">
            <v>38122</v>
          </cell>
          <cell r="B2140" t="str">
            <v xml:space="preserve">FUNDO PREPARADOR ACRILICO BASE AGUA                                                                                                                                                                                                                                                                                                                                                                                                                                                                       </v>
          </cell>
          <cell r="C2140" t="str">
            <v xml:space="preserve">L     </v>
          </cell>
          <cell r="D2140" t="str">
            <v>CR</v>
          </cell>
          <cell r="E2140" t="str">
            <v>21,32</v>
          </cell>
        </row>
        <row r="2141">
          <cell r="A2141">
            <v>43653</v>
          </cell>
          <cell r="B2141" t="str">
            <v xml:space="preserve">FUNDO SINTETICO NIVELADOR BRANCO FOSCO PARA MADEIRA                                                                                                                                                                                                                                                                                                                                                                                                                                                       </v>
          </cell>
          <cell r="C2141" t="str">
            <v xml:space="preserve">L     </v>
          </cell>
          <cell r="D2141" t="str">
            <v>CR</v>
          </cell>
          <cell r="E2141" t="str">
            <v>24,69</v>
          </cell>
        </row>
        <row r="2142">
          <cell r="A2142">
            <v>38633</v>
          </cell>
          <cell r="B2142" t="str">
            <v xml:space="preserve">FURO PARA TORNEIRA OU OUTROS ACESSORIOS  EM BANCADA DE MARMORE/ GRANITO OU OUTRO TIPO DE PEDRA NATURAL                                                                                                                                                                                                                                                                                                                                                                                                    </v>
          </cell>
          <cell r="C2142" t="str">
            <v xml:space="preserve">UN    </v>
          </cell>
          <cell r="D2142" t="str">
            <v>CR</v>
          </cell>
          <cell r="E2142" t="str">
            <v>19,19</v>
          </cell>
        </row>
        <row r="2143">
          <cell r="A2143">
            <v>12344</v>
          </cell>
          <cell r="B2143" t="str">
            <v xml:space="preserve">FUSIVEL DIAZED 20 A TAMANHO DII, CAPACIDADE DE INTERRUPCAO DE 50 KA EM VCA E 8 KA EM VCC, TENSAO NOMIMNAL DE 500 V                                                                                                                                                                                                                                                                                                                                                                                        </v>
          </cell>
          <cell r="C2143" t="str">
            <v xml:space="preserve">UN    </v>
          </cell>
          <cell r="D2143" t="str">
            <v>CR</v>
          </cell>
          <cell r="E2143" t="str">
            <v>3,70</v>
          </cell>
        </row>
        <row r="2144">
          <cell r="A2144">
            <v>12343</v>
          </cell>
          <cell r="B2144" t="str">
            <v xml:space="preserve">FUSIVEL DIAZED 35 A TAMANHO DIII, CAPACIDADE DE INTERRUPCAO DE 50 KA EM VCA E 8 KA EM VCC, TENSAO NOMIMNAL DE 500 V                                                                                                                                                                                                                                                                                                                                                                                       </v>
          </cell>
          <cell r="C2144" t="str">
            <v xml:space="preserve">UN    </v>
          </cell>
          <cell r="D2144" t="str">
            <v>CR</v>
          </cell>
          <cell r="E2144" t="str">
            <v>5,74</v>
          </cell>
        </row>
        <row r="2145">
          <cell r="A2145">
            <v>3295</v>
          </cell>
          <cell r="B2145" t="str">
            <v xml:space="preserve">FUSIVEL NH *36* A 80 AMPERES, TAMANHO 00, CAPACIDADE DE INTERRUPCAO DE 120 KA, TENSAO NOMIMNAL DE 500 V                                                                                                                                                                                                                                                                                                                                                                                                   </v>
          </cell>
          <cell r="C2145" t="str">
            <v xml:space="preserve">UN    </v>
          </cell>
          <cell r="D2145" t="str">
            <v>CR</v>
          </cell>
          <cell r="E2145" t="str">
            <v>20,06</v>
          </cell>
        </row>
        <row r="2146">
          <cell r="A2146">
            <v>3302</v>
          </cell>
          <cell r="B2146" t="str">
            <v xml:space="preserve">FUSIVEL NH 100 A TAMANHO 00, CAPACIDADE DE INTERRUPCAO DE 120 KA, TENSAO NOMIMNAL DE 500 V                                                                                                                                                                                                                                                                                                                                                                                                                </v>
          </cell>
          <cell r="C2146" t="str">
            <v xml:space="preserve">UN    </v>
          </cell>
          <cell r="D2146" t="str">
            <v>CR</v>
          </cell>
          <cell r="E2146" t="str">
            <v>20,97</v>
          </cell>
        </row>
        <row r="2147">
          <cell r="A2147">
            <v>3297</v>
          </cell>
          <cell r="B2147" t="str">
            <v xml:space="preserve">FUSIVEL NH 125 A TAMANHO 00, CAPACIDADE DE INTERRUPCAO DE 120 KA, TENSAO NOMIMNAL DE 500 V                                                                                                                                                                                                                                                                                                                                                                                                                </v>
          </cell>
          <cell r="C2147" t="str">
            <v xml:space="preserve">UN    </v>
          </cell>
          <cell r="D2147" t="str">
            <v>CR</v>
          </cell>
          <cell r="E2147" t="str">
            <v>22,38</v>
          </cell>
        </row>
        <row r="2148">
          <cell r="A2148">
            <v>3294</v>
          </cell>
          <cell r="B2148" t="str">
            <v xml:space="preserve">FUSIVEL NH 160 A TAMANHO 00, CAPACIDADE DE INTERRUPCAO DE 120 KA, TENSAO NOMIMNAL DE 500 V                                                                                                                                                                                                                                                                                                                                                                                                                </v>
          </cell>
          <cell r="C2148" t="str">
            <v xml:space="preserve">UN    </v>
          </cell>
          <cell r="D2148" t="str">
            <v>CR</v>
          </cell>
          <cell r="E2148" t="str">
            <v>22,72</v>
          </cell>
        </row>
        <row r="2149">
          <cell r="A2149">
            <v>3292</v>
          </cell>
          <cell r="B2149" t="str">
            <v xml:space="preserve">FUSIVEL NH 20 A TAMANHO 000, CAPACIDADE DE INTERRUPCAO DE 120 KA, TENSAO NOMIMNAL DE 500 V                                                                                                                                                                                                                                                                                                                                                                                                                </v>
          </cell>
          <cell r="C2149" t="str">
            <v xml:space="preserve">UN    </v>
          </cell>
          <cell r="D2149" t="str">
            <v xml:space="preserve">C </v>
          </cell>
          <cell r="E2149" t="str">
            <v>21,35</v>
          </cell>
        </row>
        <row r="2150">
          <cell r="A2150">
            <v>3298</v>
          </cell>
          <cell r="B2150" t="str">
            <v xml:space="preserve">FUSIVEL NH 200 A 250 AMPERES, TAMANHO 1, CAPACIDADE DE INTERRUPCAO DE 120 KA, TENSAO NOMIMNAL DE 500 V                                                                                                                                                                                                                                                                                                                                                                                                    </v>
          </cell>
          <cell r="C2150" t="str">
            <v xml:space="preserve">UN    </v>
          </cell>
          <cell r="D2150" t="str">
            <v>CR</v>
          </cell>
          <cell r="E2150" t="str">
            <v>50,03</v>
          </cell>
        </row>
        <row r="2151">
          <cell r="A2151">
            <v>11596</v>
          </cell>
          <cell r="B2151" t="str">
            <v xml:space="preserve">GABIAO  TIPO CAIXA, MALHA HEXAGONAL 8 X 10 CM (ZN/AL), FIO 2,7 MM, DIMENSOES 2,0 X 1,0 X 0,5 M (C X L X A)                                                                                                                                                                                                                                                                                                                                                                                                </v>
          </cell>
          <cell r="C2151" t="str">
            <v xml:space="preserve">UN    </v>
          </cell>
          <cell r="D2151" t="str">
            <v>CR</v>
          </cell>
          <cell r="E2151" t="str">
            <v>541,36</v>
          </cell>
        </row>
        <row r="2152">
          <cell r="A2152">
            <v>34802</v>
          </cell>
          <cell r="B2152" t="str">
            <v xml:space="preserve">GABIAO MANTA (COLCHAO) MALHA HEXAGONAL 6 X 8 CM (ZN/AL REVESTIDO COM POLIMERO), DIMENSOES 4,0 X 2,0 X 0,17 M (C X L X A) FIO 2 MM                                                                                                                                                                                                                                                                                                                                                                         </v>
          </cell>
          <cell r="C2152" t="str">
            <v xml:space="preserve">UN    </v>
          </cell>
          <cell r="D2152" t="str">
            <v>CR</v>
          </cell>
          <cell r="E2152" t="str">
            <v>1.486,76</v>
          </cell>
        </row>
        <row r="2153">
          <cell r="A2153">
            <v>11588</v>
          </cell>
          <cell r="B2153" t="str">
            <v xml:space="preserve">GABIAO MANTA (COLCHAO) MALHA HEXAGONAL 6 X 8 CM (ZN/AL REVESTIDO COM POLIMERO), FIO 2 MM, DIMENSOES 4,0 X 2,0 X 0,23 M (C X L X A)                                                                                                                                                                                                                                                                                                                                                                        </v>
          </cell>
          <cell r="C2153" t="str">
            <v xml:space="preserve">UN    </v>
          </cell>
          <cell r="D2153" t="str">
            <v>CR</v>
          </cell>
          <cell r="E2153" t="str">
            <v>1.603,97</v>
          </cell>
        </row>
        <row r="2154">
          <cell r="A2154">
            <v>34383</v>
          </cell>
          <cell r="B2154" t="str">
            <v xml:space="preserve">GABIAO MANTA (COLCHAO) MALHA HEXAGONAL 6 X 8 CM (ZN/AL REVESTIDO COM POLIMERO), FIO 2 MM, DIMENSOES 4,0 X 2,0 X 0,3 M (C X L X A)                                                                                                                                                                                                                                                                                                                                                                         </v>
          </cell>
          <cell r="C2154" t="str">
            <v xml:space="preserve">UN    </v>
          </cell>
          <cell r="D2154" t="str">
            <v>CR</v>
          </cell>
          <cell r="E2154" t="str">
            <v>1.764,49</v>
          </cell>
        </row>
        <row r="2155">
          <cell r="A2155">
            <v>40451</v>
          </cell>
          <cell r="B2155" t="str">
            <v xml:space="preserve">GABIAO MANTA (COLCHAO) MALHA HEXAGONAL 6 X 8 CM (ZN/AL REVESTIDO COM POLIMERO), FIO 2,0 MM, DIMENSOES 5,0 X 2,0 X 0,17 M (C X L X A)                                                                                                                                                                                                                                                                                                                                                                      </v>
          </cell>
          <cell r="C2155" t="str">
            <v xml:space="preserve">M2    </v>
          </cell>
          <cell r="D2155" t="str">
            <v>CR</v>
          </cell>
          <cell r="E2155" t="str">
            <v>142,63</v>
          </cell>
        </row>
        <row r="2156">
          <cell r="A2156">
            <v>40453</v>
          </cell>
          <cell r="B2156" t="str">
            <v xml:space="preserve">GABIAO MANTA (COLCHAO) MALHA HEXAGONAL 6 X 8 CM (ZN/AL REVESTIDO COM POLIMERO), FIO 2,0 MM, DIMENSOES 5,0 X 2,0 X 0,23 M (C X L X A)                                                                                                                                                                                                                                                                                                                                                                      </v>
          </cell>
          <cell r="C2156" t="str">
            <v xml:space="preserve">M2    </v>
          </cell>
          <cell r="D2156" t="str">
            <v>CR</v>
          </cell>
          <cell r="E2156" t="str">
            <v>154,32</v>
          </cell>
        </row>
        <row r="2157">
          <cell r="A2157">
            <v>40452</v>
          </cell>
          <cell r="B2157" t="str">
            <v xml:space="preserve">GABIAO MANTA (COLCHAO) MALHA HEXAGONAL 6 X 8 CM (ZN/AL REVESTIDO COM POLIMERO), FIO 2,0 MM, DIMENSOES 5,0 X 2,0 X 0,30 M (C X L X A)                                                                                                                                                                                                                                                                                                                                                                      </v>
          </cell>
          <cell r="C2157" t="str">
            <v xml:space="preserve">M2    </v>
          </cell>
          <cell r="D2157" t="str">
            <v>CR</v>
          </cell>
          <cell r="E2157" t="str">
            <v>169,27</v>
          </cell>
        </row>
        <row r="2158">
          <cell r="A2158">
            <v>11594</v>
          </cell>
          <cell r="B2158" t="str">
            <v xml:space="preserve">GABIAO SACO MALHA HEXAGONAL 8 X 10 CM (ZN/AL REVESTIDO COM POLIMERO),  FIO 2,4 MM, DIMENSOES 3,0 X 0,65 M                                                                                                                                                                                                                                                                                                                                                                                                 </v>
          </cell>
          <cell r="C2158" t="str">
            <v xml:space="preserve">UN    </v>
          </cell>
          <cell r="D2158" t="str">
            <v>CR</v>
          </cell>
          <cell r="E2158" t="str">
            <v>511,23</v>
          </cell>
        </row>
        <row r="2159">
          <cell r="A2159">
            <v>3311</v>
          </cell>
          <cell r="B2159" t="str">
            <v xml:space="preserve">GABIAO SACO MALHA HEXAGONAL 8 X 10 CM (ZN/AL REVESTIDO COM POLIMERO), FIO 2,4 MM, H = 0,65 M                                                                                                                                                                                                                                                                                                                                                                                                              </v>
          </cell>
          <cell r="C2159" t="str">
            <v xml:space="preserve">M3    </v>
          </cell>
          <cell r="D2159" t="str">
            <v>CR</v>
          </cell>
          <cell r="E2159" t="str">
            <v>511,23</v>
          </cell>
        </row>
        <row r="2160">
          <cell r="A2160">
            <v>11599</v>
          </cell>
          <cell r="B2160" t="str">
            <v xml:space="preserve">GABIAO SACO MALHA HEXAGONAL 8 X 10 CM (ZN/AL), FIO 2,7 MM, DIMENSOES 4,0 X 0,65 M                                                                                                                                                                                                                                                                                                                                                                                                                         </v>
          </cell>
          <cell r="C2160" t="str">
            <v xml:space="preserve">UN    </v>
          </cell>
          <cell r="D2160" t="str">
            <v>CR</v>
          </cell>
          <cell r="E2160" t="str">
            <v>679,88</v>
          </cell>
        </row>
        <row r="2161">
          <cell r="A2161">
            <v>11593</v>
          </cell>
          <cell r="B2161" t="str">
            <v xml:space="preserve">GABIAO TIPO CAIXA MALHA HEXAGONAL 8 X 10 CM (ZN/AL REVESTIDO COM POLIMERO),  FIO 2,4 MM, DIMENSOES 2,0 X 1,0 X 1,0 M (C X L X A)                                                                                                                                                                                                                                                                                                                                                                          </v>
          </cell>
          <cell r="C2161" t="str">
            <v xml:space="preserve">UN    </v>
          </cell>
          <cell r="D2161" t="str">
            <v>CR</v>
          </cell>
          <cell r="E2161" t="str">
            <v>953,15</v>
          </cell>
        </row>
        <row r="2162">
          <cell r="A2162">
            <v>3314</v>
          </cell>
          <cell r="B2162" t="str">
            <v xml:space="preserve">GABIAO TIPO CAIXA MALHA HEXAGONAL 8 X 10 CM (ZN/AL REVESTIDO COM POLIMERO),  FIO 2,4 MM, H = 0,50 M                                                                                                                                                                                                                                                                                                                                                                                                       </v>
          </cell>
          <cell r="C2162" t="str">
            <v xml:space="preserve">M3    </v>
          </cell>
          <cell r="D2162" t="str">
            <v>CR</v>
          </cell>
          <cell r="E2162" t="str">
            <v>681,70</v>
          </cell>
        </row>
        <row r="2163">
          <cell r="A2163">
            <v>11597</v>
          </cell>
          <cell r="B2163" t="str">
            <v xml:space="preserve">GABIAO TIPO CAIXA MALHA HEXAGONAL 8 X 10 CM (ZN/AL), FIO 2,7 MM, DIMENSOES 2,0 X 1,0 X 1,0 M (C X L X A)                                                                                                                                                                                                                                                                                                                                                                                                  </v>
          </cell>
          <cell r="C2163" t="str">
            <v xml:space="preserve">UN    </v>
          </cell>
          <cell r="D2163" t="str">
            <v>CR</v>
          </cell>
          <cell r="E2163" t="str">
            <v>792,73</v>
          </cell>
        </row>
        <row r="2164">
          <cell r="A2164">
            <v>3309</v>
          </cell>
          <cell r="B2164" t="str">
            <v xml:space="preserve">GABIAO TIPO CAIXA MALHA HEXAGONAL 8 X 10 CM (ZN/AL), FIO 2,7 MM, H = 0,50 M                                                                                                                                                                                                                                                                                                                                                                                                                               </v>
          </cell>
          <cell r="C2164" t="str">
            <v xml:space="preserve">M3    </v>
          </cell>
          <cell r="D2164" t="str">
            <v>CR</v>
          </cell>
          <cell r="E2164" t="str">
            <v>541,36</v>
          </cell>
        </row>
        <row r="2165">
          <cell r="A2165">
            <v>34612</v>
          </cell>
          <cell r="B2165" t="str">
            <v xml:space="preserve">GABIAO TIPO CAIXA PARA SOLO REFORCADO, MALHA HEXAGONAL DE DUPLA TORCAO 8 X 10 CM (ZN/AL REVESTIDO COM POLIMERO), FIO 2,7 MM, DIMENSOES 2,0 X 1,0 X 0,5 M, COM CAUDA DE 3,0 M                                                                                                                                                                                                                                                                                                                              </v>
          </cell>
          <cell r="C2165" t="str">
            <v xml:space="preserve">UN    </v>
          </cell>
          <cell r="D2165" t="str">
            <v>CR</v>
          </cell>
          <cell r="E2165" t="str">
            <v>980,47</v>
          </cell>
        </row>
        <row r="2166">
          <cell r="A2166">
            <v>34635</v>
          </cell>
          <cell r="B2166" t="str">
            <v xml:space="preserve">GABIAO TIPO CAIXA PARA SOLO REFORCADO, MALHA HEXAGONAL DE DUPLA TORCAO 8 X 10 CM (ZN/AL REVESTIDO COM POLIMERO), FIO 2,7 MM, DIMENSOES 2,0 X 1,0 X 1,0 M, COM CAUDA DE 3,0 M                                                                                                                                                                                                                                                                                                                              </v>
          </cell>
          <cell r="C2166" t="str">
            <v xml:space="preserve">UN    </v>
          </cell>
          <cell r="D2166" t="str">
            <v>CR</v>
          </cell>
          <cell r="E2166" t="str">
            <v>1.260,83</v>
          </cell>
        </row>
        <row r="2167">
          <cell r="A2167">
            <v>34633</v>
          </cell>
          <cell r="B2167" t="str">
            <v xml:space="preserve">GABIAO TIPO CAIXA PARA SOLO REFORCADO, MALHA HEXAGONAL DE DUPLA TORCAO 8 X 10 CM (ZN/AL REVESTIDO COM POLIMERO), FIO 2,7 MM, DIMENSOES 2,0 X 1,0 X 1,0 M, COM CAUDA DE 4,0 M                                                                                                                                                                                                                                                                                                                              </v>
          </cell>
          <cell r="C2167" t="str">
            <v xml:space="preserve">UN    </v>
          </cell>
          <cell r="D2167" t="str">
            <v>CR</v>
          </cell>
          <cell r="E2167" t="str">
            <v>1.389,77</v>
          </cell>
        </row>
        <row r="2168">
          <cell r="A2168">
            <v>40440</v>
          </cell>
          <cell r="B2168" t="str">
            <v xml:space="preserve">GABIAO TIPO CAIXA PARA SOLO REFORCADO, MALHA HEXAGONAL 8 X 10 CM (ZN/AL REVESTIDO COM POLIMERO), FIO 2,7 MM, DIMENSOES 2,0 X 1,0 X 0,5 M, COM CAUDA DE 4,0 M                                                                                                                                                                                                                                                                                                                                              </v>
          </cell>
          <cell r="C2168" t="str">
            <v xml:space="preserve">M3    </v>
          </cell>
          <cell r="D2168" t="str">
            <v>CR</v>
          </cell>
          <cell r="E2168" t="str">
            <v>710,05</v>
          </cell>
        </row>
        <row r="2169">
          <cell r="A2169">
            <v>40441</v>
          </cell>
          <cell r="B2169" t="str">
            <v xml:space="preserve">GABIAO TIPO CAIXA PARA SOLO REFORCADO, MALHA HEXAGONAL 8 X 10 CM (ZN/AL REVESTIDO COM POLIMERO), FIO 2,7 MM, DIMENSOES 2,0 X 1,0 X 1,0 M, COM CAUDA DE 4,0 M                                                                                                                                                                                                                                                                                                                                              </v>
          </cell>
          <cell r="C2169" t="str">
            <v xml:space="preserve">M3    </v>
          </cell>
          <cell r="D2169" t="str">
            <v>CR</v>
          </cell>
          <cell r="E2169" t="str">
            <v>453,33</v>
          </cell>
        </row>
        <row r="2170">
          <cell r="A2170">
            <v>40449</v>
          </cell>
          <cell r="B2170" t="str">
            <v xml:space="preserve">GABIAO TIPO CAIXA TRAPEZOIDAL, MALHA HEXAGONAL 10 X 12 CM (ZN/AL REVESTIDO COM POLIMERO) FIO 2,7 MM, FACE COM 65 GRAUS, COM GEOSSINTETICO, DIMENSOES 2,0 X 1,5 X 1,0 M (C X L X A)                                                                                                                                                                                                                                                                                                                        </v>
          </cell>
          <cell r="C2170" t="str">
            <v xml:space="preserve">M3    </v>
          </cell>
          <cell r="D2170" t="str">
            <v>CR</v>
          </cell>
          <cell r="E2170" t="str">
            <v>381,10</v>
          </cell>
        </row>
        <row r="2171">
          <cell r="A2171">
            <v>34800</v>
          </cell>
          <cell r="B2171" t="str">
            <v xml:space="preserve">GABIAO TIPO CAIXA, MALHA HEXAGONAL 8 X 10 CM (ZN/AL REVESTIDO COM POLIMERO), FIO DE 2,4 MM, DIMENSOES 2,0 x 1,0 x 1,0 M (C X L X A)                                                                                                                                                                                                                                                                                                                                                                       </v>
          </cell>
          <cell r="C2171" t="str">
            <v xml:space="preserve">M3    </v>
          </cell>
          <cell r="D2171" t="str">
            <v>CR</v>
          </cell>
          <cell r="E2171" t="str">
            <v>476,57</v>
          </cell>
        </row>
        <row r="2172">
          <cell r="A2172">
            <v>11592</v>
          </cell>
          <cell r="B2172" t="str">
            <v xml:space="preserve">GABIAO TIPO CAIXA, MALHA HEXAGONAL 8 X 10 CM (ZN/AL REVESTIDO COM POLIMERO), FIO 2,4 MM, DIMENSOES 2,0 X 1,0 X 0,5 M (C X L X A)                                                                                                                                                                                                                                                                                                                                                                          </v>
          </cell>
          <cell r="C2172" t="str">
            <v xml:space="preserve">UN    </v>
          </cell>
          <cell r="D2172" t="str">
            <v>CR</v>
          </cell>
          <cell r="E2172" t="str">
            <v>681,70</v>
          </cell>
        </row>
        <row r="2173">
          <cell r="A2173">
            <v>40438</v>
          </cell>
          <cell r="B2173" t="str">
            <v xml:space="preserve">GABIAO TIPO CAIXA, MALHA HEXAGONAL 8 X 10 CM (ZN/AL), FIO DE 2,7 MM, DIMENSOES 2,0 X 1,0 X 1,0 M (C X L X A)                                                                                                                                                                                                                                                                                                                                                                                              </v>
          </cell>
          <cell r="C2173" t="str">
            <v xml:space="preserve">M3    </v>
          </cell>
          <cell r="D2173" t="str">
            <v>CR</v>
          </cell>
          <cell r="E2173" t="str">
            <v>317,50</v>
          </cell>
        </row>
        <row r="2174">
          <cell r="A2174">
            <v>40436</v>
          </cell>
          <cell r="B2174" t="str">
            <v xml:space="preserve">GABIAO TIPO CAIXA, MALHA HEXAGONAL 8 X 10 CM (ZN/AL), FIO DE 2,7 MM, DIMENSOES 5,0 X 1,0 X 1,0 M (C X L X A)                                                                                                                                                                                                                                                                                                                                                                                              </v>
          </cell>
          <cell r="C2174" t="str">
            <v xml:space="preserve">M3    </v>
          </cell>
          <cell r="D2174" t="str">
            <v>CR</v>
          </cell>
          <cell r="E2174" t="str">
            <v>395,90</v>
          </cell>
        </row>
        <row r="2175">
          <cell r="A2175">
            <v>4315</v>
          </cell>
          <cell r="B2175" t="str">
            <v xml:space="preserve">GANCHO CHATO EM FERRO GALVANIZADO,  L = 110 MM, RECOBRIMENTO = 100MM, SECAO 1/8 X 1/2" (3 MM X 12 MM), PARA FIXAR TELHA DE FIBROCIMENTO ONDULADA                                                                                                                                                                                                                                                                                                                                                          </v>
          </cell>
          <cell r="C2175" t="str">
            <v xml:space="preserve">UN    </v>
          </cell>
          <cell r="D2175" t="str">
            <v>CR</v>
          </cell>
          <cell r="E2175" t="str">
            <v>2,77</v>
          </cell>
        </row>
        <row r="2176">
          <cell r="A2176">
            <v>402</v>
          </cell>
          <cell r="B2176" t="str">
            <v xml:space="preserve">GANCHO OLHAL EM ACO GALVANIZADO, ESPESSURA 16MM, ABERTURA 21MM                                                                                                                                                                                                                                                                                                                                                                                                                                            </v>
          </cell>
          <cell r="C2176" t="str">
            <v xml:space="preserve">UN    </v>
          </cell>
          <cell r="D2176" t="str">
            <v>CR</v>
          </cell>
          <cell r="E2176" t="str">
            <v>18,77</v>
          </cell>
        </row>
        <row r="2177">
          <cell r="A2177">
            <v>4226</v>
          </cell>
          <cell r="B2177" t="str">
            <v xml:space="preserve">GAS DE COZINHA - GLP                                                                                                                                                                                                                                                                                                                                                                                                                                                                                      </v>
          </cell>
          <cell r="C2177" t="str">
            <v xml:space="preserve">KG    </v>
          </cell>
          <cell r="D2177" t="str">
            <v xml:space="preserve">C </v>
          </cell>
          <cell r="E2177" t="str">
            <v>8,48</v>
          </cell>
        </row>
        <row r="2178">
          <cell r="A2178">
            <v>4222</v>
          </cell>
          <cell r="B2178" t="str">
            <v xml:space="preserve">GASOLINA COMUM                                                                                                                                                                                                                                                                                                                                                                                                                                                                                            </v>
          </cell>
          <cell r="C2178" t="str">
            <v xml:space="preserve">L     </v>
          </cell>
          <cell r="D2178" t="str">
            <v xml:space="preserve">C </v>
          </cell>
          <cell r="E2178" t="str">
            <v>5,71</v>
          </cell>
        </row>
        <row r="2179">
          <cell r="A2179">
            <v>34804</v>
          </cell>
          <cell r="B2179" t="str">
            <v xml:space="preserve">GEOGRELHA TECIDA COM FILAMENTOS DE POLIESTER + PVC, RESISTENCIA LONGITUDINAL: 90 KN/M, RESISTENCIA TRANSVERSAL: 30 KN/M, ALONGAMENTO = 12 POR CENTO                                                                                                                                                                                                                                                                                                                                                       </v>
          </cell>
          <cell r="C2179" t="str">
            <v xml:space="preserve">M2    </v>
          </cell>
          <cell r="D2179" t="str">
            <v>CR</v>
          </cell>
          <cell r="E2179" t="str">
            <v>57,55</v>
          </cell>
        </row>
        <row r="2180">
          <cell r="A2180">
            <v>4013</v>
          </cell>
          <cell r="B2180" t="str">
            <v xml:space="preserve">GEOTEXTIL NAO TECIDO AGULHADO DE FILAMENTOS CONTINUOS 100% POLIESTER, RESITENCIA A TRACAO = 09 KN/M                                                                                                                                                                                                                                                                                                                                                                                                       </v>
          </cell>
          <cell r="C2180" t="str">
            <v xml:space="preserve">M2    </v>
          </cell>
          <cell r="D2180" t="str">
            <v>CR</v>
          </cell>
          <cell r="E2180" t="str">
            <v>7,08</v>
          </cell>
        </row>
        <row r="2181">
          <cell r="A2181">
            <v>4011</v>
          </cell>
          <cell r="B2181" t="str">
            <v xml:space="preserve">GEOTEXTIL NAO TECIDO AGULHADO DE FILAMENTOS CONTINUOS 100% POLIESTER, RESITENCIA A TRACAO = 10 KN/M                                                                                                                                                                                                                                                                                                                                                                                                       </v>
          </cell>
          <cell r="C2181" t="str">
            <v xml:space="preserve">M2    </v>
          </cell>
          <cell r="D2181" t="str">
            <v>CR</v>
          </cell>
          <cell r="E2181" t="str">
            <v>7,90</v>
          </cell>
        </row>
        <row r="2182">
          <cell r="A2182">
            <v>4021</v>
          </cell>
          <cell r="B2182" t="str">
            <v xml:space="preserve">GEOTEXTIL NAO TECIDO AGULHADO DE FILAMENTOS CONTINUOS 100% POLIESTER, RESITENCIA A TRACAO = 14 KN/M                                                                                                                                                                                                                                                                                                                                                                                                       </v>
          </cell>
          <cell r="C2182" t="str">
            <v xml:space="preserve">M2    </v>
          </cell>
          <cell r="D2182" t="str">
            <v>CR</v>
          </cell>
          <cell r="E2182" t="str">
            <v>9,86</v>
          </cell>
        </row>
        <row r="2183">
          <cell r="A2183">
            <v>4019</v>
          </cell>
          <cell r="B2183" t="str">
            <v xml:space="preserve">GEOTEXTIL NAO TECIDO AGULHADO DE FILAMENTOS CONTINUOS 100% POLIESTER, RESITENCIA A TRACAO = 16 KN/M                                                                                                                                                                                                                                                                                                                                                                                                       </v>
          </cell>
          <cell r="C2183" t="str">
            <v xml:space="preserve">M2    </v>
          </cell>
          <cell r="D2183" t="str">
            <v>CR</v>
          </cell>
          <cell r="E2183" t="str">
            <v>11,83</v>
          </cell>
        </row>
        <row r="2184">
          <cell r="A2184">
            <v>4012</v>
          </cell>
          <cell r="B2184" t="str">
            <v xml:space="preserve">GEOTEXTIL NAO TECIDO AGULHADO DE FILAMENTOS CONTINUOS 100% POLIESTER, RESITENCIA A TRACAO = 21 KN/M                                                                                                                                                                                                                                                                                                                                                                                                       </v>
          </cell>
          <cell r="C2184" t="str">
            <v xml:space="preserve">M2    </v>
          </cell>
          <cell r="D2184" t="str">
            <v>CR</v>
          </cell>
          <cell r="E2184" t="str">
            <v>15,86</v>
          </cell>
        </row>
        <row r="2185">
          <cell r="A2185">
            <v>4020</v>
          </cell>
          <cell r="B2185" t="str">
            <v xml:space="preserve">GEOTEXTIL NAO TECIDO AGULHADO DE FILAMENTOS CONTINUOS 100% POLIESTER, RESITENCIA A TRACAO = 26 KN/M                                                                                                                                                                                                                                                                                                                                                                                                       </v>
          </cell>
          <cell r="C2185" t="str">
            <v xml:space="preserve">M2    </v>
          </cell>
          <cell r="D2185" t="str">
            <v>CR</v>
          </cell>
          <cell r="E2185" t="str">
            <v>19,86</v>
          </cell>
        </row>
        <row r="2186">
          <cell r="A2186">
            <v>4018</v>
          </cell>
          <cell r="B2186" t="str">
            <v xml:space="preserve">GEOTEXTIL NAO TECIDO AGULHADO DE FILAMENTOS CONTINUOS 100% POLIESTER, RESITENCIA A TRACAO = 31 KN/M                                                                                                                                                                                                                                                                                                                                                                                                       </v>
          </cell>
          <cell r="C2186" t="str">
            <v xml:space="preserve">M2    </v>
          </cell>
          <cell r="D2186" t="str">
            <v>CR</v>
          </cell>
          <cell r="E2186" t="str">
            <v>23,79</v>
          </cell>
        </row>
        <row r="2187">
          <cell r="A2187">
            <v>36498</v>
          </cell>
          <cell r="B2187" t="str">
            <v xml:space="preserve">GERADOR PORTATIL MONOFASICO, POTENCIA 5500 VA, MOTOR A GASOLINA, POTENCIA DO MOTOR 13 CV                                                                                                                                                                                                                                                                                                                                                                                                                  </v>
          </cell>
          <cell r="C2187" t="str">
            <v xml:space="preserve">UN    </v>
          </cell>
          <cell r="D2187" t="str">
            <v>AS</v>
          </cell>
          <cell r="E2187" t="str">
            <v>8.320,20</v>
          </cell>
        </row>
        <row r="2188">
          <cell r="A2188">
            <v>12872</v>
          </cell>
          <cell r="B2188" t="str">
            <v xml:space="preserve">GESSEIRO (HORISTA)                                                                                                                                                                                                                                                                                                                                                                                                                                                                                        </v>
          </cell>
          <cell r="C2188" t="str">
            <v xml:space="preserve">H     </v>
          </cell>
          <cell r="D2188" t="str">
            <v>CR</v>
          </cell>
          <cell r="E2188" t="str">
            <v>16,11</v>
          </cell>
        </row>
        <row r="2189">
          <cell r="A2189">
            <v>41075</v>
          </cell>
          <cell r="B2189" t="str">
            <v xml:space="preserve">GESSEIRO (MENSALISTA)                                                                                                                                                                                                                                                                                                                                                                                                                                                                                     </v>
          </cell>
          <cell r="C2189" t="str">
            <v xml:space="preserve">MES   </v>
          </cell>
          <cell r="D2189" t="str">
            <v>CR</v>
          </cell>
          <cell r="E2189" t="str">
            <v>2.833,82</v>
          </cell>
        </row>
        <row r="2190">
          <cell r="A2190">
            <v>44324</v>
          </cell>
          <cell r="B2190" t="str">
            <v xml:space="preserve">GESSO COLA, EM PO, PARA FIXACAO DE MOLDURAS, SANCAS E BLOCOS DE GESSO                                                                                                                                                                                                                                                                                                                                                                                                                                     </v>
          </cell>
          <cell r="C2190" t="str">
            <v xml:space="preserve">KG    </v>
          </cell>
          <cell r="D2190" t="str">
            <v>CR</v>
          </cell>
          <cell r="E2190" t="str">
            <v>2,74</v>
          </cell>
        </row>
        <row r="2191">
          <cell r="A2191">
            <v>3315</v>
          </cell>
          <cell r="B2191" t="str">
            <v xml:space="preserve">GESSO EM PO PARA REVESTIMENTOS/MOLDURAS/SANCAS E USO GERAL                                                                                                                                                                                                                                                                                                                                                                                                                                                </v>
          </cell>
          <cell r="C2191" t="str">
            <v xml:space="preserve">KG    </v>
          </cell>
          <cell r="D2191" t="str">
            <v>CR</v>
          </cell>
          <cell r="E2191" t="str">
            <v>0,79</v>
          </cell>
        </row>
        <row r="2192">
          <cell r="A2192">
            <v>36870</v>
          </cell>
          <cell r="B2192" t="str">
            <v xml:space="preserve">GESSO PROJETADO                                                                                                                                                                                                                                                                                                                                                                                                                                                                                           </v>
          </cell>
          <cell r="C2192" t="str">
            <v xml:space="preserve">KG    </v>
          </cell>
          <cell r="D2192" t="str">
            <v>CR</v>
          </cell>
          <cell r="E2192" t="str">
            <v>0,61</v>
          </cell>
        </row>
        <row r="2193">
          <cell r="A2193">
            <v>5092</v>
          </cell>
          <cell r="B2193" t="str">
            <v xml:space="preserve">GONZO DE EMBUTIR, EM LATAO / ZAMAC, *20 X 48* MM, PARA JANELA BASCULANTE / PIVOTANTE, JOGO COM 4 PECAS (PAR)  - INCLUI PARAFUSOS                                                                                                                                                                                                                                                                                                                                                                          </v>
          </cell>
          <cell r="C2193" t="str">
            <v xml:space="preserve">PAR   </v>
          </cell>
          <cell r="D2193" t="str">
            <v>CR</v>
          </cell>
          <cell r="E2193" t="str">
            <v>18,22</v>
          </cell>
        </row>
        <row r="2194">
          <cell r="A2194">
            <v>11462</v>
          </cell>
          <cell r="B2194" t="str">
            <v xml:space="preserve">GONZO DE SOBREPOR, EM LATAO / ZAMAC, PARA JANELA PIVOTANTE - INCLUI PARAFUSOS                                                                                                                                                                                                                                                                                                                                                                                                                             </v>
          </cell>
          <cell r="C2194" t="str">
            <v xml:space="preserve">PAR   </v>
          </cell>
          <cell r="D2194" t="str">
            <v>CR</v>
          </cell>
          <cell r="E2194" t="str">
            <v>18,63</v>
          </cell>
        </row>
        <row r="2195">
          <cell r="A2195">
            <v>36529</v>
          </cell>
          <cell r="B2195" t="str">
            <v xml:space="preserve">GRADE DE DISCOS COM CONTROLE REMOTO, REBOCAVEL, COM 24 DISCOS 24" X 6 MM, COM PNEUS PARA TRANSPORTE                                                                                                                                                                                                                                                                                                                                                                                                       </v>
          </cell>
          <cell r="C2195" t="str">
            <v xml:space="preserve">UN    </v>
          </cell>
          <cell r="D2195" t="str">
            <v>AS</v>
          </cell>
          <cell r="E2195" t="str">
            <v>72.704,08</v>
          </cell>
        </row>
        <row r="2196">
          <cell r="A2196">
            <v>3318</v>
          </cell>
          <cell r="B2196" t="str">
            <v xml:space="preserve">GRADE DE DISCOS MECANICA 20X24" COM 20 DISCOS 24" X 6MM  COM PNEUS PARA TRANSPORTE                                                                                                                                                                                                                                                                                                                                                                                                                        </v>
          </cell>
          <cell r="C2196" t="str">
            <v xml:space="preserve">UN    </v>
          </cell>
          <cell r="D2196" t="str">
            <v>AS</v>
          </cell>
          <cell r="E2196" t="str">
            <v>57.000,00</v>
          </cell>
        </row>
        <row r="2197">
          <cell r="A2197">
            <v>3324</v>
          </cell>
          <cell r="B2197" t="str">
            <v xml:space="preserve">GRAMA BATATAIS EM PLACAS, SEM PLANTIO                                                                                                                                                                                                                                                                                                                                                                                                                                                                     </v>
          </cell>
          <cell r="C2197" t="str">
            <v xml:space="preserve">M2    </v>
          </cell>
          <cell r="D2197" t="str">
            <v>CR</v>
          </cell>
          <cell r="E2197" t="str">
            <v>9,46</v>
          </cell>
        </row>
        <row r="2198">
          <cell r="A2198">
            <v>3322</v>
          </cell>
          <cell r="B2198" t="str">
            <v xml:space="preserve">GRAMA ESMERALDA OU SAO CARLOS OU CURITIBANA, EM PLACAS, SEM PLANTIO                                                                                                                                                                                                                                                                                                                                                                                                                                       </v>
          </cell>
          <cell r="C2198" t="str">
            <v xml:space="preserve">M2    </v>
          </cell>
          <cell r="D2198" t="str">
            <v xml:space="preserve">C </v>
          </cell>
          <cell r="E2198" t="str">
            <v>13,25</v>
          </cell>
        </row>
        <row r="2199">
          <cell r="A2199">
            <v>5076</v>
          </cell>
          <cell r="B2199" t="str">
            <v xml:space="preserve">GRAMPO DE ACO POLIDO 1 " X 9                                                                                                                                                                                                                                                                                                                                                                                                                                                                              </v>
          </cell>
          <cell r="C2199" t="str">
            <v xml:space="preserve">KG    </v>
          </cell>
          <cell r="D2199" t="str">
            <v>CR</v>
          </cell>
          <cell r="E2199" t="str">
            <v>22,55</v>
          </cell>
        </row>
        <row r="2200">
          <cell r="A2200">
            <v>5077</v>
          </cell>
          <cell r="B2200" t="str">
            <v xml:space="preserve">GRAMPO DE ACO POLIDO 7/8 " X 9                                                                                                                                                                                                                                                                                                                                                                                                                                                                            </v>
          </cell>
          <cell r="C2200" t="str">
            <v xml:space="preserve">KG    </v>
          </cell>
          <cell r="D2200" t="str">
            <v>CR</v>
          </cell>
          <cell r="E2200" t="str">
            <v>24,93</v>
          </cell>
        </row>
        <row r="2201">
          <cell r="A2201">
            <v>11837</v>
          </cell>
          <cell r="B2201" t="str">
            <v xml:space="preserve">GRAMPO LINHA VIVA DE LATAO ESTANHADO, DIAMETRO DO CONDUTOR PRINCIPAL DE 10 A 120 MM2, DIAMETRO DA DERIVACAO DE 10 A 70 MM2                                                                                                                                                                                                                                                                                                                                                                                </v>
          </cell>
          <cell r="C2201" t="str">
            <v xml:space="preserve">UN    </v>
          </cell>
          <cell r="D2201" t="str">
            <v>CR</v>
          </cell>
          <cell r="E2201" t="str">
            <v>64,89</v>
          </cell>
        </row>
        <row r="2202">
          <cell r="A2202">
            <v>38055</v>
          </cell>
          <cell r="B2202" t="str">
            <v xml:space="preserve">GRAMPO METALICO TIPO OLHAL PARA HASTE DE ATERRAMENTO DE 1/2'', CONDUTOR DE *10* A 50 MM2                                                                                                                                                                                                                                                                                                                                                                                                                  </v>
          </cell>
          <cell r="C2202" t="str">
            <v xml:space="preserve">UN    </v>
          </cell>
          <cell r="D2202" t="str">
            <v>CR</v>
          </cell>
          <cell r="E2202" t="str">
            <v>5,88</v>
          </cell>
        </row>
        <row r="2203">
          <cell r="A2203">
            <v>415</v>
          </cell>
          <cell r="B2203" t="str">
            <v xml:space="preserve">GRAMPO METALICO TIPO OLHAL PARA HASTE DE ATERRAMENTO DE 1'', CONDUTOR DE *10* A 50 MM2                                                                                                                                                                                                                                                                                                                                                                                                                    </v>
          </cell>
          <cell r="C2203" t="str">
            <v xml:space="preserve">UN    </v>
          </cell>
          <cell r="D2203" t="str">
            <v>CR</v>
          </cell>
          <cell r="E2203" t="str">
            <v>26,61</v>
          </cell>
        </row>
        <row r="2204">
          <cell r="A2204">
            <v>416</v>
          </cell>
          <cell r="B2204" t="str">
            <v xml:space="preserve">GRAMPO METALICO TIPO OLHAL PARA HASTE DE ATERRAMENTO DE 3/4'', CONDUTOR DE *10* A 50 MM2                                                                                                                                                                                                                                                                                                                                                                                                                  </v>
          </cell>
          <cell r="C2204" t="str">
            <v xml:space="preserve">UN    </v>
          </cell>
          <cell r="D2204" t="str">
            <v>CR</v>
          </cell>
          <cell r="E2204" t="str">
            <v>9,74</v>
          </cell>
        </row>
        <row r="2205">
          <cell r="A2205">
            <v>425</v>
          </cell>
          <cell r="B2205" t="str">
            <v xml:space="preserve">GRAMPO METALICO TIPO OLHAL PARA HASTE DE ATERRAMENTO DE 5/8'', CONDUTOR DE *10* A 50 MM2                                                                                                                                                                                                                                                                                                                                                                                                                  </v>
          </cell>
          <cell r="C2205" t="str">
            <v xml:space="preserve">UN    </v>
          </cell>
          <cell r="D2205" t="str">
            <v>CR</v>
          </cell>
          <cell r="E2205" t="str">
            <v>6,04</v>
          </cell>
        </row>
        <row r="2206">
          <cell r="A2206">
            <v>426</v>
          </cell>
          <cell r="B2206" t="str">
            <v xml:space="preserve">GRAMPO METALICO TIPO U PARA HASTE DE ATERRAMENTO DE ATE 3/4'', CONDUTOR DE 10 A 25 MM2                                                                                                                                                                                                                                                                                                                                                                                                                    </v>
          </cell>
          <cell r="C2206" t="str">
            <v xml:space="preserve">UN    </v>
          </cell>
          <cell r="D2206" t="str">
            <v>CR</v>
          </cell>
          <cell r="E2206" t="str">
            <v>33,25</v>
          </cell>
        </row>
        <row r="2207">
          <cell r="A2207">
            <v>38056</v>
          </cell>
          <cell r="B2207" t="str">
            <v xml:space="preserve">GRAMPO METALICO TIPO U PARA HASTE DE ATERRAMENTO DE ATE 5/8'', CONDUTOR DE 10 A 25 MM2                                                                                                                                                                                                                                                                                                                                                                                                                    </v>
          </cell>
          <cell r="C2207" t="str">
            <v xml:space="preserve">UN    </v>
          </cell>
          <cell r="D2207" t="str">
            <v>CR</v>
          </cell>
          <cell r="E2207" t="str">
            <v>32,47</v>
          </cell>
        </row>
        <row r="2208">
          <cell r="A2208">
            <v>1564</v>
          </cell>
          <cell r="B2208" t="str">
            <v xml:space="preserve">GRAMPO PARALELO METALICO PARA CABO DE 6 A 50 MM2, COM 2 PARAFUSOS                                                                                                                                                                                                                                                                                                                                                                                                                                         </v>
          </cell>
          <cell r="C2208" t="str">
            <v xml:space="preserve">UN    </v>
          </cell>
          <cell r="D2208" t="str">
            <v>CR</v>
          </cell>
          <cell r="E2208" t="str">
            <v>12,39</v>
          </cell>
        </row>
        <row r="2209">
          <cell r="A2209">
            <v>11032</v>
          </cell>
          <cell r="B2209" t="str">
            <v xml:space="preserve">GRAMPO U DE 5/8 " N8 EM FERRO GALVANIZADO                                                                                                                                                                                                                                                                                                                                                                                                                                                                 </v>
          </cell>
          <cell r="C2209" t="str">
            <v xml:space="preserve">UN    </v>
          </cell>
          <cell r="D2209" t="str">
            <v>CR</v>
          </cell>
          <cell r="E2209" t="str">
            <v>15,65</v>
          </cell>
        </row>
        <row r="2210">
          <cell r="A2210">
            <v>36786</v>
          </cell>
          <cell r="B2210" t="str">
            <v xml:space="preserve">GRANALHA DE ACO, ANGULAR (GRIT), PARA JATEAMENTO, PENEIRA 0,117 A 1,00 MM, (SAE G-40 A G-80)                                                                                                                                                                                                                                                                                                                                                                                                              </v>
          </cell>
          <cell r="C2210" t="str">
            <v>SC25KG</v>
          </cell>
          <cell r="D2210" t="str">
            <v>AS</v>
          </cell>
          <cell r="E2210" t="str">
            <v>158,34</v>
          </cell>
        </row>
        <row r="2211">
          <cell r="A2211">
            <v>36785</v>
          </cell>
          <cell r="B2211" t="str">
            <v xml:space="preserve">GRANALHA DE ACO, ANGULAR (GRIT), PARA JATEAMENTO, PENEIRA 1,41 A 1,19 MM (SAE G16)                                                                                                                                                                                                                                                                                                                                                                                                                        </v>
          </cell>
          <cell r="C2211" t="str">
            <v>SC25KG</v>
          </cell>
          <cell r="D2211" t="str">
            <v>AS</v>
          </cell>
          <cell r="E2211" t="str">
            <v>137,59</v>
          </cell>
        </row>
        <row r="2212">
          <cell r="A2212">
            <v>36782</v>
          </cell>
          <cell r="B2212" t="str">
            <v xml:space="preserve">GRANALHA DE ACO, ESFERICA (SHOT), PARA JATEAMENTO, PENEIRA 0,40 A 1,00 MM (SAE S-170 A S-280)                                                                                                                                                                                                                                                                                                                                                                                                             </v>
          </cell>
          <cell r="C2212" t="str">
            <v>SC25KG</v>
          </cell>
          <cell r="D2212" t="str">
            <v>AS</v>
          </cell>
          <cell r="E2212" t="str">
            <v>164,24</v>
          </cell>
        </row>
        <row r="2213">
          <cell r="A2213">
            <v>44481</v>
          </cell>
          <cell r="B2213" t="str">
            <v xml:space="preserve">GRANALHA DE ACO, ESFERICA (SHOT), PARA JATEAMENTO, PENEIRA 1,19 A 1,00 MM  (SAE S390)                                                                                                                                                                                                                                                                                                                                                                                                                     </v>
          </cell>
          <cell r="C2213" t="str">
            <v>SC25KG</v>
          </cell>
          <cell r="D2213" t="str">
            <v>AS</v>
          </cell>
          <cell r="E2213" t="str">
            <v>185,00</v>
          </cell>
        </row>
        <row r="2214">
          <cell r="A2214">
            <v>4824</v>
          </cell>
          <cell r="B2214" t="str">
            <v xml:space="preserve">GRANILHA/ GRANA/ PEDRISCO OU AGREGADO EM MARMORE/ GRANITO/ QUARTZO E CALCARIO, PRETO, CINZA, PALHA OU BRANCO                                                                                                                                                                                                                                                                                                                                                                                              </v>
          </cell>
          <cell r="C2214" t="str">
            <v xml:space="preserve">KG    </v>
          </cell>
          <cell r="D2214" t="str">
            <v>CR</v>
          </cell>
          <cell r="E2214" t="str">
            <v>0,51</v>
          </cell>
        </row>
        <row r="2215">
          <cell r="A2215">
            <v>11795</v>
          </cell>
          <cell r="B2215" t="str">
            <v xml:space="preserve">GRANITO PARA BANCADA, POLIDO, TIPO ANDORINHA/ QUARTZ/ CASTELO/ CORUMBA OU OUTROS EQUIVALENTES DA REGIAO, E=  *2,5* CM                                                                                                                                                                                                                                                                                                                                                                                     </v>
          </cell>
          <cell r="C2215" t="str">
            <v xml:space="preserve">M2    </v>
          </cell>
          <cell r="D2215" t="str">
            <v>CR</v>
          </cell>
          <cell r="E2215" t="str">
            <v>742,18</v>
          </cell>
        </row>
        <row r="2216">
          <cell r="A2216">
            <v>134</v>
          </cell>
          <cell r="B2216" t="str">
            <v xml:space="preserve">GRAUTE CIMENTICIO PARA USO GERAL                                                                                                                                                                                                                                                                                                                                                                                                                                                                          </v>
          </cell>
          <cell r="C2216" t="str">
            <v xml:space="preserve">KG    </v>
          </cell>
          <cell r="D2216" t="str">
            <v>CR</v>
          </cell>
          <cell r="E2216" t="str">
            <v>2,04</v>
          </cell>
        </row>
        <row r="2217">
          <cell r="A2217">
            <v>4229</v>
          </cell>
          <cell r="B2217" t="str">
            <v xml:space="preserve">GRAXA LUBRIFICANTE                                                                                                                                                                                                                                                                                                                                                                                                                                                                                        </v>
          </cell>
          <cell r="C2217" t="str">
            <v xml:space="preserve">KG    </v>
          </cell>
          <cell r="D2217" t="str">
            <v>CR</v>
          </cell>
          <cell r="E2217" t="str">
            <v>40,37</v>
          </cell>
        </row>
        <row r="2218">
          <cell r="A2218">
            <v>11731</v>
          </cell>
          <cell r="B2218" t="str">
            <v xml:space="preserve">GRELHA FIXA, EM PVC BRANCA, QUADRADA, 150 X 150 MM, PARA RALOS E CAIXAS                                                                                                                                                                                                                                                                                                                                                                                                                                   </v>
          </cell>
          <cell r="C2218" t="str">
            <v xml:space="preserve">UN    </v>
          </cell>
          <cell r="D2218" t="str">
            <v>CR</v>
          </cell>
          <cell r="E2218" t="str">
            <v>9,08</v>
          </cell>
        </row>
        <row r="2219">
          <cell r="A2219">
            <v>11732</v>
          </cell>
          <cell r="B2219" t="str">
            <v xml:space="preserve">GRELHA FIXA, PVC CROMADA, REDONDA, 150 MM, PARA RALOS E CAIXAS                                                                                                                                                                                                                                                                                                                                                                                                                                            </v>
          </cell>
          <cell r="C2219" t="str">
            <v xml:space="preserve">UN    </v>
          </cell>
          <cell r="D2219" t="str">
            <v>CR</v>
          </cell>
          <cell r="E2219" t="str">
            <v>23,79</v>
          </cell>
        </row>
        <row r="2220">
          <cell r="A2220">
            <v>11244</v>
          </cell>
          <cell r="B2220" t="str">
            <v xml:space="preserve">GRELHA FOFO ARTICULADA, CARGA MAXIMA 1,5 T, *300 X 1000* MM, E= *15* MM                                                                                                                                                                                                                                                                                                                                                                                                                                   </v>
          </cell>
          <cell r="C2220" t="str">
            <v xml:space="preserve">UN    </v>
          </cell>
          <cell r="D2220" t="str">
            <v>AS</v>
          </cell>
          <cell r="E2220" t="str">
            <v>277,93</v>
          </cell>
        </row>
        <row r="2221">
          <cell r="A2221">
            <v>11245</v>
          </cell>
          <cell r="B2221" t="str">
            <v xml:space="preserve">GRELHA FOFO SIMPLES COM REQUADRO, CARGA MAXIMA  12,5 T, *300 X 1000* MM, E= *15* MM, AREA ESTACIONAMENTO CARRO PASSEIO                                                                                                                                                                                                                                                                                                                                                                                    </v>
          </cell>
          <cell r="C2221" t="str">
            <v xml:space="preserve">UN    </v>
          </cell>
          <cell r="D2221" t="str">
            <v>AS</v>
          </cell>
          <cell r="E2221" t="str">
            <v>384,41</v>
          </cell>
        </row>
        <row r="2222">
          <cell r="A2222">
            <v>11235</v>
          </cell>
          <cell r="B2222" t="str">
            <v xml:space="preserve">GRELHA FOFO SIMPLES COM REQUADRO, CARGA MAXIMA 1,5 T, 150 X 1000 MM, E= *15* MM                                                                                                                                                                                                                                                                                                                                                                                                                           </v>
          </cell>
          <cell r="C2222" t="str">
            <v xml:space="preserve">UN    </v>
          </cell>
          <cell r="D2222" t="str">
            <v>AS</v>
          </cell>
          <cell r="E2222" t="str">
            <v>212,09</v>
          </cell>
        </row>
        <row r="2223">
          <cell r="A2223">
            <v>11236</v>
          </cell>
          <cell r="B2223" t="str">
            <v xml:space="preserve">GRELHA FOFO SIMPLES COM REQUADRO, CARGA MAXIMA 1,5 T, 200 X 1000 MM, E= *15* MM                                                                                                                                                                                                                                                                                                                                                                                                                           </v>
          </cell>
          <cell r="C2223" t="str">
            <v xml:space="preserve">UN    </v>
          </cell>
          <cell r="D2223" t="str">
            <v>AS</v>
          </cell>
          <cell r="E2223" t="str">
            <v>269,53</v>
          </cell>
        </row>
        <row r="2224">
          <cell r="A2224">
            <v>36494</v>
          </cell>
          <cell r="B2224" t="str">
            <v xml:space="preserve">GRUA ASCENCIONAL, LANCA DE 30 M, CAPACIDADE DE 1,0 T A 30 M, ALTURA ATE 39 M                                                                                                                                                                                                                                                                                                                                                                                                                              </v>
          </cell>
          <cell r="C2224" t="str">
            <v xml:space="preserve">UN    </v>
          </cell>
          <cell r="D2224" t="str">
            <v>AS</v>
          </cell>
          <cell r="E2224" t="str">
            <v>719.505,07</v>
          </cell>
        </row>
        <row r="2225">
          <cell r="A2225">
            <v>36493</v>
          </cell>
          <cell r="B2225" t="str">
            <v xml:space="preserve">GRUA ASCENCIONAL, LANCA DE 42 M, CAPACIDADE DE 1,5 T A 30 M, ALTURA ATE 39 M                                                                                                                                                                                                                                                                                                                                                                                                                              </v>
          </cell>
          <cell r="C2225" t="str">
            <v xml:space="preserve">UN    </v>
          </cell>
          <cell r="D2225" t="str">
            <v>AS</v>
          </cell>
          <cell r="E2225" t="str">
            <v>815.170,02</v>
          </cell>
        </row>
        <row r="2226">
          <cell r="A2226">
            <v>36492</v>
          </cell>
          <cell r="B2226" t="str">
            <v xml:space="preserve">GRUA ASCENCIONAL, LANCA DE 50 M, CAPACIDADE DE 2,33 T A 30 M, ALTURA ATE 48 M                                                                                                                                                                                                                                                                                                                                                                                                                             </v>
          </cell>
          <cell r="C2226" t="str">
            <v xml:space="preserve">UN    </v>
          </cell>
          <cell r="D2226" t="str">
            <v>AS</v>
          </cell>
          <cell r="E2226" t="str">
            <v>1.514.276,75</v>
          </cell>
        </row>
        <row r="2227">
          <cell r="A2227">
            <v>36499</v>
          </cell>
          <cell r="B2227" t="str">
            <v xml:space="preserve">GRUPO GERADOR A GASOLINA, POTENCIA NOMINAL 2,2 KW, TENSAO DE SAIDA 110/220 V, MOTOR POTENCIA 6,5 HP                                                                                                                                                                                                                                                                                                                                                                                                       </v>
          </cell>
          <cell r="C2227" t="str">
            <v xml:space="preserve">UN    </v>
          </cell>
          <cell r="D2227" t="str">
            <v>AS</v>
          </cell>
          <cell r="E2227" t="str">
            <v>4.492,90</v>
          </cell>
        </row>
        <row r="2228">
          <cell r="A2228">
            <v>13533</v>
          </cell>
          <cell r="B2228" t="str">
            <v xml:space="preserve">GRUPO GERADOR DE SOLDA ELETRICA, COM MAQUINA DE SOLDA, ATE 400 AMPERES E GERADOR A DIESEL 30 CV, MOTOR 4 CILINDROS, TANQUE COMBUST., CARENAGEM DE PROTECAO SOBRE RODAS                                                                                                                                                                                                                                                                                                                                    </v>
          </cell>
          <cell r="C2228" t="str">
            <v xml:space="preserve">UN    </v>
          </cell>
          <cell r="D2228" t="str">
            <v>AS</v>
          </cell>
          <cell r="E2228" t="str">
            <v>205.956,90</v>
          </cell>
        </row>
        <row r="2229">
          <cell r="A2229">
            <v>13333</v>
          </cell>
          <cell r="B2229" t="str">
            <v xml:space="preserve">GRUPO GERADOR DE SOLDA ELETRICA, COM MAQUINA DE SOLDA, ATE 400 AMPERES E GERADOR A DIESEL 60 CV, MOTOR 4 CILINDROS, TANQUE COMBUST., CARENAGEM DE PROTECAO SOBRE RODAS                                                                                                                                                                                                                                                                                                                                    </v>
          </cell>
          <cell r="C2229" t="str">
            <v xml:space="preserve">UN    </v>
          </cell>
          <cell r="D2229" t="str">
            <v>AS</v>
          </cell>
          <cell r="E2229" t="str">
            <v>230.405,48</v>
          </cell>
        </row>
        <row r="2230">
          <cell r="A2230">
            <v>39585</v>
          </cell>
          <cell r="B2230" t="str">
            <v xml:space="preserve">GRUPO GERADOR DIESEL, COM CARENAGEM, POTENCIA STANDART ENTRE 100 E 110 KVA, VELOCIDADE DE 1800 RPM, FREQUENCIA DE 60 HZ                                                                                                                                                                                                                                                                                                                                                                                   </v>
          </cell>
          <cell r="C2230" t="str">
            <v xml:space="preserve">UN    </v>
          </cell>
          <cell r="D2230" t="str">
            <v>AS</v>
          </cell>
          <cell r="E2230" t="str">
            <v>148.772,81</v>
          </cell>
        </row>
        <row r="2231">
          <cell r="A2231">
            <v>39586</v>
          </cell>
          <cell r="B2231" t="str">
            <v xml:space="preserve">GRUPO GERADOR DIESEL, COM CARENAGEM, POTENCIA STANDART ENTRE 140 E 150 KVA, VELOCIDADE DE 1800 RPM, FREQUENCIA DE 60 HZ                                                                                                                                                                                                                                                                                                                                                                                   </v>
          </cell>
          <cell r="C2231" t="str">
            <v xml:space="preserve">UN    </v>
          </cell>
          <cell r="D2231" t="str">
            <v>AS</v>
          </cell>
          <cell r="E2231" t="str">
            <v>174.500,43</v>
          </cell>
        </row>
        <row r="2232">
          <cell r="A2232">
            <v>39587</v>
          </cell>
          <cell r="B2232" t="str">
            <v xml:space="preserve">GRUPO GERADOR DIESEL, COM CARENAGEM, POTENCIA STANDART ENTRE 210 E 220 KVA, VELOCIDADE DE 1800 RPM, FREQUENCIA DE 60 HZ                                                                                                                                                                                                                                                                                                                                                                                   </v>
          </cell>
          <cell r="C2232" t="str">
            <v xml:space="preserve">UN    </v>
          </cell>
          <cell r="D2232" t="str">
            <v>AS</v>
          </cell>
          <cell r="E2232" t="str">
            <v>212.532,59</v>
          </cell>
        </row>
        <row r="2233">
          <cell r="A2233">
            <v>39588</v>
          </cell>
          <cell r="B2233" t="str">
            <v xml:space="preserve">GRUPO GERADOR DIESEL, COM CARENAGEM, POTENCIA STANDART ENTRE 250 E 260 KVA, VELOCIDADE DE 1800 RPM, FREQUENCIA DE 60 HZ                                                                                                                                                                                                                                                                                                                                                                                   </v>
          </cell>
          <cell r="C2233" t="str">
            <v xml:space="preserve">UN    </v>
          </cell>
          <cell r="D2233" t="str">
            <v>AS</v>
          </cell>
          <cell r="E2233" t="str">
            <v>246.090,36</v>
          </cell>
        </row>
        <row r="2234">
          <cell r="A2234">
            <v>39584</v>
          </cell>
          <cell r="B2234" t="str">
            <v xml:space="preserve">GRUPO GERADOR DIESEL, COM CARENAGEM, POTENCIA STANDART ENTRE 50 E 55 KVA, VELOCIDADE DE 1800 RPM, FREQUENCIA DE 60 HZ                                                                                                                                                                                                                                                                                                                                                                                     </v>
          </cell>
          <cell r="C2234" t="str">
            <v xml:space="preserve">UN    </v>
          </cell>
          <cell r="D2234" t="str">
            <v>AS</v>
          </cell>
          <cell r="E2234" t="str">
            <v>132.486,11</v>
          </cell>
        </row>
        <row r="2235">
          <cell r="A2235">
            <v>39590</v>
          </cell>
          <cell r="B2235" t="str">
            <v xml:space="preserve">GRUPO GERADOR DIESEL, SEM CARENAGEM, POTENCIA STANDART ENTRE 100 E 110 KVA, VELOCIDADE DE 1800 RPM, FREQUENCIA DE 60 HZ                                                                                                                                                                                                                                                                                                                                                                                   </v>
          </cell>
          <cell r="C2235" t="str">
            <v xml:space="preserve">UN    </v>
          </cell>
          <cell r="D2235" t="str">
            <v>AS</v>
          </cell>
          <cell r="E2235" t="str">
            <v>129.309,30</v>
          </cell>
        </row>
        <row r="2236">
          <cell r="A2236">
            <v>39592</v>
          </cell>
          <cell r="B2236" t="str">
            <v xml:space="preserve">GRUPO GERADOR DIESEL, SEM CARENAGEM, POTENCIA STANDART ENTRE 210 E 220 KVA, VELOCIDADE DE 1800 RPM, FREQUENCIA DE 60 HZ                                                                                                                                                                                                                                                                                                                                                                                   </v>
          </cell>
          <cell r="C2236" t="str">
            <v xml:space="preserve">UN    </v>
          </cell>
          <cell r="D2236" t="str">
            <v>AS</v>
          </cell>
          <cell r="E2236" t="str">
            <v>185.820,59</v>
          </cell>
        </row>
        <row r="2237">
          <cell r="A2237">
            <v>39593</v>
          </cell>
          <cell r="B2237" t="str">
            <v xml:space="preserve">GRUPO GERADOR DIESEL, SEM CARENAGEM, POTENCIA STANDART ENTRE 250 E 260 KVA, VELOCIDADE DE 1800 RPM, FREQUENCIA DE 60 HZ                                                                                                                                                                                                                                                                                                                                                                                   </v>
          </cell>
          <cell r="C2237" t="str">
            <v xml:space="preserve">UN    </v>
          </cell>
          <cell r="D2237" t="str">
            <v>AS</v>
          </cell>
          <cell r="E2237" t="str">
            <v>212.532,59</v>
          </cell>
        </row>
        <row r="2238">
          <cell r="A2238">
            <v>14254</v>
          </cell>
          <cell r="B2238" t="str">
            <v xml:space="preserve">GRUPO GERADOR DIESEL, SEM CARENAGEM, POTENCIA STANDART ENTRE 80 E 90 KVA, VELOCIDADE DE 1800 RPM, FREQUENCIA DE 60 HZ                                                                                                                                                                                                                                                                                                                                                                                     </v>
          </cell>
          <cell r="C2238" t="str">
            <v xml:space="preserve">UN    </v>
          </cell>
          <cell r="D2238" t="str">
            <v>AS</v>
          </cell>
          <cell r="E2238" t="str">
            <v>120.808,00</v>
          </cell>
        </row>
        <row r="2239">
          <cell r="A2239">
            <v>44494</v>
          </cell>
          <cell r="B2239" t="str">
            <v xml:space="preserve">GRUPO GERADOR ESTACIONARIO SILENCIADO, POTENCIA 50 KVA, MOTOR  DIESEL                                                                                                                                                                                                                                                                                                                                                                                                                                     </v>
          </cell>
          <cell r="C2239" t="str">
            <v xml:space="preserve">UN    </v>
          </cell>
          <cell r="D2239" t="str">
            <v>AS</v>
          </cell>
          <cell r="E2239" t="str">
            <v>100.884,32</v>
          </cell>
        </row>
        <row r="2240">
          <cell r="A2240">
            <v>25019</v>
          </cell>
          <cell r="B2240" t="str">
            <v xml:space="preserve">GRUPO GERADOR ESTACIONARIO, MOTOR DIESEL POTENCIA 170 KVA                                                                                                                                                                                                                                                                                                                                                                                                                                                 </v>
          </cell>
          <cell r="C2240" t="str">
            <v xml:space="preserve">UN    </v>
          </cell>
          <cell r="D2240" t="str">
            <v>AS</v>
          </cell>
          <cell r="E2240" t="str">
            <v>172.926,99</v>
          </cell>
        </row>
        <row r="2241">
          <cell r="A2241">
            <v>36501</v>
          </cell>
          <cell r="B2241" t="str">
            <v xml:space="preserve">GRUPO GERADOR ESTACIONARIO, POTENCIA 150 KVA, MOTOR DIESEL                                                                                                                                                                                                                                                                                                                                                                                                                                                </v>
          </cell>
          <cell r="C2241" t="str">
            <v xml:space="preserve">UN    </v>
          </cell>
          <cell r="D2241" t="str">
            <v>AS</v>
          </cell>
          <cell r="E2241" t="str">
            <v>153.964,62</v>
          </cell>
        </row>
        <row r="2242">
          <cell r="A2242">
            <v>44493</v>
          </cell>
          <cell r="B2242" t="str">
            <v xml:space="preserve">GRUPO GERADOR ESTACIONARIO, SILENCIADO, POTENCIA 180 KVA, MOTOR  DIESEL                                                                                                                                                                                                                                                                                                                                                                                                                                   </v>
          </cell>
          <cell r="C2242" t="str">
            <v xml:space="preserve">UN    </v>
          </cell>
          <cell r="D2242" t="str">
            <v>AS</v>
          </cell>
          <cell r="E2242" t="str">
            <v>185.094,97</v>
          </cell>
        </row>
        <row r="2243">
          <cell r="A2243">
            <v>36500</v>
          </cell>
          <cell r="B2243" t="str">
            <v xml:space="preserve">GRUPO GERADOR REBOCAVEL, POTENCIA *66* KVA, MOTOR A DIESEL                                                                                                                                                                                                                                                                                                                                                                                                                                                </v>
          </cell>
          <cell r="C2243" t="str">
            <v xml:space="preserve">UN    </v>
          </cell>
          <cell r="D2243" t="str">
            <v>AS</v>
          </cell>
          <cell r="E2243" t="str">
            <v>108.802,59</v>
          </cell>
        </row>
        <row r="2244">
          <cell r="A2244">
            <v>20017</v>
          </cell>
          <cell r="B2244" t="str">
            <v xml:space="preserve">GUARNICAO / ALIZAR / VISTA LISA EM MADEIRA MACICA, PARA PORTA  , E = *1* CM, L = *5* CM, CEDRINHO / ANGELIM COMERCIAL / TAURI/ CURUPIXA / PEROBA / CUMARU OU EQUIVALENTE DA REGIAO                                                                                                                                                                                                                                                                                                                        </v>
          </cell>
          <cell r="C2244" t="str">
            <v xml:space="preserve">M     </v>
          </cell>
          <cell r="D2244" t="str">
            <v>CR</v>
          </cell>
          <cell r="E2244" t="str">
            <v>6,18</v>
          </cell>
        </row>
        <row r="2245">
          <cell r="A2245">
            <v>20007</v>
          </cell>
          <cell r="B2245" t="str">
            <v xml:space="preserve">GUARNICAO / ALIZAR / VISTA LISA EM MADEIRA MACICA, PARA PORTA , E = *1* CM, L = *5* CM,  PINUS /EUCALIPTO / VIROLA OU EQUIVALENTE DA REGIAO                                                                                                                                                                                                                                                                                                                                                               </v>
          </cell>
          <cell r="C2245" t="str">
            <v xml:space="preserve">M     </v>
          </cell>
          <cell r="D2245" t="str">
            <v>CR</v>
          </cell>
          <cell r="E2245" t="str">
            <v>3,69</v>
          </cell>
        </row>
        <row r="2246">
          <cell r="A2246">
            <v>39831</v>
          </cell>
          <cell r="B2246" t="str">
            <v xml:space="preserve">GUARNICAO / ALIZAR / VISTA, E = *1,5* CM, L = *5,0* CM, EM POLIESTIRENO, BRANCO (JOGO PARA 1 FACE)                                                                                                                                                                                                                                                                                                                                                                                                        </v>
          </cell>
          <cell r="C2246" t="str">
            <v xml:space="preserve">JG    </v>
          </cell>
          <cell r="D2246" t="str">
            <v>AS</v>
          </cell>
          <cell r="E2246" t="str">
            <v>328,38</v>
          </cell>
        </row>
        <row r="2247">
          <cell r="A2247">
            <v>36888</v>
          </cell>
          <cell r="B2247" t="str">
            <v xml:space="preserve">GUARNICAO / MOLDURA / ARREMATE DE ACABAMENTO PARA ESQUADRIA, EM ALUMINIO PERFIL 25, ACABAMENTO ANODIZADO BRANCO OU BRILHANTE, PARA 1 FACE                                                                                                                                                                                                                                                                                                                                                                 </v>
          </cell>
          <cell r="C2247" t="str">
            <v xml:space="preserve">M     </v>
          </cell>
          <cell r="D2247" t="str">
            <v>AS</v>
          </cell>
          <cell r="E2247" t="str">
            <v>29,14</v>
          </cell>
        </row>
        <row r="2248">
          <cell r="A2248">
            <v>39836</v>
          </cell>
          <cell r="B2248" t="str">
            <v xml:space="preserve">GUARNICAO/ALIZAR/VISTA, E = *1,3* CM, L = *5,0* CM HASTE REGULAVEL = *35* MM, EM MDF/PVC WOOD/ POLIESTIRENO OU MADEIRA LAMINADA, PRIMER BRANCO (JOGO PARA 1 FACE)                                                                                                                                                                                                                                                                                                                                         </v>
          </cell>
          <cell r="C2248" t="str">
            <v xml:space="preserve">JG    </v>
          </cell>
          <cell r="D2248" t="str">
            <v>AS</v>
          </cell>
          <cell r="E2248" t="str">
            <v>288,54</v>
          </cell>
        </row>
        <row r="2249">
          <cell r="A2249">
            <v>39830</v>
          </cell>
          <cell r="B2249" t="str">
            <v xml:space="preserve">GUARNICAO/ALIZAR/VISTA, E = *1,3* CM, L = *7,0* CM, EM POLIESTIRENO, BRANCO (JOGO PARA 1 FACE)                                                                                                                                                                                                                                                                                                                                                                                                            </v>
          </cell>
          <cell r="C2249" t="str">
            <v xml:space="preserve">JG    </v>
          </cell>
          <cell r="D2249" t="str">
            <v>AS</v>
          </cell>
          <cell r="E2249" t="str">
            <v>329,08</v>
          </cell>
        </row>
        <row r="2250">
          <cell r="A2250">
            <v>40527</v>
          </cell>
          <cell r="B2250" t="str">
            <v xml:space="preserve">GUINCHO DE ALAVANCA MANUAL, CAPACIDADE DE 1,6 T, COM 20 M DE CABO DE ACO (AQUISICAO)                                                                                                                                                                                                                                                                                                                                                                                                                      </v>
          </cell>
          <cell r="C2250" t="str">
            <v xml:space="preserve">UN    </v>
          </cell>
          <cell r="D2250" t="str">
            <v>CR</v>
          </cell>
          <cell r="E2250" t="str">
            <v>3.057,40</v>
          </cell>
        </row>
        <row r="2251">
          <cell r="A2251">
            <v>36497</v>
          </cell>
          <cell r="B2251" t="str">
            <v xml:space="preserve">GUINCHO DE ALAVANCA MANUAL, CAPACIDADE 3,2 T COM 20 M DE CABO DE ACO DIAMETRO 16,3 MM                                                                                                                                                                                                                                                                                                                                                                                                                     </v>
          </cell>
          <cell r="C2251" t="str">
            <v xml:space="preserve">UN    </v>
          </cell>
          <cell r="D2251" t="str">
            <v>CR</v>
          </cell>
          <cell r="E2251" t="str">
            <v>3.490,35</v>
          </cell>
        </row>
        <row r="2252">
          <cell r="A2252">
            <v>36487</v>
          </cell>
          <cell r="B2252" t="str">
            <v xml:space="preserve">GUINCHO ELETRICO DE COLUNA, CAPACIDADE 400 KG, COM MOTO FREIO, MOTOR TRIFASICO DE 1,25 CV                                                                                                                                                                                                                                                                                                                                                                                                                 </v>
          </cell>
          <cell r="C2252" t="str">
            <v xml:space="preserve">UN    </v>
          </cell>
          <cell r="D2252" t="str">
            <v>CR</v>
          </cell>
          <cell r="E2252" t="str">
            <v>6.077,24</v>
          </cell>
        </row>
        <row r="2253">
          <cell r="A2253">
            <v>44475</v>
          </cell>
          <cell r="B2253" t="str">
            <v xml:space="preserve">GUINDASTE HIDRAULICO AUTOPROPELIDO, COM LANCA TELESCOPICA 28,80 M, CAPACIDADE MAXIMA 30 T, POTENCIA 97 KW, TRACAO  4 X 4                                                                                                                                                                                                                                                                                                                                                                                  </v>
          </cell>
          <cell r="C2253" t="str">
            <v xml:space="preserve">UN    </v>
          </cell>
          <cell r="D2253" t="str">
            <v>AS</v>
          </cell>
          <cell r="E2253" t="str">
            <v>1.258.165,24</v>
          </cell>
        </row>
        <row r="2254">
          <cell r="A2254">
            <v>44474</v>
          </cell>
          <cell r="B2254" t="str">
            <v xml:space="preserve">GUINDASTE HIDRAULICO AUTOPROPELIDO, COM LANCA TELESCOPICA 40 M, CAPACIDADE MAXIMA 60 T, POTENCIA 260 KW, TRACAO  6 X 6                                                                                                                                                                                                                                                                                                                                                                                    </v>
          </cell>
          <cell r="C2254" t="str">
            <v xml:space="preserve">UN    </v>
          </cell>
          <cell r="D2254" t="str">
            <v>AS</v>
          </cell>
          <cell r="E2254" t="str">
            <v>2.419.548,54</v>
          </cell>
        </row>
        <row r="2255">
          <cell r="A2255">
            <v>44490</v>
          </cell>
          <cell r="B2255" t="str">
            <v xml:space="preserve">GUINDASTE HIDRAULICO AUTOPROPELIDO, COM LANCA TELESCOPICA 50 M, CAPACIDADE MAXIMA 100 T, POTENCIA 350 KW,  TRACAO 10 X 6                                                                                                                                                                                                                                                                                                                                                                                  </v>
          </cell>
          <cell r="C2255" t="str">
            <v xml:space="preserve">UN    </v>
          </cell>
          <cell r="D2255" t="str">
            <v>AS</v>
          </cell>
          <cell r="E2255" t="str">
            <v>4.113.232,50</v>
          </cell>
        </row>
        <row r="2256">
          <cell r="A2256">
            <v>37776</v>
          </cell>
          <cell r="B2256" t="str">
            <v xml:space="preserve">GUINDAUTO HIDRAULICO, CAPACIDADE MAXIMA DE CARGA 10000 KG, MOMENTO MAXIMO DE CARGA 23 TM , ALCANCE MAXIMO HORIZONTAL 11,80 M, PARA MONTAGEM SOBRE CHASSI DE CAMINHAO PBT MINIMO 15000 KG (INCLUI MONTAGEM, NAO INCLUI CAMINHAO)                                                                                                                                                                                                                                                                           </v>
          </cell>
          <cell r="C2256" t="str">
            <v xml:space="preserve">UN    </v>
          </cell>
          <cell r="D2256" t="str">
            <v>AS</v>
          </cell>
          <cell r="E2256" t="str">
            <v>252.088,58</v>
          </cell>
        </row>
        <row r="2257">
          <cell r="A2257">
            <v>37775</v>
          </cell>
          <cell r="B2257" t="str">
            <v xml:space="preserve">GUINDAUTO HIDRAULICO, CAPACIDADE MAXIMA DE CARGA 14340 KG, MOMENTO MAXIMO DE CARGA 42,3 TM, ALCANCE MAXIMO HORIZONTAL 16,80 M, PARA MONTAGEM SOBRE CHASSI DE CAMINHAO PBT MINIMO 23000 KG (INCLUI MONTAGEM, NAO INCLUI CAMINHAO)                                                                                                                                                                                                                                                                          </v>
          </cell>
          <cell r="C2257" t="str">
            <v xml:space="preserve">UN    </v>
          </cell>
          <cell r="D2257" t="str">
            <v>AS</v>
          </cell>
          <cell r="E2257" t="str">
            <v>397.058,59</v>
          </cell>
        </row>
        <row r="2258">
          <cell r="A2258">
            <v>36491</v>
          </cell>
          <cell r="B2258" t="str">
            <v xml:space="preserve">GUINDAUTO HIDRAULICO, CAPACIDADE MAXIMA DE CARGA 30000 KG, MOMENTO MAXIMO DE CARGA 92,2 TM , ALCANCE MAXIMO HORIZONTAL  22,00 M, PARA MONTAGEM SOBRE CHASSI DE CAMINHAO PBT MINIMO 30000 KG (INCLUI MONTAGEM, NAO INCLUI CAMINHAO)                                                                                                                                                                                                                                                                        </v>
          </cell>
          <cell r="C2258" t="str">
            <v xml:space="preserve">UN    </v>
          </cell>
          <cell r="D2258" t="str">
            <v>AS</v>
          </cell>
          <cell r="E2258" t="str">
            <v>1.470.425,78</v>
          </cell>
        </row>
        <row r="2259">
          <cell r="A2259">
            <v>10712</v>
          </cell>
          <cell r="B2259" t="str">
            <v xml:space="preserve">GUINDAUTO HIDRAULICO, CAPACIDADE MAXIMA DE CARGA 3300 KG, MOMENTO MAXIMO DE CARGA 5,8 TM , ALCANCE MAXIMO HORIZONTAL  7,60 M, PARA MONTAGEM SOBRE CHASSI DE CAMINHAO PBT MINIMO 8000 KG (INCLUI MONTAGEM, NAO INCLUI CAMINHAO)                                                                                                                                                                                                                                                                            </v>
          </cell>
          <cell r="C2259" t="str">
            <v xml:space="preserve">UN    </v>
          </cell>
          <cell r="D2259" t="str">
            <v>AS</v>
          </cell>
          <cell r="E2259" t="str">
            <v>99.264,64</v>
          </cell>
        </row>
        <row r="2260">
          <cell r="A2260">
            <v>3363</v>
          </cell>
          <cell r="B2260" t="str">
            <v xml:space="preserve">GUINDAUTO HIDRAULICO, CAPACIDADE MAXIMA DE CARGA 6200 KG, MOMENTO MAXIMO DE CARGA 11,7 TM , ALCANCE MAXIMO HORIZONTAL  9,70 M, PARA MONTAGEM SOBRE CHASSI DE CAMINHAO PBT MINIMO 13000 KG (INCLUI MONTAGEM, NAO INCLUI CAMINHAO)                                                                                                                                                                                                                                                                          </v>
          </cell>
          <cell r="C2260" t="str">
            <v xml:space="preserve">UN    </v>
          </cell>
          <cell r="D2260" t="str">
            <v>AS</v>
          </cell>
          <cell r="E2260" t="str">
            <v>139.625,00</v>
          </cell>
        </row>
        <row r="2261">
          <cell r="A2261">
            <v>3365</v>
          </cell>
          <cell r="B2261" t="str">
            <v xml:space="preserve">GUINDAUTO HIDRAULICO, CAPACIDADE MAXIMA DE CARGA 8500 KG, MOMENTO MAXIMO DE CARGA 30,4 TM , ALCANCE MAXIMO HORIZONTAL  14,30 M, PARA MONTAGEM SOBRE CHASSI DE CAMINHAO PBT MINIMO 23000 KG (INCLUI MONTAGEM, NAO INCLUI CAMINHAO)                                                                                                                                                                                                                                                                         </v>
          </cell>
          <cell r="C2261" t="str">
            <v xml:space="preserve">UN    </v>
          </cell>
          <cell r="D2261" t="str">
            <v>AS</v>
          </cell>
          <cell r="E2261" t="str">
            <v>326.373,43</v>
          </cell>
        </row>
        <row r="2262">
          <cell r="A2262">
            <v>7569</v>
          </cell>
          <cell r="B2262" t="str">
            <v xml:space="preserve">HASTE ANCORA EM ACO GALVANIZADO, DIMENSOES 16 MM X 2000 MM                                                                                                                                                                                                                                                                                                                                                                                                                                                </v>
          </cell>
          <cell r="C2262" t="str">
            <v xml:space="preserve">UN    </v>
          </cell>
          <cell r="D2262" t="str">
            <v>CR</v>
          </cell>
          <cell r="E2262" t="str">
            <v>87,69</v>
          </cell>
        </row>
        <row r="2263">
          <cell r="A2263">
            <v>34349</v>
          </cell>
          <cell r="B2263" t="str">
            <v xml:space="preserve">HASTE DE ACO GALVANIZADO PARA FIXACAO DE CONCERTINA 2 "/3 M                                                                                                                                                                                                                                                                                                                                                                                                                                               </v>
          </cell>
          <cell r="C2263" t="str">
            <v xml:space="preserve">UN    </v>
          </cell>
          <cell r="D2263" t="str">
            <v>CR</v>
          </cell>
          <cell r="E2263" t="str">
            <v>32,69</v>
          </cell>
        </row>
        <row r="2264">
          <cell r="A2264">
            <v>3378</v>
          </cell>
          <cell r="B2264" t="str">
            <v xml:space="preserve">HASTE DE ATERRAMENTO EM ACO COM 3,00 M DE COMPRIMENTO E DN = 3/4", REVESTIDA COM BAIXA CAMADA DE COBRE, SEM CONECTOR                                                                                                                                                                                                                                                                                                                                                                                      </v>
          </cell>
          <cell r="C2264" t="str">
            <v xml:space="preserve">UN    </v>
          </cell>
          <cell r="D2264" t="str">
            <v>CR</v>
          </cell>
          <cell r="E2264" t="str">
            <v>94,18</v>
          </cell>
        </row>
        <row r="2265">
          <cell r="A2265">
            <v>3380</v>
          </cell>
          <cell r="B2265" t="str">
            <v xml:space="preserve">HASTE DE ATERRAMENTO EM ACO COM 3,00 M DE COMPRIMENTO E DN = 5/8", REVESTIDA COM BAIXA CAMADA DE COBRE, COM CONECTOR TIPO GRAMPO                                                                                                                                                                                                                                                                                                                                                                          </v>
          </cell>
          <cell r="C2265" t="str">
            <v xml:space="preserve">UN    </v>
          </cell>
          <cell r="D2265" t="str">
            <v xml:space="preserve">C </v>
          </cell>
          <cell r="E2265" t="str">
            <v>65,93</v>
          </cell>
        </row>
        <row r="2266">
          <cell r="A2266">
            <v>3379</v>
          </cell>
          <cell r="B2266" t="str">
            <v xml:space="preserve">HASTE DE ATERRAMENTO EM ACO COM 3,00 M DE COMPRIMENTO E DN = 5/8", REVESTIDA COM BAIXA CAMADA DE COBRE, SEM CONECTOR                                                                                                                                                                                                                                                                                                                                                                                      </v>
          </cell>
          <cell r="C2266" t="str">
            <v xml:space="preserve">UN    </v>
          </cell>
          <cell r="D2266" t="str">
            <v>CR</v>
          </cell>
          <cell r="E2266" t="str">
            <v>63,65</v>
          </cell>
        </row>
        <row r="2267">
          <cell r="A2267">
            <v>11991</v>
          </cell>
          <cell r="B2267" t="str">
            <v xml:space="preserve">HASTE DE ATERRAMENTO EM ACO GALVANIZADO TIPO CANTONEIRA COM 2,00 M DE COMPRIMENTO, 25 X 25 MM E CHAPA DE 3/16"                                                                                                                                                                                                                                                                                                                                                                                            </v>
          </cell>
          <cell r="C2267" t="str">
            <v xml:space="preserve">UN    </v>
          </cell>
          <cell r="D2267" t="str">
            <v>CR</v>
          </cell>
          <cell r="E2267" t="str">
            <v>73,90</v>
          </cell>
        </row>
        <row r="2268">
          <cell r="A2268">
            <v>11029</v>
          </cell>
          <cell r="B2268" t="str">
            <v xml:space="preserve">HASTE RETA PARA GANCHO DE FERRO GALVANIZADO, COM ROSCA 1/4 " X 30 CM PARA FIXACAO DE TELHA METALICA, INCLUI PORCA E ARRUELAS DE VEDACAO                                                                                                                                                                                                                                                                                                                                                                   </v>
          </cell>
          <cell r="C2268" t="str">
            <v xml:space="preserve">CJ    </v>
          </cell>
          <cell r="D2268" t="str">
            <v>CR</v>
          </cell>
          <cell r="E2268" t="str">
            <v>2,40</v>
          </cell>
        </row>
        <row r="2269">
          <cell r="A2269">
            <v>4316</v>
          </cell>
          <cell r="B2269" t="str">
            <v xml:space="preserve">HASTE RETA PARA GANCHO DE FERRO GALVANIZADO, COM ROSCA 1/4 " X 40 CM PARA FIXACAO DE TELHA DE FIBROCIMENTO, INCLUI PORCA SEXTAVADA DE  ZINCO                                                                                                                                                                                                                                                                                                                                                              </v>
          </cell>
          <cell r="C2269" t="str">
            <v xml:space="preserve">UN    </v>
          </cell>
          <cell r="D2269" t="str">
            <v>CR</v>
          </cell>
          <cell r="E2269" t="str">
            <v>2,42</v>
          </cell>
        </row>
        <row r="2270">
          <cell r="A2270">
            <v>4313</v>
          </cell>
          <cell r="B2270" t="str">
            <v xml:space="preserve">HASTE RETA PARA GANCHO DE FERRO GALVANIZADO, COM ROSCA 5/16" X 35 CM PARA FIXACAO DE TELHA DE FIBROCIMENTO, INCLUI PORCA E ARRUELAS DE VEDACAO                                                                                                                                                                                                                                                                                                                                                            </v>
          </cell>
          <cell r="C2270" t="str">
            <v xml:space="preserve">CJ    </v>
          </cell>
          <cell r="D2270" t="str">
            <v>CR</v>
          </cell>
          <cell r="E2270" t="str">
            <v>3,48</v>
          </cell>
        </row>
        <row r="2271">
          <cell r="A2271">
            <v>4317</v>
          </cell>
          <cell r="B2271" t="str">
            <v xml:space="preserve">HASTE RETA PARA GANCHO DE FERRO GALVANIZADO, COM ROSCA 5/16" X 40 CM PARA FIXACAO DE TELHA DE FIBROCIMENTO, INCLUI PORCA SEXTAVADA DE  ZINCO                                                                                                                                                                                                                                                                                                                                                              </v>
          </cell>
          <cell r="C2271" t="str">
            <v xml:space="preserve">UN    </v>
          </cell>
          <cell r="D2271" t="str">
            <v>CR</v>
          </cell>
          <cell r="E2271" t="str">
            <v>3,96</v>
          </cell>
        </row>
        <row r="2272">
          <cell r="A2272">
            <v>4314</v>
          </cell>
          <cell r="B2272" t="str">
            <v xml:space="preserve">HASTE RETA PARA GANCHO DE FERRO GALVANIZADO, COM ROSCA 5/16" X 45 CM PARA FIXACAO DE TELHA DE FIBROCIMENTO, INCLUI PORCA E ARRUELAS DE VEDACAO                                                                                                                                                                                                                                                                                                                                                            </v>
          </cell>
          <cell r="C2272" t="str">
            <v xml:space="preserve">CJ    </v>
          </cell>
          <cell r="D2272" t="str">
            <v>CR</v>
          </cell>
          <cell r="E2272" t="str">
            <v>4,64</v>
          </cell>
        </row>
        <row r="2273">
          <cell r="A2273">
            <v>10921</v>
          </cell>
          <cell r="B2273" t="str">
            <v xml:space="preserve">HIDRANTE DE COLUNA COMPLETO, EM FERRO FUNDIDO, DN = 100 MM, COM REGISTRO, CUNHA DE BORRACHA, CURVA DESSIMETRICA, EXTREMIDADE E TAMPAS (INCLUI KIT FIXACAO)                                                                                                                                                                                                                                                                                                                                                </v>
          </cell>
          <cell r="C2273" t="str">
            <v xml:space="preserve">UN    </v>
          </cell>
          <cell r="D2273" t="str">
            <v>AS</v>
          </cell>
          <cell r="E2273" t="str">
            <v>5.965,00</v>
          </cell>
        </row>
        <row r="2274">
          <cell r="A2274">
            <v>10922</v>
          </cell>
          <cell r="B2274" t="str">
            <v xml:space="preserve">HIDRANTE DE COLUNA COMPLETO, EM FERRO FUNDIDO, DN = 75 MM, COM REGISTRO, CUNHA DE BORRACHA, CURVA DESSIMETRICA, EXTREMIDADE E TAMPAS (INCLUI KIT FIXACAO)                                                                                                                                                                                                                                                                                                                                                 </v>
          </cell>
          <cell r="C2274" t="str">
            <v xml:space="preserve">UN    </v>
          </cell>
          <cell r="D2274" t="str">
            <v>AS</v>
          </cell>
          <cell r="E2274" t="str">
            <v>5.402,94</v>
          </cell>
        </row>
        <row r="2275">
          <cell r="A2275">
            <v>10923</v>
          </cell>
          <cell r="B2275" t="str">
            <v xml:space="preserve">HIDRANTE SUBTERRANEO, EM FERRO FUNDIDO, COM CURVA CURTA E CAIXA, DN 75 MM                                                                                                                                                                                                                                                                                                                                                                                                                                 </v>
          </cell>
          <cell r="C2275" t="str">
            <v xml:space="preserve">UN    </v>
          </cell>
          <cell r="D2275" t="str">
            <v>AS</v>
          </cell>
          <cell r="E2275" t="str">
            <v>3.193,37</v>
          </cell>
        </row>
        <row r="2276">
          <cell r="A2276">
            <v>10924</v>
          </cell>
          <cell r="B2276" t="str">
            <v xml:space="preserve">HIDRANTE SUBTERRANEO, EM FERRO FUNDIDO, COM CURVA LONGA E CAIXA, DN 75 MM                                                                                                                                                                                                                                                                                                                                                                                                                                 </v>
          </cell>
          <cell r="C2276" t="str">
            <v xml:space="preserve">UN    </v>
          </cell>
          <cell r="D2276" t="str">
            <v>AS</v>
          </cell>
          <cell r="E2276" t="str">
            <v>3.363,24</v>
          </cell>
        </row>
        <row r="2277">
          <cell r="A2277">
            <v>37772</v>
          </cell>
          <cell r="B2277" t="str">
            <v xml:space="preserve">HIDROJATEADORA PARA DESOBSTRUCAO DE REDES E GALERIAS, TANQUE 7000 L, BOMBA TRIPLEX 120 KGF/CM2 128 L/MIN (INCLUI MONTAGEM, NAO INCLUI CAMINHAO)                                                                                                                                                                                                                                                                                                                                                           </v>
          </cell>
          <cell r="C2277" t="str">
            <v xml:space="preserve">UN    </v>
          </cell>
          <cell r="D2277" t="str">
            <v>AS</v>
          </cell>
          <cell r="E2277" t="str">
            <v>273.236,33</v>
          </cell>
        </row>
        <row r="2278">
          <cell r="A2278">
            <v>37771</v>
          </cell>
          <cell r="B2278" t="str">
            <v xml:space="preserve">HIDROJATEADORA PARA DESOBSTRUCAO DE REDES E GALERIAS, TANQUE 7000 L, BOMBA TRIPLEX 140 KGF/CM2 260 L/MIN ALIMENTADA POR MOTOR INDEPENDENTE A DIESEL POTENCIA 125 CV (INCLUI MONTAGEM, NAO INCLUI CAMINHAO)                                                                                                                                                                                                                                                                                                </v>
          </cell>
          <cell r="C2278" t="str">
            <v xml:space="preserve">UN    </v>
          </cell>
          <cell r="D2278" t="str">
            <v>AS</v>
          </cell>
          <cell r="E2278" t="str">
            <v>290.679,93</v>
          </cell>
        </row>
        <row r="2279">
          <cell r="A2279">
            <v>12772</v>
          </cell>
          <cell r="B2279" t="str">
            <v xml:space="preserve">HIDROMETRO MULTIJATO / MEDIDOR DE AGUA, DN 1 1/2", VAZAO MAXIMA DE 20 M3/H, PARA AGUA POTAVEL FRIA, RELOJOARIA PLANA, CLASSE B, HORIZONTAL (SEM CONEXOES)                                                                                                                                                                                                                                                                                                                                                 </v>
          </cell>
          <cell r="C2279" t="str">
            <v xml:space="preserve">UN    </v>
          </cell>
          <cell r="D2279" t="str">
            <v>AS</v>
          </cell>
          <cell r="E2279" t="str">
            <v>811,25</v>
          </cell>
        </row>
        <row r="2280">
          <cell r="A2280">
            <v>12770</v>
          </cell>
          <cell r="B2280" t="str">
            <v xml:space="preserve">HIDROMETRO MULTIJATO / MEDIDOR DE AGUA, DN 1", VAZAO MAXIMA DE 10 M3/H, PARA AGUA POTAVEL FRIA, RELOJOARIA PLANA, CLASSE B, HORIZONTAL (SEM CONEXOES)                                                                                                                                                                                                                                                                                                                                                     </v>
          </cell>
          <cell r="C2280" t="str">
            <v xml:space="preserve">UN    </v>
          </cell>
          <cell r="D2280" t="str">
            <v>AS</v>
          </cell>
          <cell r="E2280" t="str">
            <v>488,12</v>
          </cell>
        </row>
        <row r="2281">
          <cell r="A2281">
            <v>12775</v>
          </cell>
          <cell r="B2281" t="str">
            <v xml:space="preserve">HIDROMETRO MULTIJATO / MEDIDOR DE AGUA, DN 1", VAZAO MAXIMA DE 7 M3/H, PARA AGUA POTAVEL FRIA, RELOJOARIA PLANA, CLASSE B, HORIZONTAL (SEM CONEXOES)                                                                                                                                                                                                                                                                                                                                                      </v>
          </cell>
          <cell r="C2281" t="str">
            <v xml:space="preserve">UN    </v>
          </cell>
          <cell r="D2281" t="str">
            <v>AS</v>
          </cell>
          <cell r="E2281" t="str">
            <v>357,49</v>
          </cell>
        </row>
        <row r="2282">
          <cell r="A2282">
            <v>12768</v>
          </cell>
          <cell r="B2282" t="str">
            <v xml:space="preserve">HIDROMETRO MULTIJATO / MEDIDOR DE AGUA, DN 2", VAZAO MAXIMA DE 30 M3/H, PARA AGUA POTAVEL FRIA, RELOJOARIA PLANA, CLASSE B, HORIZONTAL (SEM CONEXOES)                                                                                                                                                                                                                                                                                                                                                     </v>
          </cell>
          <cell r="C2282" t="str">
            <v xml:space="preserve">UN    </v>
          </cell>
          <cell r="D2282" t="str">
            <v>AS</v>
          </cell>
          <cell r="E2282" t="str">
            <v>1.141,25</v>
          </cell>
        </row>
        <row r="2283">
          <cell r="A2283">
            <v>12769</v>
          </cell>
          <cell r="B2283" t="str">
            <v xml:space="preserve">HIDROMETRO UNIJATO / MEDIDOR DE AGUA, DN 1/2", VAZAO MAXIMA DE 1,5 M3/H, PARA AGUA POTAVEL FRIA, RELOJOARIA PLANA, CLASSE B, HORIZONTAL (SEM CONEXOES)                                                                                                                                                                                                                                                                                                                                                    </v>
          </cell>
          <cell r="C2283" t="str">
            <v xml:space="preserve">UN    </v>
          </cell>
          <cell r="D2283" t="str">
            <v>AS</v>
          </cell>
          <cell r="E2283" t="str">
            <v>93,50</v>
          </cell>
        </row>
        <row r="2284">
          <cell r="A2284">
            <v>12773</v>
          </cell>
          <cell r="B2284" t="str">
            <v xml:space="preserve">HIDROMETRO UNIJATO / MEDIDOR DE AGUA, DN 1/2", VAZAO MAXIMA DE 3 M3/H, PARA AGUA POTAVEL FRIA, RELOJOARIA PLANA, CLASSE B, HORIZONTAL (SEM CONEXOES)                                                                                                                                                                                                                                                                                                                                                      </v>
          </cell>
          <cell r="C2284" t="str">
            <v xml:space="preserve">UN    </v>
          </cell>
          <cell r="D2284" t="str">
            <v>AS</v>
          </cell>
          <cell r="E2284" t="str">
            <v>100,37</v>
          </cell>
        </row>
        <row r="2285">
          <cell r="A2285">
            <v>12774</v>
          </cell>
          <cell r="B2285" t="str">
            <v xml:space="preserve">HIDROMETRO UNIJATO / MEDIDOR DE AGUA, DN 3/4", VAZAO MAXIMA DE 5 M3/H, PARA AGUA POTAVEL FRIA, RELOJOARIA PLANA, CLASSE B, HORIZONTAL (SEM CONEXOES)0,                                                                                                                                                                                                                                                                                                                                                    </v>
          </cell>
          <cell r="C2285" t="str">
            <v xml:space="preserve">UN    </v>
          </cell>
          <cell r="D2285" t="str">
            <v>AS</v>
          </cell>
          <cell r="E2285" t="str">
            <v>123,74</v>
          </cell>
        </row>
        <row r="2286">
          <cell r="A2286">
            <v>12776</v>
          </cell>
          <cell r="B2286" t="str">
            <v xml:space="preserve">HIDROMETRO WOLTMANN, DN 2", VAZAO MAXIMA DE 50 M3/H, PARA AGUA POTAVEL FRIA, RELOJOARIA PLANA, TURBINA HORIZONTAL, EQUIPADO COM TELIMETRIA (SEM CONEXOES)                                                                                                                                                                                                                                                                                                                                                 </v>
          </cell>
          <cell r="C2286" t="str">
            <v xml:space="preserve">UN    </v>
          </cell>
          <cell r="D2286" t="str">
            <v>AS</v>
          </cell>
          <cell r="E2286" t="str">
            <v>1.842,50</v>
          </cell>
        </row>
        <row r="2287">
          <cell r="A2287">
            <v>12777</v>
          </cell>
          <cell r="B2287" t="str">
            <v xml:space="preserve">HIDROMETRO WOLTMANN, DN 3", VAZAO MAXIMA DE 80 M3/H, PARA AGUA POTAVEL FRIA, RELOJOARIA PLANA, TURBINA HORIZONTAL, EQUIPADO COM TELIMETRIA (SEM CONEXOES)                                                                                                                                                                                                                                                                                                                                                 </v>
          </cell>
          <cell r="C2287" t="str">
            <v xml:space="preserve">UN    </v>
          </cell>
          <cell r="D2287" t="str">
            <v>AS</v>
          </cell>
          <cell r="E2287" t="str">
            <v>2.406,24</v>
          </cell>
        </row>
        <row r="2288">
          <cell r="A2288">
            <v>3391</v>
          </cell>
          <cell r="B2288" t="str">
            <v xml:space="preserve">IGNITOR PARA LAMPADA DE VAPOR DE SODIO / VAPOR METALICO ATE 2000 W, TENSAO DE PULSO ENTRE 600 A 750 V                                                                                                                                                                                                                                                                                                                                                                                                     </v>
          </cell>
          <cell r="C2288" t="str">
            <v xml:space="preserve">UN    </v>
          </cell>
          <cell r="D2288" t="str">
            <v>AS</v>
          </cell>
          <cell r="E2288" t="str">
            <v>55,90</v>
          </cell>
        </row>
        <row r="2289">
          <cell r="A2289">
            <v>3389</v>
          </cell>
          <cell r="B2289" t="str">
            <v xml:space="preserve">IGNITOR PARA LAMPADA DE VAPOR DE SODIO / VAPOR METALICO ATE 400 W, TENSAO DE PULSO ENTRE 3000 A 4500 V                                                                                                                                                                                                                                                                                                                                                                                                    </v>
          </cell>
          <cell r="C2289" t="str">
            <v xml:space="preserve">UN    </v>
          </cell>
          <cell r="D2289" t="str">
            <v>AS</v>
          </cell>
          <cell r="E2289" t="str">
            <v>29,00</v>
          </cell>
        </row>
        <row r="2290">
          <cell r="A2290">
            <v>3390</v>
          </cell>
          <cell r="B2290" t="str">
            <v xml:space="preserve">IGNITOR PARA LAMPADA DE VAPOR DE SODIO / VAPOR METALICO ATE 400 W, TENSAO DE PULSO ENTRE 580 A 750 V                                                                                                                                                                                                                                                                                                                                                                                                      </v>
          </cell>
          <cell r="C2290" t="str">
            <v xml:space="preserve">UN    </v>
          </cell>
          <cell r="D2290" t="str">
            <v>AS</v>
          </cell>
          <cell r="E2290" t="str">
            <v>32,63</v>
          </cell>
        </row>
        <row r="2291">
          <cell r="A2291">
            <v>12873</v>
          </cell>
          <cell r="B2291" t="str">
            <v xml:space="preserve">IMPERMEABILIZADOR (HORISTA)                                                                                                                                                                                                                                                                                                                                                                                                                                                                               </v>
          </cell>
          <cell r="C2291" t="str">
            <v xml:space="preserve">H     </v>
          </cell>
          <cell r="D2291" t="str">
            <v>CR</v>
          </cell>
          <cell r="E2291" t="str">
            <v>17,81</v>
          </cell>
        </row>
        <row r="2292">
          <cell r="A2292">
            <v>41076</v>
          </cell>
          <cell r="B2292" t="str">
            <v xml:space="preserve">IMPERMEABILIZADOR (MENSALISTA)                                                                                                                                                                                                                                                                                                                                                                                                                                                                            </v>
          </cell>
          <cell r="C2292" t="str">
            <v xml:space="preserve">MES   </v>
          </cell>
          <cell r="D2292" t="str">
            <v>CR</v>
          </cell>
          <cell r="E2292" t="str">
            <v>3.130,70</v>
          </cell>
        </row>
        <row r="2293">
          <cell r="A2293">
            <v>140</v>
          </cell>
          <cell r="B2293" t="str">
            <v xml:space="preserve">IMPERMEABILIZANTE FLEXIVEL BRANCO DE BASE ACRILICA PARA COBERTURAS                                                                                                                                                                                                                                                                                                                                                                                                                                        </v>
          </cell>
          <cell r="C2293" t="str">
            <v xml:space="preserve">KG    </v>
          </cell>
          <cell r="D2293" t="str">
            <v>CR</v>
          </cell>
          <cell r="E2293" t="str">
            <v>22,82</v>
          </cell>
        </row>
        <row r="2294">
          <cell r="A2294">
            <v>151</v>
          </cell>
          <cell r="B2294" t="str">
            <v xml:space="preserve">IMPERMEABILIZANTE INCOLOR,  BASE SILICONE, PARA TRATAMENTO DE FACHADAS, TELHAS, PEDRAS E OUTRAS SUPERFICIES                                                                                                                                                                                                                                                                                                                                                                                               </v>
          </cell>
          <cell r="C2294" t="str">
            <v xml:space="preserve">L     </v>
          </cell>
          <cell r="D2294" t="str">
            <v>CR</v>
          </cell>
          <cell r="E2294" t="str">
            <v>33,68</v>
          </cell>
        </row>
        <row r="2295">
          <cell r="A2295">
            <v>7340</v>
          </cell>
          <cell r="B2295" t="str">
            <v xml:space="preserve">IMUNIZANTE PARA MADEIRA, INCOLOR                                                                                                                                                                                                                                                                                                                                                                                                                                                                          </v>
          </cell>
          <cell r="C2295" t="str">
            <v xml:space="preserve">L     </v>
          </cell>
          <cell r="D2295" t="str">
            <v>CR</v>
          </cell>
          <cell r="E2295" t="str">
            <v>26,03</v>
          </cell>
        </row>
        <row r="2296">
          <cell r="A2296">
            <v>2701</v>
          </cell>
          <cell r="B2296" t="str">
            <v xml:space="preserve">INSTALADOR DE TUBULACOES (TUBOS/EQUIPAMENTOS)                                                                                                                                                                                                                                                                                                                                                                                                                                                             </v>
          </cell>
          <cell r="C2296" t="str">
            <v xml:space="preserve">H     </v>
          </cell>
          <cell r="D2296" t="str">
            <v>CR</v>
          </cell>
          <cell r="E2296" t="str">
            <v>12,37</v>
          </cell>
        </row>
        <row r="2297">
          <cell r="A2297">
            <v>40929</v>
          </cell>
          <cell r="B2297" t="str">
            <v xml:space="preserve">INSTALADOR DE TUBULACOES (TUBOS/EQUIPAMENTOS) (MENSALISTA)                                                                                                                                                                                                                                                                                                                                                                                                                                                </v>
          </cell>
          <cell r="C2297" t="str">
            <v xml:space="preserve">MES   </v>
          </cell>
          <cell r="D2297" t="str">
            <v>CR</v>
          </cell>
          <cell r="E2297" t="str">
            <v>2.175,65</v>
          </cell>
        </row>
        <row r="2298">
          <cell r="A2298">
            <v>38114</v>
          </cell>
          <cell r="B2298" t="str">
            <v xml:space="preserve">INTERRUPTOR BIPOLAR SIMPLES 10 A, 250 V (APENAS MODULO)                                                                                                                                                                                                                                                                                                                                                                                                                                                   </v>
          </cell>
          <cell r="C2298" t="str">
            <v xml:space="preserve">UN    </v>
          </cell>
          <cell r="D2298" t="str">
            <v>CR</v>
          </cell>
          <cell r="E2298" t="str">
            <v>15,42</v>
          </cell>
        </row>
        <row r="2299">
          <cell r="A2299">
            <v>38064</v>
          </cell>
          <cell r="B2299" t="str">
            <v xml:space="preserve">INTERRUPTOR BIPOLAR 10A, 250V, CONJUNTO MONTADO PARA EMBUTIR 4" X 2" (PLACA + SUPORTE + MODULO)                                                                                                                                                                                                                                                                                                                                                                                                           </v>
          </cell>
          <cell r="C2299" t="str">
            <v xml:space="preserve">UN    </v>
          </cell>
          <cell r="D2299" t="str">
            <v>CR</v>
          </cell>
          <cell r="E2299" t="str">
            <v>17,24</v>
          </cell>
        </row>
        <row r="2300">
          <cell r="A2300">
            <v>38115</v>
          </cell>
          <cell r="B2300" t="str">
            <v xml:space="preserve">INTERRUPTOR INTERMEDIARIO 10 A, 250 V (APENAS MODULO)                                                                                                                                                                                                                                                                                                                                                                                                                                                     </v>
          </cell>
          <cell r="C2300" t="str">
            <v xml:space="preserve">UN    </v>
          </cell>
          <cell r="D2300" t="str">
            <v>CR</v>
          </cell>
          <cell r="E2300" t="str">
            <v>16,47</v>
          </cell>
        </row>
        <row r="2301">
          <cell r="A2301">
            <v>38065</v>
          </cell>
          <cell r="B2301" t="str">
            <v xml:space="preserve">INTERRUPTOR INTERMEDIARIO 10A, 250V, CONJUNTO MONTADO PARA EMBUTIR 4" X 2" (PLACA + SUPORTE + MODULO)                                                                                                                                                                                                                                                                                                                                                                                                     </v>
          </cell>
          <cell r="C2301" t="str">
            <v xml:space="preserve">UN    </v>
          </cell>
          <cell r="D2301" t="str">
            <v>CR</v>
          </cell>
          <cell r="E2301" t="str">
            <v>24,46</v>
          </cell>
        </row>
        <row r="2302">
          <cell r="A2302">
            <v>38078</v>
          </cell>
          <cell r="B2302" t="str">
            <v xml:space="preserve">INTERRUPTOR PARALELO + TOMADA 2P+T 10A, 250V, CONJUNTO MONTADO PARA EMBUTIR 4" X 2" (PLACA + SUPORTE + MODULOS)                                                                                                                                                                                                                                                                                                                                                                                           </v>
          </cell>
          <cell r="C2302" t="str">
            <v xml:space="preserve">UN    </v>
          </cell>
          <cell r="D2302" t="str">
            <v>CR</v>
          </cell>
          <cell r="E2302" t="str">
            <v>14,27</v>
          </cell>
        </row>
        <row r="2303">
          <cell r="A2303">
            <v>38113</v>
          </cell>
          <cell r="B2303" t="str">
            <v xml:space="preserve">INTERRUPTOR PARALELO 10A, 250V (APENAS MODULO)                                                                                                                                                                                                                                                                                                                                                                                                                                                            </v>
          </cell>
          <cell r="C2303" t="str">
            <v xml:space="preserve">UN    </v>
          </cell>
          <cell r="D2303" t="str">
            <v>CR</v>
          </cell>
          <cell r="E2303" t="str">
            <v>7,75</v>
          </cell>
        </row>
        <row r="2304">
          <cell r="A2304">
            <v>38063</v>
          </cell>
          <cell r="B2304" t="str">
            <v xml:space="preserve">INTERRUPTOR PARALELO 10A, 250V, CONJUNTO MONTADO PARA EMBUTIR 4" X 2" (PLACA + SUPORTE + MODULO)                                                                                                                                                                                                                                                                                                                                                                                                          </v>
          </cell>
          <cell r="C2304" t="str">
            <v xml:space="preserve">UN    </v>
          </cell>
          <cell r="D2304" t="str">
            <v>CR</v>
          </cell>
          <cell r="E2304" t="str">
            <v>8,32</v>
          </cell>
        </row>
        <row r="2305">
          <cell r="A2305">
            <v>38080</v>
          </cell>
          <cell r="B2305" t="str">
            <v xml:space="preserve">INTERRUPTOR SIMPLES + INTERRUPTOR PARALELO + TOMADA 2P+T 10A, 250V, CONJUNTO MONTADO PARA EMBUTIR 4" X 2" (PLACA + SUPORTE + MODULOS)                                                                                                                                                                                                                                                                                                                                                                     </v>
          </cell>
          <cell r="C2305" t="str">
            <v xml:space="preserve">UN    </v>
          </cell>
          <cell r="D2305" t="str">
            <v>CR</v>
          </cell>
          <cell r="E2305" t="str">
            <v>24,79</v>
          </cell>
        </row>
        <row r="2306">
          <cell r="A2306">
            <v>38069</v>
          </cell>
          <cell r="B2306" t="str">
            <v xml:space="preserve">INTERRUPTOR SIMPLES + INTERRUPTOR PARALELO 10A, 250V, CONJUNTO MONTADO PARA EMBUTIR 4" X 2" (PLACA + SUPORTE + MODULOS)                                                                                                                                                                                                                                                                                                                                                                                   </v>
          </cell>
          <cell r="C2306" t="str">
            <v xml:space="preserve">UN    </v>
          </cell>
          <cell r="D2306" t="str">
            <v>CR</v>
          </cell>
          <cell r="E2306" t="str">
            <v>13,56</v>
          </cell>
        </row>
        <row r="2307">
          <cell r="A2307">
            <v>38077</v>
          </cell>
          <cell r="B2307" t="str">
            <v xml:space="preserve">INTERRUPTOR SIMPLES + TOMADA 2P+T 10A, 250V, CONJUNTO MONTADO PARA EMBUTIR 4" X 2" (PLACA + SUPORTE + MODULOS)                                                                                                                                                                                                                                                                                                                                                                                            </v>
          </cell>
          <cell r="C2307" t="str">
            <v xml:space="preserve">UN    </v>
          </cell>
          <cell r="D2307" t="str">
            <v>CR</v>
          </cell>
          <cell r="E2307" t="str">
            <v>13,25</v>
          </cell>
        </row>
        <row r="2308">
          <cell r="A2308">
            <v>38073</v>
          </cell>
          <cell r="B2308" t="str">
            <v xml:space="preserve">INTERRUPTOR SIMPLES + 2 INTERRUPTORES PARALELOS 10A, 250V, CONJUNTO MONTADO PARA EMBUTIR 4" X 2" (PLACA + SUPORTE + MODULOS)                                                                                                                                                                                                                                                                                                                                                                              </v>
          </cell>
          <cell r="C2308" t="str">
            <v xml:space="preserve">UN    </v>
          </cell>
          <cell r="D2308" t="str">
            <v>CR</v>
          </cell>
          <cell r="E2308" t="str">
            <v>20,18</v>
          </cell>
        </row>
        <row r="2309">
          <cell r="A2309">
            <v>38112</v>
          </cell>
          <cell r="B2309" t="str">
            <v xml:space="preserve">INTERRUPTOR SIMPLES 10A, 250V (APENAS MODULO)                                                                                                                                                                                                                                                                                                                                                                                                                                                             </v>
          </cell>
          <cell r="C2309" t="str">
            <v xml:space="preserve">UN    </v>
          </cell>
          <cell r="D2309" t="str">
            <v>CR</v>
          </cell>
          <cell r="E2309" t="str">
            <v>5,95</v>
          </cell>
        </row>
        <row r="2310">
          <cell r="A2310">
            <v>38062</v>
          </cell>
          <cell r="B2310" t="str">
            <v xml:space="preserve">INTERRUPTOR SIMPLES 10A, 250V, CONJUNTO MONTADO PARA EMBUTIR 4" X 2" (PLACA + SUPORTE + MODULO)                                                                                                                                                                                                                                                                                                                                                                                                           </v>
          </cell>
          <cell r="C2310" t="str">
            <v xml:space="preserve">UN    </v>
          </cell>
          <cell r="D2310" t="str">
            <v>CR</v>
          </cell>
          <cell r="E2310" t="str">
            <v>6,11</v>
          </cell>
        </row>
        <row r="2311">
          <cell r="A2311">
            <v>12128</v>
          </cell>
          <cell r="B2311" t="str">
            <v xml:space="preserve">INTERRUPTOR SIMPLES 10A, 250V, CONJUNTO MONTADO PARA SOBREPOR 4" X 2" (CAIXA + MODULO)                                                                                                                                                                                                                                                                                                                                                                                                                    </v>
          </cell>
          <cell r="C2311" t="str">
            <v xml:space="preserve">UN    </v>
          </cell>
          <cell r="D2311" t="str">
            <v>CR</v>
          </cell>
          <cell r="E2311" t="str">
            <v>8,17</v>
          </cell>
        </row>
        <row r="2312">
          <cell r="A2312">
            <v>12129</v>
          </cell>
          <cell r="B2312" t="str">
            <v xml:space="preserve">INTERRUPTOR SIMPLES 10A, 250V, CONJUNTO MONTADO PARA SOBREPOR 4" X 2" (CAIXA + 2 MODULOS)                                                                                                                                                                                                                                                                                                                                                                                                                 </v>
          </cell>
          <cell r="C2312" t="str">
            <v xml:space="preserve">UN    </v>
          </cell>
          <cell r="D2312" t="str">
            <v>CR</v>
          </cell>
          <cell r="E2312" t="str">
            <v>10,79</v>
          </cell>
        </row>
        <row r="2313">
          <cell r="A2313">
            <v>38081</v>
          </cell>
          <cell r="B2313" t="str">
            <v xml:space="preserve">INTERRUPTORES PARALELOS (2 MODULOS) + TOMADA 2P+T 10A, 250V, CONJUNTO MONTADO PARA EMBUTIR 4" X 2" (PLACA + SUPORTE + MODULOS)                                                                                                                                                                                                                                                                                                                                                                            </v>
          </cell>
          <cell r="C2313" t="str">
            <v xml:space="preserve">UN    </v>
          </cell>
          <cell r="D2313" t="str">
            <v>CR</v>
          </cell>
          <cell r="E2313" t="str">
            <v>21,03</v>
          </cell>
        </row>
        <row r="2314">
          <cell r="A2314">
            <v>38070</v>
          </cell>
          <cell r="B2314" t="str">
            <v xml:space="preserve">INTERRUPTORES PARALELOS (2 MODULOS) 10A, 250V, CONJUNTO MONTADO PARA EMBUTIR 4" X 2" (PLACA + SUPORTE + MODULOS)                                                                                                                                                                                                                                                                                                                                                                                          </v>
          </cell>
          <cell r="C2314" t="str">
            <v xml:space="preserve">UN    </v>
          </cell>
          <cell r="D2314" t="str">
            <v>CR</v>
          </cell>
          <cell r="E2314" t="str">
            <v>14,49</v>
          </cell>
        </row>
        <row r="2315">
          <cell r="A2315">
            <v>38074</v>
          </cell>
          <cell r="B2315" t="str">
            <v xml:space="preserve">INTERRUPTORES PARALELOS (3 MODULOS) 10A, 250V, CONJUNTO MONTADO PARA EMBUTIR 4" X 2" (PLACA + SUPORTE + MODULO)                                                                                                                                                                                                                                                                                                                                                                                           </v>
          </cell>
          <cell r="C2315" t="str">
            <v xml:space="preserve">UN    </v>
          </cell>
          <cell r="D2315" t="str">
            <v>CR</v>
          </cell>
          <cell r="E2315" t="str">
            <v>22,03</v>
          </cell>
        </row>
        <row r="2316">
          <cell r="A2316">
            <v>38079</v>
          </cell>
          <cell r="B2316" t="str">
            <v xml:space="preserve">INTERRUPTORES SIMPLES (2 MODULOS) + TOMADA 2P+T 10A, 250V, CONJUNTO MONTADO PARA EMBUTIR 4" X 2" (PLACA + SUPORTE + MODULOS)                                                                                                                                                                                                                                                                                                                                                                              </v>
          </cell>
          <cell r="C2316" t="str">
            <v xml:space="preserve">UN    </v>
          </cell>
          <cell r="D2316" t="str">
            <v>CR</v>
          </cell>
          <cell r="E2316" t="str">
            <v>18,91</v>
          </cell>
        </row>
        <row r="2317">
          <cell r="A2317">
            <v>38072</v>
          </cell>
          <cell r="B2317" t="str">
            <v xml:space="preserve">INTERRUPTORES SIMPLES (2 MODULOS) + 1 INTERRUPTOR PARALELO 10A, 250V, CONJUNTO MONTADO PARA EMBUTIR 4" X 2" (PLACA + SUPORTE + MODULOS)                                                                                                                                                                                                                                                                                                                                                                   </v>
          </cell>
          <cell r="C2317" t="str">
            <v xml:space="preserve">UN    </v>
          </cell>
          <cell r="D2317" t="str">
            <v>CR</v>
          </cell>
          <cell r="E2317" t="str">
            <v>18,17</v>
          </cell>
        </row>
        <row r="2318">
          <cell r="A2318">
            <v>38068</v>
          </cell>
          <cell r="B2318" t="str">
            <v xml:space="preserve">INTERRUPTORES SIMPLES (2 MODULOS) 10A, 250V, CONJUNTO MONTADO PARA EMBUTIR 4" X 2" (PLACA + SUPORTE + MODULOS)                                                                                                                                                                                                                                                                                                                                                                                            </v>
          </cell>
          <cell r="C2318" t="str">
            <v xml:space="preserve">UN    </v>
          </cell>
          <cell r="D2318" t="str">
            <v>CR</v>
          </cell>
          <cell r="E2318" t="str">
            <v>12,54</v>
          </cell>
        </row>
        <row r="2319">
          <cell r="A2319">
            <v>38071</v>
          </cell>
          <cell r="B2319" t="str">
            <v xml:space="preserve">INTERRUPTORES SIMPLES (3 MODULOS) 10A, 250V, CONJUNTO MONTADO PARA EMBUTIR 4" X 2" (PLACA + SUPORTE + MODULOS)                                                                                                                                                                                                                                                                                                                                                                                            </v>
          </cell>
          <cell r="C2319" t="str">
            <v xml:space="preserve">UN    </v>
          </cell>
          <cell r="D2319" t="str">
            <v>CR</v>
          </cell>
          <cell r="E2319" t="str">
            <v>15,00</v>
          </cell>
        </row>
        <row r="2320">
          <cell r="A2320">
            <v>38412</v>
          </cell>
          <cell r="B2320" t="str">
            <v xml:space="preserve">INVERSOR DE SOLDA MONOFASICO DE 160 A, POTENCIA DE 5400 W, TENSAO DE 220 V, TURBO VENTILADO, PROTECAO POR FUSIVEL TERMICO, PARA ELETRODOS DE 2,0 A 4,0 MM                                                                                                                                                                                                                                                                                                                                                 </v>
          </cell>
          <cell r="C2320" t="str">
            <v xml:space="preserve">UN    </v>
          </cell>
          <cell r="D2320" t="str">
            <v xml:space="preserve">C </v>
          </cell>
          <cell r="E2320" t="str">
            <v>1.000,00</v>
          </cell>
        </row>
        <row r="2321">
          <cell r="A2321">
            <v>3405</v>
          </cell>
          <cell r="B2321" t="str">
            <v xml:space="preserve">ISOLADOR DE PORCELANA SUSPENSO, DISCO TIPO GARFO OLHAL, DIAMETRO DE 152 MM, PARA TENSAO DE *15* KV                                                                                                                                                                                                                                                                                                                                                                                                        </v>
          </cell>
          <cell r="C2321" t="str">
            <v xml:space="preserve">UN    </v>
          </cell>
          <cell r="D2321" t="str">
            <v>CR</v>
          </cell>
          <cell r="E2321" t="str">
            <v>67,39</v>
          </cell>
        </row>
        <row r="2322">
          <cell r="A2322">
            <v>3394</v>
          </cell>
          <cell r="B2322" t="str">
            <v xml:space="preserve">ISOLADOR DE PORCELANA, TIPO BUCHA, PARA TENSAO DE *15* KV                                                                                                                                                                                                                                                                                                                                                                                                                                                 </v>
          </cell>
          <cell r="C2322" t="str">
            <v xml:space="preserve">UN    </v>
          </cell>
          <cell r="D2322" t="str">
            <v>CR</v>
          </cell>
          <cell r="E2322" t="str">
            <v>355,77</v>
          </cell>
        </row>
        <row r="2323">
          <cell r="A2323">
            <v>3393</v>
          </cell>
          <cell r="B2323" t="str">
            <v xml:space="preserve">ISOLADOR DE PORCELANA, TIPO BUCHA, PARA TENSAO DE *35* KV                                                                                                                                                                                                                                                                                                                                                                                                                                                 </v>
          </cell>
          <cell r="C2323" t="str">
            <v xml:space="preserve">UN    </v>
          </cell>
          <cell r="D2323" t="str">
            <v>CR</v>
          </cell>
          <cell r="E2323" t="str">
            <v>605,74</v>
          </cell>
        </row>
        <row r="2324">
          <cell r="A2324">
            <v>3406</v>
          </cell>
          <cell r="B2324" t="str">
            <v xml:space="preserve">ISOLADOR DE PORCELANA, TIPO PINO MONOCORPO, PARA TENSAO DE *15* KV                                                                                                                                                                                                                                                                                                                                                                                                                                        </v>
          </cell>
          <cell r="C2324" t="str">
            <v xml:space="preserve">UN    </v>
          </cell>
          <cell r="D2324" t="str">
            <v xml:space="preserve">C </v>
          </cell>
          <cell r="E2324" t="str">
            <v>20,63</v>
          </cell>
        </row>
        <row r="2325">
          <cell r="A2325">
            <v>3395</v>
          </cell>
          <cell r="B2325" t="str">
            <v xml:space="preserve">ISOLADOR DE PORCELANA, TIPO PINO MONOCORPO, PARA TENSAO DE *35* KV                                                                                                                                                                                                                                                                                                                                                                                                                                        </v>
          </cell>
          <cell r="C2325" t="str">
            <v xml:space="preserve">UN    </v>
          </cell>
          <cell r="D2325" t="str">
            <v>CR</v>
          </cell>
          <cell r="E2325" t="str">
            <v>87,02</v>
          </cell>
        </row>
        <row r="2326">
          <cell r="A2326">
            <v>3398</v>
          </cell>
          <cell r="B2326" t="str">
            <v xml:space="preserve">ISOLADOR DE PORCELANA, TIPO ROLDANA, DIMENSOES DE *72* X *72* MM, PARA USO EM BAIXA TENSAO                                                                                                                                                                                                                                                                                                                                                                                                                </v>
          </cell>
          <cell r="C2326" t="str">
            <v xml:space="preserve">UN    </v>
          </cell>
          <cell r="D2326" t="str">
            <v>CR</v>
          </cell>
          <cell r="E2326" t="str">
            <v>4,13</v>
          </cell>
        </row>
        <row r="2327">
          <cell r="A2327">
            <v>40662</v>
          </cell>
          <cell r="B2327" t="str">
            <v xml:space="preserve">JANELA BASCULANTE EM MADEIRA PINUS/ EUCALIPTO/ TAUARI/ VIROLA OU EQUIVALENTE DA REGIAO, *60 X 60*, CAIXA DO BATENTE/ MARCO E = *10* CM, 2 BASCULAS PARA VIDRO, COM FERRAGENS (SEM VIDRO, SEM GUARNICAO/ALIZAR E SEM ACABAMENTO)                                                                                                                                                                                                                                                                           </v>
          </cell>
          <cell r="C2327" t="str">
            <v xml:space="preserve">UN    </v>
          </cell>
          <cell r="D2327" t="str">
            <v>AS</v>
          </cell>
          <cell r="E2327" t="str">
            <v>319,83</v>
          </cell>
        </row>
        <row r="2328">
          <cell r="A2328">
            <v>3437</v>
          </cell>
          <cell r="B2328" t="str">
            <v xml:space="preserve">JANELA BASCULANTE EM MADEIRA PINUS/ EUCALIPTO/ TAUARI/ VIROLA OU EQUIVALENTE DA REGIAO, CAIXA DO BATENTE/ MARCO *10* CM, *2* FOLHAS BASCULANTES PARA VIDRO, COM FERRAGENS (SEM VIDRO, SEM GUARNICAO/ALIZAR E SEM ACABAMENTO)                                                                                                                                                                                                                                                                              </v>
          </cell>
          <cell r="C2328" t="str">
            <v xml:space="preserve">M2    </v>
          </cell>
          <cell r="D2328" t="str">
            <v>AS</v>
          </cell>
          <cell r="E2328" t="str">
            <v>888,43</v>
          </cell>
        </row>
        <row r="2329">
          <cell r="A2329">
            <v>11190</v>
          </cell>
          <cell r="B2329" t="str">
            <v xml:space="preserve">JANELA BASCULANTE, ACO, COM BATENTE/REQUADRO, 60 X 60 CM (SEM VIDROS)                                                                                                                                                                                                                                                                                                                                                                                                                                     </v>
          </cell>
          <cell r="C2329" t="str">
            <v xml:space="preserve">UN    </v>
          </cell>
          <cell r="D2329" t="str">
            <v>AS</v>
          </cell>
          <cell r="E2329" t="str">
            <v>175,63</v>
          </cell>
        </row>
        <row r="2330">
          <cell r="A2330">
            <v>34377</v>
          </cell>
          <cell r="B2330" t="str">
            <v xml:space="preserve">JANELA BASCULANTE, EM ALUMINIO PERFIL 20, 80 X 60 CM (A X L), 4 FLS (1 FIXA E 3 MOVEIS), ACABAMENTO BRANCO OU BRILHANTE, BATENTE DE 3 A 4 CM, COM VIDRO 4 MM, SEM GUARNICAO                                                                                                                                                                                                                                                                                                                               </v>
          </cell>
          <cell r="C2330" t="str">
            <v xml:space="preserve">UN    </v>
          </cell>
          <cell r="D2330" t="str">
            <v>AS</v>
          </cell>
          <cell r="E2330" t="str">
            <v>205,18</v>
          </cell>
        </row>
        <row r="2331">
          <cell r="A2331">
            <v>3428</v>
          </cell>
          <cell r="B2331" t="str">
            <v xml:space="preserve">JANELA DE ABRIR EM MADEIRA IMBUIA/CEDRO ARANA/CEDRO ROSA OU EQUIVALENTE DA REGIAO, CAIXA DO BATENTE/MARCO *10* CM, 2 FOLHAS DE ABRIR TIPO VENEZIANA E 2 FOLHAS DE ABRIR PARA VIDRO, COM GUARNICAO/ALIZAR, COM FERRAGENS, (SEM VIDRO E SEM ACABAMENTO)                                                                                                                                                                                                                                                     </v>
          </cell>
          <cell r="C2331" t="str">
            <v xml:space="preserve">M2    </v>
          </cell>
          <cell r="D2331" t="str">
            <v>AS</v>
          </cell>
          <cell r="E2331" t="str">
            <v>1.317,84</v>
          </cell>
        </row>
        <row r="2332">
          <cell r="A2332">
            <v>3429</v>
          </cell>
          <cell r="B2332" t="str">
            <v xml:space="preserve">JANELA DE ABRIR EM MADEIRA PINUS/EUCALIPTO/ TAUARI/ VIROLA OU EQUIVALENTE DA REGIAO, CAIXA DO BATENTE/MARCO *10* CM, 2 FOLHAS DE ABRIR TIPO VENEZIANA E 2 FOLHAS GUILHOTINA PARA VIDRO, COM FERRAGENS (SEM VIDRO,SEM GUARNICAO/ALIZAR E SEM ACABAMENTO)                                                                                                                                                                                                                                                   </v>
          </cell>
          <cell r="C2332" t="str">
            <v xml:space="preserve">M2    </v>
          </cell>
          <cell r="D2332" t="str">
            <v>AS</v>
          </cell>
          <cell r="E2332" t="str">
            <v>752,94</v>
          </cell>
        </row>
        <row r="2333">
          <cell r="A2333">
            <v>11199</v>
          </cell>
          <cell r="B2333" t="str">
            <v xml:space="preserve">JANELA DE CORRER, ACO, BATENTE/REQUADRO DE 6 A 14 CM, COM DIVISAO HORIZ , PINT ANTICORROSIVA, SEM VIDRO, BANDEIRA COM BASCULA, 4 FLS, 120 X 150 CM (A X L)                                                                                                                                                                                                                                                                                                                                                </v>
          </cell>
          <cell r="C2333" t="str">
            <v xml:space="preserve">UN    </v>
          </cell>
          <cell r="D2333" t="str">
            <v>AS</v>
          </cell>
          <cell r="E2333" t="str">
            <v>969,97</v>
          </cell>
        </row>
        <row r="2334">
          <cell r="A2334">
            <v>34369</v>
          </cell>
          <cell r="B2334" t="str">
            <v xml:space="preserve">JANELA DE CORRER, EM ALUMINIO PEFIL 25, 100 X 200 CM (A X L), 4 FLS, SEM BANDEIRA, ACABAMENTO BRANCO OU BRILHANTE, BATENTE DE 6 A 7 CM, COM VIDRO 4 MM, SEM GUARNICAO/ALIZAR                                                                                                                                                                                                                                                                                                                              </v>
          </cell>
          <cell r="C2334" t="str">
            <v xml:space="preserve">UN    </v>
          </cell>
          <cell r="D2334" t="str">
            <v>AS</v>
          </cell>
          <cell r="E2334" t="str">
            <v>713,66</v>
          </cell>
        </row>
        <row r="2335">
          <cell r="A2335">
            <v>36896</v>
          </cell>
          <cell r="B2335" t="str">
            <v xml:space="preserve">JANELA DE CORRER, EM ALUMINIO PERFIL 25, 100 X 120 CM (A X L), 2 FLS MOVEIS, SEM BANDEIRA, ACABAMENTO BRANCO OU BRILHANTE, BATENTE DE 6 A 7 CM, COM VIDRO 4 MM, SEM GUARNICAO                                                                                                                                                                                                                                                                                                                             </v>
          </cell>
          <cell r="C2335" t="str">
            <v xml:space="preserve">UN    </v>
          </cell>
          <cell r="D2335" t="str">
            <v>AS</v>
          </cell>
          <cell r="E2335" t="str">
            <v>397,40</v>
          </cell>
        </row>
        <row r="2336">
          <cell r="A2336">
            <v>34367</v>
          </cell>
          <cell r="B2336" t="str">
            <v xml:space="preserve">JANELA DE CORRER, EM ALUMINIO PERFIL 25, 100 X 150 CM (A X L), 2 FLS MOVEIS, SEM BANDEIRA, ACABAMENTO BRANCO OU BRILHANTE, BATENTE DE 6 A 7 CM, COM VIDRO 4 MM, SEM GUARNICAO                                                                                                                                                                                                                                                                                                                             </v>
          </cell>
          <cell r="C2336" t="str">
            <v xml:space="preserve">UN    </v>
          </cell>
          <cell r="D2336" t="str">
            <v>AS</v>
          </cell>
          <cell r="E2336" t="str">
            <v>512,19</v>
          </cell>
        </row>
        <row r="2337">
          <cell r="A2337">
            <v>36897</v>
          </cell>
          <cell r="B2337" t="str">
            <v xml:space="preserve">JANELA DE CORRER, EM ALUMINIO PERFIL 25, 100 X 150 CM (A X L), 4 FLS MOVEIS, SEM BANDEIRA, ACABAMENTO BRANCO OU BRILHANTE, BATENTE DE 6 A 7 CM, COM VIDRO 4 MM, SEM GUARNICAO/ALIZAR                                                                                                                                                                                                                                                                                                                      </v>
          </cell>
          <cell r="C2337" t="str">
            <v xml:space="preserve">UN    </v>
          </cell>
          <cell r="D2337" t="str">
            <v>AS</v>
          </cell>
          <cell r="E2337" t="str">
            <v>620,13</v>
          </cell>
        </row>
        <row r="2338">
          <cell r="A2338">
            <v>34364</v>
          </cell>
          <cell r="B2338" t="str">
            <v xml:space="preserve">JANELA DE CORRER, EM ALUMINIO PERFIL 25, 120 X 150 CM (A X L), 4 FLS, BANDEIRA COM BASCULA, ACABAMENTO BRANCO OU BRILHANTE, BATENTE/REQUADRO DE 6 A 14 CM, COM VIDRO 4 MM, SEM GUARNICAO/ALIZAR                                                                                                                                                                                                                                                                                                           </v>
          </cell>
          <cell r="C2338" t="str">
            <v xml:space="preserve">UN    </v>
          </cell>
          <cell r="D2338" t="str">
            <v>AS</v>
          </cell>
          <cell r="E2338" t="str">
            <v>673,25</v>
          </cell>
        </row>
        <row r="2339">
          <cell r="A2339">
            <v>40659</v>
          </cell>
          <cell r="B2339"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39" t="str">
            <v xml:space="preserve">M2    </v>
          </cell>
          <cell r="D2339" t="str">
            <v>AS</v>
          </cell>
          <cell r="E2339" t="str">
            <v>1.257,01</v>
          </cell>
        </row>
        <row r="2340">
          <cell r="A2340">
            <v>40660</v>
          </cell>
          <cell r="B2340"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40" t="str">
            <v xml:space="preserve">M2    </v>
          </cell>
          <cell r="D2340" t="str">
            <v>AS</v>
          </cell>
          <cell r="E2340" t="str">
            <v>1.593,11</v>
          </cell>
        </row>
        <row r="2341">
          <cell r="A2341">
            <v>40661</v>
          </cell>
          <cell r="B2341"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41" t="str">
            <v xml:space="preserve">M2    </v>
          </cell>
          <cell r="D2341" t="str">
            <v>AS</v>
          </cell>
          <cell r="E2341" t="str">
            <v>979,49</v>
          </cell>
        </row>
        <row r="2342">
          <cell r="A2342">
            <v>3421</v>
          </cell>
          <cell r="B234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42" t="str">
            <v xml:space="preserve">M2    </v>
          </cell>
          <cell r="D2342" t="str">
            <v>AS</v>
          </cell>
          <cell r="E2342" t="str">
            <v>986,98</v>
          </cell>
        </row>
        <row r="2343">
          <cell r="A2343">
            <v>599</v>
          </cell>
          <cell r="B2343" t="str">
            <v xml:space="preserve">JANELA FIXA, EM ALUMINIO PERFIL 20, 60  X 80 CM (A X L), BATENTE/REQUADRO DE 3 A 14 CM, COM VIDRO 4 MM, SEM GUARNICAO/ALIZAR, ACABAMENTO ALUM BRANCO OU BRILHANTE                                                                                                                                                                                                                                                                                                                                         </v>
          </cell>
          <cell r="C2343" t="str">
            <v xml:space="preserve">M2    </v>
          </cell>
          <cell r="D2343" t="str">
            <v>AS</v>
          </cell>
          <cell r="E2343" t="str">
            <v>724,77</v>
          </cell>
        </row>
        <row r="2344">
          <cell r="A2344">
            <v>44053</v>
          </cell>
          <cell r="B2344" t="str">
            <v xml:space="preserve">JANELA INTEGRADA VENEZIANA EM ALUMINIO PERFIL 25, 120 X 120 CM (A X L), 2 FLS ( 2 VIDROS) E VENEZIANA COM ACIONAMENTO MANUAL, SEM BANDEIRA, ACABAMENTO BRILHANTE, BATENTE DE 11,50 A 12,50 CM, COM VIDRO 4 MM, INCLUSO GUARNICAO                                                                                                                                                                                                                                                                          </v>
          </cell>
          <cell r="C2344" t="str">
            <v xml:space="preserve">UN    </v>
          </cell>
          <cell r="D2344" t="str">
            <v>AS</v>
          </cell>
          <cell r="E2344" t="str">
            <v>1.608,65</v>
          </cell>
        </row>
        <row r="2345">
          <cell r="A2345">
            <v>3423</v>
          </cell>
          <cell r="B2345" t="str">
            <v xml:space="preserve">JANELA MAXIM AR EM MADEIRA CEDRINHO/ ANGELIM COMERCIAL/ CURUPIXA/ CUMARU OU EQUIVALENTE DA REGIAO, CAIXA DO BATENTE/MARCO *10* CM, 1 FOLHA  PARA VIDRO, COM GUARNICAO/ALIZAR, COM FERRAGENS, (SEM VIDRO E SEM ACABAMENTO)                                                                                                                                                                                                                                                                                 </v>
          </cell>
          <cell r="C2345" t="str">
            <v xml:space="preserve">M2    </v>
          </cell>
          <cell r="D2345" t="str">
            <v>AS</v>
          </cell>
          <cell r="E2345" t="str">
            <v>1.391,88</v>
          </cell>
        </row>
        <row r="2346">
          <cell r="A2346">
            <v>34381</v>
          </cell>
          <cell r="B2346" t="str">
            <v xml:space="preserve">JANELA MAXIM AR, EM ALUMINIO PERFIL 25, 60 X 80 CM (A X L), ACABAMENTO BRANCO OU BRILHANTE, BATENTE DE 4 A 5 CM, COM VIDRO 4 MM, SEM GUARNICAO/ALIZAR                                                                                                                                                                                                                                                                                                                                                     </v>
          </cell>
          <cell r="C2346" t="str">
            <v xml:space="preserve">UN    </v>
          </cell>
          <cell r="D2346" t="str">
            <v>AS</v>
          </cell>
          <cell r="E2346" t="str">
            <v>292,65</v>
          </cell>
        </row>
        <row r="2347">
          <cell r="A2347">
            <v>34797</v>
          </cell>
          <cell r="B2347" t="str">
            <v xml:space="preserve">JANELA MAXIMO AR, ACO, BATENTE / REQUADRO DE 6 A 14 CM, PINT ANTICORROSIVA, SEM VIDRO, COM GRADE, 1 FL, 60  X 80 CM (A X L)                                                                                                                                                                                                                                                                                                                                                                               </v>
          </cell>
          <cell r="C2347" t="str">
            <v xml:space="preserve">UN    </v>
          </cell>
          <cell r="D2347" t="str">
            <v>AS</v>
          </cell>
          <cell r="E2347" t="str">
            <v>382,55</v>
          </cell>
        </row>
        <row r="2348">
          <cell r="A2348">
            <v>44054</v>
          </cell>
          <cell r="B2348" t="str">
            <v xml:space="preserve">JANELA VENEZIANA DE CORRER, EM ALUMINIO PERFIL 25, 100 X 120 CM (A X L), 3 FLS (2 VENEZIANAS E 1 VIDRO), SEM BANDEIRA, ACABAMENTO BRANCO OU BRILHANTE, BATENTE DE 8 A 9 CM, COM VIDRO 4 MM, SEM GUARNICAO/ALIZAR                                                                                                                                                                                                                                                                                          </v>
          </cell>
          <cell r="C2348" t="str">
            <v xml:space="preserve">UN    </v>
          </cell>
          <cell r="D2348" t="str">
            <v>AS</v>
          </cell>
          <cell r="E2348" t="str">
            <v>577,09</v>
          </cell>
        </row>
        <row r="2349">
          <cell r="A2349">
            <v>44399</v>
          </cell>
          <cell r="B2349" t="str">
            <v xml:space="preserve">JANELA VENEZIANA DE CORRER, EM ALUMINIO PERFIL 25, 100 X 150 CM (A X L), 6 FLS (4 VENEZIANAS E 2 VIDROS), SEM BANDEIRA, ACABAMENTO BRANCO OU BRILHANTE, BATENTE DE 8 A 9 CM, COM VIDRO 4 MM, SEM GUARNICAO / ALIZAR                                                                                                                                                                                                                                                                                       </v>
          </cell>
          <cell r="C2349" t="str">
            <v xml:space="preserve">UN    </v>
          </cell>
          <cell r="D2349" t="str">
            <v>AS</v>
          </cell>
          <cell r="E2349" t="str">
            <v>788,49</v>
          </cell>
        </row>
        <row r="2350">
          <cell r="A2350">
            <v>44503</v>
          </cell>
          <cell r="B2350" t="str">
            <v xml:space="preserve">JARDINEIRO (HORISTA)                                                                                                                                                                                                                                                                                                                                                                                                                                                                                      </v>
          </cell>
          <cell r="C2350" t="str">
            <v xml:space="preserve">H     </v>
          </cell>
          <cell r="D2350" t="str">
            <v>CR</v>
          </cell>
          <cell r="E2350" t="str">
            <v>15,47</v>
          </cell>
        </row>
        <row r="2351">
          <cell r="A2351">
            <v>41077</v>
          </cell>
          <cell r="B2351" t="str">
            <v xml:space="preserve">JARDINEIRO (MENSALISTA)                                                                                                                                                                                                                                                                                                                                                                                                                                                                                   </v>
          </cell>
          <cell r="C2351" t="str">
            <v xml:space="preserve">MES   </v>
          </cell>
          <cell r="D2351" t="str">
            <v>CR</v>
          </cell>
          <cell r="E2351" t="str">
            <v>2.722,44</v>
          </cell>
        </row>
        <row r="2352">
          <cell r="A2352">
            <v>37963</v>
          </cell>
          <cell r="B2352" t="str">
            <v xml:space="preserve">JOELHO CPVC, SOLDAVEL, 45 GRAUS, 15 MM, PARA AGUA QUENTE                                                                                                                                                                                                                                                                                                                                                                                                                                                  </v>
          </cell>
          <cell r="C2352" t="str">
            <v xml:space="preserve">UN    </v>
          </cell>
          <cell r="D2352" t="str">
            <v>CR</v>
          </cell>
          <cell r="E2352" t="str">
            <v>4,12</v>
          </cell>
        </row>
        <row r="2353">
          <cell r="A2353">
            <v>37964</v>
          </cell>
          <cell r="B2353" t="str">
            <v xml:space="preserve">JOELHO CPVC, SOLDAVEL, 45 GRAUS, 22 MM, PARA AGUA QUENTE                                                                                                                                                                                                                                                                                                                                                                                                                                                  </v>
          </cell>
          <cell r="C2353" t="str">
            <v xml:space="preserve">UN    </v>
          </cell>
          <cell r="D2353" t="str">
            <v>CR</v>
          </cell>
          <cell r="E2353" t="str">
            <v>5,51</v>
          </cell>
        </row>
        <row r="2354">
          <cell r="A2354">
            <v>37965</v>
          </cell>
          <cell r="B2354" t="str">
            <v xml:space="preserve">JOELHO CPVC, SOLDAVEL, 45 GRAUS, 28 MM, PARA AGUA QUENTE                                                                                                                                                                                                                                                                                                                                                                                                                                                  </v>
          </cell>
          <cell r="C2354" t="str">
            <v xml:space="preserve">UN    </v>
          </cell>
          <cell r="D2354" t="str">
            <v>CR</v>
          </cell>
          <cell r="E2354" t="str">
            <v>7,94</v>
          </cell>
        </row>
        <row r="2355">
          <cell r="A2355">
            <v>37966</v>
          </cell>
          <cell r="B2355" t="str">
            <v xml:space="preserve">JOELHO CPVC, SOLDAVEL, 45 GRAUS, 35 MM, PARA AGUA QUENTE                                                                                                                                                                                                                                                                                                                                                                                                                                                  </v>
          </cell>
          <cell r="C2355" t="str">
            <v xml:space="preserve">UN    </v>
          </cell>
          <cell r="D2355" t="str">
            <v>CR</v>
          </cell>
          <cell r="E2355" t="str">
            <v>13,95</v>
          </cell>
        </row>
        <row r="2356">
          <cell r="A2356">
            <v>37967</v>
          </cell>
          <cell r="B2356" t="str">
            <v xml:space="preserve">JOELHO CPVC, SOLDAVEL, 45 GRAUS, 42 MM, PARA AGUA QUENTE                                                                                                                                                                                                                                                                                                                                                                                                                                                  </v>
          </cell>
          <cell r="C2356" t="str">
            <v xml:space="preserve">UN    </v>
          </cell>
          <cell r="D2356" t="str">
            <v>CR</v>
          </cell>
          <cell r="E2356" t="str">
            <v>23,44</v>
          </cell>
        </row>
        <row r="2357">
          <cell r="A2357">
            <v>37968</v>
          </cell>
          <cell r="B2357" t="str">
            <v xml:space="preserve">JOELHO CPVC, SOLDAVEL, 45 GRAUS, 54 MM, PARA AGUA QUENTE                                                                                                                                                                                                                                                                                                                                                                                                                                                  </v>
          </cell>
          <cell r="C2357" t="str">
            <v xml:space="preserve">UN    </v>
          </cell>
          <cell r="D2357" t="str">
            <v>CR</v>
          </cell>
          <cell r="E2357" t="str">
            <v>49,77</v>
          </cell>
        </row>
        <row r="2358">
          <cell r="A2358">
            <v>37969</v>
          </cell>
          <cell r="B2358" t="str">
            <v xml:space="preserve">JOELHO CPVC, SOLDAVEL, 45 GRAUS, 73 MM, PARA AGUA QUENTE                                                                                                                                                                                                                                                                                                                                                                                                                                                  </v>
          </cell>
          <cell r="C2358" t="str">
            <v xml:space="preserve">UN    </v>
          </cell>
          <cell r="D2358" t="str">
            <v>CR</v>
          </cell>
          <cell r="E2358" t="str">
            <v>125,77</v>
          </cell>
        </row>
        <row r="2359">
          <cell r="A2359">
            <v>37970</v>
          </cell>
          <cell r="B2359" t="str">
            <v xml:space="preserve">JOELHO CPVC, SOLDAVEL, 45 GRAUS, 89 MM, PARA AGUA QUENTE                                                                                                                                                                                                                                                                                                                                                                                                                                                  </v>
          </cell>
          <cell r="C2359" t="str">
            <v xml:space="preserve">UN    </v>
          </cell>
          <cell r="D2359" t="str">
            <v>CR</v>
          </cell>
          <cell r="E2359" t="str">
            <v>181,96</v>
          </cell>
        </row>
        <row r="2360">
          <cell r="A2360">
            <v>44251</v>
          </cell>
          <cell r="B2360" t="str">
            <v xml:space="preserve">JOELHO CPVC, SOLDAVEL, 90 GRAUS, 114 MM, PARA AGUA QUENTE                                                                                                                                                                                                                                                                                                                                                                                                                                                 </v>
          </cell>
          <cell r="C2360" t="str">
            <v xml:space="preserve">UN    </v>
          </cell>
          <cell r="D2360" t="str">
            <v>CR</v>
          </cell>
          <cell r="E2360" t="str">
            <v>210,17</v>
          </cell>
        </row>
        <row r="2361">
          <cell r="A2361">
            <v>21118</v>
          </cell>
          <cell r="B2361" t="str">
            <v xml:space="preserve">JOELHO CPVC, SOLDAVEL, 90 GRAUS, 15 MM, PARA AGUA QUENTE                                                                                                                                                                                                                                                                                                                                                                                                                                                  </v>
          </cell>
          <cell r="C2361" t="str">
            <v xml:space="preserve">UN    </v>
          </cell>
          <cell r="D2361" t="str">
            <v>CR</v>
          </cell>
          <cell r="E2361" t="str">
            <v>3,27</v>
          </cell>
        </row>
        <row r="2362">
          <cell r="A2362">
            <v>37956</v>
          </cell>
          <cell r="B2362" t="str">
            <v xml:space="preserve">JOELHO CPVC, SOLDAVEL, 90 GRAUS, 22 MM, PARA AGUA QUENTE                                                                                                                                                                                                                                                                                                                                                                                                                                                  </v>
          </cell>
          <cell r="C2362" t="str">
            <v xml:space="preserve">UN    </v>
          </cell>
          <cell r="D2362" t="str">
            <v>CR</v>
          </cell>
          <cell r="E2362" t="str">
            <v>4,02</v>
          </cell>
        </row>
        <row r="2363">
          <cell r="A2363">
            <v>37957</v>
          </cell>
          <cell r="B2363" t="str">
            <v xml:space="preserve">JOELHO CPVC, SOLDAVEL, 90 GRAUS, 28 MM, PARA AGUA QUENTE                                                                                                                                                                                                                                                                                                                                                                                                                                                  </v>
          </cell>
          <cell r="C2363" t="str">
            <v xml:space="preserve">UN    </v>
          </cell>
          <cell r="D2363" t="str">
            <v>CR</v>
          </cell>
          <cell r="E2363" t="str">
            <v>8,56</v>
          </cell>
        </row>
        <row r="2364">
          <cell r="A2364">
            <v>37958</v>
          </cell>
          <cell r="B2364" t="str">
            <v xml:space="preserve">JOELHO CPVC, SOLDAVEL, 90 GRAUS, 35 MM, PARA AGUA QUENTE                                                                                                                                                                                                                                                                                                                                                                                                                                                  </v>
          </cell>
          <cell r="C2364" t="str">
            <v xml:space="preserve">UN    </v>
          </cell>
          <cell r="D2364" t="str">
            <v>CR</v>
          </cell>
          <cell r="E2364" t="str">
            <v>15,47</v>
          </cell>
        </row>
        <row r="2365">
          <cell r="A2365">
            <v>37959</v>
          </cell>
          <cell r="B2365" t="str">
            <v xml:space="preserve">JOELHO CPVC, SOLDAVEL, 90 GRAUS, 42 MM, PARA AGUA QUENTE                                                                                                                                                                                                                                                                                                                                                                                                                                                  </v>
          </cell>
          <cell r="C2365" t="str">
            <v xml:space="preserve">UN    </v>
          </cell>
          <cell r="D2365" t="str">
            <v>CR</v>
          </cell>
          <cell r="E2365" t="str">
            <v>23,81</v>
          </cell>
        </row>
        <row r="2366">
          <cell r="A2366">
            <v>37960</v>
          </cell>
          <cell r="B2366" t="str">
            <v xml:space="preserve">JOELHO CPVC, SOLDAVEL, 90 GRAUS, 54 MM, PARA AGUA QUENTE                                                                                                                                                                                                                                                                                                                                                                                                                                                  </v>
          </cell>
          <cell r="C2366" t="str">
            <v xml:space="preserve">UN    </v>
          </cell>
          <cell r="D2366" t="str">
            <v>CR</v>
          </cell>
          <cell r="E2366" t="str">
            <v>60,85</v>
          </cell>
        </row>
        <row r="2367">
          <cell r="A2367">
            <v>37961</v>
          </cell>
          <cell r="B2367" t="str">
            <v xml:space="preserve">JOELHO CPVC, SOLDAVEL, 90 GRAUS, 73 MM, PARA AGUA QUENTE                                                                                                                                                                                                                                                                                                                                                                                                                                                  </v>
          </cell>
          <cell r="C2367" t="str">
            <v xml:space="preserve">UN    </v>
          </cell>
          <cell r="D2367" t="str">
            <v>CR</v>
          </cell>
          <cell r="E2367" t="str">
            <v>130,78</v>
          </cell>
        </row>
        <row r="2368">
          <cell r="A2368">
            <v>37962</v>
          </cell>
          <cell r="B2368" t="str">
            <v xml:space="preserve">JOELHO CPVC, SOLDAVEL, 90 GRAUS, 89 MM, PARA AGUA QUENTE                                                                                                                                                                                                                                                                                                                                                                                                                                                  </v>
          </cell>
          <cell r="C2368" t="str">
            <v xml:space="preserve">UN    </v>
          </cell>
          <cell r="D2368" t="str">
            <v>CR</v>
          </cell>
          <cell r="E2368" t="str">
            <v>150,77</v>
          </cell>
        </row>
        <row r="2369">
          <cell r="A2369">
            <v>3533</v>
          </cell>
          <cell r="B2369" t="str">
            <v xml:space="preserve">JOELHO DE REDUCAO, PVC SOLDAVEL, 90 GRAUS, 25 MM X 20 MM, COR MARROM, PARA AGUA FRIA PREDIAL                                                                                                                                                                                                                                                                                                                                                                                                              </v>
          </cell>
          <cell r="C2369" t="str">
            <v xml:space="preserve">UN    </v>
          </cell>
          <cell r="D2369" t="str">
            <v>CR</v>
          </cell>
          <cell r="E2369" t="str">
            <v>3,56</v>
          </cell>
        </row>
        <row r="2370">
          <cell r="A2370">
            <v>3538</v>
          </cell>
          <cell r="B2370" t="str">
            <v xml:space="preserve">JOELHO DE REDUCAO, PVC SOLDAVEL, 90 GRAUS, 32 MM X 25 MM, COR MARROM, PARA AGUA FRIA PREDIAL                                                                                                                                                                                                                                                                                                                                                                                                              </v>
          </cell>
          <cell r="C2370" t="str">
            <v xml:space="preserve">UN    </v>
          </cell>
          <cell r="D2370" t="str">
            <v>CR</v>
          </cell>
          <cell r="E2370" t="str">
            <v>6,73</v>
          </cell>
        </row>
        <row r="2371">
          <cell r="A2371">
            <v>3498</v>
          </cell>
          <cell r="B2371" t="str">
            <v xml:space="preserve">JOELHO DE REDUCAO, PVC, ROSCAVEL, 90 GRAUS, 1" X 3/4", COR BRANCA, PARA AGUA FRIA PREDIAL                                                                                                                                                                                                                                                                                                                                                                                                                 </v>
          </cell>
          <cell r="C2371" t="str">
            <v xml:space="preserve">UN    </v>
          </cell>
          <cell r="D2371" t="str">
            <v>CR</v>
          </cell>
          <cell r="E2371" t="str">
            <v>6,53</v>
          </cell>
        </row>
        <row r="2372">
          <cell r="A2372">
            <v>3496</v>
          </cell>
          <cell r="B2372" t="str">
            <v xml:space="preserve">JOELHO DE REDUCAO, PVC, ROSCAVEL, 90 GRAUS, 3/4" X 1/2", COR BRANCA, PARA AGUA FRIA PREDIAL                                                                                                                                                                                                                                                                                                                                                                                                               </v>
          </cell>
          <cell r="C2372" t="str">
            <v xml:space="preserve">UN    </v>
          </cell>
          <cell r="D2372" t="str">
            <v>CR</v>
          </cell>
          <cell r="E2372" t="str">
            <v>4,37</v>
          </cell>
        </row>
        <row r="2373">
          <cell r="A2373">
            <v>38429</v>
          </cell>
          <cell r="B2373" t="str">
            <v xml:space="preserve">JOELHO DE TRANSICAO, CPVC, SOLDAVEL, 90 GRAUS, 15 MM X 1/2", PARA AGUA QUENTE                                                                                                                                                                                                                                                                                                                                                                                                                             </v>
          </cell>
          <cell r="C2373" t="str">
            <v xml:space="preserve">UN    </v>
          </cell>
          <cell r="D2373" t="str">
            <v>CR</v>
          </cell>
          <cell r="E2373" t="str">
            <v>11,13</v>
          </cell>
        </row>
        <row r="2374">
          <cell r="A2374">
            <v>38431</v>
          </cell>
          <cell r="B2374" t="str">
            <v xml:space="preserve">JOELHO DE TRANSICAO, CPVC, SOLDAVEL, 90 GRAUS, 22 MM X 1/2", PARA AGUA QUENTE                                                                                                                                                                                                                                                                                                                                                                                                                             </v>
          </cell>
          <cell r="C2374" t="str">
            <v xml:space="preserve">UN    </v>
          </cell>
          <cell r="D2374" t="str">
            <v>CR</v>
          </cell>
          <cell r="E2374" t="str">
            <v>13,97</v>
          </cell>
        </row>
        <row r="2375">
          <cell r="A2375">
            <v>38430</v>
          </cell>
          <cell r="B2375" t="str">
            <v xml:space="preserve">JOELHO DE TRANSICAO, CPVC, SOLDAVEL, 90 GRAUS, 22 MM X 3/4", PARA AGUA QUENTE                                                                                                                                                                                                                                                                                                                                                                                                                             </v>
          </cell>
          <cell r="C2375" t="str">
            <v xml:space="preserve">UN    </v>
          </cell>
          <cell r="D2375" t="str">
            <v>CR</v>
          </cell>
          <cell r="E2375" t="str">
            <v>21,66</v>
          </cell>
        </row>
        <row r="2376">
          <cell r="A2376">
            <v>36348</v>
          </cell>
          <cell r="B2376" t="str">
            <v xml:space="preserve">JOELHO PPR 45 GRAUS, SOLDAVEL, F/F, DN 20 MM, PARA AGUA QUENTE PREDIAL                                                                                                                                                                                                                                                                                                                                                                                                                                    </v>
          </cell>
          <cell r="C2376" t="str">
            <v xml:space="preserve">UN    </v>
          </cell>
          <cell r="D2376" t="str">
            <v>AS</v>
          </cell>
          <cell r="E2376" t="str">
            <v>1,96</v>
          </cell>
        </row>
        <row r="2377">
          <cell r="A2377">
            <v>36349</v>
          </cell>
          <cell r="B2377" t="str">
            <v xml:space="preserve">JOELHO PPR 45 GRAUS, SOLDAVEL, F/F, DN 25 MM, PARA AGUA QUENTE PREDIAL                                                                                                                                                                                                                                                                                                                                                                                                                                    </v>
          </cell>
          <cell r="C2377" t="str">
            <v xml:space="preserve">UN    </v>
          </cell>
          <cell r="D2377" t="str">
            <v>AS</v>
          </cell>
          <cell r="E2377" t="str">
            <v>2,70</v>
          </cell>
        </row>
        <row r="2378">
          <cell r="A2378">
            <v>38987</v>
          </cell>
          <cell r="B2378" t="str">
            <v xml:space="preserve">JOELHO PPR 45 GRAUS, SOLDAVEL, F/F, DN 40 MM, PARA AQUA QUENTE E FRIA PREDIAL                                                                                                                                                                                                                                                                                                                                                                                                                             </v>
          </cell>
          <cell r="C2378" t="str">
            <v xml:space="preserve">UN    </v>
          </cell>
          <cell r="D2378" t="str">
            <v>AS</v>
          </cell>
          <cell r="E2378" t="str">
            <v>12,98</v>
          </cell>
        </row>
        <row r="2379">
          <cell r="A2379">
            <v>38988</v>
          </cell>
          <cell r="B2379" t="str">
            <v xml:space="preserve">JOELHO PPR 45 GRAUS, SOLDAVEL, F/F, DN 50 MM, PARA AQUA QUENTE E FRIA PREDIAL                                                                                                                                                                                                                                                                                                                                                                                                                             </v>
          </cell>
          <cell r="C2379" t="str">
            <v xml:space="preserve">UN    </v>
          </cell>
          <cell r="D2379" t="str">
            <v>AS</v>
          </cell>
          <cell r="E2379" t="str">
            <v>21,15</v>
          </cell>
        </row>
        <row r="2380">
          <cell r="A2380">
            <v>38989</v>
          </cell>
          <cell r="B2380" t="str">
            <v xml:space="preserve">JOELHO PPR 45 GRAUS, SOLDAVEL, F/F, DN 63 MM, PARA AQUA QUENTE E FRIA PREDIAL                                                                                                                                                                                                                                                                                                                                                                                                                             </v>
          </cell>
          <cell r="C2380" t="str">
            <v xml:space="preserve">UN    </v>
          </cell>
          <cell r="D2380" t="str">
            <v>AS</v>
          </cell>
          <cell r="E2380" t="str">
            <v>35,59</v>
          </cell>
        </row>
        <row r="2381">
          <cell r="A2381">
            <v>38990</v>
          </cell>
          <cell r="B2381" t="str">
            <v xml:space="preserve">JOELHO PPR 45 GRAUS, SOLDAVEL, F/F, DN 75 MM, PARA AQUA QUENTE E FRIA PREDIAL                                                                                                                                                                                                                                                                                                                                                                                                                             </v>
          </cell>
          <cell r="C2381" t="str">
            <v xml:space="preserve">UN    </v>
          </cell>
          <cell r="D2381" t="str">
            <v>AS</v>
          </cell>
          <cell r="E2381" t="str">
            <v>71,12</v>
          </cell>
        </row>
        <row r="2382">
          <cell r="A2382">
            <v>38991</v>
          </cell>
          <cell r="B2382" t="str">
            <v xml:space="preserve">JOELHO PPR 45 GRAUS, SOLDAVEL, F/F, DN 90 MM, PARA AQUA QUENTE E FRIA PREDIAL                                                                                                                                                                                                                                                                                                                                                                                                                             </v>
          </cell>
          <cell r="C2382" t="str">
            <v xml:space="preserve">UN    </v>
          </cell>
          <cell r="D2382" t="str">
            <v>AS</v>
          </cell>
          <cell r="E2382" t="str">
            <v>127,97</v>
          </cell>
        </row>
        <row r="2383">
          <cell r="A2383">
            <v>38433</v>
          </cell>
          <cell r="B2383" t="str">
            <v xml:space="preserve">JOELHO PPR, 45 GRAUS, SOLDAVEL, F/F, DN 32 MM, PARA AGUA QUENTE PREDIAL                                                                                                                                                                                                                                                                                                                                                                                                                                   </v>
          </cell>
          <cell r="C2383" t="str">
            <v xml:space="preserve">UN    </v>
          </cell>
          <cell r="D2383" t="str">
            <v>AS</v>
          </cell>
          <cell r="E2383" t="str">
            <v>6,61</v>
          </cell>
        </row>
        <row r="2384">
          <cell r="A2384">
            <v>38440</v>
          </cell>
          <cell r="B2384" t="str">
            <v xml:space="preserve">JOELHO PPR, 90 GRAUS, SOLDAVEL, F/F, DN 110 MM, PARA AGUA QUENTE PREDIAL                                                                                                                                                                                                                                                                                                                                                                                                                                  </v>
          </cell>
          <cell r="C2384" t="str">
            <v xml:space="preserve">UN    </v>
          </cell>
          <cell r="D2384" t="str">
            <v>AS</v>
          </cell>
          <cell r="E2384" t="str">
            <v>278,90</v>
          </cell>
        </row>
        <row r="2385">
          <cell r="A2385">
            <v>36359</v>
          </cell>
          <cell r="B2385" t="str">
            <v xml:space="preserve">JOELHO PPR, 90 GRAUS, SOLDAVEL, F/F, DN 20 MM, PARA AGUA QUENTE PREDIAL                                                                                                                                                                                                                                                                                                                                                                                                                                   </v>
          </cell>
          <cell r="C2385" t="str">
            <v xml:space="preserve">UN    </v>
          </cell>
          <cell r="D2385" t="str">
            <v>AS</v>
          </cell>
          <cell r="E2385" t="str">
            <v>1,74</v>
          </cell>
        </row>
        <row r="2386">
          <cell r="A2386">
            <v>36360</v>
          </cell>
          <cell r="B2386" t="str">
            <v xml:space="preserve">JOELHO PPR, 90 GRAUS, SOLDAVEL, F/F, DN 25 MM, PARA AGUA QUENTE PREDIAL                                                                                                                                                                                                                                                                                                                                                                                                                                   </v>
          </cell>
          <cell r="C2386" t="str">
            <v xml:space="preserve">UN    </v>
          </cell>
          <cell r="D2386" t="str">
            <v>AS</v>
          </cell>
          <cell r="E2386" t="str">
            <v>2,34</v>
          </cell>
        </row>
        <row r="2387">
          <cell r="A2387">
            <v>38434</v>
          </cell>
          <cell r="B2387" t="str">
            <v xml:space="preserve">JOELHO PPR, 90 GRAUS, SOLDAVEL, F/F, DN 32 MM, PARA AGUA QUENTE PREDIAL                                                                                                                                                                                                                                                                                                                                                                                                                                   </v>
          </cell>
          <cell r="C2387" t="str">
            <v xml:space="preserve">UN    </v>
          </cell>
          <cell r="D2387" t="str">
            <v>AS</v>
          </cell>
          <cell r="E2387" t="str">
            <v>3,56</v>
          </cell>
        </row>
        <row r="2388">
          <cell r="A2388">
            <v>38435</v>
          </cell>
          <cell r="B2388" t="str">
            <v xml:space="preserve">JOELHO PPR, 90 GRAUS, SOLDAVEL, F/F, DN 40 MM, PARA AGUA QUENTE PREDIAL                                                                                                                                                                                                                                                                                                                                                                                                                                   </v>
          </cell>
          <cell r="C2388" t="str">
            <v xml:space="preserve">UN    </v>
          </cell>
          <cell r="D2388" t="str">
            <v>AS</v>
          </cell>
          <cell r="E2388" t="str">
            <v>8,02</v>
          </cell>
        </row>
        <row r="2389">
          <cell r="A2389">
            <v>38436</v>
          </cell>
          <cell r="B2389" t="str">
            <v xml:space="preserve">JOELHO PPR, 90 GRAUS, SOLDAVEL, F/F, DN 50 MM, PARA AGUA QUENTE PREDIAL                                                                                                                                                                                                                                                                                                                                                                                                                                   </v>
          </cell>
          <cell r="C2389" t="str">
            <v xml:space="preserve">UN    </v>
          </cell>
          <cell r="D2389" t="str">
            <v>AS</v>
          </cell>
          <cell r="E2389" t="str">
            <v>13,30</v>
          </cell>
        </row>
        <row r="2390">
          <cell r="A2390">
            <v>38437</v>
          </cell>
          <cell r="B2390" t="str">
            <v xml:space="preserve">JOELHO PPR, 90 GRAUS, SOLDAVEL, F/F, DN 63 MM, PARA AGUA QUENTE PREDIAL                                                                                                                                                                                                                                                                                                                                                                                                                                   </v>
          </cell>
          <cell r="C2390" t="str">
            <v xml:space="preserve">UN    </v>
          </cell>
          <cell r="D2390" t="str">
            <v>AS</v>
          </cell>
          <cell r="E2390" t="str">
            <v>21,57</v>
          </cell>
        </row>
        <row r="2391">
          <cell r="A2391">
            <v>38438</v>
          </cell>
          <cell r="B2391" t="str">
            <v xml:space="preserve">JOELHO PPR, 90 GRAUS, SOLDAVEL, F/F, DN 75 MM, PARA AGUA QUENTE PREDIAL                                                                                                                                                                                                                                                                                                                                                                                                                                   </v>
          </cell>
          <cell r="C2391" t="str">
            <v xml:space="preserve">UN    </v>
          </cell>
          <cell r="D2391" t="str">
            <v>AS</v>
          </cell>
          <cell r="E2391" t="str">
            <v>62,57</v>
          </cell>
        </row>
        <row r="2392">
          <cell r="A2392">
            <v>38439</v>
          </cell>
          <cell r="B2392" t="str">
            <v xml:space="preserve">JOELHO PPR, 90 GRAUS, SOLDAVEL, F/F, DN 90 MM, PARA AGUA QUENTE PREDIAL                                                                                                                                                                                                                                                                                                                                                                                                                                   </v>
          </cell>
          <cell r="C2392" t="str">
            <v xml:space="preserve">UN    </v>
          </cell>
          <cell r="D2392" t="str">
            <v>AS</v>
          </cell>
          <cell r="E2392" t="str">
            <v>79,50</v>
          </cell>
        </row>
        <row r="2393">
          <cell r="A2393">
            <v>10836</v>
          </cell>
          <cell r="B2393" t="str">
            <v xml:space="preserve">JOELHO PVC COM VISITA, 90 GRAUS, DN 100 X 50 MM, SERIE NORMAL, PARA ESGOTO PREDIAL                                                                                                                                                                                                                                                                                                                                                                                                                        </v>
          </cell>
          <cell r="C2393" t="str">
            <v xml:space="preserve">UN    </v>
          </cell>
          <cell r="D2393" t="str">
            <v>CR</v>
          </cell>
          <cell r="E2393" t="str">
            <v>21,80</v>
          </cell>
        </row>
        <row r="2394">
          <cell r="A2394">
            <v>10835</v>
          </cell>
          <cell r="B2394" t="str">
            <v xml:space="preserve">JOELHO PVC, COM BOLSA E ANEL, 90 GRAUS, DN 40 X *38* MM, SERIE NORMAL, PARA ESGOTO PREDIAL                                                                                                                                                                                                                                                                                                                                                                                                                </v>
          </cell>
          <cell r="C2394" t="str">
            <v xml:space="preserve">UN    </v>
          </cell>
          <cell r="D2394" t="str">
            <v>CR</v>
          </cell>
          <cell r="E2394" t="str">
            <v>6,08</v>
          </cell>
        </row>
        <row r="2395">
          <cell r="A2395">
            <v>3475</v>
          </cell>
          <cell r="B2395" t="str">
            <v xml:space="preserve">JOELHO PVC, ROSCAVEL, 45 GRAUS, 1/2", COR BRANCA, PARA AGUA FRIA PREDIAL                                                                                                                                                                                                                                                                                                                                                                                                                                  </v>
          </cell>
          <cell r="C2395" t="str">
            <v xml:space="preserve">UN    </v>
          </cell>
          <cell r="D2395" t="str">
            <v>CR</v>
          </cell>
          <cell r="E2395" t="str">
            <v>6,24</v>
          </cell>
        </row>
        <row r="2396">
          <cell r="A2396">
            <v>3485</v>
          </cell>
          <cell r="B2396" t="str">
            <v xml:space="preserve">JOELHO PVC, ROSCAVEL, 45 GRAUS, 1", COR BRANCA, PARA AGUA FRIA PREDIAL                                                                                                                                                                                                                                                                                                                                                                                                                                    </v>
          </cell>
          <cell r="C2396" t="str">
            <v xml:space="preserve">UN    </v>
          </cell>
          <cell r="D2396" t="str">
            <v>CR</v>
          </cell>
          <cell r="E2396" t="str">
            <v>17,23</v>
          </cell>
        </row>
        <row r="2397">
          <cell r="A2397">
            <v>3534</v>
          </cell>
          <cell r="B2397" t="str">
            <v xml:space="preserve">JOELHO PVC, ROSCAVEL, 45 GRAUS, 3/4", COR BRANCA, PARA AGUA FRIA PREDIAL                                                                                                                                                                                                                                                                                                                                                                                                                                  </v>
          </cell>
          <cell r="C2397" t="str">
            <v xml:space="preserve">UN    </v>
          </cell>
          <cell r="D2397" t="str">
            <v>CR</v>
          </cell>
          <cell r="E2397" t="str">
            <v>9,88</v>
          </cell>
        </row>
        <row r="2398">
          <cell r="A2398">
            <v>3543</v>
          </cell>
          <cell r="B2398" t="str">
            <v xml:space="preserve">JOELHO PVC, ROSCAVEL, 90 GRAUS, 1/2", COR BRANCA, PARA AGUA FRIA PREDIAL                                                                                                                                                                                                                                                                                                                                                                                                                                  </v>
          </cell>
          <cell r="C2398" t="str">
            <v xml:space="preserve">UN    </v>
          </cell>
          <cell r="D2398" t="str">
            <v>CR</v>
          </cell>
          <cell r="E2398" t="str">
            <v>2,29</v>
          </cell>
        </row>
        <row r="2399">
          <cell r="A2399">
            <v>3482</v>
          </cell>
          <cell r="B2399" t="str">
            <v xml:space="preserve">JOELHO PVC, ROSCAVEL, 90 GRAUS, 1", COR BRANCA, PARA AGUA FRIA PREDIAL                                                                                                                                                                                                                                                                                                                                                                                                                                    </v>
          </cell>
          <cell r="C2399" t="str">
            <v xml:space="preserve">UN    </v>
          </cell>
          <cell r="D2399" t="str">
            <v>CR</v>
          </cell>
          <cell r="E2399" t="str">
            <v>7,07</v>
          </cell>
        </row>
        <row r="2400">
          <cell r="A2400">
            <v>3505</v>
          </cell>
          <cell r="B2400" t="str">
            <v xml:space="preserve">JOELHO PVC, ROSCAVEL, 90 GRAUS, 3/4", COR BRANCA, PARA AGUA FRIA PREDIAL                                                                                                                                                                                                                                                                                                                                                                                                                                  </v>
          </cell>
          <cell r="C2400" t="str">
            <v xml:space="preserve">UN    </v>
          </cell>
          <cell r="D2400" t="str">
            <v>CR</v>
          </cell>
          <cell r="E2400" t="str">
            <v>3,41</v>
          </cell>
        </row>
        <row r="2401">
          <cell r="A2401">
            <v>3521</v>
          </cell>
          <cell r="B2401" t="str">
            <v xml:space="preserve">JOELHO PVC, SOLDAVEL COM ROSCA, 90 GRAUS, 20 MM X 1/2", COR MARROM, PARA AGUA FRIA PREDIAL                                                                                                                                                                                                                                                                                                                                                                                                                </v>
          </cell>
          <cell r="C2401" t="str">
            <v xml:space="preserve">UN    </v>
          </cell>
          <cell r="D2401" t="str">
            <v>CR</v>
          </cell>
          <cell r="E2401" t="str">
            <v>2,57</v>
          </cell>
        </row>
        <row r="2402">
          <cell r="A2402">
            <v>3531</v>
          </cell>
          <cell r="B2402" t="str">
            <v xml:space="preserve">JOELHO PVC, SOLDAVEL COM ROSCA, 90 GRAUS, 25 MM X 1/2", COR MARROM, PARA AGUA FRIA PREDIAL                                                                                                                                                                                                                                                                                                                                                                                                                </v>
          </cell>
          <cell r="C2402" t="str">
            <v xml:space="preserve">UN    </v>
          </cell>
          <cell r="D2402" t="str">
            <v>CR</v>
          </cell>
          <cell r="E2402" t="str">
            <v>4,90</v>
          </cell>
        </row>
        <row r="2403">
          <cell r="A2403">
            <v>3522</v>
          </cell>
          <cell r="B2403" t="str">
            <v xml:space="preserve">JOELHO PVC, SOLDAVEL COM ROSCA, 90 GRAUS, 25 MM X 3/4", COR MARROM, PARA AGUA FRIA PREDIAL                                                                                                                                                                                                                                                                                                                                                                                                                </v>
          </cell>
          <cell r="C2403" t="str">
            <v xml:space="preserve">UN    </v>
          </cell>
          <cell r="D2403" t="str">
            <v>CR</v>
          </cell>
          <cell r="E2403" t="str">
            <v>3,16</v>
          </cell>
        </row>
        <row r="2404">
          <cell r="A2404">
            <v>3527</v>
          </cell>
          <cell r="B2404" t="str">
            <v xml:space="preserve">JOELHO PVC, SOLDAVEL COM ROSCA, 90 GRAUS, 32 MM X 3/4", COR MARROM, PARA AGUA FRIA PREDIAL                                                                                                                                                                                                                                                                                                                                                                                                                </v>
          </cell>
          <cell r="C2404" t="str">
            <v xml:space="preserve">UN    </v>
          </cell>
          <cell r="D2404" t="str">
            <v>CR</v>
          </cell>
          <cell r="E2404" t="str">
            <v>16,61</v>
          </cell>
        </row>
        <row r="2405">
          <cell r="A2405">
            <v>3516</v>
          </cell>
          <cell r="B2405" t="str">
            <v xml:space="preserve">JOELHO PVC, SOLDAVEL, BB, 45 GRAUS, DN 40 MM, PARA ESGOTO PREDIAL                                                                                                                                                                                                                                                                                                                                                                                                                                         </v>
          </cell>
          <cell r="C2405" t="str">
            <v xml:space="preserve">UN    </v>
          </cell>
          <cell r="D2405" t="str">
            <v>CR</v>
          </cell>
          <cell r="E2405" t="str">
            <v>2,51</v>
          </cell>
        </row>
        <row r="2406">
          <cell r="A2406">
            <v>3517</v>
          </cell>
          <cell r="B2406" t="str">
            <v xml:space="preserve">JOELHO PVC, SOLDAVEL, BB, 90 GRAUS, SEM ANEL, DN 40 MM, PARA ESGOTO PREDIAL SECUNDARIO                                                                                                                                                                                                                                                                                                                                                                                                                    </v>
          </cell>
          <cell r="C2406" t="str">
            <v xml:space="preserve">UN    </v>
          </cell>
          <cell r="D2406" t="str">
            <v>CR</v>
          </cell>
          <cell r="E2406" t="str">
            <v>2,27</v>
          </cell>
        </row>
        <row r="2407">
          <cell r="A2407">
            <v>3515</v>
          </cell>
          <cell r="B2407" t="str">
            <v xml:space="preserve">JOELHO PVC, SOLDAVEL, COM BUCHA DE LATAO, 90 GRAUS, 20 MM X 1/2", PARA AGUA FRIA PREDIAL                                                                                                                                                                                                                                                                                                                                                                                                                  </v>
          </cell>
          <cell r="C2407" t="str">
            <v xml:space="preserve">UN    </v>
          </cell>
          <cell r="D2407" t="str">
            <v>CR</v>
          </cell>
          <cell r="E2407" t="str">
            <v>8,47</v>
          </cell>
        </row>
        <row r="2408">
          <cell r="A2408">
            <v>20147</v>
          </cell>
          <cell r="B2408" t="str">
            <v xml:space="preserve">JOELHO PVC, SOLDAVEL, COM BUCHA DE LATAO, 90 GRAUS, 25 MM X 1/2", PARA AGUA FRIA PREDIAL                                                                                                                                                                                                                                                                                                                                                                                                                  </v>
          </cell>
          <cell r="C2408" t="str">
            <v xml:space="preserve">UN    </v>
          </cell>
          <cell r="D2408" t="str">
            <v>CR</v>
          </cell>
          <cell r="E2408" t="str">
            <v>6,96</v>
          </cell>
        </row>
        <row r="2409">
          <cell r="A2409">
            <v>3524</v>
          </cell>
          <cell r="B2409" t="str">
            <v xml:space="preserve">JOELHO PVC, SOLDAVEL, COM BUCHA DE LATAO, 90 GRAUS, 25 MM X 3/4", PARA AGUA FRIA PREDIAL                                                                                                                                                                                                                                                                                                                                                                                                                  </v>
          </cell>
          <cell r="C2409" t="str">
            <v xml:space="preserve">UN    </v>
          </cell>
          <cell r="D2409" t="str">
            <v>CR</v>
          </cell>
          <cell r="E2409" t="str">
            <v>10,48</v>
          </cell>
        </row>
        <row r="2410">
          <cell r="A2410">
            <v>3532</v>
          </cell>
          <cell r="B2410" t="str">
            <v xml:space="preserve">JOELHO PVC, SOLDAVEL, COM BUCHA DE LATAO, 90 GRAUS, 32 MM X 3/4", PARA AGUA FRIA PREDIAL                                                                                                                                                                                                                                                                                                                                                                                                                  </v>
          </cell>
          <cell r="C2410" t="str">
            <v xml:space="preserve">UN    </v>
          </cell>
          <cell r="D2410" t="str">
            <v>CR</v>
          </cell>
          <cell r="E2410" t="str">
            <v>24,22</v>
          </cell>
        </row>
        <row r="2411">
          <cell r="A2411">
            <v>3528</v>
          </cell>
          <cell r="B2411" t="str">
            <v xml:space="preserve">JOELHO PVC, SOLDAVEL, PB, 45 GRAUS, DN 100 MM, PARA ESGOTO PREDIAL                                                                                                                                                                                                                                                                                                                                                                                                                                        </v>
          </cell>
          <cell r="C2411" t="str">
            <v xml:space="preserve">UN    </v>
          </cell>
          <cell r="D2411" t="str">
            <v>CR</v>
          </cell>
          <cell r="E2411" t="str">
            <v>9,81</v>
          </cell>
        </row>
        <row r="2412">
          <cell r="A2412">
            <v>37952</v>
          </cell>
          <cell r="B2412" t="str">
            <v xml:space="preserve">JOELHO PVC, SOLDAVEL, PB, 45 GRAUS, DN 150 MM, PARA ESGOTO PREDIAL                                                                                                                                                                                                                                                                                                                                                                                                                                        </v>
          </cell>
          <cell r="C2412" t="str">
            <v xml:space="preserve">UN    </v>
          </cell>
          <cell r="D2412" t="str">
            <v>CR</v>
          </cell>
          <cell r="E2412" t="str">
            <v>70,34</v>
          </cell>
        </row>
        <row r="2413">
          <cell r="A2413">
            <v>37951</v>
          </cell>
          <cell r="B2413" t="str">
            <v xml:space="preserve">JOELHO PVC, SOLDAVEL, PB, 45 GRAUS, DN 40 MM, PARA ESGOTO PREDIAL                                                                                                                                                                                                                                                                                                                                                                                                                                         </v>
          </cell>
          <cell r="C2413" t="str">
            <v xml:space="preserve">UN    </v>
          </cell>
          <cell r="D2413" t="str">
            <v>CR</v>
          </cell>
          <cell r="E2413" t="str">
            <v>2,64</v>
          </cell>
        </row>
        <row r="2414">
          <cell r="A2414">
            <v>3518</v>
          </cell>
          <cell r="B2414" t="str">
            <v xml:space="preserve">JOELHO PVC, SOLDAVEL, PB, 45 GRAUS, DN 50 MM, PARA ESGOTO PREDIAL                                                                                                                                                                                                                                                                                                                                                                                                                                         </v>
          </cell>
          <cell r="C2414" t="str">
            <v xml:space="preserve">UN    </v>
          </cell>
          <cell r="D2414" t="str">
            <v>CR</v>
          </cell>
          <cell r="E2414" t="str">
            <v>4,07</v>
          </cell>
        </row>
        <row r="2415">
          <cell r="A2415">
            <v>3519</v>
          </cell>
          <cell r="B2415" t="str">
            <v xml:space="preserve">JOELHO PVC, SOLDAVEL, PB, 45 GRAUS, DN 75 MM, PARA ESGOTO PREDIAL                                                                                                                                                                                                                                                                                                                                                                                                                                         </v>
          </cell>
          <cell r="C2415" t="str">
            <v xml:space="preserve">UN    </v>
          </cell>
          <cell r="D2415" t="str">
            <v>CR</v>
          </cell>
          <cell r="E2415" t="str">
            <v>8,51</v>
          </cell>
        </row>
        <row r="2416">
          <cell r="A2416">
            <v>3520</v>
          </cell>
          <cell r="B2416" t="str">
            <v xml:space="preserve">JOELHO PVC, SOLDAVEL, PB, 90 GRAUS, DN 100 MM, PARA ESGOTO PREDIAL                                                                                                                                                                                                                                                                                                                                                                                                                                        </v>
          </cell>
          <cell r="C2416" t="str">
            <v xml:space="preserve">UN    </v>
          </cell>
          <cell r="D2416" t="str">
            <v>CR</v>
          </cell>
          <cell r="E2416" t="str">
            <v>8,92</v>
          </cell>
        </row>
        <row r="2417">
          <cell r="A2417">
            <v>37950</v>
          </cell>
          <cell r="B2417" t="str">
            <v xml:space="preserve">JOELHO PVC, SOLDAVEL, PB, 90 GRAUS, DN 150 MM, PARA ESGOTO PREDIAL                                                                                                                                                                                                                                                                                                                                                                                                                                        </v>
          </cell>
          <cell r="C2417" t="str">
            <v xml:space="preserve">UN    </v>
          </cell>
          <cell r="D2417" t="str">
            <v>CR</v>
          </cell>
          <cell r="E2417" t="str">
            <v>64,75</v>
          </cell>
        </row>
        <row r="2418">
          <cell r="A2418">
            <v>37949</v>
          </cell>
          <cell r="B2418" t="str">
            <v xml:space="preserve">JOELHO PVC, SOLDAVEL, PB, 90 GRAUS, DN 40 MM, PARA ESGOTO PREDIAL                                                                                                                                                                                                                                                                                                                                                                                                                                         </v>
          </cell>
          <cell r="C2418" t="str">
            <v xml:space="preserve">UN    </v>
          </cell>
          <cell r="D2418" t="str">
            <v>CR</v>
          </cell>
          <cell r="E2418" t="str">
            <v>2,39</v>
          </cell>
        </row>
        <row r="2419">
          <cell r="A2419">
            <v>3526</v>
          </cell>
          <cell r="B2419" t="str">
            <v xml:space="preserve">JOELHO PVC, SOLDAVEL, PB, 90 GRAUS, DN 50 MM, PARA ESGOTO PREDIAL                                                                                                                                                                                                                                                                                                                                                                                                                                         </v>
          </cell>
          <cell r="C2419" t="str">
            <v xml:space="preserve">UN    </v>
          </cell>
          <cell r="D2419" t="str">
            <v>CR</v>
          </cell>
          <cell r="E2419" t="str">
            <v>3,28</v>
          </cell>
        </row>
        <row r="2420">
          <cell r="A2420">
            <v>3509</v>
          </cell>
          <cell r="B2420" t="str">
            <v xml:space="preserve">JOELHO PVC, SOLDAVEL, PB, 90 GRAUS, DN 75 MM, PARA ESGOTO PREDIAL                                                                                                                                                                                                                                                                                                                                                                                                                                         </v>
          </cell>
          <cell r="C2420" t="str">
            <v xml:space="preserve">UN    </v>
          </cell>
          <cell r="D2420" t="str">
            <v>CR</v>
          </cell>
          <cell r="E2420" t="str">
            <v>7,47</v>
          </cell>
        </row>
        <row r="2421">
          <cell r="A2421">
            <v>3530</v>
          </cell>
          <cell r="B2421" t="str">
            <v xml:space="preserve">JOELHO PVC, SOLDAVEL, 90 GRAUS, 110 MM, COR MARROM, PARA AGUA FRIA PREDIAL                                                                                                                                                                                                                                                                                                                                                                                                                                </v>
          </cell>
          <cell r="C2421" t="str">
            <v xml:space="preserve">UN    </v>
          </cell>
          <cell r="D2421" t="str">
            <v>CR</v>
          </cell>
          <cell r="E2421" t="str">
            <v>268,92</v>
          </cell>
        </row>
        <row r="2422">
          <cell r="A2422">
            <v>3542</v>
          </cell>
          <cell r="B2422" t="str">
            <v xml:space="preserve">JOELHO PVC, SOLDAVEL, 90 GRAUS, 20 MM, COR MARROM, PARA AGUA FRIA PREDIAL                                                                                                                                                                                                                                                                                                                                                                                                                                 </v>
          </cell>
          <cell r="C2422" t="str">
            <v xml:space="preserve">UN    </v>
          </cell>
          <cell r="D2422" t="str">
            <v>CR</v>
          </cell>
          <cell r="E2422" t="str">
            <v>0,77</v>
          </cell>
        </row>
        <row r="2423">
          <cell r="A2423">
            <v>3529</v>
          </cell>
          <cell r="B2423" t="str">
            <v xml:space="preserve">JOELHO PVC, SOLDAVEL, 90 GRAUS, 25 MM, COR MARROM, PARA AGUA FRIA PREDIAL                                                                                                                                                                                                                                                                                                                                                                                                                                 </v>
          </cell>
          <cell r="C2423" t="str">
            <v xml:space="preserve">UN    </v>
          </cell>
          <cell r="D2423" t="str">
            <v>CR</v>
          </cell>
          <cell r="E2423" t="str">
            <v>0,95</v>
          </cell>
        </row>
        <row r="2424">
          <cell r="A2424">
            <v>3536</v>
          </cell>
          <cell r="B2424" t="str">
            <v xml:space="preserve">JOELHO PVC, SOLDAVEL, 90 GRAUS, 32 MM, COR MARROM, PARA AGUA FRIA PREDIAL                                                                                                                                                                                                                                                                                                                                                                                                                                 </v>
          </cell>
          <cell r="C2424" t="str">
            <v xml:space="preserve">UN    </v>
          </cell>
          <cell r="D2424" t="str">
            <v>CR</v>
          </cell>
          <cell r="E2424" t="str">
            <v>3,15</v>
          </cell>
        </row>
        <row r="2425">
          <cell r="A2425">
            <v>3535</v>
          </cell>
          <cell r="B2425" t="str">
            <v xml:space="preserve">JOELHO PVC, SOLDAVEL, 90 GRAUS, 40 MM, COR MARROM, PARA AGUA FRIA PREDIAL                                                                                                                                                                                                                                                                                                                                                                                                                                 </v>
          </cell>
          <cell r="C2425" t="str">
            <v xml:space="preserve">UN    </v>
          </cell>
          <cell r="D2425" t="str">
            <v>CR</v>
          </cell>
          <cell r="E2425" t="str">
            <v>7,67</v>
          </cell>
        </row>
        <row r="2426">
          <cell r="A2426">
            <v>3540</v>
          </cell>
          <cell r="B2426" t="str">
            <v xml:space="preserve">JOELHO PVC, SOLDAVEL, 90 GRAUS, 50 MM, COR MARROM, PARA AGUA FRIA PREDIAL                                                                                                                                                                                                                                                                                                                                                                                                                                 </v>
          </cell>
          <cell r="C2426" t="str">
            <v xml:space="preserve">UN    </v>
          </cell>
          <cell r="D2426" t="str">
            <v>CR</v>
          </cell>
          <cell r="E2426" t="str">
            <v>6,49</v>
          </cell>
        </row>
        <row r="2427">
          <cell r="A2427">
            <v>3539</v>
          </cell>
          <cell r="B2427" t="str">
            <v xml:space="preserve">JOELHO PVC, SOLDAVEL, 90 GRAUS, 60 MM, COR MARROM, PARA AGUA FRIA PREDIAL                                                                                                                                                                                                                                                                                                                                                                                                                                 </v>
          </cell>
          <cell r="C2427" t="str">
            <v xml:space="preserve">UN    </v>
          </cell>
          <cell r="D2427" t="str">
            <v>CR</v>
          </cell>
          <cell r="E2427" t="str">
            <v>37,64</v>
          </cell>
        </row>
        <row r="2428">
          <cell r="A2428">
            <v>3513</v>
          </cell>
          <cell r="B2428" t="str">
            <v xml:space="preserve">JOELHO PVC, SOLDAVEL, 90 GRAUS, 85 MM, COR MARROM, PARA AGUA FRIA PREDIAL                                                                                                                                                                                                                                                                                                                                                                                                                                 </v>
          </cell>
          <cell r="C2428" t="str">
            <v xml:space="preserve">UN    </v>
          </cell>
          <cell r="D2428" t="str">
            <v>CR</v>
          </cell>
          <cell r="E2428" t="str">
            <v>132,72</v>
          </cell>
        </row>
        <row r="2429">
          <cell r="A2429">
            <v>3510</v>
          </cell>
          <cell r="B2429" t="str">
            <v xml:space="preserve">JOELHO PVC, 90 GRAUS, ROSCAVEL, 1 1/4", COR BRANCA, AGUA FRIA PREDIAL                                                                                                                                                                                                                                                                                                                                                                                                                                     </v>
          </cell>
          <cell r="C2429" t="str">
            <v xml:space="preserve">UN    </v>
          </cell>
          <cell r="D2429" t="str">
            <v>CR</v>
          </cell>
          <cell r="E2429" t="str">
            <v>16,39</v>
          </cell>
        </row>
        <row r="2430">
          <cell r="A2430">
            <v>38913</v>
          </cell>
          <cell r="B2430" t="str">
            <v xml:space="preserve">JOELHO/COTOVELO 90 GRAUS, METALICO, PARA CONEXAO COM ANEL DESLIZANTE, DN 16 MM, EM TUBO PEX PARA INST. AGUA QUENTE/FRIA                                                                                                                                                                                                                                                                                                                                                                                   </v>
          </cell>
          <cell r="C2430" t="str">
            <v xml:space="preserve">UN    </v>
          </cell>
          <cell r="D2430" t="str">
            <v>AS</v>
          </cell>
          <cell r="E2430" t="str">
            <v>8,93</v>
          </cell>
        </row>
        <row r="2431">
          <cell r="A2431">
            <v>38914</v>
          </cell>
          <cell r="B2431" t="str">
            <v xml:space="preserve">JOELHO/COTOVELO 90 GRAUS, METALICO, PARA CONEXAO COM ANEL DESLIZANTE, DN 20 MM, EM TUBO PEX PARA INST. AGUA QUENTE/FRIA                                                                                                                                                                                                                                                                                                                                                                                   </v>
          </cell>
          <cell r="C2431" t="str">
            <v xml:space="preserve">UN    </v>
          </cell>
          <cell r="D2431" t="str">
            <v>AS</v>
          </cell>
          <cell r="E2431" t="str">
            <v>10,96</v>
          </cell>
        </row>
        <row r="2432">
          <cell r="A2432">
            <v>38915</v>
          </cell>
          <cell r="B2432" t="str">
            <v xml:space="preserve">JOELHO/COTOVELO 90 GRAUS, METALICO, PARA CONEXAO COM ANEL DESLIZANTE, DN 25 MM, EM TUBO PEX PARA INST. AGUA QUENTE/FRIA                                                                                                                                                                                                                                                                                                                                                                                   </v>
          </cell>
          <cell r="C2432" t="str">
            <v xml:space="preserve">UN    </v>
          </cell>
          <cell r="D2432" t="str">
            <v>AS</v>
          </cell>
          <cell r="E2432" t="str">
            <v>21,13</v>
          </cell>
        </row>
        <row r="2433">
          <cell r="A2433">
            <v>38916</v>
          </cell>
          <cell r="B2433" t="str">
            <v xml:space="preserve">JOELHO/COTOVELO 90 GRAUS, METALICO, PARA CONEXAO COM ANEL DESLIZANTE, DN 32 MM, EM TUBO PEX PARA INST. AGUA QUENTE/FRIA                                                                                                                                                                                                                                                                                                                                                                                   </v>
          </cell>
          <cell r="C2433" t="str">
            <v xml:space="preserve">UN    </v>
          </cell>
          <cell r="D2433" t="str">
            <v>AS</v>
          </cell>
          <cell r="E2433" t="str">
            <v>29,25</v>
          </cell>
        </row>
        <row r="2434">
          <cell r="A2434">
            <v>39300</v>
          </cell>
          <cell r="B2434" t="str">
            <v xml:space="preserve">JOELHO/COTOVELO 90 GRAUS, PLASTICO, PARA CONEXAO COM CRIMPAGEM, DN 16 MM, EM TUBO PEX PARA INST. AGUA QUENTE/FRIA                                                                                                                                                                                                                                                                                                                                                                                         </v>
          </cell>
          <cell r="C2434" t="str">
            <v xml:space="preserve">UN    </v>
          </cell>
          <cell r="D2434" t="str">
            <v>AS</v>
          </cell>
          <cell r="E2434" t="str">
            <v>7,97</v>
          </cell>
        </row>
        <row r="2435">
          <cell r="A2435">
            <v>39301</v>
          </cell>
          <cell r="B2435" t="str">
            <v xml:space="preserve">JOELHO/COTOVELO 90 GRAUS, PLASTICO, PARA CONEXAO COM CRIMPAGEM, DN 20 MM, EM TUBO PEX PARA INST. AGUA QUENTE/FRIA                                                                                                                                                                                                                                                                                                                                                                                         </v>
          </cell>
          <cell r="C2435" t="str">
            <v xml:space="preserve">UN    </v>
          </cell>
          <cell r="D2435" t="str">
            <v>AS</v>
          </cell>
          <cell r="E2435" t="str">
            <v>10,68</v>
          </cell>
        </row>
        <row r="2436">
          <cell r="A2436">
            <v>39302</v>
          </cell>
          <cell r="B2436" t="str">
            <v xml:space="preserve">JOELHO/COTOVELO 90 GRAUS, PLASTICO, PARA CONEXAO COM CRIMPAGEM, DN 25 MM, EM TUBO PEX PARA INST. AGUA QUENTE/FRIA                                                                                                                                                                                                                                                                                                                                                                                         </v>
          </cell>
          <cell r="C2436" t="str">
            <v xml:space="preserve">UN    </v>
          </cell>
          <cell r="D2436" t="str">
            <v>AS</v>
          </cell>
          <cell r="E2436" t="str">
            <v>19,41</v>
          </cell>
        </row>
        <row r="2437">
          <cell r="A2437">
            <v>38923</v>
          </cell>
          <cell r="B2437" t="str">
            <v xml:space="preserve">JOELHO/COTOVELO 90 GRAUS, ROSCA FEMEA TERMINAL, METALICO, PARA CONEXAO COM ANEL DESLIZANTE, DN 16 MM X 1/2", EM TUBO PEX PARA INST. AGUA QUENTE/FRIA                                                                                                                                                                                                                                                                                                                                                      </v>
          </cell>
          <cell r="C2437" t="str">
            <v xml:space="preserve">UN    </v>
          </cell>
          <cell r="D2437" t="str">
            <v>AS</v>
          </cell>
          <cell r="E2437" t="str">
            <v>9,56</v>
          </cell>
        </row>
        <row r="2438">
          <cell r="A2438">
            <v>38925</v>
          </cell>
          <cell r="B2438" t="str">
            <v xml:space="preserve">JOELHO/COTOVELO 90 GRAUS, ROSCA FEMEA TERMINAL, METALICO, PARA CONEXAO COM ANEL DESLIZANTE, DN 20 MM X 1/2", EM TUBO PEX PARA INST. AGUA QUENTE/FRIA                                                                                                                                                                                                                                                                                                                                                      </v>
          </cell>
          <cell r="C2438" t="str">
            <v xml:space="preserve">UN    </v>
          </cell>
          <cell r="D2438" t="str">
            <v>AS</v>
          </cell>
          <cell r="E2438" t="str">
            <v>11,09</v>
          </cell>
        </row>
        <row r="2439">
          <cell r="A2439">
            <v>38926</v>
          </cell>
          <cell r="B2439" t="str">
            <v xml:space="preserve">JOELHO/COTOVELO 90 GRAUS, ROSCA FEMEA TERMINAL, METALICO, PARA CONEXAO COM ANEL DESLIZANTE, DN 20 MM X 3/4", EM TUBO PEX PARA INST. AGUA QUENTE/FRIA                                                                                                                                                                                                                                                                                                                                                      </v>
          </cell>
          <cell r="C2439" t="str">
            <v xml:space="preserve">UN    </v>
          </cell>
          <cell r="D2439" t="str">
            <v>AS</v>
          </cell>
          <cell r="E2439" t="str">
            <v>13,15</v>
          </cell>
        </row>
        <row r="2440">
          <cell r="A2440">
            <v>38927</v>
          </cell>
          <cell r="B2440" t="str">
            <v xml:space="preserve">JOELHO/COTOVELO 90 GRAUS, ROSCA FEMEA TERMINAL, METALICO, PARA CONEXAO COM ANEL DESLIZANTE, DN 25 MM X 3/4", EM TUBO PEX PARA INST. AGUA QUENTE/FRIA                                                                                                                                                                                                                                                                                                                                                      </v>
          </cell>
          <cell r="C2440" t="str">
            <v xml:space="preserve">UN    </v>
          </cell>
          <cell r="D2440" t="str">
            <v>AS</v>
          </cell>
          <cell r="E2440" t="str">
            <v>16,61</v>
          </cell>
        </row>
        <row r="2441">
          <cell r="A2441">
            <v>39304</v>
          </cell>
          <cell r="B2441" t="str">
            <v xml:space="preserve">JOELHO/COTOVELO 90 GRAUS, ROSCA FEMEA TERMINAL, PLASTICO, PARA CONEXAO COM CRIMPAGEM, DN 16 MM X 1/2", EM TUBO PEX PARA INST. AGUA QUENTE/FRIA                                                                                                                                                                                                                                                                                                                                                            </v>
          </cell>
          <cell r="C2441" t="str">
            <v xml:space="preserve">UN    </v>
          </cell>
          <cell r="D2441" t="str">
            <v>AS</v>
          </cell>
          <cell r="E2441" t="str">
            <v>9,44</v>
          </cell>
        </row>
        <row r="2442">
          <cell r="A2442">
            <v>39305</v>
          </cell>
          <cell r="B2442" t="str">
            <v xml:space="preserve">JOELHO/COTOVELO 90 GRAUS, ROSCA FEMEA TERMINAL, PLASTICO, PARA CONEXAO COM CRIMPAGEM, DN 20 MM X 1/2", EM TUBO PEX PARA INST. AGUA QUENTE/FRIA                                                                                                                                                                                                                                                                                                                                                            </v>
          </cell>
          <cell r="C2442" t="str">
            <v xml:space="preserve">UN    </v>
          </cell>
          <cell r="D2442" t="str">
            <v>AS</v>
          </cell>
          <cell r="E2442" t="str">
            <v>10,35</v>
          </cell>
        </row>
        <row r="2443">
          <cell r="A2443">
            <v>39306</v>
          </cell>
          <cell r="B2443" t="str">
            <v xml:space="preserve">JOELHO/COTOVELO 90 GRAUS, ROSCA FEMEA TERMINAL, PLASTICO, PARA CONEXAO COM CRIMPAGEM, DN 20 MM X 3/4", EM TUBO PEX PARA INST. AGUA QUENTE/FRIA                                                                                                                                                                                                                                                                                                                                                            </v>
          </cell>
          <cell r="C2443" t="str">
            <v xml:space="preserve">UN    </v>
          </cell>
          <cell r="D2443" t="str">
            <v>AS</v>
          </cell>
          <cell r="E2443" t="str">
            <v>13,91</v>
          </cell>
        </row>
        <row r="2444">
          <cell r="A2444">
            <v>38928</v>
          </cell>
          <cell r="B2444" t="str">
            <v xml:space="preserve">JOELHO/COTOVELO 90 GRAUS, ROSCA FEMEA TERMINAL, PLASTICO, PARA CONEXAO COM CRIMPAGEM, DN 25 MM X 1/2", EM TUBO PEX PARA INST. AGUA QUENTE/FRIA                                                                                                                                                                                                                                                                                                                                                            </v>
          </cell>
          <cell r="C2444" t="str">
            <v xml:space="preserve">UN    </v>
          </cell>
          <cell r="D2444" t="str">
            <v>AS</v>
          </cell>
          <cell r="E2444" t="str">
            <v>18,39</v>
          </cell>
        </row>
        <row r="2445">
          <cell r="A2445">
            <v>38941</v>
          </cell>
          <cell r="B2445" t="str">
            <v xml:space="preserve">JOELHO/COTOVELO, ROSCA FEMEA MOVEL, METALICO, PARA CONEXAO COM ANEL DESLIZANTE, DN 20 MM X 3/4", EM TUBO PEX PARA INST. AGUA QUENTE/FRIA                                                                                                                                                                                                                                                                                                                                                                  </v>
          </cell>
          <cell r="C2445" t="str">
            <v xml:space="preserve">UN    </v>
          </cell>
          <cell r="D2445" t="str">
            <v>AS</v>
          </cell>
          <cell r="E2445" t="str">
            <v>14,41</v>
          </cell>
        </row>
        <row r="2446">
          <cell r="A2446">
            <v>38917</v>
          </cell>
          <cell r="B2446" t="str">
            <v xml:space="preserve">JOELHO/COTOVELO, ROSCA FEMEA, COM BASE FIXA, METALICO, PARA CONEXAO COM ANEL DESLIZANTE, DN 16 MM X 1/2", EM TUBO PEX PARA INST. AGUA QUENTE/FRIA                                                                                                                                                                                                                                                                                                                                                         </v>
          </cell>
          <cell r="C2446" t="str">
            <v xml:space="preserve">UN    </v>
          </cell>
          <cell r="D2446" t="str">
            <v>AS</v>
          </cell>
          <cell r="E2446" t="str">
            <v>10,27</v>
          </cell>
        </row>
        <row r="2447">
          <cell r="A2447">
            <v>38919</v>
          </cell>
          <cell r="B2447" t="str">
            <v xml:space="preserve">JOELHO/COTOVELO, ROSCA FEMEA, COM BASE FIXA, METALICO, PARA CONEXAO COM ANEL DESLIZANTE, DN 20 MM X 1/2", EM TUBO PEX PARA INST. AGUA QUENTE/FRIA                                                                                                                                                                                                                                                                                                                                                         </v>
          </cell>
          <cell r="C2447" t="str">
            <v xml:space="preserve">UN    </v>
          </cell>
          <cell r="D2447" t="str">
            <v>AS</v>
          </cell>
          <cell r="E2447" t="str">
            <v>12,06</v>
          </cell>
        </row>
        <row r="2448">
          <cell r="A2448">
            <v>38922</v>
          </cell>
          <cell r="B2448" t="str">
            <v xml:space="preserve">JOELHO/COTOVELO, ROSCA FEMEA, COM BASE FIXA, METALICO, PARA CONEXAO COM ANEL DESLIZANTE, DN 25 MM X 3/4", EM TUBO PEX PARA INST. AGUA QUENTE/FRIA                                                                                                                                                                                                                                                                                                                                                         </v>
          </cell>
          <cell r="C2448" t="str">
            <v xml:space="preserve">UN    </v>
          </cell>
          <cell r="D2448" t="str">
            <v>AS</v>
          </cell>
          <cell r="E2448" t="str">
            <v>16,18</v>
          </cell>
        </row>
        <row r="2449">
          <cell r="A2449">
            <v>20151</v>
          </cell>
          <cell r="B2449" t="str">
            <v xml:space="preserve">JOELHO, PVC SERIE R, 45 GRAUS, DN 100 MM, PARA ESGOTO PREDIAL                                                                                                                                                                                                                                                                                                                                                                                                                                             </v>
          </cell>
          <cell r="C2449" t="str">
            <v xml:space="preserve">UN    </v>
          </cell>
          <cell r="D2449" t="str">
            <v>CR</v>
          </cell>
          <cell r="E2449" t="str">
            <v>21,93</v>
          </cell>
        </row>
        <row r="2450">
          <cell r="A2450">
            <v>20152</v>
          </cell>
          <cell r="B2450" t="str">
            <v xml:space="preserve">JOELHO, PVC SERIE R, 45 GRAUS, DN 150 MM, PARA ESGOTO PREDIAL                                                                                                                                                                                                                                                                                                                                                                                                                                             </v>
          </cell>
          <cell r="C2450" t="str">
            <v xml:space="preserve">UN    </v>
          </cell>
          <cell r="D2450" t="str">
            <v>CR</v>
          </cell>
          <cell r="E2450" t="str">
            <v>79,37</v>
          </cell>
        </row>
        <row r="2451">
          <cell r="A2451">
            <v>20148</v>
          </cell>
          <cell r="B2451" t="str">
            <v xml:space="preserve">JOELHO, PVC SERIE R, 45 GRAUS, DN 40 MM, PARA ESGOTO PREDIAL                                                                                                                                                                                                                                                                                                                                                                                                                                              </v>
          </cell>
          <cell r="C2451" t="str">
            <v xml:space="preserve">UN    </v>
          </cell>
          <cell r="D2451" t="str">
            <v>CR</v>
          </cell>
          <cell r="E2451" t="str">
            <v>4,31</v>
          </cell>
        </row>
        <row r="2452">
          <cell r="A2452">
            <v>20149</v>
          </cell>
          <cell r="B2452" t="str">
            <v xml:space="preserve">JOELHO, PVC SERIE R, 45 GRAUS, DN 50 MM, PARA ESGOTO PREDIAL                                                                                                                                                                                                                                                                                                                                                                                                                                              </v>
          </cell>
          <cell r="C2452" t="str">
            <v xml:space="preserve">UN    </v>
          </cell>
          <cell r="D2452" t="str">
            <v>CR</v>
          </cell>
          <cell r="E2452" t="str">
            <v>7,20</v>
          </cell>
        </row>
        <row r="2453">
          <cell r="A2453">
            <v>20150</v>
          </cell>
          <cell r="B2453" t="str">
            <v xml:space="preserve">JOELHO, PVC SERIE R, 45 GRAUS, DN 75 MM, PARA ESGOTO PREDIAL                                                                                                                                                                                                                                                                                                                                                                                                                                              </v>
          </cell>
          <cell r="C2453" t="str">
            <v xml:space="preserve">UN    </v>
          </cell>
          <cell r="D2453" t="str">
            <v>CR</v>
          </cell>
          <cell r="E2453" t="str">
            <v>18,56</v>
          </cell>
        </row>
        <row r="2454">
          <cell r="A2454">
            <v>20157</v>
          </cell>
          <cell r="B2454" t="str">
            <v xml:space="preserve">JOELHO, PVC SERIE R, 90 GRAUS, DN 100 MM, PARA ESGOTO PREDIAL                                                                                                                                                                                                                                                                                                                                                                                                                                             </v>
          </cell>
          <cell r="C2454" t="str">
            <v xml:space="preserve">UN    </v>
          </cell>
          <cell r="D2454" t="str">
            <v>CR</v>
          </cell>
          <cell r="E2454" t="str">
            <v>20,83</v>
          </cell>
        </row>
        <row r="2455">
          <cell r="A2455">
            <v>20158</v>
          </cell>
          <cell r="B2455" t="str">
            <v xml:space="preserve">JOELHO, PVC SERIE R, 90 GRAUS, DN 150 MM, PARA ESGOTO PREDIAL                                                                                                                                                                                                                                                                                                                                                                                                                                             </v>
          </cell>
          <cell r="C2455" t="str">
            <v xml:space="preserve">UN    </v>
          </cell>
          <cell r="D2455" t="str">
            <v>CR</v>
          </cell>
          <cell r="E2455" t="str">
            <v>82,74</v>
          </cell>
        </row>
        <row r="2456">
          <cell r="A2456">
            <v>20154</v>
          </cell>
          <cell r="B2456" t="str">
            <v xml:space="preserve">JOELHO, PVC SERIE R, 90 GRAUS, DN 40 MM, PARA ESGOTO PREDIAL                                                                                                                                                                                                                                                                                                                                                                                                                                              </v>
          </cell>
          <cell r="C2456" t="str">
            <v xml:space="preserve">UN    </v>
          </cell>
          <cell r="D2456" t="str">
            <v>CR</v>
          </cell>
          <cell r="E2456" t="str">
            <v>4,22</v>
          </cell>
        </row>
        <row r="2457">
          <cell r="A2457">
            <v>20155</v>
          </cell>
          <cell r="B2457" t="str">
            <v xml:space="preserve">JOELHO, PVC SERIE R, 90 GRAUS, DN 50 MM, PARA ESGOTO PREDIAL                                                                                                                                                                                                                                                                                                                                                                                                                                              </v>
          </cell>
          <cell r="C2457" t="str">
            <v xml:space="preserve">UN    </v>
          </cell>
          <cell r="D2457" t="str">
            <v>CR</v>
          </cell>
          <cell r="E2457" t="str">
            <v>6,43</v>
          </cell>
        </row>
        <row r="2458">
          <cell r="A2458">
            <v>20156</v>
          </cell>
          <cell r="B2458" t="str">
            <v xml:space="preserve">JOELHO, PVC SERIE R, 90 GRAUS, DN 75 MM, PARA ESGOTO PREDIAL                                                                                                                                                                                                                                                                                                                                                                                                                                              </v>
          </cell>
          <cell r="C2458" t="str">
            <v xml:space="preserve">UN    </v>
          </cell>
          <cell r="D2458" t="str">
            <v>CR</v>
          </cell>
          <cell r="E2458" t="str">
            <v>18,07</v>
          </cell>
        </row>
        <row r="2459">
          <cell r="A2459">
            <v>3499</v>
          </cell>
          <cell r="B2459" t="str">
            <v xml:space="preserve">JOELHO, PVC SOLDAVEL, 45 GRAUS, 20 MM, COR MARROM, PARA AGUA FRIA PREDIAL                                                                                                                                                                                                                                                                                                                                                                                                                                 </v>
          </cell>
          <cell r="C2459" t="str">
            <v xml:space="preserve">UN    </v>
          </cell>
          <cell r="D2459" t="str">
            <v>CR</v>
          </cell>
          <cell r="E2459" t="str">
            <v>1,47</v>
          </cell>
        </row>
        <row r="2460">
          <cell r="A2460">
            <v>3500</v>
          </cell>
          <cell r="B2460" t="str">
            <v xml:space="preserve">JOELHO, PVC SOLDAVEL, 45 GRAUS, 25 MM, COR MARROM, PARA AGUA FRIA PREDIAL                                                                                                                                                                                                                                                                                                                                                                                                                                 </v>
          </cell>
          <cell r="C2460" t="str">
            <v xml:space="preserve">UN    </v>
          </cell>
          <cell r="D2460" t="str">
            <v>CR</v>
          </cell>
          <cell r="E2460" t="str">
            <v>1,95</v>
          </cell>
        </row>
        <row r="2461">
          <cell r="A2461">
            <v>3501</v>
          </cell>
          <cell r="B2461" t="str">
            <v xml:space="preserve">JOELHO, PVC SOLDAVEL, 45 GRAUS, 32 MM, COR MARROM, PARA AGUA FRIA PREDIAL                                                                                                                                                                                                                                                                                                                                                                                                                                 </v>
          </cell>
          <cell r="C2461" t="str">
            <v xml:space="preserve">UN    </v>
          </cell>
          <cell r="D2461" t="str">
            <v>CR</v>
          </cell>
          <cell r="E2461" t="str">
            <v>5,39</v>
          </cell>
        </row>
        <row r="2462">
          <cell r="A2462">
            <v>3502</v>
          </cell>
          <cell r="B2462" t="str">
            <v xml:space="preserve">JOELHO, PVC SOLDAVEL, 45 GRAUS, 40 MM, COR MARROM, PARA AGUA FRIA PREDIAL                                                                                                                                                                                                                                                                                                                                                                                                                                 </v>
          </cell>
          <cell r="C2462" t="str">
            <v xml:space="preserve">UN    </v>
          </cell>
          <cell r="D2462" t="str">
            <v>CR</v>
          </cell>
          <cell r="E2462" t="str">
            <v>7,75</v>
          </cell>
        </row>
        <row r="2463">
          <cell r="A2463">
            <v>3503</v>
          </cell>
          <cell r="B2463" t="str">
            <v xml:space="preserve">JOELHO, PVC SOLDAVEL, 45 GRAUS, 50 MM, COR MARROM, PARA AGUA FRIA PREDIAL                                                                                                                                                                                                                                                                                                                                                                                                                                 </v>
          </cell>
          <cell r="C2463" t="str">
            <v xml:space="preserve">UN    </v>
          </cell>
          <cell r="D2463" t="str">
            <v>CR</v>
          </cell>
          <cell r="E2463" t="str">
            <v>9,73</v>
          </cell>
        </row>
        <row r="2464">
          <cell r="A2464">
            <v>3477</v>
          </cell>
          <cell r="B2464" t="str">
            <v xml:space="preserve">JOELHO, PVC SOLDAVEL, 45 GRAUS, 60 MM, COR MARROM, PARA AGUA FRIA PREDIAL                                                                                                                                                                                                                                                                                                                                                                                                                                 </v>
          </cell>
          <cell r="C2464" t="str">
            <v xml:space="preserve">UN    </v>
          </cell>
          <cell r="D2464" t="str">
            <v>CR</v>
          </cell>
          <cell r="E2464" t="str">
            <v>35,37</v>
          </cell>
        </row>
        <row r="2465">
          <cell r="A2465">
            <v>3478</v>
          </cell>
          <cell r="B2465" t="str">
            <v xml:space="preserve">JOELHO, PVC SOLDAVEL, 45 GRAUS, 75 MM, COR MARROM, PARA AGUA FRIA PREDIAL                                                                                                                                                                                                                                                                                                                                                                                                                                 </v>
          </cell>
          <cell r="C2465" t="str">
            <v xml:space="preserve">UN    </v>
          </cell>
          <cell r="D2465" t="str">
            <v>CR</v>
          </cell>
          <cell r="E2465" t="str">
            <v>84,80</v>
          </cell>
        </row>
        <row r="2466">
          <cell r="A2466">
            <v>3525</v>
          </cell>
          <cell r="B2466" t="str">
            <v xml:space="preserve">JOELHO, PVC SOLDAVEL, 45 GRAUS, 85 MM, COR MARROM, PARA AGUA FRIA PREDIAL                                                                                                                                                                                                                                                                                                                                                                                                                                 </v>
          </cell>
          <cell r="C2466" t="str">
            <v xml:space="preserve">UN    </v>
          </cell>
          <cell r="D2466" t="str">
            <v>CR</v>
          </cell>
          <cell r="E2466" t="str">
            <v>104,65</v>
          </cell>
        </row>
        <row r="2467">
          <cell r="A2467">
            <v>3511</v>
          </cell>
          <cell r="B2467" t="str">
            <v xml:space="preserve">JOELHO, PVC SOLDAVEL, 90 GRAUS, 75 MM, COR MARROM, PARA AGUA FRIA PREDIAL                                                                                                                                                                                                                                                                                                                                                                                                                                 </v>
          </cell>
          <cell r="C2467" t="str">
            <v xml:space="preserve">UN    </v>
          </cell>
          <cell r="D2467" t="str">
            <v>CR</v>
          </cell>
          <cell r="E2467" t="str">
            <v>111,00</v>
          </cell>
        </row>
        <row r="2468">
          <cell r="A2468">
            <v>12032</v>
          </cell>
          <cell r="B2468" t="str">
            <v xml:space="preserve">JOGO DE TRANQUETA E ROSETA QUADRADA DE SOBREPOR SEM FUROS, EM LATAO CROMADO, *50 X 50* MM, PARA FECHADURA DE PORTA DE BANHEIRO                                                                                                                                                                                                                                                                                                                                                                            </v>
          </cell>
          <cell r="C2468" t="str">
            <v xml:space="preserve">JG    </v>
          </cell>
          <cell r="D2468" t="str">
            <v>CR</v>
          </cell>
          <cell r="E2468" t="str">
            <v>56,72</v>
          </cell>
        </row>
        <row r="2469">
          <cell r="A2469">
            <v>12030</v>
          </cell>
          <cell r="B2469" t="str">
            <v xml:space="preserve">JOGO DE TRANQUETA E ROSETA REDONDA DE SOBREPOR SEM FUROS, EM LATAO CROMADO, DIAMETRO *50* MM, PARA FECHADURA DE PORTA DE BANHEIRO                                                                                                                                                                                                                                                                                                                                                                         </v>
          </cell>
          <cell r="C2469" t="str">
            <v xml:space="preserve">JG    </v>
          </cell>
          <cell r="D2469" t="str">
            <v>CR</v>
          </cell>
          <cell r="E2469" t="str">
            <v>53,29</v>
          </cell>
        </row>
        <row r="2470">
          <cell r="A2470">
            <v>10908</v>
          </cell>
          <cell r="B2470" t="str">
            <v xml:space="preserve">JUNCAO DE REDUCAO INVERTIDA, PVC SOLDAVEL, 100 X 50 MM, SERIE NORMAL PARA ESGOTO PREDIAL                                                                                                                                                                                                                                                                                                                                                                                                                  </v>
          </cell>
          <cell r="C2470" t="str">
            <v xml:space="preserve">UN    </v>
          </cell>
          <cell r="D2470" t="str">
            <v>CR</v>
          </cell>
          <cell r="E2470" t="str">
            <v>20,48</v>
          </cell>
        </row>
        <row r="2471">
          <cell r="A2471">
            <v>10909</v>
          </cell>
          <cell r="B2471" t="str">
            <v xml:space="preserve">JUNCAO DE REDUCAO INVERTIDA, PVC SOLDAVEL, 100 X 75 MM, SERIE NORMAL PARA ESGOTO PREDIAL                                                                                                                                                                                                                                                                                                                                                                                                                  </v>
          </cell>
          <cell r="C2471" t="str">
            <v xml:space="preserve">UN    </v>
          </cell>
          <cell r="D2471" t="str">
            <v>CR</v>
          </cell>
          <cell r="E2471" t="str">
            <v>23,82</v>
          </cell>
        </row>
        <row r="2472">
          <cell r="A2472">
            <v>3669</v>
          </cell>
          <cell r="B2472" t="str">
            <v xml:space="preserve">JUNCAO DE REDUCAO INVERTIDA, PVC SOLDAVEL, 75 X 50 MM, SERIE NORMAL PARA ESGOTO PREDIAL                                                                                                                                                                                                                                                                                                                                                                                                                   </v>
          </cell>
          <cell r="C2472" t="str">
            <v xml:space="preserve">UN    </v>
          </cell>
          <cell r="D2472" t="str">
            <v>CR</v>
          </cell>
          <cell r="E2472" t="str">
            <v>14,64</v>
          </cell>
        </row>
        <row r="2473">
          <cell r="A2473">
            <v>20139</v>
          </cell>
          <cell r="B2473" t="str">
            <v xml:space="preserve">JUNCAO DUPLA, PVC SERIE R, DN 100 X 100 X 100 MM, PARA ESGOTO PREDIAL                                                                                                                                                                                                                                                                                                                                                                                                                                     </v>
          </cell>
          <cell r="C2473" t="str">
            <v xml:space="preserve">UN    </v>
          </cell>
          <cell r="D2473" t="str">
            <v>CR</v>
          </cell>
          <cell r="E2473" t="str">
            <v>125,88</v>
          </cell>
        </row>
        <row r="2474">
          <cell r="A2474">
            <v>3668</v>
          </cell>
          <cell r="B2474" t="str">
            <v xml:space="preserve">JUNCAO DUPLA, PVC SOLDAVEL, DN 100 X 100 X 100 MM , SERIE NORMAL PARA ESGOTO PREDIAL                                                                                                                                                                                                                                                                                                                                                                                                                      </v>
          </cell>
          <cell r="C2474" t="str">
            <v xml:space="preserve">UN    </v>
          </cell>
          <cell r="D2474" t="str">
            <v>CR</v>
          </cell>
          <cell r="E2474" t="str">
            <v>44,96</v>
          </cell>
        </row>
        <row r="2475">
          <cell r="A2475">
            <v>10911</v>
          </cell>
          <cell r="B2475" t="str">
            <v xml:space="preserve">JUNCAO INVERTIDA, PVC SOLDAVEL, 75 X 75 MM, SERIE NORMAL PARA ESGOTO PREDIAL                                                                                                                                                                                                                                                                                                                                                                                                                              </v>
          </cell>
          <cell r="C2475" t="str">
            <v xml:space="preserve">UN    </v>
          </cell>
          <cell r="D2475" t="str">
            <v>CR</v>
          </cell>
          <cell r="E2475" t="str">
            <v>19,71</v>
          </cell>
        </row>
        <row r="2476">
          <cell r="A2476">
            <v>3659</v>
          </cell>
          <cell r="B2476" t="str">
            <v xml:space="preserve">JUNCAO SIMPLES DE REDUCAO, PVC, DN 100 X 50 MM, SERIE NORMAL PARA ESGOTO PREDIAL                                                                                                                                                                                                                                                                                                                                                                                                                          </v>
          </cell>
          <cell r="C2476" t="str">
            <v xml:space="preserve">UN    </v>
          </cell>
          <cell r="D2476" t="str">
            <v>CR</v>
          </cell>
          <cell r="E2476" t="str">
            <v>20,08</v>
          </cell>
        </row>
        <row r="2477">
          <cell r="A2477">
            <v>3660</v>
          </cell>
          <cell r="B2477" t="str">
            <v xml:space="preserve">JUNCAO SIMPLES DE REDUCAO, PVC, DN 100 X 75 MM, SERIE NORMAL PARA ESGOTO PREDIAL                                                                                                                                                                                                                                                                                                                                                                                                                          </v>
          </cell>
          <cell r="C2477" t="str">
            <v xml:space="preserve">UN    </v>
          </cell>
          <cell r="D2477" t="str">
            <v>CR</v>
          </cell>
          <cell r="E2477" t="str">
            <v>25,97</v>
          </cell>
        </row>
        <row r="2478">
          <cell r="A2478">
            <v>20144</v>
          </cell>
          <cell r="B2478" t="str">
            <v xml:space="preserve">JUNCAO SIMPLES, PVC SERIE R, DN 100 X 100 MM, PARA ESGOTO PREDIAL                                                                                                                                                                                                                                                                                                                                                                                                                                         </v>
          </cell>
          <cell r="C2478" t="str">
            <v xml:space="preserve">UN    </v>
          </cell>
          <cell r="D2478" t="str">
            <v>CR</v>
          </cell>
          <cell r="E2478" t="str">
            <v>58,16</v>
          </cell>
        </row>
        <row r="2479">
          <cell r="A2479">
            <v>20143</v>
          </cell>
          <cell r="B2479" t="str">
            <v xml:space="preserve">JUNCAO SIMPLES, PVC SERIE R, DN 100 X 75 MM, PARA ESGOTO PREDIAL                                                                                                                                                                                                                                                                                                                                                                                                                                          </v>
          </cell>
          <cell r="C2479" t="str">
            <v xml:space="preserve">UN    </v>
          </cell>
          <cell r="D2479" t="str">
            <v>CR</v>
          </cell>
          <cell r="E2479" t="str">
            <v>74,41</v>
          </cell>
        </row>
        <row r="2480">
          <cell r="A2480">
            <v>20145</v>
          </cell>
          <cell r="B2480" t="str">
            <v xml:space="preserve">JUNCAO SIMPLES, PVC SERIE R, DN 150 X 100 MM, PARA ESGOTO PREDIAL                                                                                                                                                                                                                                                                                                                                                                                                                                         </v>
          </cell>
          <cell r="C2480" t="str">
            <v xml:space="preserve">UN    </v>
          </cell>
          <cell r="D2480" t="str">
            <v>CR</v>
          </cell>
          <cell r="E2480" t="str">
            <v>143,54</v>
          </cell>
        </row>
        <row r="2481">
          <cell r="A2481">
            <v>20146</v>
          </cell>
          <cell r="B2481" t="str">
            <v xml:space="preserve">JUNCAO SIMPLES, PVC SERIE R, DN 150 X 150 MM, PARA ESGOTO PREDIAL                                                                                                                                                                                                                                                                                                                                                                                                                                         </v>
          </cell>
          <cell r="C2481" t="str">
            <v xml:space="preserve">UN    </v>
          </cell>
          <cell r="D2481" t="str">
            <v>CR</v>
          </cell>
          <cell r="E2481" t="str">
            <v>196,21</v>
          </cell>
        </row>
        <row r="2482">
          <cell r="A2482">
            <v>20140</v>
          </cell>
          <cell r="B2482" t="str">
            <v xml:space="preserve">JUNCAO SIMPLES, PVC SERIE R, DN 40 X 40 MM, PARA ESGOTO PREDIAL                                                                                                                                                                                                                                                                                                                                                                                                                                           </v>
          </cell>
          <cell r="C2482" t="str">
            <v xml:space="preserve">UN    </v>
          </cell>
          <cell r="D2482" t="str">
            <v>CR</v>
          </cell>
          <cell r="E2482" t="str">
            <v>9,20</v>
          </cell>
        </row>
        <row r="2483">
          <cell r="A2483">
            <v>20141</v>
          </cell>
          <cell r="B2483" t="str">
            <v xml:space="preserve">JUNCAO SIMPLES, PVC SERIE R, DN 50 X 50 MM, PARA ESGOTO PREDIAL                                                                                                                                                                                                                                                                                                                                                                                                                                           </v>
          </cell>
          <cell r="C2483" t="str">
            <v xml:space="preserve">UN    </v>
          </cell>
          <cell r="D2483" t="str">
            <v>CR</v>
          </cell>
          <cell r="E2483" t="str">
            <v>22,54</v>
          </cell>
        </row>
        <row r="2484">
          <cell r="A2484">
            <v>20142</v>
          </cell>
          <cell r="B2484" t="str">
            <v xml:space="preserve">JUNCAO SIMPLES, PVC SERIE R, DN 75 X 75 MM, PARA ESGOTO PREDIAL                                                                                                                                                                                                                                                                                                                                                                                                                                           </v>
          </cell>
          <cell r="C2484" t="str">
            <v xml:space="preserve">UN    </v>
          </cell>
          <cell r="D2484" t="str">
            <v>CR</v>
          </cell>
          <cell r="E2484" t="str">
            <v>39,66</v>
          </cell>
        </row>
        <row r="2485">
          <cell r="A2485">
            <v>3670</v>
          </cell>
          <cell r="B2485" t="str">
            <v xml:space="preserve">JUNCAO SIMPLES, PVC, 45 GRAUS, DN 100 X 100 MM, SERIE NORMAL PARA ESGOTO PREDIAL                                                                                                                                                                                                                                                                                                                                                                                                                          </v>
          </cell>
          <cell r="C2485" t="str">
            <v xml:space="preserve">UN    </v>
          </cell>
          <cell r="D2485" t="str">
            <v>CR</v>
          </cell>
          <cell r="E2485" t="str">
            <v>25,79</v>
          </cell>
        </row>
        <row r="2486">
          <cell r="A2486">
            <v>3666</v>
          </cell>
          <cell r="B2486" t="str">
            <v xml:space="preserve">JUNCAO SIMPLES, PVC, 45 GRAUS, DN 40 X 40 MM, SERIE NORMAL PARA ESGOTO PREDIAL                                                                                                                                                                                                                                                                                                                                                                                                                            </v>
          </cell>
          <cell r="C2486" t="str">
            <v xml:space="preserve">UN    </v>
          </cell>
          <cell r="D2486" t="str">
            <v>CR</v>
          </cell>
          <cell r="E2486" t="str">
            <v>4,06</v>
          </cell>
        </row>
        <row r="2487">
          <cell r="A2487">
            <v>3662</v>
          </cell>
          <cell r="B2487" t="str">
            <v xml:space="preserve">JUNCAO SIMPLES, PVC, 45 GRAUS, DN 50 X 50 MM, SERIE NORMAL PARA ESGOTO PREDIAL                                                                                                                                                                                                                                                                                                                                                                                                                            </v>
          </cell>
          <cell r="C2487" t="str">
            <v xml:space="preserve">UN    </v>
          </cell>
          <cell r="D2487" t="str">
            <v>CR</v>
          </cell>
          <cell r="E2487" t="str">
            <v>10,58</v>
          </cell>
        </row>
        <row r="2488">
          <cell r="A2488">
            <v>3658</v>
          </cell>
          <cell r="B2488" t="str">
            <v xml:space="preserve">JUNCAO SIMPLES, PVC, 45 GRAUS, DN 75 X 75 MM, SERIE NORMAL PARA ESGOTO PREDIAL                                                                                                                                                                                                                                                                                                                                                                                                                            </v>
          </cell>
          <cell r="C2488" t="str">
            <v xml:space="preserve">UN    </v>
          </cell>
          <cell r="D2488" t="str">
            <v>CR</v>
          </cell>
          <cell r="E2488" t="str">
            <v>20,05</v>
          </cell>
        </row>
        <row r="2489">
          <cell r="A2489">
            <v>14157</v>
          </cell>
          <cell r="B2489" t="str">
            <v xml:space="preserve">JUNCAO 2 GARRAS PARA FITA PERFURADA                                                                                                                                                                                                                                                                                                                                                                                                                                                                       </v>
          </cell>
          <cell r="C2489" t="str">
            <v xml:space="preserve">UN    </v>
          </cell>
          <cell r="D2489" t="str">
            <v>AS</v>
          </cell>
          <cell r="E2489" t="str">
            <v>1,22</v>
          </cell>
        </row>
        <row r="2490">
          <cell r="A2490">
            <v>42696</v>
          </cell>
          <cell r="B2490" t="str">
            <v xml:space="preserve">JUNCAO, PVC, 45 GRAUS, JE, BBB, DN 150 MM, PARA TUBO CORRUGADO E/OU LISO, REDE COLETORA DE ESGOTO                                                                                                                                                                                                                                                                                                                                                                                                         </v>
          </cell>
          <cell r="C2490" t="str">
            <v xml:space="preserve">UN    </v>
          </cell>
          <cell r="D2490" t="str">
            <v>CR</v>
          </cell>
          <cell r="E2490" t="str">
            <v>159,00</v>
          </cell>
        </row>
        <row r="2491">
          <cell r="A2491">
            <v>39875</v>
          </cell>
          <cell r="B2491" t="str">
            <v xml:space="preserve">JUNTA DE EXPANSAO BRONZE/LATAO (REF 900), PONTA X PONTA, 35 MM                                                                                                                                                                                                                                                                                                                                                                                                                                            </v>
          </cell>
          <cell r="C2491" t="str">
            <v xml:space="preserve">UN    </v>
          </cell>
          <cell r="D2491" t="str">
            <v>AS</v>
          </cell>
          <cell r="E2491" t="str">
            <v>636,32</v>
          </cell>
        </row>
        <row r="2492">
          <cell r="A2492">
            <v>39876</v>
          </cell>
          <cell r="B2492" t="str">
            <v xml:space="preserve">JUNTA DE EXPANSAO BRONZE/LATAO (REF 900), PONTA X PONTA, 42 MM                                                                                                                                                                                                                                                                                                                                                                                                                                            </v>
          </cell>
          <cell r="C2492" t="str">
            <v xml:space="preserve">UN    </v>
          </cell>
          <cell r="D2492" t="str">
            <v>AS</v>
          </cell>
          <cell r="E2492" t="str">
            <v>796,67</v>
          </cell>
        </row>
        <row r="2493">
          <cell r="A2493">
            <v>39877</v>
          </cell>
          <cell r="B2493" t="str">
            <v xml:space="preserve">JUNTA DE EXPANSAO BRONZE/LATAO (REF 900), PONTA X PONTA, 54 MM                                                                                                                                                                                                                                                                                                                                                                                                                                            </v>
          </cell>
          <cell r="C2493" t="str">
            <v xml:space="preserve">UN    </v>
          </cell>
          <cell r="D2493" t="str">
            <v>AS</v>
          </cell>
          <cell r="E2493" t="str">
            <v>1.104,95</v>
          </cell>
        </row>
        <row r="2494">
          <cell r="A2494">
            <v>39878</v>
          </cell>
          <cell r="B2494" t="str">
            <v xml:space="preserve">JUNTA DE EXPANSAO BRONZE/LATAO (REF 900), PONTA X PONTA, 66 MM                                                                                                                                                                                                                                                                                                                                                                                                                                            </v>
          </cell>
          <cell r="C2494" t="str">
            <v xml:space="preserve">UN    </v>
          </cell>
          <cell r="D2494" t="str">
            <v>AS</v>
          </cell>
          <cell r="E2494" t="str">
            <v>1.459,46</v>
          </cell>
        </row>
        <row r="2495">
          <cell r="A2495">
            <v>39872</v>
          </cell>
          <cell r="B2495" t="str">
            <v xml:space="preserve">JUNTA DE EXPANSAO DE COBRE (REF 900), PONTA X PONTA, 15 MM                                                                                                                                                                                                                                                                                                                                                                                                                                                </v>
          </cell>
          <cell r="C2495" t="str">
            <v xml:space="preserve">UN    </v>
          </cell>
          <cell r="D2495" t="str">
            <v>AS</v>
          </cell>
          <cell r="E2495" t="str">
            <v>436,37</v>
          </cell>
        </row>
        <row r="2496">
          <cell r="A2496">
            <v>39873</v>
          </cell>
          <cell r="B2496" t="str">
            <v xml:space="preserve">JUNTA DE EXPANSAO DE COBRE (REF 900), PONTA X PONTA, 22 MM                                                                                                                                                                                                                                                                                                                                                                                                                                                </v>
          </cell>
          <cell r="C2496" t="str">
            <v xml:space="preserve">UN    </v>
          </cell>
          <cell r="D2496" t="str">
            <v>AS</v>
          </cell>
          <cell r="E2496" t="str">
            <v>506,17</v>
          </cell>
        </row>
        <row r="2497">
          <cell r="A2497">
            <v>39874</v>
          </cell>
          <cell r="B2497" t="str">
            <v xml:space="preserve">JUNTA DE EXPANSAO DE COBRE (REF 900), PONTA X PONTA, 28 MM                                                                                                                                                                                                                                                                                                                                                                                                                                                </v>
          </cell>
          <cell r="C2497" t="str">
            <v xml:space="preserve">UN    </v>
          </cell>
          <cell r="D2497" t="str">
            <v>AS</v>
          </cell>
          <cell r="E2497" t="str">
            <v>555,96</v>
          </cell>
        </row>
        <row r="2498">
          <cell r="A2498">
            <v>3674</v>
          </cell>
          <cell r="B2498" t="str">
            <v xml:space="preserve">JUNTA DILATACAO ELASTICA PARA CONCRETO (FUGENBAND) O-12, ATE 5 MCA                                                                                                                                                                                                                                                                                                                                                                                                                                        </v>
          </cell>
          <cell r="C2498" t="str">
            <v xml:space="preserve">M     </v>
          </cell>
          <cell r="D2498" t="str">
            <v>AS</v>
          </cell>
          <cell r="E2498" t="str">
            <v>86,56</v>
          </cell>
        </row>
        <row r="2499">
          <cell r="A2499">
            <v>3681</v>
          </cell>
          <cell r="B2499" t="str">
            <v xml:space="preserve">JUNTA DILATACAO ELASTICA PARA CONCRETO (FUGENBAND) O-22, ATE 30 MCA                                                                                                                                                                                                                                                                                                                                                                                                                                       </v>
          </cell>
          <cell r="C2499" t="str">
            <v xml:space="preserve">M     </v>
          </cell>
          <cell r="D2499" t="str">
            <v>AS</v>
          </cell>
          <cell r="E2499" t="str">
            <v>128,78</v>
          </cell>
        </row>
        <row r="2500">
          <cell r="A2500">
            <v>3676</v>
          </cell>
          <cell r="B2500" t="str">
            <v xml:space="preserve">JUNTA DILATACAO ELASTICA PARA CONCRETO (FUGENBAND) O-35/10, ATE 100 MCA                                                                                                                                                                                                                                                                                                                                                                                                                                   </v>
          </cell>
          <cell r="C2500" t="str">
            <v xml:space="preserve">M     </v>
          </cell>
          <cell r="D2500" t="str">
            <v>AS</v>
          </cell>
          <cell r="E2500" t="str">
            <v>484,67</v>
          </cell>
        </row>
        <row r="2501">
          <cell r="A2501">
            <v>3679</v>
          </cell>
          <cell r="B2501" t="str">
            <v xml:space="preserve">JUNTA DILATACAO ELASTICA PARA CONCRETO (FUGENBAND) O-35/6, ATE 100 MCA                                                                                                                                                                                                                                                                                                                                                                                                                                    </v>
          </cell>
          <cell r="C2501" t="str">
            <v xml:space="preserve">M     </v>
          </cell>
          <cell r="D2501" t="str">
            <v>AS</v>
          </cell>
          <cell r="E2501" t="str">
            <v>400,97</v>
          </cell>
        </row>
        <row r="2502">
          <cell r="A2502">
            <v>3672</v>
          </cell>
          <cell r="B2502" t="str">
            <v xml:space="preserve">JUNTA PLASTICA DE DILATACAO PARA PISOS, COR CINZA, 10 X 4,5 MM (ALTURA X ESPESSURA)                                                                                                                                                                                                                                                                                                                                                                                                                       </v>
          </cell>
          <cell r="C2502" t="str">
            <v xml:space="preserve">M     </v>
          </cell>
          <cell r="D2502" t="str">
            <v>AS</v>
          </cell>
          <cell r="E2502" t="str">
            <v>1,36</v>
          </cell>
        </row>
        <row r="2503">
          <cell r="A2503">
            <v>3671</v>
          </cell>
          <cell r="B2503" t="str">
            <v xml:space="preserve">JUNTA PLASTICA DE DILATACAO PARA PISOS, COR CINZA, 17 X 3 MM (ALTURA X ESPESSURA)                                                                                                                                                                                                                                                                                                                                                                                                                         </v>
          </cell>
          <cell r="C2503" t="str">
            <v xml:space="preserve">M     </v>
          </cell>
          <cell r="D2503" t="str">
            <v>AS</v>
          </cell>
          <cell r="E2503" t="str">
            <v>1,29</v>
          </cell>
        </row>
        <row r="2504">
          <cell r="A2504">
            <v>3673</v>
          </cell>
          <cell r="B2504" t="str">
            <v xml:space="preserve">JUNTA PLASTICA DE DILATACAO PARA PISOS, COR CINZA, 27 X 3 MM (ALTURA X ESPESSURA)                                                                                                                                                                                                                                                                                                                                                                                                                         </v>
          </cell>
          <cell r="C2504" t="str">
            <v xml:space="preserve">M     </v>
          </cell>
          <cell r="D2504" t="str">
            <v>AS</v>
          </cell>
          <cell r="E2504" t="str">
            <v>2,02</v>
          </cell>
        </row>
        <row r="2505">
          <cell r="A2505">
            <v>38394</v>
          </cell>
          <cell r="B2505" t="str">
            <v xml:space="preserve">KIT ACESSORIOS PARA COMPRESSOR DE AR, 5 PECAS (PISTOLAS PINTURA, LIMPEZA E PULVERIZACAO, CALIBRADOR E MANGUEIRA)                                                                                                                                                                                                                                                                                                                                                                                          </v>
          </cell>
          <cell r="C2505" t="str">
            <v xml:space="preserve">UN    </v>
          </cell>
          <cell r="D2505" t="str">
            <v>CR</v>
          </cell>
          <cell r="E2505" t="str">
            <v>278,09</v>
          </cell>
        </row>
        <row r="2506">
          <cell r="A2506">
            <v>3729</v>
          </cell>
          <cell r="B2506" t="str">
            <v xml:space="preserve">KIT CAVALETE, PVC, COM REGISTRO, PARA HIDROMETRO, BITOLAS 1/2" OU 3/4" - COMPLETO                                                                                                                                                                                                                                                                                                                                                                                                                         </v>
          </cell>
          <cell r="C2506" t="str">
            <v xml:space="preserve">UN    </v>
          </cell>
          <cell r="D2506" t="str">
            <v>CR</v>
          </cell>
          <cell r="E2506" t="str">
            <v>180,31</v>
          </cell>
        </row>
        <row r="2507">
          <cell r="A2507">
            <v>39357</v>
          </cell>
          <cell r="B2507"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2507" t="str">
            <v xml:space="preserve">UN    </v>
          </cell>
          <cell r="D2507" t="str">
            <v>AS</v>
          </cell>
          <cell r="E2507" t="str">
            <v>96,59</v>
          </cell>
        </row>
        <row r="2508">
          <cell r="A2508">
            <v>39358</v>
          </cell>
          <cell r="B2508"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2508" t="str">
            <v xml:space="preserve">UN    </v>
          </cell>
          <cell r="D2508" t="str">
            <v>AS</v>
          </cell>
          <cell r="E2508" t="str">
            <v>105,92</v>
          </cell>
        </row>
        <row r="2509">
          <cell r="A2509">
            <v>39356</v>
          </cell>
          <cell r="B2509"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2509" t="str">
            <v xml:space="preserve">UN    </v>
          </cell>
          <cell r="D2509" t="str">
            <v>AS</v>
          </cell>
          <cell r="E2509" t="str">
            <v>180,70</v>
          </cell>
        </row>
        <row r="2510">
          <cell r="A2510">
            <v>39355</v>
          </cell>
          <cell r="B2510"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2510" t="str">
            <v xml:space="preserve">UN    </v>
          </cell>
          <cell r="D2510" t="str">
            <v>AS</v>
          </cell>
          <cell r="E2510" t="str">
            <v>155,50</v>
          </cell>
        </row>
        <row r="2511">
          <cell r="A2511">
            <v>39353</v>
          </cell>
          <cell r="B2511"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2511" t="str">
            <v xml:space="preserve">UN    </v>
          </cell>
          <cell r="D2511" t="str">
            <v>AS</v>
          </cell>
          <cell r="E2511" t="str">
            <v>213,24</v>
          </cell>
        </row>
        <row r="2512">
          <cell r="A2512">
            <v>39354</v>
          </cell>
          <cell r="B2512"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2512" t="str">
            <v xml:space="preserve">UN    </v>
          </cell>
          <cell r="D2512" t="str">
            <v>AS</v>
          </cell>
          <cell r="E2512" t="str">
            <v>212,53</v>
          </cell>
        </row>
        <row r="2513">
          <cell r="A2513">
            <v>39398</v>
          </cell>
          <cell r="B2513" t="str">
            <v xml:space="preserve">KIT DE ACESSORIOS PARA BANHEIRO EM METAL CROMADO, 5 PECAS                                                                                                                                                                                                                                                                                                                                                                                                                                                 </v>
          </cell>
          <cell r="C2513" t="str">
            <v xml:space="preserve">UN    </v>
          </cell>
          <cell r="D2513" t="str">
            <v>CR</v>
          </cell>
          <cell r="E2513" t="str">
            <v>55,36</v>
          </cell>
        </row>
        <row r="2514">
          <cell r="A2514">
            <v>13343</v>
          </cell>
          <cell r="B2514" t="str">
            <v xml:space="preserve">KIT DE MATERIAIS PARA BRACADEIRA PARA FIXACAO EM POSTE CIRCULAR, CONTEM TRES FIXADORES E UM ROLO DE FITA DE 3 M EM ACO CARBONO                                                                                                                                                                                                                                                                                                                                                                            </v>
          </cell>
          <cell r="C2514" t="str">
            <v xml:space="preserve">UN    </v>
          </cell>
          <cell r="D2514" t="str">
            <v>AS</v>
          </cell>
          <cell r="E2514" t="str">
            <v>47,60</v>
          </cell>
        </row>
        <row r="2515">
          <cell r="A2515">
            <v>12118</v>
          </cell>
          <cell r="B2515" t="str">
            <v xml:space="preserve">KIT DE PROTECAO ARSTOP PARA AR CONDICIONADO, TOMADA PADRAO 2P+T 20 A, COM DISJUNTOR UNIPOLAR DIN 20A                                                                                                                                                                                                                                                                                                                                                                                                      </v>
          </cell>
          <cell r="C2515" t="str">
            <v xml:space="preserve">UN    </v>
          </cell>
          <cell r="D2515" t="str">
            <v>CR</v>
          </cell>
          <cell r="E2515" t="str">
            <v>19,59</v>
          </cell>
        </row>
        <row r="2516">
          <cell r="A2516">
            <v>39482</v>
          </cell>
          <cell r="B2516" t="str">
            <v xml:space="preserve">KIT PORTA PRONTA DE MADEIRA, FOLHA LEVE (NBR 15930) DE 600 X 2100 MM OU 700 X 2100 MM, DE 35 MM A 40 MM DE ESPESSURA, COM MARCO EM ACO, NUCLEO COLMEIA, CAPA LISA EM HDF, ACABAMENTO MELAMINICO BRANCO (INCLUI MARCO, ALIZARES, DOBRADICAS E FECHADURA)                                                                                                                                                                                                                                                   </v>
          </cell>
          <cell r="C2516" t="str">
            <v xml:space="preserve">UN    </v>
          </cell>
          <cell r="D2516" t="str">
            <v>CR</v>
          </cell>
          <cell r="E2516" t="str">
            <v>609,14</v>
          </cell>
        </row>
        <row r="2517">
          <cell r="A2517">
            <v>39486</v>
          </cell>
          <cell r="B2517"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517" t="str">
            <v xml:space="preserve">UN    </v>
          </cell>
          <cell r="D2517" t="str">
            <v>CR</v>
          </cell>
          <cell r="E2517" t="str">
            <v>497,15</v>
          </cell>
        </row>
        <row r="2518">
          <cell r="A2518">
            <v>39484</v>
          </cell>
          <cell r="B2518" t="str">
            <v xml:space="preserve">KIT PORTA PRONTA DE MADEIRA, FOLHA LEVE (NBR 15930) DE 800 X 2100 MM, DE 35 MM A 40 MM DE ESPESSURA, COM MARCO EM ACO, NUCLEO COLMEIA, CAPA LISA EM HDF, ACABAMENTO MELAMINICO BRANCO (INCLUI MARCO, ALIZARES, DOBRADICAS E FECHADURA)                                                                                                                                                                                                                                                                    </v>
          </cell>
          <cell r="C2518" t="str">
            <v xml:space="preserve">UN    </v>
          </cell>
          <cell r="D2518" t="str">
            <v>CR</v>
          </cell>
          <cell r="E2518" t="str">
            <v>609,14</v>
          </cell>
        </row>
        <row r="2519">
          <cell r="A2519">
            <v>39488</v>
          </cell>
          <cell r="B2519" t="str">
            <v xml:space="preserve">KIT PORTA PRONTA DE MADEIRA, FOLHA LEVE (NBR 15930) DE 800 X 2100 MM, DE 35 MM A 40 MM DE ESPESSURA, NUCLEO COLMEIA, ESTRUTURA USINADA PARA FECHADURA, CAPA LISA EM HDF, ACABAMENTO EM PRIMER PARA PINTURA (INCLUI MARCO, ALIZARES E DOBRADICAS)                                                                                                                                                                                                                                                          </v>
          </cell>
          <cell r="C2519" t="str">
            <v xml:space="preserve">UN    </v>
          </cell>
          <cell r="D2519" t="str">
            <v>CR</v>
          </cell>
          <cell r="E2519" t="str">
            <v>505,29</v>
          </cell>
        </row>
        <row r="2520">
          <cell r="A2520">
            <v>39485</v>
          </cell>
          <cell r="B2520" t="str">
            <v xml:space="preserve">KIT PORTA PRONTA DE MADEIRA, FOLHA LEVE (NBR 15930) DE 900 X 2100 MM, DE 35 MM A 40 MM DE ESPESSURA, COM MARCO EM ACO, NUCLEO COLMEIA, CAPA LISA EM HDF, ACABAMENTO MELAMINICO BRANCO (INCLUI MARCO, ALIZARES, DOBRADICAS E FECHADURA)                                                                                                                                                                                                                                                                    </v>
          </cell>
          <cell r="C2520" t="str">
            <v xml:space="preserve">UN    </v>
          </cell>
          <cell r="D2520" t="str">
            <v>CR</v>
          </cell>
          <cell r="E2520" t="str">
            <v>609,14</v>
          </cell>
        </row>
        <row r="2521">
          <cell r="A2521">
            <v>39489</v>
          </cell>
          <cell r="B2521" t="str">
            <v xml:space="preserve">KIT PORTA PRONTA DE MADEIRA, FOLHA LEVE (NBR 15930) DE 900 X 2100 MM, DE 35 MM A 40 MM DE ESPESSURA, NUCLEO COLMEIA, ESTRUTURA USINADA PARA FECHADURA, CAPA LISA EM HDF, ACABAMENTO EM PRIMER PARA PINTURA (INCLUI MARCO, ALIZARES E DOBRADICAS)                                                                                                                                                                                                                                                          </v>
          </cell>
          <cell r="C2521" t="str">
            <v xml:space="preserve">UN    </v>
          </cell>
          <cell r="D2521" t="str">
            <v>CR</v>
          </cell>
          <cell r="E2521" t="str">
            <v>513,85</v>
          </cell>
        </row>
        <row r="2522">
          <cell r="A2522">
            <v>39490</v>
          </cell>
          <cell r="B2522"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522" t="str">
            <v xml:space="preserve">UN    </v>
          </cell>
          <cell r="D2522" t="str">
            <v>CR</v>
          </cell>
          <cell r="E2522" t="str">
            <v>765,71</v>
          </cell>
        </row>
        <row r="2523">
          <cell r="A2523">
            <v>39494</v>
          </cell>
          <cell r="B2523"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523" t="str">
            <v xml:space="preserve">UN    </v>
          </cell>
          <cell r="D2523" t="str">
            <v>CR</v>
          </cell>
          <cell r="E2523" t="str">
            <v>549,84</v>
          </cell>
        </row>
        <row r="2524">
          <cell r="A2524">
            <v>39495</v>
          </cell>
          <cell r="B2524"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24" t="str">
            <v xml:space="preserve">UN    </v>
          </cell>
          <cell r="D2524" t="str">
            <v>CR</v>
          </cell>
          <cell r="E2524" t="str">
            <v>619,60</v>
          </cell>
        </row>
        <row r="2525">
          <cell r="A2525">
            <v>39496</v>
          </cell>
          <cell r="B2525"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25" t="str">
            <v xml:space="preserve">UN    </v>
          </cell>
          <cell r="D2525" t="str">
            <v>CR</v>
          </cell>
          <cell r="E2525" t="str">
            <v>681,56</v>
          </cell>
        </row>
        <row r="2526">
          <cell r="A2526">
            <v>39492</v>
          </cell>
          <cell r="B2526"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26" t="str">
            <v xml:space="preserve">UN    </v>
          </cell>
          <cell r="D2526" t="str">
            <v>CR</v>
          </cell>
          <cell r="E2526" t="str">
            <v>789,06</v>
          </cell>
        </row>
        <row r="2527">
          <cell r="A2527">
            <v>39497</v>
          </cell>
          <cell r="B2527"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27" t="str">
            <v xml:space="preserve">UN    </v>
          </cell>
          <cell r="D2527" t="str">
            <v>CR</v>
          </cell>
          <cell r="E2527" t="str">
            <v>712,73</v>
          </cell>
        </row>
        <row r="2528">
          <cell r="A2528">
            <v>39493</v>
          </cell>
          <cell r="B2528"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28" t="str">
            <v xml:space="preserve">UN    </v>
          </cell>
          <cell r="D2528" t="str">
            <v>CR</v>
          </cell>
          <cell r="E2528" t="str">
            <v>846,34</v>
          </cell>
        </row>
        <row r="2529">
          <cell r="A2529">
            <v>39500</v>
          </cell>
          <cell r="B2529" t="str">
            <v xml:space="preserve">KIT PORTA PRONTA DE MADEIRA, FOLHA PESADA (NBR 15930) DE 800 X 2100 MM, DE 40 MM  A 45 MM DE ESPESSURA, NUCLEO SOLIDO, CAPA LISA EM HDF, ACABAMENTO MELAMINICO BRANCO (INCLUI MARCO, ALIZARES, DOBRADICAS E FECHADURA EXTERNA)                                                                                                                                                                                                                                                                            </v>
          </cell>
          <cell r="C2529" t="str">
            <v xml:space="preserve">UN    </v>
          </cell>
          <cell r="D2529" t="str">
            <v>CR</v>
          </cell>
          <cell r="E2529" t="str">
            <v>923,43</v>
          </cell>
        </row>
        <row r="2530">
          <cell r="A2530">
            <v>39498</v>
          </cell>
          <cell r="B2530"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30" t="str">
            <v xml:space="preserve">UN    </v>
          </cell>
          <cell r="D2530" t="str">
            <v>CR</v>
          </cell>
          <cell r="E2530" t="str">
            <v>1.138,89</v>
          </cell>
        </row>
        <row r="2531">
          <cell r="A2531">
            <v>43628</v>
          </cell>
          <cell r="B2531" t="str">
            <v xml:space="preserve">KIT PORTA PRONTA DE MADEIRA, FOLHA PESADA (NBR 15930) DE 800 X 2100 MM, DE 40 MM A 45 MM DE ESPESSURA, COM MARCO EM ACO, NUCLEO SOLIDO, CAPA LISA EM HDF, ACABAMENTO MELAMINICO BRANCO (INCLUI MARCO, ALIZARES, DOBRADICAS E FECHADURA)                                                                                                                                                                                                                                                                   </v>
          </cell>
          <cell r="C2531" t="str">
            <v xml:space="preserve">UN    </v>
          </cell>
          <cell r="D2531" t="str">
            <v>CR</v>
          </cell>
          <cell r="E2531" t="str">
            <v>897,69</v>
          </cell>
        </row>
        <row r="2532">
          <cell r="A2532">
            <v>39501</v>
          </cell>
          <cell r="B2532" t="str">
            <v xml:space="preserve">KIT PORTA PRONTA DE MADEIRA, FOLHA PESADA (NBR 15930) DE 900 X 2100 MM, DE 40 MM  A 45 MM DE ESPESSURA, NUCLEO SOLIDO, CAPA LISA EM HDF, ACABAMENTO MELAMINICO BRANCO (INCLUI MARCO, ALIZARES, DOBRADICAS E FECHADURA EXTERNA)                                                                                                                                                                                                                                                                            </v>
          </cell>
          <cell r="C2532" t="str">
            <v xml:space="preserve">UN    </v>
          </cell>
          <cell r="D2532" t="str">
            <v>CR</v>
          </cell>
          <cell r="E2532" t="str">
            <v>948,43</v>
          </cell>
        </row>
        <row r="2533">
          <cell r="A2533">
            <v>39499</v>
          </cell>
          <cell r="B2533"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33" t="str">
            <v xml:space="preserve">UN    </v>
          </cell>
          <cell r="D2533" t="str">
            <v>CR</v>
          </cell>
          <cell r="E2533" t="str">
            <v>1.155,06</v>
          </cell>
        </row>
        <row r="2534">
          <cell r="A2534">
            <v>43621</v>
          </cell>
          <cell r="B2534" t="str">
            <v xml:space="preserve">KIT PORTA PRONTA DE MADEIRA, FOLHA PESADA (NBR 15930) DE 900 X 2100 MM, DE 40 MM A 45 MM DE ESPESSURA, COM MARCO EM ACO, NUCLEO SOLIDO, CAPA LISA EM HDF, ACABAMENTO MELAMINICO BRANCO (INCLUI MARCO, ALIZARES, DOBRADICAS E FECHADURA)                                                                                                                                                                                                                                                                   </v>
          </cell>
          <cell r="C2534" t="str">
            <v xml:space="preserve">UN    </v>
          </cell>
          <cell r="D2534" t="str">
            <v>CR</v>
          </cell>
          <cell r="E2534" t="str">
            <v>953,79</v>
          </cell>
        </row>
        <row r="2535">
          <cell r="A2535">
            <v>3733</v>
          </cell>
          <cell r="B2535" t="str">
            <v xml:space="preserve">LADRILHO HIDRAULICO, *20 x 20* CM, E= 2 CM, PADRAO COPACABANA, 2 CORES (PRETO E BRANCO)                                                                                                                                                                                                                                                                                                                                                                                                                   </v>
          </cell>
          <cell r="C2535" t="str">
            <v xml:space="preserve">M2    </v>
          </cell>
          <cell r="D2535" t="str">
            <v>AS</v>
          </cell>
          <cell r="E2535" t="str">
            <v>70,29</v>
          </cell>
        </row>
        <row r="2536">
          <cell r="A2536">
            <v>3731</v>
          </cell>
          <cell r="B2536" t="str">
            <v xml:space="preserve">LADRILHO HIDRAULICO, *20 X 20* CM, E= 2 CM, DADOS, COR NATURAL                                                                                                                                                                                                                                                                                                                                                                                                                                            </v>
          </cell>
          <cell r="C2536" t="str">
            <v xml:space="preserve">M2    </v>
          </cell>
          <cell r="D2536" t="str">
            <v>AS</v>
          </cell>
          <cell r="E2536" t="str">
            <v>65,25</v>
          </cell>
        </row>
        <row r="2537">
          <cell r="A2537">
            <v>38137</v>
          </cell>
          <cell r="B2537" t="str">
            <v xml:space="preserve">LADRILHO HIDRAULICO, *20 X 20* CM, E= 2 CM, RAMPA, NATURAL                                                                                                                                                                                                                                                                                                                                                                                                                                                </v>
          </cell>
          <cell r="C2537" t="str">
            <v xml:space="preserve">M2    </v>
          </cell>
          <cell r="D2537" t="str">
            <v>AS</v>
          </cell>
          <cell r="E2537" t="str">
            <v>65,63</v>
          </cell>
        </row>
        <row r="2538">
          <cell r="A2538">
            <v>38135</v>
          </cell>
          <cell r="B2538" t="str">
            <v xml:space="preserve">LADRILHO HIDRAULICO, *20 X 20* CM, E= 2 CM, TATIL ALERTA OU DIRECIONAL, AMARELO                                                                                                                                                                                                                                                                                                                                                                                                                           </v>
          </cell>
          <cell r="C2538" t="str">
            <v xml:space="preserve">M2    </v>
          </cell>
          <cell r="D2538" t="str">
            <v>AS</v>
          </cell>
          <cell r="E2538" t="str">
            <v>83,20</v>
          </cell>
        </row>
        <row r="2539">
          <cell r="A2539">
            <v>38138</v>
          </cell>
          <cell r="B2539" t="str">
            <v xml:space="preserve">LADRILHO HIDRAULICO, *30 X 30* CM, E= 2 CM, MILANO, NATURAL                                                                                                                                                                                                                                                                                                                                                                                                                                               </v>
          </cell>
          <cell r="C2539" t="str">
            <v xml:space="preserve">M2    </v>
          </cell>
          <cell r="D2539" t="str">
            <v>AS</v>
          </cell>
          <cell r="E2539" t="str">
            <v>64,45</v>
          </cell>
        </row>
        <row r="2540">
          <cell r="A2540">
            <v>3736</v>
          </cell>
          <cell r="B2540" t="str">
            <v xml:space="preserve">LAJE PRE-MOLDADA CONVENCIONAL (LAJOTAS + VIGOTAS) PARA FORRO, UNIDIRECIONAL, SOBRECARGA DE 100 KG/M2, VAO ATE 4,00 M (SEM COLOCACAO)                                                                                                                                                                                                                                                                                                                                                                      </v>
          </cell>
          <cell r="C2540" t="str">
            <v xml:space="preserve">M2    </v>
          </cell>
          <cell r="D2540" t="str">
            <v xml:space="preserve">C </v>
          </cell>
          <cell r="E2540" t="str">
            <v>47,00</v>
          </cell>
        </row>
        <row r="2541">
          <cell r="A2541">
            <v>3741</v>
          </cell>
          <cell r="B2541" t="str">
            <v xml:space="preserve">LAJE PRE-MOLDADA CONVENCIONAL (LAJOTAS + VIGOTAS) PARA FORRO, UNIDIRECIONAL, SOBRECARGA DE 100 KG/M2, VAO ATE 4,50 M (SEM COLOCACAO)                                                                                                                                                                                                                                                                                                                                                                      </v>
          </cell>
          <cell r="C2541" t="str">
            <v xml:space="preserve">M2    </v>
          </cell>
          <cell r="D2541" t="str">
            <v>CR</v>
          </cell>
          <cell r="E2541" t="str">
            <v>48,99</v>
          </cell>
        </row>
        <row r="2542">
          <cell r="A2542">
            <v>3745</v>
          </cell>
          <cell r="B2542" t="str">
            <v xml:space="preserve">LAJE PRE-MOLDADA CONVENCIONAL (LAJOTAS + VIGOTAS) PARA FORRO, UNIDIRECIONAL, SOBRECARGA 100 KG/M2, VAO ATE 5,00 M (SEM COLOCACAO)                                                                                                                                                                                                                                                                                                                                                                         </v>
          </cell>
          <cell r="C2542" t="str">
            <v xml:space="preserve">M2    </v>
          </cell>
          <cell r="D2542" t="str">
            <v>CR</v>
          </cell>
          <cell r="E2542" t="str">
            <v>52,82</v>
          </cell>
        </row>
        <row r="2543">
          <cell r="A2543">
            <v>3743</v>
          </cell>
          <cell r="B2543" t="str">
            <v xml:space="preserve">LAJE PRE-MOLDADA CONVENCIONAL (LAJOTAS + VIGOTAS) PARA PISO, UNIDIRECIONAL, SOBRECARGA DE 200 KG/M2, VAO ATE 3,50 M (SEM COLOCACAO)                                                                                                                                                                                                                                                                                                                                                                       </v>
          </cell>
          <cell r="C2543" t="str">
            <v xml:space="preserve">M2    </v>
          </cell>
          <cell r="D2543" t="str">
            <v>CR</v>
          </cell>
          <cell r="E2543" t="str">
            <v>48,82</v>
          </cell>
        </row>
        <row r="2544">
          <cell r="A2544">
            <v>3744</v>
          </cell>
          <cell r="B2544" t="str">
            <v xml:space="preserve">LAJE PRE-MOLDADA CONVENCIONAL (LAJOTAS + VIGOTAS) PARA PISO, UNIDIRECIONAL, SOBRECARGA DE 200 KG/M2, VAO ATE 4,50 M (SEM COLOCACAO)                                                                                                                                                                                                                                                                                                                                                                       </v>
          </cell>
          <cell r="C2544" t="str">
            <v xml:space="preserve">M2    </v>
          </cell>
          <cell r="D2544" t="str">
            <v>CR</v>
          </cell>
          <cell r="E2544" t="str">
            <v>53,74</v>
          </cell>
        </row>
        <row r="2545">
          <cell r="A2545">
            <v>3739</v>
          </cell>
          <cell r="B2545" t="str">
            <v xml:space="preserve">LAJE PRE-MOLDADA CONVENCIONAL (LAJOTAS + VIGOTAS) PARA PISO, UNIDIRECIONAL, SOBRECARGA DE 200 KG/M2, VAO ATE 5,00 M (SEM COLOCACAO)                                                                                                                                                                                                                                                                                                                                                                       </v>
          </cell>
          <cell r="C2545" t="str">
            <v xml:space="preserve">M2    </v>
          </cell>
          <cell r="D2545" t="str">
            <v>CR</v>
          </cell>
          <cell r="E2545" t="str">
            <v>56,47</v>
          </cell>
        </row>
        <row r="2546">
          <cell r="A2546">
            <v>3737</v>
          </cell>
          <cell r="B2546" t="str">
            <v xml:space="preserve">LAJE PRE-MOLDADA CONVENCIONAL (LAJOTAS + VIGOTAS) PARA PISO, UNIDIRECIONAL, SOBRECARGA DE 350 KG/M2, VAO ATE 4,50 M (SEM COLOCACAO)                                                                                                                                                                                                                                                                                                                                                                       </v>
          </cell>
          <cell r="C2546" t="str">
            <v xml:space="preserve">M2    </v>
          </cell>
          <cell r="D2546" t="str">
            <v>CR</v>
          </cell>
          <cell r="E2546" t="str">
            <v>59,20</v>
          </cell>
        </row>
        <row r="2547">
          <cell r="A2547">
            <v>3738</v>
          </cell>
          <cell r="B2547" t="str">
            <v xml:space="preserve">LAJE PRE-MOLDADA CONVENCIONAL (LAJOTAS + VIGOTAS) PARA PISO, UNIDIRECIONAL, SOBRECARGA DE 350 KG/M2, VAO ATE 5,00 M (SEM COLOCACAO)                                                                                                                                                                                                                                                                                                                                                                       </v>
          </cell>
          <cell r="C2547" t="str">
            <v xml:space="preserve">M2    </v>
          </cell>
          <cell r="D2547" t="str">
            <v>CR</v>
          </cell>
          <cell r="E2547" t="str">
            <v>68,31</v>
          </cell>
        </row>
        <row r="2548">
          <cell r="A2548">
            <v>3747</v>
          </cell>
          <cell r="B2548" t="str">
            <v xml:space="preserve">LAJE PRE-MOLDADA CONVENCIONAL (LAJOTAS + VIGOTAS) PARA PISO, UNIDIRECIONAL, SOBRECARGA 350 KG/M2 VAO ATE 3,50 M (SEM COLOCACAO)                                                                                                                                                                                                                                                                                                                                                                           </v>
          </cell>
          <cell r="C2548" t="str">
            <v xml:space="preserve">M2    </v>
          </cell>
          <cell r="D2548" t="str">
            <v>CR</v>
          </cell>
          <cell r="E2548" t="str">
            <v>53,74</v>
          </cell>
        </row>
        <row r="2549">
          <cell r="A2549">
            <v>11649</v>
          </cell>
          <cell r="B2549" t="str">
            <v xml:space="preserve">LAJE PRE-MOLDADA DE TRANSICAO EXCENTRICA EM CONCRETO ARMADO, DN 1200 MM, FURO CIRCULAR DN 600 MM, ESPESSURA 12 CM                                                                                                                                                                                                                                                                                                                                                                                         </v>
          </cell>
          <cell r="C2549" t="str">
            <v xml:space="preserve">UN    </v>
          </cell>
          <cell r="D2549" t="str">
            <v>CR</v>
          </cell>
          <cell r="E2549" t="str">
            <v>389,84</v>
          </cell>
        </row>
        <row r="2550">
          <cell r="A2550">
            <v>11650</v>
          </cell>
          <cell r="B2550" t="str">
            <v xml:space="preserve">LAJE PRE-MOLDADA DE TRANSICAO EXCENTRICA EM CONCRETO ARMADO, DN 1500 MM, FURO CIRCULAR DN 530 MM, ESPESSURA 15 CM                                                                                                                                                                                                                                                                                                                                                                                         </v>
          </cell>
          <cell r="C2550" t="str">
            <v xml:space="preserve">UN    </v>
          </cell>
          <cell r="D2550" t="str">
            <v>CR</v>
          </cell>
          <cell r="E2550" t="str">
            <v>664,46</v>
          </cell>
        </row>
        <row r="2551">
          <cell r="A2551">
            <v>3742</v>
          </cell>
          <cell r="B2551" t="str">
            <v xml:space="preserve">LAJE PRE-MOLDADA TRELICADA (LAJOTAS + VIGOTAS) PARA FORRO, UNIDIRECIONAL, SOBRECARGA DE 100 KG/M2, VAO ATE 6,00 M (SEM COLOCACAO)                                                                                                                                                                                                                                                                                                                                                                         </v>
          </cell>
          <cell r="C2551" t="str">
            <v xml:space="preserve">M2    </v>
          </cell>
          <cell r="D2551" t="str">
            <v>CR</v>
          </cell>
          <cell r="E2551" t="str">
            <v>70,86</v>
          </cell>
        </row>
        <row r="2552">
          <cell r="A2552">
            <v>3746</v>
          </cell>
          <cell r="B2552" t="str">
            <v xml:space="preserve">LAJE PRE-MOLDADA TRELICADA (LAJOTAS + VIGOTAS) PARA PISO, UNIDIRECIONAL, SOBRECARGA DE 200 KG/M2, VAO ATE 6,00 M (SEM COLOCACAO)                                                                                                                                                                                                                                                                                                                                                                          </v>
          </cell>
          <cell r="C2552" t="str">
            <v xml:space="preserve">M2    </v>
          </cell>
          <cell r="D2552" t="str">
            <v>CR</v>
          </cell>
          <cell r="E2552" t="str">
            <v>82,74</v>
          </cell>
        </row>
        <row r="2553">
          <cell r="A2553">
            <v>21106</v>
          </cell>
          <cell r="B2553" t="str">
            <v xml:space="preserve">LAMBRI EM ALUMINIO, DE APROXIMADAMENTE 0,6 KG/M, COM APROXIMADAMENTE 168,0 MM DE LARGURA, 6,0 MM DE ALTURA E 6,0 M DE EXTENSAO                                                                                                                                                                                                                                                                                                                                                                            </v>
          </cell>
          <cell r="C2553" t="str">
            <v xml:space="preserve">KG    </v>
          </cell>
          <cell r="D2553" t="str">
            <v>AS</v>
          </cell>
          <cell r="E2553" t="str">
            <v>37,56</v>
          </cell>
        </row>
        <row r="2554">
          <cell r="A2554">
            <v>3755</v>
          </cell>
          <cell r="B2554" t="str">
            <v xml:space="preserve">LAMPADA DE LUZ MISTA 160 W, BASE E27 (220 V)                                                                                                                                                                                                                                                                                                                                                                                                                                                              </v>
          </cell>
          <cell r="C2554" t="str">
            <v xml:space="preserve">UN    </v>
          </cell>
          <cell r="D2554" t="str">
            <v>CR</v>
          </cell>
          <cell r="E2554" t="str">
            <v>25,87</v>
          </cell>
        </row>
        <row r="2555">
          <cell r="A2555">
            <v>3750</v>
          </cell>
          <cell r="B2555" t="str">
            <v xml:space="preserve">LAMPADA DE LUZ MISTA 250 W, BASE E27 (220 V)                                                                                                                                                                                                                                                                                                                                                                                                                                                              </v>
          </cell>
          <cell r="C2555" t="str">
            <v xml:space="preserve">UN    </v>
          </cell>
          <cell r="D2555" t="str">
            <v>CR</v>
          </cell>
          <cell r="E2555" t="str">
            <v>34,78</v>
          </cell>
        </row>
        <row r="2556">
          <cell r="A2556">
            <v>3756</v>
          </cell>
          <cell r="B2556" t="str">
            <v xml:space="preserve">LAMPADA DE LUZ MISTA 500 W, BASE E40 (220 V)                                                                                                                                                                                                                                                                                                                                                                                                                                                              </v>
          </cell>
          <cell r="C2556" t="str">
            <v xml:space="preserve">UN    </v>
          </cell>
          <cell r="D2556" t="str">
            <v>CR</v>
          </cell>
          <cell r="E2556" t="str">
            <v>65,00</v>
          </cell>
        </row>
        <row r="2557">
          <cell r="A2557">
            <v>39377</v>
          </cell>
          <cell r="B2557" t="str">
            <v xml:space="preserve">LAMPADA FLUORESCENTE COMPACTA BRANCA 135 W, BASE E40 (127/220 V)                                                                                                                                                                                                                                                                                                                                                                                                                                          </v>
          </cell>
          <cell r="C2557" t="str">
            <v xml:space="preserve">UN    </v>
          </cell>
          <cell r="D2557" t="str">
            <v>CR</v>
          </cell>
          <cell r="E2557" t="str">
            <v>192,54</v>
          </cell>
        </row>
        <row r="2558">
          <cell r="A2558">
            <v>38191</v>
          </cell>
          <cell r="B2558" t="str">
            <v xml:space="preserve">LAMPADA FLUORESCENTE COMPACTA 2U BRANCA 15 W, BASE E27 (127/220 V)                                                                                                                                                                                                                                                                                                                                                                                                                                        </v>
          </cell>
          <cell r="C2558" t="str">
            <v xml:space="preserve">UN    </v>
          </cell>
          <cell r="D2558" t="str">
            <v>CR</v>
          </cell>
          <cell r="E2558" t="str">
            <v>14,33</v>
          </cell>
        </row>
        <row r="2559">
          <cell r="A2559">
            <v>39381</v>
          </cell>
          <cell r="B2559" t="str">
            <v xml:space="preserve">LAMPADA FLUORESCENTE COMPACTA 2U/3U BRANCA 9/10 W, BASE E27 (127/220 V)                                                                                                                                                                                                                                                                                                                                                                                                                                   </v>
          </cell>
          <cell r="C2559" t="str">
            <v xml:space="preserve">UN    </v>
          </cell>
          <cell r="D2559" t="str">
            <v>CR</v>
          </cell>
          <cell r="E2559" t="str">
            <v>13,37</v>
          </cell>
        </row>
        <row r="2560">
          <cell r="A2560">
            <v>38780</v>
          </cell>
          <cell r="B2560" t="str">
            <v xml:space="preserve">LAMPADA FLUORESCENTE COMPACTA 3U BRANCA 20 W, BASE E27 (127/220 V)                                                                                                                                                                                                                                                                                                                                                                                                                                        </v>
          </cell>
          <cell r="C2560" t="str">
            <v xml:space="preserve">UN    </v>
          </cell>
          <cell r="D2560" t="str">
            <v>CR</v>
          </cell>
          <cell r="E2560" t="str">
            <v>16,36</v>
          </cell>
        </row>
        <row r="2561">
          <cell r="A2561">
            <v>38781</v>
          </cell>
          <cell r="B2561" t="str">
            <v xml:space="preserve">LAMPADA FLUORESCENTE ESPIRAL BRANCA 45 W, BASE E27 (127/220 V)                                                                                                                                                                                                                                                                                                                                                                                                                                            </v>
          </cell>
          <cell r="C2561" t="str">
            <v xml:space="preserve">UN    </v>
          </cell>
          <cell r="D2561" t="str">
            <v>CR</v>
          </cell>
          <cell r="E2561" t="str">
            <v>55,22</v>
          </cell>
        </row>
        <row r="2562">
          <cell r="A2562">
            <v>38192</v>
          </cell>
          <cell r="B2562" t="str">
            <v xml:space="preserve">LAMPADA FLUORESCENTE ESPIRAL BRANCA 65 W, BASE E27 (127/220 V)                                                                                                                                                                                                                                                                                                                                                                                                                                            </v>
          </cell>
          <cell r="C2562" t="str">
            <v xml:space="preserve">UN    </v>
          </cell>
          <cell r="D2562" t="str">
            <v>CR</v>
          </cell>
          <cell r="E2562" t="str">
            <v>99,93</v>
          </cell>
        </row>
        <row r="2563">
          <cell r="A2563">
            <v>3753</v>
          </cell>
          <cell r="B2563" t="str">
            <v xml:space="preserve">LAMPADA FLUORESCENTE TUBULAR T10, DE 20 OU 40 W, BIVOLT                                                                                                                                                                                                                                                                                                                                                                                                                                                   </v>
          </cell>
          <cell r="C2563" t="str">
            <v xml:space="preserve">UN    </v>
          </cell>
          <cell r="D2563" t="str">
            <v>CR</v>
          </cell>
          <cell r="E2563" t="str">
            <v>8,75</v>
          </cell>
        </row>
        <row r="2564">
          <cell r="A2564">
            <v>38782</v>
          </cell>
          <cell r="B2564" t="str">
            <v xml:space="preserve">LAMPADA FLUORESCENTE TUBULAR T5 DE 14 W, BIVOLT                                                                                                                                                                                                                                                                                                                                                                                                                                                           </v>
          </cell>
          <cell r="C2564" t="str">
            <v xml:space="preserve">UN    </v>
          </cell>
          <cell r="D2564" t="str">
            <v>CR</v>
          </cell>
          <cell r="E2564" t="str">
            <v>11,39</v>
          </cell>
        </row>
        <row r="2565">
          <cell r="A2565">
            <v>38778</v>
          </cell>
          <cell r="B2565" t="str">
            <v xml:space="preserve">LAMPADA FLUORESCENTE TUBULAR T8 DE 16/18 W, BIVOLT                                                                                                                                                                                                                                                                                                                                                                                                                                                        </v>
          </cell>
          <cell r="C2565" t="str">
            <v xml:space="preserve">UN    </v>
          </cell>
          <cell r="D2565" t="str">
            <v>CR</v>
          </cell>
          <cell r="E2565" t="str">
            <v>8,55</v>
          </cell>
        </row>
        <row r="2566">
          <cell r="A2566">
            <v>38779</v>
          </cell>
          <cell r="B2566" t="str">
            <v xml:space="preserve">LAMPADA FLUORESCENTE TUBULAR T8 DE 32/36 W, BIVOLT                                                                                                                                                                                                                                                                                                                                                                                                                                                        </v>
          </cell>
          <cell r="C2566" t="str">
            <v xml:space="preserve">UN    </v>
          </cell>
          <cell r="D2566" t="str">
            <v>CR</v>
          </cell>
          <cell r="E2566" t="str">
            <v>9,06</v>
          </cell>
        </row>
        <row r="2567">
          <cell r="A2567">
            <v>39388</v>
          </cell>
          <cell r="B2567" t="str">
            <v xml:space="preserve">LAMPADA LED TIPO DICROICA BIVOLT, LUZ BRANCA, 5 W (BASE GU10)                                                                                                                                                                                                                                                                                                                                                                                                                                             </v>
          </cell>
          <cell r="C2567" t="str">
            <v xml:space="preserve">UN    </v>
          </cell>
          <cell r="D2567" t="str">
            <v>CR</v>
          </cell>
          <cell r="E2567" t="str">
            <v>9,02</v>
          </cell>
        </row>
        <row r="2568">
          <cell r="A2568">
            <v>39387</v>
          </cell>
          <cell r="B2568" t="str">
            <v xml:space="preserve">LAMPADA LED TUBULAR BIVOLT 18/20 W, BASE G13                                                                                                                                                                                                                                                                                                                                                                                                                                                              </v>
          </cell>
          <cell r="C2568" t="str">
            <v xml:space="preserve">UN    </v>
          </cell>
          <cell r="D2568" t="str">
            <v>CR</v>
          </cell>
          <cell r="E2568" t="str">
            <v>14,07</v>
          </cell>
        </row>
        <row r="2569">
          <cell r="A2569">
            <v>39386</v>
          </cell>
          <cell r="B2569" t="str">
            <v xml:space="preserve">LAMPADA LED TUBULAR BIVOLT 9/10 W, BASE G13                                                                                                                                                                                                                                                                                                                                                                                                                                                               </v>
          </cell>
          <cell r="C2569" t="str">
            <v xml:space="preserve">UN    </v>
          </cell>
          <cell r="D2569" t="str">
            <v>CR</v>
          </cell>
          <cell r="E2569" t="str">
            <v>9,81</v>
          </cell>
        </row>
        <row r="2570">
          <cell r="A2570">
            <v>38194</v>
          </cell>
          <cell r="B2570" t="str">
            <v xml:space="preserve">LAMPADA LED 10 W BIVOLT BRANCA, FORMATO TRADICIONAL (BASE E27)                                                                                                                                                                                                                                                                                                                                                                                                                                            </v>
          </cell>
          <cell r="C2570" t="str">
            <v xml:space="preserve">UN    </v>
          </cell>
          <cell r="D2570" t="str">
            <v xml:space="preserve">C </v>
          </cell>
          <cell r="E2570" t="str">
            <v>7,34</v>
          </cell>
        </row>
        <row r="2571">
          <cell r="A2571">
            <v>38193</v>
          </cell>
          <cell r="B2571" t="str">
            <v xml:space="preserve">LAMPADA LED 6 W BIVOLT BRANCA, FORMATO TRADICIONAL (BASE E27)                                                                                                                                                                                                                                                                                                                                                                                                                                             </v>
          </cell>
          <cell r="C2571" t="str">
            <v xml:space="preserve">UN    </v>
          </cell>
          <cell r="D2571" t="str">
            <v>CR</v>
          </cell>
          <cell r="E2571" t="str">
            <v>6,38</v>
          </cell>
        </row>
        <row r="2572">
          <cell r="A2572">
            <v>12216</v>
          </cell>
          <cell r="B2572" t="str">
            <v xml:space="preserve">LAMPADA VAPOR DE SODIO OVOIDE 150 W (BASE E40)                                                                                                                                                                                                                                                                                                                                                                                                                                                            </v>
          </cell>
          <cell r="C2572" t="str">
            <v xml:space="preserve">UN    </v>
          </cell>
          <cell r="D2572" t="str">
            <v>CR</v>
          </cell>
          <cell r="E2572" t="str">
            <v>49,97</v>
          </cell>
        </row>
        <row r="2573">
          <cell r="A2573">
            <v>3757</v>
          </cell>
          <cell r="B2573" t="str">
            <v xml:space="preserve">LAMPADA VAPOR DE SODIO OVOIDE 250 W (BASE E40)                                                                                                                                                                                                                                                                                                                                                                                                                                                            </v>
          </cell>
          <cell r="C2573" t="str">
            <v xml:space="preserve">UN    </v>
          </cell>
          <cell r="D2573" t="str">
            <v>CR</v>
          </cell>
          <cell r="E2573" t="str">
            <v>57,78</v>
          </cell>
        </row>
        <row r="2574">
          <cell r="A2574">
            <v>3758</v>
          </cell>
          <cell r="B2574" t="str">
            <v xml:space="preserve">LAMPADA VAPOR DE SODIO OVOIDE 400 W (BASE E40)                                                                                                                                                                                                                                                                                                                                                                                                                                                            </v>
          </cell>
          <cell r="C2574" t="str">
            <v xml:space="preserve">UN    </v>
          </cell>
          <cell r="D2574" t="str">
            <v>CR</v>
          </cell>
          <cell r="E2574" t="str">
            <v>67,38</v>
          </cell>
        </row>
        <row r="2575">
          <cell r="A2575">
            <v>12214</v>
          </cell>
          <cell r="B2575" t="str">
            <v xml:space="preserve">LAMPADA VAPOR MERCURIO 125 W (BASE E27)                                                                                                                                                                                                                                                                                                                                                                                                                                                                   </v>
          </cell>
          <cell r="C2575" t="str">
            <v xml:space="preserve">UN    </v>
          </cell>
          <cell r="D2575" t="str">
            <v>CR</v>
          </cell>
          <cell r="E2575" t="str">
            <v>23,07</v>
          </cell>
        </row>
        <row r="2576">
          <cell r="A2576">
            <v>3749</v>
          </cell>
          <cell r="B2576" t="str">
            <v xml:space="preserve">LAMPADA VAPOR MERCURIO 250 W (BASE E40)                                                                                                                                                                                                                                                                                                                                                                                                                                                                   </v>
          </cell>
          <cell r="C2576" t="str">
            <v xml:space="preserve">UN    </v>
          </cell>
          <cell r="D2576" t="str">
            <v xml:space="preserve">C </v>
          </cell>
          <cell r="E2576" t="str">
            <v>41,12</v>
          </cell>
        </row>
        <row r="2577">
          <cell r="A2577">
            <v>3751</v>
          </cell>
          <cell r="B2577" t="str">
            <v xml:space="preserve">LAMPADA VAPOR MERCURIO 400 W (BASE E40)                                                                                                                                                                                                                                                                                                                                                                                                                                                                   </v>
          </cell>
          <cell r="C2577" t="str">
            <v xml:space="preserve">UN    </v>
          </cell>
          <cell r="D2577" t="str">
            <v>CR</v>
          </cell>
          <cell r="E2577" t="str">
            <v>56,12</v>
          </cell>
        </row>
        <row r="2578">
          <cell r="A2578">
            <v>39376</v>
          </cell>
          <cell r="B2578" t="str">
            <v xml:space="preserve">LAMPADA VAPOR METALICO OVOIDE 150 W, BASE E27/E40                                                                                                                                                                                                                                                                                                                                                                                                                                                         </v>
          </cell>
          <cell r="C2578" t="str">
            <v xml:space="preserve">UN    </v>
          </cell>
          <cell r="D2578" t="str">
            <v>CR</v>
          </cell>
          <cell r="E2578" t="str">
            <v>47,31</v>
          </cell>
        </row>
        <row r="2579">
          <cell r="A2579">
            <v>3752</v>
          </cell>
          <cell r="B2579" t="str">
            <v xml:space="preserve">LAMPADA VAPOR METALICO TUBULAR 400 W (BASE E40)                                                                                                                                                                                                                                                                                                                                                                                                                                                           </v>
          </cell>
          <cell r="C2579" t="str">
            <v xml:space="preserve">UN    </v>
          </cell>
          <cell r="D2579" t="str">
            <v>CR</v>
          </cell>
          <cell r="E2579" t="str">
            <v>92,57</v>
          </cell>
        </row>
        <row r="2580">
          <cell r="A2580">
            <v>746</v>
          </cell>
          <cell r="B2580" t="str">
            <v xml:space="preserve">LAVADORA DE ALTA PRESSAO (LAVA - JATO) PARA AGUA FRIA, PRESSAO DE OPERACAO ENTRE 1400 E 1900 LIB/POL2, VAZAO MAXIMA ENTRE  400 E 700 L/H, POTENCIA DE OPERACAO ENTRE 2,50 E 3,00 CV                                                                                                                                                                                                                                                                                                                       </v>
          </cell>
          <cell r="C2580" t="str">
            <v xml:space="preserve">UN    </v>
          </cell>
          <cell r="D2580" t="str">
            <v xml:space="preserve">C </v>
          </cell>
          <cell r="E2580" t="str">
            <v>2.790,00</v>
          </cell>
        </row>
        <row r="2581">
          <cell r="A2581">
            <v>20269</v>
          </cell>
          <cell r="B2581" t="str">
            <v xml:space="preserve">LAVATORIO / CUBA DE EMBUTIR, OVAL, DE LOUCA BRANCA, SEM LADRAO, DIMENSOES *50 X 35* CM (L X C)                                                                                                                                                                                                                                                                                                                                                                                                            </v>
          </cell>
          <cell r="C2581" t="str">
            <v xml:space="preserve">UN    </v>
          </cell>
          <cell r="D2581" t="str">
            <v>CR</v>
          </cell>
          <cell r="E2581" t="str">
            <v>109,14</v>
          </cell>
        </row>
        <row r="2582">
          <cell r="A2582">
            <v>20270</v>
          </cell>
          <cell r="B2582" t="str">
            <v xml:space="preserve">LAVATORIO / CUBA DE EMBUTIR, OVAL, DE LOUCA COLORIDA, SEM LADRAO, DIMENSOES *50 X 35* CM (L X C)                                                                                                                                                                                                                                                                                                                                                                                                          </v>
          </cell>
          <cell r="C2582" t="str">
            <v xml:space="preserve">UN    </v>
          </cell>
          <cell r="D2582" t="str">
            <v>CR</v>
          </cell>
          <cell r="E2582" t="str">
            <v>120,60</v>
          </cell>
        </row>
        <row r="2583">
          <cell r="A2583">
            <v>11696</v>
          </cell>
          <cell r="B2583" t="str">
            <v xml:space="preserve">LAVATORIO / CUBA DE SOBREPOR, OVAL PEQUENA, DE LOUCA BRANCA, SEM LADRAO, DIMENSOES *44 X 31* CM (L X C)                                                                                                                                                                                                                                                                                                                                                                                                   </v>
          </cell>
          <cell r="C2583" t="str">
            <v xml:space="preserve">UN    </v>
          </cell>
          <cell r="D2583" t="str">
            <v>CR</v>
          </cell>
          <cell r="E2583" t="str">
            <v>193,06</v>
          </cell>
        </row>
        <row r="2584">
          <cell r="A2584">
            <v>10427</v>
          </cell>
          <cell r="B2584" t="str">
            <v xml:space="preserve">LAVATORIO / CUBA DE SOBREPOR, RETANGULAR, DE LOUCA BRANCA, COM LADRAO, DIMENSOES *52 X 45* CM (L X C)                                                                                                                                                                                                                                                                                                                                                                                                     </v>
          </cell>
          <cell r="C2584" t="str">
            <v xml:space="preserve">UN    </v>
          </cell>
          <cell r="D2584" t="str">
            <v>CR</v>
          </cell>
          <cell r="E2584" t="str">
            <v>540,25</v>
          </cell>
        </row>
        <row r="2585">
          <cell r="A2585">
            <v>10428</v>
          </cell>
          <cell r="B2585" t="str">
            <v xml:space="preserve">LAVATORIO / CUBA DE SOBREPOR, RETANGULAR, DE LOUCA COLORIDA, COM LADRAO, DIMENSOES *52 X 45* CM (L X C)                                                                                                                                                                                                                                                                                                                                                                                                   </v>
          </cell>
          <cell r="C2585" t="str">
            <v xml:space="preserve">UN    </v>
          </cell>
          <cell r="D2585" t="str">
            <v>CR</v>
          </cell>
          <cell r="E2585" t="str">
            <v>556,63</v>
          </cell>
        </row>
        <row r="2586">
          <cell r="A2586">
            <v>36521</v>
          </cell>
          <cell r="B2586" t="str">
            <v xml:space="preserve">LAVATORIO DE CANTO DE LOUCA BRANCA, SUSPENSO (SEM COLUNA), DIMENSOES *40 X 30* CM (L X C)                                                                                                                                                                                                                                                                                                                                                                                                                 </v>
          </cell>
          <cell r="C2586" t="str">
            <v xml:space="preserve">UN    </v>
          </cell>
          <cell r="D2586" t="str">
            <v>CR</v>
          </cell>
          <cell r="E2586" t="str">
            <v>173,68</v>
          </cell>
        </row>
        <row r="2587">
          <cell r="A2587">
            <v>36794</v>
          </cell>
          <cell r="B2587" t="str">
            <v xml:space="preserve">LAVATORIO DE LOUCA BRANCA, COM COLUNA, DIMENSOES *44 X 35* CM (L X C)                                                                                                                                                                                                                                                                                                                                                                                                                                     </v>
          </cell>
          <cell r="C2587" t="str">
            <v xml:space="preserve">UN    </v>
          </cell>
          <cell r="D2587" t="str">
            <v>CR</v>
          </cell>
          <cell r="E2587" t="str">
            <v>184,89</v>
          </cell>
        </row>
        <row r="2588">
          <cell r="A2588">
            <v>10426</v>
          </cell>
          <cell r="B2588" t="str">
            <v xml:space="preserve">LAVATORIO DE LOUCA BRANCA, COM COLUNA, DIMENSOES *54 X 44* CM (L X C)                                                                                                                                                                                                                                                                                                                                                                                                                                     </v>
          </cell>
          <cell r="C2588" t="str">
            <v xml:space="preserve">UN    </v>
          </cell>
          <cell r="D2588" t="str">
            <v>CR</v>
          </cell>
          <cell r="E2588" t="str">
            <v>207,04</v>
          </cell>
        </row>
        <row r="2589">
          <cell r="A2589">
            <v>10425</v>
          </cell>
          <cell r="B2589" t="str">
            <v xml:space="preserve">LAVATORIO DE LOUCA BRANCA, SUSPENSO (SEM COLUNA), DIMENSOES *40 X 30* CM                                                                                                                                                                                                                                                                                                                                                                                                                                  </v>
          </cell>
          <cell r="C2589" t="str">
            <v xml:space="preserve">UN    </v>
          </cell>
          <cell r="D2589" t="str">
            <v>CR</v>
          </cell>
          <cell r="E2589" t="str">
            <v>105,03</v>
          </cell>
        </row>
        <row r="2590">
          <cell r="A2590">
            <v>10431</v>
          </cell>
          <cell r="B2590" t="str">
            <v xml:space="preserve">LAVATORIO DE LOUCA COLORIDA, COM COLUNA, DIMENSOES *54 X 44* CM (L X C)                                                                                                                                                                                                                                                                                                                                                                                                                                   </v>
          </cell>
          <cell r="C2590" t="str">
            <v xml:space="preserve">UN    </v>
          </cell>
          <cell r="D2590" t="str">
            <v>CR</v>
          </cell>
          <cell r="E2590" t="str">
            <v>359,60</v>
          </cell>
        </row>
        <row r="2591">
          <cell r="A2591">
            <v>10429</v>
          </cell>
          <cell r="B2591" t="str">
            <v xml:space="preserve">LAVATORIO DE LOUCA COLORIDA, SUSPENSO (SEM COLUNA), DIMENSOES *40 X 30* CM (L X C)                                                                                                                                                                                                                                                                                                                                                                                                                        </v>
          </cell>
          <cell r="C2591" t="str">
            <v xml:space="preserve">UN    </v>
          </cell>
          <cell r="D2591" t="str">
            <v>CR</v>
          </cell>
          <cell r="E2591" t="str">
            <v>177,40</v>
          </cell>
        </row>
        <row r="2592">
          <cell r="A2592">
            <v>2354</v>
          </cell>
          <cell r="B2592" t="str">
            <v xml:space="preserve">LEITURISTA OU CADASTRISTA DE REDES DE AGUA E ESGOTO (HORISTA)                                                                                                                                                                                                                                                                                                                                                                                                                                             </v>
          </cell>
          <cell r="C2592" t="str">
            <v xml:space="preserve">H     </v>
          </cell>
          <cell r="D2592" t="str">
            <v>CR</v>
          </cell>
          <cell r="E2592" t="str">
            <v>14,56</v>
          </cell>
        </row>
        <row r="2593">
          <cell r="A2593">
            <v>40932</v>
          </cell>
          <cell r="B2593" t="str">
            <v xml:space="preserve">LEITURISTA OU CADASTRISTA DE REDES DE AGUA E ESGOTO (MENSALISTA)                                                                                                                                                                                                                                                                                                                                                                                                                                          </v>
          </cell>
          <cell r="C2593" t="str">
            <v xml:space="preserve">MES   </v>
          </cell>
          <cell r="D2593" t="str">
            <v>CR</v>
          </cell>
          <cell r="E2593" t="str">
            <v>2.560,33</v>
          </cell>
        </row>
        <row r="2594">
          <cell r="A2594">
            <v>10853</v>
          </cell>
          <cell r="B2594" t="str">
            <v xml:space="preserve">LETRA ACO INOX (AISI 304), CHAPA NUM. 22, RECORTADO, H= 20 CM (SEM RELEVO)                                                                                                                                                                                                                                                                                                                                                                                                                                </v>
          </cell>
          <cell r="C2594" t="str">
            <v xml:space="preserve">UN    </v>
          </cell>
          <cell r="D2594" t="str">
            <v>CR</v>
          </cell>
          <cell r="E2594" t="str">
            <v>91,48</v>
          </cell>
        </row>
        <row r="2595">
          <cell r="A2595">
            <v>5093</v>
          </cell>
          <cell r="B2595" t="str">
            <v xml:space="preserve">LEVANTADOR DE JANELA GUILHOTINA, EM LATAO CROMADO                                                                                                                                                                                                                                                                                                                                                                                                                                                         </v>
          </cell>
          <cell r="C2595" t="str">
            <v xml:space="preserve">PAR   </v>
          </cell>
          <cell r="D2595" t="str">
            <v>CR</v>
          </cell>
          <cell r="E2595" t="str">
            <v>18,02</v>
          </cell>
        </row>
        <row r="2596">
          <cell r="A2596">
            <v>44331</v>
          </cell>
          <cell r="B2596" t="str">
            <v xml:space="preserve">LIMPA VIDROS COM PULVERIZADOR                                                                                                                                                                                                                                                                                                                                                                                                                                                                             </v>
          </cell>
          <cell r="C2596" t="str">
            <v xml:space="preserve">L     </v>
          </cell>
          <cell r="D2596" t="str">
            <v>CR</v>
          </cell>
          <cell r="E2596" t="str">
            <v>49,02</v>
          </cell>
        </row>
        <row r="2597">
          <cell r="A2597">
            <v>37768</v>
          </cell>
          <cell r="B2597" t="str">
            <v xml:space="preserve">LIMPADORA A SUCCAO, TANQUE 12000 L, BASCULAMENTO HIDRAULICO, BOMBA 12 M3/MIN 95% VACUO (INCLUI MONTAGEM, NAO INCLUI CAMINHAO)                                                                                                                                                                                                                                                                                                                                                                             </v>
          </cell>
          <cell r="C2597" t="str">
            <v xml:space="preserve">UN    </v>
          </cell>
          <cell r="D2597" t="str">
            <v>AS</v>
          </cell>
          <cell r="E2597" t="str">
            <v>235.000,00</v>
          </cell>
        </row>
        <row r="2598">
          <cell r="A2598">
            <v>37773</v>
          </cell>
          <cell r="B2598" t="str">
            <v xml:space="preserve">LIMPADORA DE SUCCAO TANQUE 7000 L, BOMBA 12 M3/MIN 95% VACUO (INCLUI MONTAGEM, NAO INCLUI CAMINHAO)                                                                                                                                                                                                                                                                                                                                                                                                       </v>
          </cell>
          <cell r="C2598" t="str">
            <v xml:space="preserve">UN    </v>
          </cell>
          <cell r="D2598" t="str">
            <v>AS</v>
          </cell>
          <cell r="E2598" t="str">
            <v>199.554,62</v>
          </cell>
        </row>
        <row r="2599">
          <cell r="A2599">
            <v>37769</v>
          </cell>
          <cell r="B2599" t="str">
            <v xml:space="preserve">LIMPADORA DE SUCCAO, TANQUE 11000 L, BOMBA 340 M3/MIN (INCLUI MONTAGEM, NAO INCLUI CAMINHAO)                                                                                                                                                                                                                                                                                                                                                                                                              </v>
          </cell>
          <cell r="C2599" t="str">
            <v xml:space="preserve">UN    </v>
          </cell>
          <cell r="D2599" t="str">
            <v>AS</v>
          </cell>
          <cell r="E2599" t="str">
            <v>334.079,57</v>
          </cell>
        </row>
        <row r="2600">
          <cell r="A2600">
            <v>37770</v>
          </cell>
          <cell r="B2600" t="str">
            <v xml:space="preserve">LIMPADORA DE SUCCAO, TANQUE 5500 L, BOMBA 60M3/MIN, VACUO 500 MBAR (INCLUI MONTAGEM, NAO INCLUI CAMINHAO)                                                                                                                                                                                                                                                                                                                                                                                                 </v>
          </cell>
          <cell r="C2600" t="str">
            <v xml:space="preserve">UN    </v>
          </cell>
          <cell r="D2600" t="str">
            <v>AS</v>
          </cell>
          <cell r="E2600" t="str">
            <v>566.986,33</v>
          </cell>
        </row>
        <row r="2601">
          <cell r="A2601">
            <v>38382</v>
          </cell>
          <cell r="B2601" t="str">
            <v xml:space="preserve">LINHA DE PEDREIRO LISA 100 M                                                                                                                                                                                                                                                                                                                                                                                                                                                                              </v>
          </cell>
          <cell r="C2601" t="str">
            <v xml:space="preserve">UN    </v>
          </cell>
          <cell r="D2601" t="str">
            <v>CR</v>
          </cell>
          <cell r="E2601" t="str">
            <v>10,12</v>
          </cell>
        </row>
        <row r="2602">
          <cell r="A2602">
            <v>38383</v>
          </cell>
          <cell r="B2602" t="str">
            <v xml:space="preserve">LIXA D'AGUA EM FOLHA, GRAO 100                                                                                                                                                                                                                                                                                                                                                                                                                                                                            </v>
          </cell>
          <cell r="C2602" t="str">
            <v xml:space="preserve">UN    </v>
          </cell>
          <cell r="D2602" t="str">
            <v>CR</v>
          </cell>
          <cell r="E2602" t="str">
            <v>1,89</v>
          </cell>
        </row>
        <row r="2603">
          <cell r="A2603">
            <v>3768</v>
          </cell>
          <cell r="B2603" t="str">
            <v xml:space="preserve">LIXA EM FOLHA PARA FERRO, NUMERO 150                                                                                                                                                                                                                                                                                                                                                                                                                                                                      </v>
          </cell>
          <cell r="C2603" t="str">
            <v xml:space="preserve">UN    </v>
          </cell>
          <cell r="D2603" t="str">
            <v>CR</v>
          </cell>
          <cell r="E2603" t="str">
            <v>2,53</v>
          </cell>
        </row>
        <row r="2604">
          <cell r="A2604">
            <v>3767</v>
          </cell>
          <cell r="B2604" t="str">
            <v xml:space="preserve">LIXA EM FOLHA PARA PAREDE OU MADEIRA, NUMERO 120, COR VERMELHA                                                                                                                                                                                                                                                                                                                                                                                                                                            </v>
          </cell>
          <cell r="C2604" t="str">
            <v xml:space="preserve">UN    </v>
          </cell>
          <cell r="D2604" t="str">
            <v>CR</v>
          </cell>
          <cell r="E2604" t="str">
            <v>0,84</v>
          </cell>
        </row>
        <row r="2605">
          <cell r="A2605">
            <v>13192</v>
          </cell>
          <cell r="B2605" t="str">
            <v xml:space="preserve">LIXADEIRA ELETRICA ANGULAR PARA CONCRETO, POTENCIA 1.400 W, PRATO DIAMANTADO DE 5''                                                                                                                                                                                                                                                                                                                                                                                                                       </v>
          </cell>
          <cell r="C2605" t="str">
            <v xml:space="preserve">UN    </v>
          </cell>
          <cell r="D2605" t="str">
            <v>CR</v>
          </cell>
          <cell r="E2605" t="str">
            <v>5.460,87</v>
          </cell>
        </row>
        <row r="2606">
          <cell r="A2606">
            <v>38413</v>
          </cell>
          <cell r="B2606" t="str">
            <v xml:space="preserve">LIXADEIRA ELETRICA ANGULAR, PARA DISCO DE 7 " (180 MM), POTENCIA DE 2.200 W, *5.000* RPM, 220 V                                                                                                                                                                                                                                                                                                                                                                                                           </v>
          </cell>
          <cell r="C2606" t="str">
            <v xml:space="preserve">UN    </v>
          </cell>
          <cell r="D2606" t="str">
            <v>CR</v>
          </cell>
          <cell r="E2606" t="str">
            <v>903,15</v>
          </cell>
        </row>
        <row r="2607">
          <cell r="A2607">
            <v>42440</v>
          </cell>
          <cell r="B2607" t="str">
            <v xml:space="preserve">LIXEIRA DUPLA, COM CAPACIDADE VOLUMETRICA DE 60L*, FABRICADA EM TUBO DE ACO CARBONO, CESTOS EM CHAPA DE ACO E PINTURA NO PROCESSO ELETROSTATICO - PARA ACADEMIA AO AR LIVRE / ACADEMIA DA TERCEIRA IDADE - ATI                                                                                                                                                                                                                                                                                            </v>
          </cell>
          <cell r="C2607" t="str">
            <v xml:space="preserve">UN    </v>
          </cell>
          <cell r="D2607" t="str">
            <v>AS</v>
          </cell>
          <cell r="E2607" t="str">
            <v>1.235,91</v>
          </cell>
        </row>
        <row r="2608">
          <cell r="A2608">
            <v>20193</v>
          </cell>
          <cell r="B2608" t="str">
            <v xml:space="preserve">LOCACAO DE ANDAIME METALICO TIPO FACHADEIRO, LARGURA DE 1,20 M X ALTURA DE 2,0 M POR PAINEL, INCLUINDO DIAGONAIS EM X, BARRAS DE LIGACAO, SAPATAS E DEMAIS ITENS NECESSARIOS A MONTAGEM (NAO INCLUI INSTALACAO)                                                                                                                                                                                                                                                                                           </v>
          </cell>
          <cell r="C2608" t="str">
            <v>M2XMES</v>
          </cell>
          <cell r="D2608" t="str">
            <v>CR</v>
          </cell>
          <cell r="E2608" t="str">
            <v>6,66</v>
          </cell>
        </row>
        <row r="2609">
          <cell r="A2609">
            <v>10527</v>
          </cell>
          <cell r="B2609" t="str">
            <v xml:space="preserve">LOCACAO DE ANDAIME METALICO TUBULAR DE ENCAIXE, TIPO DE TORRE, CADA PAINEL COM LARGURA DE 1 ATE 1,5 M E ALTURA DE *1,00* M, INCLUINDO DIAGONAL, BARRAS DE LIGACAO, SAPATAS OU RODIZIOS E DEMAIS ITENS NECESSARIOS A MONTAGEM (NAO INCLUI INSTALACAO)                                                                                                                                                                                                                                                      </v>
          </cell>
          <cell r="C2609" t="str">
            <v xml:space="preserve">MXMES </v>
          </cell>
          <cell r="D2609" t="str">
            <v xml:space="preserve">C </v>
          </cell>
          <cell r="E2609" t="str">
            <v>20,00</v>
          </cell>
        </row>
        <row r="2610">
          <cell r="A2610">
            <v>41805</v>
          </cell>
          <cell r="B2610" t="str">
            <v xml:space="preserve">LOCACAO DE ANDAIME SUSPENSO OU BALANCIM MANUAL, CAPACIDADE DE CARGA TOTAL DE APROXIMADAMENTE 250 KG/M2, PLATAFORMA DE 1,50 M X 0,80 M (C X L), CABO DE 45 M                                                                                                                                                                                                                                                                                                                                               </v>
          </cell>
          <cell r="C2610" t="str">
            <v xml:space="preserve">MES   </v>
          </cell>
          <cell r="D2610" t="str">
            <v>AS</v>
          </cell>
          <cell r="E2610" t="str">
            <v>612,09</v>
          </cell>
        </row>
        <row r="2611">
          <cell r="A2611">
            <v>40271</v>
          </cell>
          <cell r="B2611" t="str">
            <v xml:space="preserve">LOCACAO DE APRUMADOR METALICO DE PILAR, COM ALTURA E ANGULO REGULAVEIS, EXTENSAO DE *1,50* A *2,80* M                                                                                                                                                                                                                                                                                                                                                                                                     </v>
          </cell>
          <cell r="C2611" t="str">
            <v xml:space="preserve">MES   </v>
          </cell>
          <cell r="D2611" t="str">
            <v>CR</v>
          </cell>
          <cell r="E2611" t="str">
            <v>13,00</v>
          </cell>
        </row>
        <row r="2612">
          <cell r="A2612">
            <v>40287</v>
          </cell>
          <cell r="B2612" t="str">
            <v xml:space="preserve">LOCACAO DE BARRA DE ANCORAGEM DE 0,80 A 1,20 M DE EXTENSAO, COM ROSCA DE 5/8", INCLUINDO PORCA E FLANGE                                                                                                                                                                                                                                                                                                                                                                                                   </v>
          </cell>
          <cell r="C2612" t="str">
            <v xml:space="preserve">MES   </v>
          </cell>
          <cell r="D2612" t="str">
            <v>CR</v>
          </cell>
          <cell r="E2612" t="str">
            <v>5,00</v>
          </cell>
        </row>
        <row r="2613">
          <cell r="A2613">
            <v>4084</v>
          </cell>
          <cell r="B2613" t="str">
            <v xml:space="preserve">LOCACAO DE BOMBA SUBMERSIVEL PARA DRENAGEM E ESGOTAMENTO, MOTOR ELETRICO TRIFASICO, POTENCIA DE 1 CV, DIAMETRO DE RECALQUE DE 2". FAIXA DE OPERACAO Q=25 M3/H (+ OU - 1 M3/H) E AMT=2 M, Q=12 M3/H (+ OU - 2 M3/H) E AMT = 12 M (+ OU - 2 M)                                                                                                                                                                                                                                                              </v>
          </cell>
          <cell r="C2613" t="str">
            <v xml:space="preserve">H     </v>
          </cell>
          <cell r="D2613" t="str">
            <v>CR</v>
          </cell>
          <cell r="E2613" t="str">
            <v>2,70</v>
          </cell>
        </row>
        <row r="2614">
          <cell r="A2614">
            <v>743</v>
          </cell>
          <cell r="B2614" t="str">
            <v xml:space="preserve">LOCACAO DE BOMBA SUBMERSIVEL PARA DRENAGEM E ESGOTAMENTO, MOTOR ELETRICO TRIFASICO, POTENCIA DE 2 CV, DIAMETRO DE RECALQUE DE 2", FAIXA DE OPERACAO Q=35 M3/H (+ OU - 3 M3/H) E AMT=2 M, Q=13 M3/H (+ OU - 3 M3/H) E AMT = 17 M (+ OU - 3 M)                                                                                                                                                                                                                                                              </v>
          </cell>
          <cell r="C2614" t="str">
            <v xml:space="preserve">H     </v>
          </cell>
          <cell r="D2614" t="str">
            <v xml:space="preserve">C </v>
          </cell>
          <cell r="E2614" t="str">
            <v>2,70</v>
          </cell>
        </row>
        <row r="2615">
          <cell r="A2615">
            <v>40293</v>
          </cell>
          <cell r="B2615" t="str">
            <v xml:space="preserve">LOCACAO DE BOMBA SUBMERSIVEL PARA DRENAGEM E ESGOTAMENTO, MOTOR ELETRICO TRIFASICO, POTENCIA DE 2 CV, DIAMETRO DE RECALQUE DE 3". FAIXA DE OPERACAO Q=70 M3/H (+ OU - 2 M3/H) E AMT=2 M, Q=9,5 M3/H (+ OU - 3,5 M3/H) E AMT = 10 M (+ OU - 2 M)                                                                                                                                                                                                                                                           </v>
          </cell>
          <cell r="C2615" t="str">
            <v xml:space="preserve">H     </v>
          </cell>
          <cell r="D2615" t="str">
            <v>CR</v>
          </cell>
          <cell r="E2615" t="str">
            <v>3,24</v>
          </cell>
        </row>
        <row r="2616">
          <cell r="A2616">
            <v>40294</v>
          </cell>
          <cell r="B2616" t="str">
            <v xml:space="preserve">LOCACAO DE BOMBA SUBMERSIVEL PARA DRENAGEM E ESGOTAMENTO, MOTOR ELETRICO TRIFASICO, POTENCIA DE 3 CV, DIAMETRO DE RECALQUE DE 2", FAIXA DE OPERACAO Q=84 M3/H (+ OU - 2,5 M3/H) E AMT=2 M, Q=9,1 M3/H (+ OU - 2 M3/H) E AMT = 12 M (+ OU - 2 M)                                                                                                                                                                                                                                                           </v>
          </cell>
          <cell r="C2616" t="str">
            <v xml:space="preserve">H     </v>
          </cell>
          <cell r="D2616" t="str">
            <v>CR</v>
          </cell>
          <cell r="E2616" t="str">
            <v>2,70</v>
          </cell>
        </row>
        <row r="2617">
          <cell r="A2617">
            <v>4085</v>
          </cell>
          <cell r="B2617" t="str">
            <v xml:space="preserve">LOCACAO DE BOMBA SUBMERSIVEL PARA DRENAGEM E ESGOTAMENTO, MOTOR ELETRICO TRIFASICO, POTENCIA DE 4 CV, DIAMETRO DE RECALQUE DE 3". FAIXA DE OPERACAO Q=60 M3/H (+ OU - 1 M3/H) E AMT=2 M, Q=11 M3/H (+ OU - 1 M3/H) E AMT = 23 M (+ OU - 1 M)                                                                                                                                                                                                                                                              </v>
          </cell>
          <cell r="C2617" t="str">
            <v xml:space="preserve">H     </v>
          </cell>
          <cell r="D2617" t="str">
            <v>CR</v>
          </cell>
          <cell r="E2617" t="str">
            <v>3,78</v>
          </cell>
        </row>
        <row r="2618">
          <cell r="A2618">
            <v>10779</v>
          </cell>
          <cell r="B2618" t="str">
            <v xml:space="preserve">LOCACAO DE CONTAINER 2,30 X 4,30 M, ALT. 2,50 M, P/ SANITARIO, C/ 5 BACIAS, 1 LAVATORIO E 4 MICTORIOS (NAO INCLUI MOBILIZACAO/DESMOBILIZACAO)                                                                                                                                                                                                                                                                                                                                                             </v>
          </cell>
          <cell r="C2618" t="str">
            <v xml:space="preserve">MES   </v>
          </cell>
          <cell r="D2618" t="str">
            <v>AS</v>
          </cell>
          <cell r="E2618" t="str">
            <v>1.028,75</v>
          </cell>
        </row>
        <row r="2619">
          <cell r="A2619">
            <v>10777</v>
          </cell>
          <cell r="B2619" t="str">
            <v xml:space="preserve">LOCACAO DE CONTAINER 2,30 X 4,30 M, ALT. 2,50 M, PARA SANITARIO, COM 3 BACIAS, 4 CHUVEIROS, 1 LAVATORIO E 1 MICTORIO (NAO INCLUI MOBILIZACAO/DESMOBILIZACAO)                                                                                                                                                                                                                                                                                                                                              </v>
          </cell>
          <cell r="C2619" t="str">
            <v xml:space="preserve">MES   </v>
          </cell>
          <cell r="D2619" t="str">
            <v>AS</v>
          </cell>
          <cell r="E2619" t="str">
            <v>934,44</v>
          </cell>
        </row>
        <row r="2620">
          <cell r="A2620">
            <v>10775</v>
          </cell>
          <cell r="B2620" t="str">
            <v xml:space="preserve">LOCACAO DE CONTAINER 2,30 X 6,00 M, ALT. 2,50 M, COM 1 SANITARIO, PARA ESCRITORIO, COMPLETO, SEM DIVISORIAS INTERNAS (NAO INCLUI MOBILIZACAO/DESMOBILIZACAO)                                                                                                                                                                                                                                                                                                                                              </v>
          </cell>
          <cell r="C2620" t="str">
            <v xml:space="preserve">MES   </v>
          </cell>
          <cell r="D2620" t="str">
            <v>AS</v>
          </cell>
          <cell r="E2620" t="str">
            <v>823,00</v>
          </cell>
        </row>
        <row r="2621">
          <cell r="A2621">
            <v>10776</v>
          </cell>
          <cell r="B2621" t="str">
            <v xml:space="preserve">LOCACAO DE CONTAINER 2,30 X 6,00 M, ALT. 2,50 M, PARA ESCRITORIO, SEM DIVISORIAS INTERNAS E SEM SANITARIO (NAO INCLUI MOBILIZACAO/DESMOBILIZACAO)                                                                                                                                                                                                                                                                                                                                                         </v>
          </cell>
          <cell r="C2621" t="str">
            <v xml:space="preserve">MES   </v>
          </cell>
          <cell r="D2621" t="str">
            <v>AS</v>
          </cell>
          <cell r="E2621" t="str">
            <v>642,96</v>
          </cell>
        </row>
        <row r="2622">
          <cell r="A2622">
            <v>10778</v>
          </cell>
          <cell r="B2622" t="str">
            <v xml:space="preserve">LOCACAO DE CONTAINER 2,30 X 6,00 M, ALT. 2,50 M, PARA SANITARIO, COM 4 BACIAS, 8 CHUVEIROS,1 LAVATORIO E 1 MICTORIO (NAO INCLUI MOBILIZACAO/DESMOBILIZACAO)                                                                                                                                                                                                                                                                                                                                               </v>
          </cell>
          <cell r="C2622" t="str">
            <v xml:space="preserve">MES   </v>
          </cell>
          <cell r="D2622" t="str">
            <v>AS</v>
          </cell>
          <cell r="E2622" t="str">
            <v>1.028,75</v>
          </cell>
        </row>
        <row r="2623">
          <cell r="A2623">
            <v>40339</v>
          </cell>
          <cell r="B2623" t="str">
            <v xml:space="preserve">LOCACAO DE CRUZETA PARA ESCORA METALICA                                                                                                                                                                                                                                                                                                                                                                                                                                                                   </v>
          </cell>
          <cell r="C2623" t="str">
            <v xml:space="preserve">MES   </v>
          </cell>
          <cell r="D2623" t="str">
            <v>CR</v>
          </cell>
          <cell r="E2623" t="str">
            <v>5,00</v>
          </cell>
        </row>
        <row r="2624">
          <cell r="A2624">
            <v>10749</v>
          </cell>
          <cell r="B2624" t="str">
            <v xml:space="preserve">LOCACAO DE ESCORA METALICA TELESCOPICA, COM ALTURA REGULAVEL DE *1,80* A *3,20* M, COM CAPACIDADE DE CARGA DE NO MINIMO 1000 KGF (10 KN), INCLUSO TRIPE E FORCADO                                                                                                                                                                                                                                                                                                                                         </v>
          </cell>
          <cell r="C2624" t="str">
            <v xml:space="preserve">MES   </v>
          </cell>
          <cell r="D2624" t="str">
            <v>CR</v>
          </cell>
          <cell r="E2624" t="str">
            <v>9,16</v>
          </cell>
        </row>
        <row r="2625">
          <cell r="A2625">
            <v>40290</v>
          </cell>
          <cell r="B2625" t="str">
            <v xml:space="preserve">LOCACAO DE FORMA PLASTICA PARA LAJE NERVURADA, DIMENSOES *60* X *60* X *16* CM                                                                                                                                                                                                                                                                                                                                                                                                                            </v>
          </cell>
          <cell r="C2625" t="str">
            <v>UNXMES</v>
          </cell>
          <cell r="D2625" t="str">
            <v>CR</v>
          </cell>
          <cell r="E2625" t="str">
            <v>13,20</v>
          </cell>
        </row>
        <row r="2626">
          <cell r="A2626">
            <v>3346</v>
          </cell>
          <cell r="B2626" t="str">
            <v xml:space="preserve">LOCACAO DE GRUPO GERADOR *80 A 125* KVA, MOTOR DIESEL, REBOCAVEL, ACIONAMENTO MANUAL                                                                                                                                                                                                                                                                                                                                                                                                                      </v>
          </cell>
          <cell r="C2626" t="str">
            <v xml:space="preserve">H     </v>
          </cell>
          <cell r="D2626" t="str">
            <v xml:space="preserve">C </v>
          </cell>
          <cell r="E2626" t="str">
            <v>15,75</v>
          </cell>
        </row>
        <row r="2627">
          <cell r="A2627">
            <v>3348</v>
          </cell>
          <cell r="B2627" t="str">
            <v xml:space="preserve">LOCACAO DE GRUPO GERADOR ACIMA DE * 125 ATE 180* KVA, MOTOR DIESEL, REBOCAVEL, ACIONAMENTO MANUAL                                                                                                                                                                                                                                                                                                                                                                                                         </v>
          </cell>
          <cell r="C2627" t="str">
            <v xml:space="preserve">H     </v>
          </cell>
          <cell r="D2627" t="str">
            <v>CR</v>
          </cell>
          <cell r="E2627" t="str">
            <v>18,84</v>
          </cell>
        </row>
        <row r="2628">
          <cell r="A2628">
            <v>39833</v>
          </cell>
          <cell r="B2628" t="str">
            <v xml:space="preserve">LOCACAO DE GRUPO GERADOR DE *260* KVA, DIESEL REBOCAVEL, ACIONAMENTO MANUAL                                                                                                                                                                                                                                                                                                                                                                                                                               </v>
          </cell>
          <cell r="C2628" t="str">
            <v xml:space="preserve">H     </v>
          </cell>
          <cell r="D2628" t="str">
            <v>CR</v>
          </cell>
          <cell r="E2628" t="str">
            <v>25,81</v>
          </cell>
        </row>
        <row r="2629">
          <cell r="A2629">
            <v>7252</v>
          </cell>
          <cell r="B2629" t="str">
            <v xml:space="preserve">LOCACAO DE NIVEL OPTICO, COM PRECISAO DE 0,7 MM, AUMENTO DE 32X                                                                                                                                                                                                                                                                                                                                                                                                                                           </v>
          </cell>
          <cell r="C2629" t="str">
            <v xml:space="preserve">H     </v>
          </cell>
          <cell r="D2629" t="str">
            <v>AS</v>
          </cell>
          <cell r="E2629" t="str">
            <v>2,25</v>
          </cell>
        </row>
        <row r="2630">
          <cell r="A2630">
            <v>7247</v>
          </cell>
          <cell r="B2630" t="str">
            <v xml:space="preserve">LOCACAO DE TEODOLITO ELETRONICO, PRECISAO ANGULAR DE 5 A 7 SEGUNDOS, INCLUINDO TRIPE                                                                                                                                                                                                                                                                                                                                                                                                                      </v>
          </cell>
          <cell r="C2630" t="str">
            <v xml:space="preserve">H     </v>
          </cell>
          <cell r="D2630" t="str">
            <v>AS</v>
          </cell>
          <cell r="E2630" t="str">
            <v>2,25</v>
          </cell>
        </row>
        <row r="2631">
          <cell r="A2631">
            <v>40291</v>
          </cell>
          <cell r="B2631" t="str">
            <v xml:space="preserve">LOCACAO DE TORRE METALICA COMPLETA PARA UMA CARGA DE 8 TF (80 KN)  E PE DIREITO DE 6 M, INCLUINDO MODULOS , DIAGONAIS, SAPATAS E FORCADOS                                                                                                                                                                                                                                                                                                                                                                 </v>
          </cell>
          <cell r="C2631" t="str">
            <v xml:space="preserve">MES   </v>
          </cell>
          <cell r="D2631" t="str">
            <v>CR</v>
          </cell>
          <cell r="E2631" t="str">
            <v>697,69</v>
          </cell>
        </row>
        <row r="2632">
          <cell r="A2632">
            <v>40275</v>
          </cell>
          <cell r="B2632" t="str">
            <v xml:space="preserve">LOCACAO DE VIGA SANDUICHE METALICA VAZADA PARA TRAVAMENTO DE PILARES, ALTURA DE *8* CM, LARGURA DE *6* CM E EXTENSAO DE 2 M                                                                                                                                                                                                                                                                                                                                                                               </v>
          </cell>
          <cell r="C2632" t="str">
            <v xml:space="preserve">MES   </v>
          </cell>
          <cell r="D2632" t="str">
            <v>CR</v>
          </cell>
          <cell r="E2632" t="str">
            <v>20,00</v>
          </cell>
        </row>
        <row r="2633">
          <cell r="A2633">
            <v>42408</v>
          </cell>
          <cell r="B2633" t="str">
            <v xml:space="preserve">LONA PLASTICA EXTRA FORTE PRETA, E = 200 MICRA                                                                                                                                                                                                                                                                                                                                                                                                                                                            </v>
          </cell>
          <cell r="C2633" t="str">
            <v xml:space="preserve">M2    </v>
          </cell>
          <cell r="D2633" t="str">
            <v>CR</v>
          </cell>
          <cell r="E2633" t="str">
            <v>2,04</v>
          </cell>
        </row>
        <row r="2634">
          <cell r="A2634">
            <v>3777</v>
          </cell>
          <cell r="B2634" t="str">
            <v xml:space="preserve">LONA PLASTICA PESADA PRETA, E = 150 MICRA                                                                                                                                                                                                                                                                                                                                                                                                                                                                 </v>
          </cell>
          <cell r="C2634" t="str">
            <v xml:space="preserve">M2    </v>
          </cell>
          <cell r="D2634" t="str">
            <v xml:space="preserve">C </v>
          </cell>
          <cell r="E2634" t="str">
            <v>1,47</v>
          </cell>
        </row>
        <row r="2635">
          <cell r="A2635">
            <v>3798</v>
          </cell>
          <cell r="B2635" t="str">
            <v xml:space="preserve">LUMINARIA ABERTA P/ ILUMINACAO PUBLICA, TIPO X-57 PETERCO OU EQUIV                                                                                                                                                                                                                                                                                                                                                                                                                                        </v>
          </cell>
          <cell r="C2635" t="str">
            <v xml:space="preserve">UN    </v>
          </cell>
          <cell r="D2635" t="str">
            <v>CR</v>
          </cell>
          <cell r="E2635" t="str">
            <v>77,70</v>
          </cell>
        </row>
        <row r="2636">
          <cell r="A2636">
            <v>38769</v>
          </cell>
          <cell r="B2636" t="str">
            <v xml:space="preserve">LUMINARIA ARANDELA TIPO MEIA-LUA COM VIDRO FOSCO *30 X 15* CM, PARA 1 LAMPADA, BASE E27, POTENCIA MAXIMA 40/60 W (NAO INCLUI LAMPADA)                                                                                                                                                                                                                                                                                                                                                                     </v>
          </cell>
          <cell r="C2636" t="str">
            <v xml:space="preserve">UN    </v>
          </cell>
          <cell r="D2636" t="str">
            <v>CR</v>
          </cell>
          <cell r="E2636" t="str">
            <v>60,68</v>
          </cell>
        </row>
        <row r="2637">
          <cell r="A2637">
            <v>39510</v>
          </cell>
          <cell r="B2637" t="str">
            <v xml:space="preserve">LUMINARIA DE EMBUTIR EM CHAPA DE ACO PARA 2 LAMPADAS FLUORESCENTES DE 14 W COM REFLETOR E ALETAS EM ALUMINIO, COMPLETA (INCLUI REATOR E LAMPADAS)                                                                                                                                                                                                                                                                                                                                                         </v>
          </cell>
          <cell r="C2637" t="str">
            <v xml:space="preserve">UN    </v>
          </cell>
          <cell r="D2637" t="str">
            <v>CR</v>
          </cell>
          <cell r="E2637" t="str">
            <v>245,58</v>
          </cell>
        </row>
        <row r="2638">
          <cell r="A2638">
            <v>38776</v>
          </cell>
          <cell r="B2638" t="str">
            <v xml:space="preserve">LUMINARIA DE EMBUTIR EM CHAPA DE ACO PARA 4 LAMPADAS FLUORESCENTES DE 14 W *60 X 60 CM* ALETADA (NAO INCLUI REATOR E LAMPADAS)                                                                                                                                                                                                                                                                                                                                                                            </v>
          </cell>
          <cell r="C2638" t="str">
            <v xml:space="preserve">UN    </v>
          </cell>
          <cell r="D2638" t="str">
            <v>CR</v>
          </cell>
          <cell r="E2638" t="str">
            <v>260,64</v>
          </cell>
        </row>
        <row r="2639">
          <cell r="A2639">
            <v>38774</v>
          </cell>
          <cell r="B2639" t="str">
            <v xml:space="preserve">LUMINARIA DE EMERGENCIA 30 LEDS, POTENCIA 2 W, BATERIA DE LITIO, AUTONOMIA DE 6 HORAS                                                                                                                                                                                                                                                                                                                                                                                                                     </v>
          </cell>
          <cell r="C2639" t="str">
            <v xml:space="preserve">UN    </v>
          </cell>
          <cell r="D2639" t="str">
            <v>CR</v>
          </cell>
          <cell r="E2639" t="str">
            <v>18,44</v>
          </cell>
        </row>
        <row r="2640">
          <cell r="A2640">
            <v>42247</v>
          </cell>
          <cell r="B2640" t="str">
            <v xml:space="preserve">LUMINARIA DE LED PARA ILUMINACAO PUBLICA, DE 138 W ATE 180 W, INVOLUCRO EM ALUMINIO OU ACO INOX                                                                                                                                                                                                                                                                                                                                                                                                           </v>
          </cell>
          <cell r="C2640" t="str">
            <v xml:space="preserve">UN    </v>
          </cell>
          <cell r="D2640" t="str">
            <v>CR</v>
          </cell>
          <cell r="E2640" t="str">
            <v>629,39</v>
          </cell>
        </row>
        <row r="2641">
          <cell r="A2641">
            <v>42248</v>
          </cell>
          <cell r="B2641" t="str">
            <v xml:space="preserve">LUMINARIA DE LED PARA ILUMINACAO PUBLICA, DE 181 W ATE 239 W, INVOLUCRO EM ALUMINIO OU ACO INOX                                                                                                                                                                                                                                                                                                                                                                                                           </v>
          </cell>
          <cell r="C2641" t="str">
            <v xml:space="preserve">UN    </v>
          </cell>
          <cell r="D2641" t="str">
            <v>CR</v>
          </cell>
          <cell r="E2641" t="str">
            <v>731,09</v>
          </cell>
        </row>
        <row r="2642">
          <cell r="A2642">
            <v>42249</v>
          </cell>
          <cell r="B2642" t="str">
            <v xml:space="preserve">LUMINARIA DE LED PARA ILUMINACAO PUBLICA, DE 240 W ATE 350 W, INVOLUCRO EM ALUMINIO OU ACO INOX                                                                                                                                                                                                                                                                                                                                                                                                           </v>
          </cell>
          <cell r="C2642" t="str">
            <v xml:space="preserve">UN    </v>
          </cell>
          <cell r="D2642" t="str">
            <v>CR</v>
          </cell>
          <cell r="E2642" t="str">
            <v>1.211,16</v>
          </cell>
        </row>
        <row r="2643">
          <cell r="A2643">
            <v>42244</v>
          </cell>
          <cell r="B2643" t="str">
            <v xml:space="preserve">LUMINARIA DE LED PARA ILUMINACAO PUBLICA, DE 33 W ATE 50 W, INVOLUCRO EM ALUMINIO OU ACO INOX                                                                                                                                                                                                                                                                                                                                                                                                             </v>
          </cell>
          <cell r="C2643" t="str">
            <v xml:space="preserve">UN    </v>
          </cell>
          <cell r="D2643" t="str">
            <v>CR</v>
          </cell>
          <cell r="E2643" t="str">
            <v>189,15</v>
          </cell>
        </row>
        <row r="2644">
          <cell r="A2644">
            <v>42245</v>
          </cell>
          <cell r="B2644" t="str">
            <v xml:space="preserve">LUMINARIA DE LED PARA ILUMINACAO PUBLICA, DE 51 W ATE 67 W, INVOLUCRO EM ALUMINIO OU ACO INOX                                                                                                                                                                                                                                                                                                                                                                                                             </v>
          </cell>
          <cell r="C2644" t="str">
            <v xml:space="preserve">UN    </v>
          </cell>
          <cell r="D2644" t="str">
            <v>CR</v>
          </cell>
          <cell r="E2644" t="str">
            <v>349,03</v>
          </cell>
        </row>
        <row r="2645">
          <cell r="A2645">
            <v>42246</v>
          </cell>
          <cell r="B2645" t="str">
            <v xml:space="preserve">LUMINARIA DE LED PARA ILUMINACAO PUBLICA, DE 68 W ATE 97 W, INVOLUCRO EM ALUMINIO OU ACO INOX                                                                                                                                                                                                                                                                                                                                                                                                             </v>
          </cell>
          <cell r="C2645" t="str">
            <v xml:space="preserve">UN    </v>
          </cell>
          <cell r="D2645" t="str">
            <v>CR</v>
          </cell>
          <cell r="E2645" t="str">
            <v>386,36</v>
          </cell>
        </row>
        <row r="2646">
          <cell r="A2646">
            <v>42243</v>
          </cell>
          <cell r="B2646" t="str">
            <v xml:space="preserve">LUMINARIA DE LED PARA ILUMINACAO PUBLICA, DE 98 W ATE 137 W, INVOLUCRO EM ALUMINIO OU ACO INOX                                                                                                                                                                                                                                                                                                                                                                                                            </v>
          </cell>
          <cell r="C2646" t="str">
            <v xml:space="preserve">UN    </v>
          </cell>
          <cell r="D2646" t="str">
            <v>CR</v>
          </cell>
          <cell r="E2646" t="str">
            <v>465,88</v>
          </cell>
        </row>
        <row r="2647">
          <cell r="A2647">
            <v>38889</v>
          </cell>
          <cell r="B2647" t="str">
            <v xml:space="preserve">LUMINARIA DE SOBREPOR EM CHAPA DE ACO COM ALETAS PLASTICAS, PARA 1 LAMPADA, BASE E27, POTENCIA MAXIMA 40/60 W (NAO INCLUI LAMPADA)                                                                                                                                                                                                                                                                                                                                                                        </v>
          </cell>
          <cell r="C2647" t="str">
            <v xml:space="preserve">UN    </v>
          </cell>
          <cell r="D2647" t="str">
            <v>CR</v>
          </cell>
          <cell r="E2647" t="str">
            <v>46,51</v>
          </cell>
        </row>
        <row r="2648">
          <cell r="A2648">
            <v>38784</v>
          </cell>
          <cell r="B2648" t="str">
            <v xml:space="preserve">LUMINARIA DE SOBREPOR EM CHAPA DE ACO COM ALETAS PLASTICAS, PARA 2 LAMPADAS, BASE E27, POTENCIA MAXIMA 40/60 W (NAO INCLUI LAMPADAS)                                                                                                                                                                                                                                                                                                                                                                      </v>
          </cell>
          <cell r="C2648" t="str">
            <v xml:space="preserve">UN    </v>
          </cell>
          <cell r="D2648" t="str">
            <v>CR</v>
          </cell>
          <cell r="E2648" t="str">
            <v>62,22</v>
          </cell>
        </row>
        <row r="2649">
          <cell r="A2649">
            <v>3788</v>
          </cell>
          <cell r="B2649" t="str">
            <v xml:space="preserve">LUMINARIA DE SOBREPOR EM CHAPA DE ACO PARA 1 LAMPADA FLUORESCENTE DE *18* W, ALETADA, COMPLETA (LAMPADA E REATOR INCLUSOS)                                                                                                                                                                                                                                                                                                                                                                                </v>
          </cell>
          <cell r="C2649" t="str">
            <v xml:space="preserve">UN    </v>
          </cell>
          <cell r="D2649" t="str">
            <v>CR</v>
          </cell>
          <cell r="E2649" t="str">
            <v>64,84</v>
          </cell>
        </row>
        <row r="2650">
          <cell r="A2650">
            <v>12230</v>
          </cell>
          <cell r="B2650" t="str">
            <v xml:space="preserve">LUMINARIA DE SOBREPOR EM CHAPA DE ACO PARA 1 LAMPADA FLUORESCENTE DE *18* W, PERFIL COMERCIAL (NAO INCLUI REATOR E LAMPADA)                                                                                                                                                                                                                                                                                                                                                                               </v>
          </cell>
          <cell r="C2650" t="str">
            <v xml:space="preserve">UN    </v>
          </cell>
          <cell r="D2650" t="str">
            <v>CR</v>
          </cell>
          <cell r="E2650" t="str">
            <v>16,68</v>
          </cell>
        </row>
        <row r="2651">
          <cell r="A2651">
            <v>3780</v>
          </cell>
          <cell r="B2651" t="str">
            <v xml:space="preserve">LUMINARIA DE SOBREPOR EM CHAPA DE ACO PARA 1 LAMPADA FLUORESCENTE DE *36* W, ALETADA, COMPLETA (LAMPADA E REATOR INCLUSOS)                                                                                                                                                                                                                                                                                                                                                                                </v>
          </cell>
          <cell r="C2651" t="str">
            <v xml:space="preserve">UN    </v>
          </cell>
          <cell r="D2651" t="str">
            <v xml:space="preserve">C </v>
          </cell>
          <cell r="E2651" t="str">
            <v>95,67</v>
          </cell>
        </row>
        <row r="2652">
          <cell r="A2652">
            <v>12231</v>
          </cell>
          <cell r="B2652" t="str">
            <v xml:space="preserve">LUMINARIA DE SOBREPOR EM CHAPA DE ACO PARA 1 LAMPADA FLUORESCENTE DE *36* W, PERFIL COMERCIAL (NAO INCLUI REATOR E LAMPADA)                                                                                                                                                                                                                                                                                                                                                                               </v>
          </cell>
          <cell r="C2652" t="str">
            <v xml:space="preserve">UN    </v>
          </cell>
          <cell r="D2652" t="str">
            <v>CR</v>
          </cell>
          <cell r="E2652" t="str">
            <v>27,74</v>
          </cell>
        </row>
        <row r="2653">
          <cell r="A2653">
            <v>3811</v>
          </cell>
          <cell r="B2653" t="str">
            <v xml:space="preserve">LUMINARIA DE SOBREPOR EM CHAPA DE ACO PARA 2 LAMPADAS FLUORESCENTES DE *18* W, ALETADA, COMPLETA (LAMPADAS E REATOR INCLUSOS)                                                                                                                                                                                                                                                                                                                                                                             </v>
          </cell>
          <cell r="C2653" t="str">
            <v xml:space="preserve">UN    </v>
          </cell>
          <cell r="D2653" t="str">
            <v>CR</v>
          </cell>
          <cell r="E2653" t="str">
            <v>89,86</v>
          </cell>
        </row>
        <row r="2654">
          <cell r="A2654">
            <v>12232</v>
          </cell>
          <cell r="B2654" t="str">
            <v xml:space="preserve">LUMINARIA DE SOBREPOR EM CHAPA DE ACO PARA 2 LAMPADAS FLUORESCENTES DE *18* W, PERFIL COMERCIAL (NAO INCLUI REATOR E LAMPADAS)                                                                                                                                                                                                                                                                                                                                                                            </v>
          </cell>
          <cell r="C2654" t="str">
            <v xml:space="preserve">UN    </v>
          </cell>
          <cell r="D2654" t="str">
            <v>CR</v>
          </cell>
          <cell r="E2654" t="str">
            <v>29,06</v>
          </cell>
        </row>
        <row r="2655">
          <cell r="A2655">
            <v>3799</v>
          </cell>
          <cell r="B2655" t="str">
            <v xml:space="preserve">LUMINARIA DE SOBREPOR EM CHAPA DE ACO PARA 2 LAMPADAS FLUORESCENTES DE *36* W, ALETADA, COMPLETA (LAMPADAS E REATOR INCLUSOS)                                                                                                                                                                                                                                                                                                                                                                             </v>
          </cell>
          <cell r="C2655" t="str">
            <v xml:space="preserve">UN    </v>
          </cell>
          <cell r="D2655" t="str">
            <v>CR</v>
          </cell>
          <cell r="E2655" t="str">
            <v>127,09</v>
          </cell>
        </row>
        <row r="2656">
          <cell r="A2656">
            <v>12239</v>
          </cell>
          <cell r="B2656" t="str">
            <v xml:space="preserve">LUMINARIA DE SOBREPOR EM CHAPA DE ACO PARA 2 LAMPADAS FLUORESCENTES DE *36* W, PERFIL COMERCIAL (NAO INCLUI REATOR E LAMPADAS)                                                                                                                                                                                                                                                                                                                                                                            </v>
          </cell>
          <cell r="C2656" t="str">
            <v xml:space="preserve">UN    </v>
          </cell>
          <cell r="D2656" t="str">
            <v>CR</v>
          </cell>
          <cell r="E2656" t="str">
            <v>38,04</v>
          </cell>
        </row>
        <row r="2657">
          <cell r="A2657">
            <v>38773</v>
          </cell>
          <cell r="B2657" t="str">
            <v xml:space="preserve">LUMINARIA DE TETO PLAFON/PLAFONIER EM PLASTICO COM BASE E27, POTENCIA MAXIMA 60 W (NAO INCLUI LAMPADA)                                                                                                                                                                                                                                                                                                                                                                                                    </v>
          </cell>
          <cell r="C2657" t="str">
            <v xml:space="preserve">UN    </v>
          </cell>
          <cell r="D2657" t="str">
            <v>CR</v>
          </cell>
          <cell r="E2657" t="str">
            <v>6,10</v>
          </cell>
        </row>
        <row r="2658">
          <cell r="A2658">
            <v>12271</v>
          </cell>
          <cell r="B2658" t="str">
            <v xml:space="preserve">LUMINARIA DUPLA P/SINALIZACAO, TIPO WETZEL AS-2/110 OU EQUIV                                                                                                                                                                                                                                                                                                                                                                                                                                              </v>
          </cell>
          <cell r="C2658" t="str">
            <v xml:space="preserve">UN    </v>
          </cell>
          <cell r="D2658" t="str">
            <v>CR</v>
          </cell>
          <cell r="E2658" t="str">
            <v>340,28</v>
          </cell>
        </row>
        <row r="2659">
          <cell r="A2659">
            <v>13382</v>
          </cell>
          <cell r="B2659" t="str">
            <v xml:space="preserve">LUMINARIA FECHADA P/ ILUMINACAO PUBLICA, TIPO ABL 50/F OU EQUIV, P/ LAMPADA A VAPOR DE MERCURIO 400W                                                                                                                                                                                                                                                                                                                                                                                                      </v>
          </cell>
          <cell r="C2659" t="str">
            <v xml:space="preserve">UN    </v>
          </cell>
          <cell r="D2659" t="str">
            <v>CR</v>
          </cell>
          <cell r="E2659" t="str">
            <v>362,59</v>
          </cell>
        </row>
        <row r="2660">
          <cell r="A2660">
            <v>38785</v>
          </cell>
          <cell r="B2660" t="str">
            <v xml:space="preserve">LUMINARIA HERMETICA IP-65 PARA 2 DUAS LAMPADAS DE 14/16/18/20 W (NAO INCLUI REATOR E LAMPADAS)                                                                                                                                                                                                                                                                                                                                                                                                            </v>
          </cell>
          <cell r="C2660" t="str">
            <v xml:space="preserve">UN    </v>
          </cell>
          <cell r="D2660" t="str">
            <v>CR</v>
          </cell>
          <cell r="E2660" t="str">
            <v>161,10</v>
          </cell>
        </row>
        <row r="2661">
          <cell r="A2661">
            <v>38786</v>
          </cell>
          <cell r="B2661" t="str">
            <v xml:space="preserve">LUMINARIA HERMETICA IP-65 PARA 2 DUAS LAMPADAS DE 28/32/36/40 W (NAO INCLUI REATOR E LAMPADAS)                                                                                                                                                                                                                                                                                                                                                                                                            </v>
          </cell>
          <cell r="C2661" t="str">
            <v xml:space="preserve">UN    </v>
          </cell>
          <cell r="D2661" t="str">
            <v>CR</v>
          </cell>
          <cell r="E2661" t="str">
            <v>198,44</v>
          </cell>
        </row>
        <row r="2662">
          <cell r="A2662">
            <v>39385</v>
          </cell>
          <cell r="B2662" t="str">
            <v xml:space="preserve">LUMINARIA LED PLAFON REDONDO DE SOBREPOR BIVOLT 12/13 W,  D = *17* CM                                                                                                                                                                                                                                                                                                                                                                                                                                     </v>
          </cell>
          <cell r="C2662" t="str">
            <v xml:space="preserve">UN    </v>
          </cell>
          <cell r="D2662" t="str">
            <v>CR</v>
          </cell>
          <cell r="E2662" t="str">
            <v>16,86</v>
          </cell>
        </row>
        <row r="2663">
          <cell r="A2663">
            <v>39389</v>
          </cell>
          <cell r="B2663" t="str">
            <v xml:space="preserve">LUMINARIA LED REFLETOR RETANGULAR BIVOLT, LUZ BRANCA, 10 W                                                                                                                                                                                                                                                                                                                                                                                                                                                </v>
          </cell>
          <cell r="C2663" t="str">
            <v xml:space="preserve">UN    </v>
          </cell>
          <cell r="D2663" t="str">
            <v>CR</v>
          </cell>
          <cell r="E2663" t="str">
            <v>18,30</v>
          </cell>
        </row>
        <row r="2664">
          <cell r="A2664">
            <v>39390</v>
          </cell>
          <cell r="B2664" t="str">
            <v xml:space="preserve">LUMINARIA LED REFLETOR RETANGULAR BIVOLT, LUZ BRANCA, 30 W                                                                                                                                                                                                                                                                                                                                                                                                                                                </v>
          </cell>
          <cell r="C2664" t="str">
            <v xml:space="preserve">UN    </v>
          </cell>
          <cell r="D2664" t="str">
            <v>CR</v>
          </cell>
          <cell r="E2664" t="str">
            <v>38,35</v>
          </cell>
        </row>
        <row r="2665">
          <cell r="A2665">
            <v>39391</v>
          </cell>
          <cell r="B2665" t="str">
            <v xml:space="preserve">LUMINARIA LED REFLETOR RETANGULAR BIVOLT, LUZ BRANCA, 50 W                                                                                                                                                                                                                                                                                                                                                                                                                                                </v>
          </cell>
          <cell r="C2665" t="str">
            <v xml:space="preserve">UN    </v>
          </cell>
          <cell r="D2665" t="str">
            <v>CR</v>
          </cell>
          <cell r="E2665" t="str">
            <v>43,06</v>
          </cell>
        </row>
        <row r="2666">
          <cell r="A2666">
            <v>3803</v>
          </cell>
          <cell r="B2666" t="str">
            <v xml:space="preserve">LUMINARIA PLAFON REDONDO COM VIDRO FOSCO DIAMETRO *25* CM, PARA 1 LAMPADA, BASE E27, POTENCIA MAXIMA 40/60 W (NAO INCLUI LAMPADA)                                                                                                                                                                                                                                                                                                                                                                         </v>
          </cell>
          <cell r="C2666" t="str">
            <v xml:space="preserve">UN    </v>
          </cell>
          <cell r="D2666" t="str">
            <v>CR</v>
          </cell>
          <cell r="E2666" t="str">
            <v>57,54</v>
          </cell>
        </row>
        <row r="2667">
          <cell r="A2667">
            <v>38770</v>
          </cell>
          <cell r="B2667" t="str">
            <v xml:space="preserve">LUMINARIA PLAFON REDONDO COM VIDRO FOSCO DIAMETRO *30* CM, PARA 2 LAMPADAS, BASE E27, POTENCIA MAXIMA 40/60 W (NAO INCLUI LAMPADAS)                                                                                                                                                                                                                                                                                                                                                                       </v>
          </cell>
          <cell r="C2667" t="str">
            <v xml:space="preserve">UN    </v>
          </cell>
          <cell r="D2667" t="str">
            <v>CR</v>
          </cell>
          <cell r="E2667" t="str">
            <v>66,62</v>
          </cell>
        </row>
        <row r="2668">
          <cell r="A2668">
            <v>12267</v>
          </cell>
          <cell r="B2668" t="str">
            <v xml:space="preserve">LUMINARIA PROVA DE TEMPO PETERCO Y.31/1                                                                                                                                                                                                                                                                                                                                                                                                                                                                   </v>
          </cell>
          <cell r="C2668" t="str">
            <v xml:space="preserve">UN    </v>
          </cell>
          <cell r="D2668" t="str">
            <v>CR</v>
          </cell>
          <cell r="E2668" t="str">
            <v>195,24</v>
          </cell>
        </row>
        <row r="2669">
          <cell r="A2669">
            <v>43265</v>
          </cell>
          <cell r="B2669"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669" t="str">
            <v xml:space="preserve">UN    </v>
          </cell>
          <cell r="D2669" t="str">
            <v>CR</v>
          </cell>
          <cell r="E2669" t="str">
            <v>52,74</v>
          </cell>
        </row>
        <row r="2670">
          <cell r="A2670">
            <v>12266</v>
          </cell>
          <cell r="B2670" t="str">
            <v xml:space="preserve">LUMINARIA SPOT DE SOBREPOR EM ALUMINIO COM ALETA PLASTICA PARA 1 LAMPADA, BASE E27, POTENCIA MAXIMA 40/60 W (NAO INCLUI LAMPADA)                                                                                                                                                                                                                                                                                                                                                                          </v>
          </cell>
          <cell r="C2670" t="str">
            <v xml:space="preserve">UN    </v>
          </cell>
          <cell r="D2670" t="str">
            <v>CR</v>
          </cell>
          <cell r="E2670" t="str">
            <v>99,93</v>
          </cell>
        </row>
        <row r="2671">
          <cell r="A2671">
            <v>39378</v>
          </cell>
          <cell r="B2671" t="str">
            <v xml:space="preserve">LUMINARIA SPOT DE SOBREPOR EM ALUMINIO COM ALETA PLASTICA PARA 2 LAMPADAS, BASE E27, POTENCIA MAXIMA 40/60 W (NAO INCLUI LAMPADA)                                                                                                                                                                                                                                                                                                                                                                         </v>
          </cell>
          <cell r="C2671" t="str">
            <v xml:space="preserve">UN    </v>
          </cell>
          <cell r="D2671" t="str">
            <v>CR</v>
          </cell>
          <cell r="E2671" t="str">
            <v>70,85</v>
          </cell>
        </row>
        <row r="2672">
          <cell r="A2672">
            <v>43543</v>
          </cell>
          <cell r="B2672" t="str">
            <v xml:space="preserve">LUMINARIA TIPO TARTARUGA A PROVA DE TEMPO, GASES, VAPOR E PO, EM ALUMINIO, COM GRADE, BASE E27, POTENCIA MAXIMA 100 W - REF Y 25/1 (NAO INCLUI LAMPADA)                                                                                                                                                                                                                                                                                                                                                   </v>
          </cell>
          <cell r="C2672" t="str">
            <v xml:space="preserve">UN    </v>
          </cell>
          <cell r="D2672" t="str">
            <v>CR</v>
          </cell>
          <cell r="E2672" t="str">
            <v>147,60</v>
          </cell>
        </row>
        <row r="2673">
          <cell r="A2673">
            <v>38775</v>
          </cell>
          <cell r="B2673" t="str">
            <v xml:space="preserve">LUMINARIA TIPO TARTARUGA PARA AREA EXTERNA EM ALUMINIO, COM GRADE, PARA 1 LAMPADA, BASE E27, POTENCIA MAXIMA 40/60 W (NAO INCLUI LAMPADA)                                                                                                                                                                                                                                                                                                                                                                 </v>
          </cell>
          <cell r="C2673" t="str">
            <v xml:space="preserve">UN    </v>
          </cell>
          <cell r="D2673" t="str">
            <v>CR</v>
          </cell>
          <cell r="E2673" t="str">
            <v>75,11</v>
          </cell>
        </row>
        <row r="2674">
          <cell r="A2674">
            <v>44252</v>
          </cell>
          <cell r="B2674" t="str">
            <v xml:space="preserve">LUVA CPVC, SOLDAVEL, 114 MM, PARA AGUA QUENTE PREDIAL                                                                                                                                                                                                                                                                                                                                                                                                                                                     </v>
          </cell>
          <cell r="C2674" t="str">
            <v xml:space="preserve">UN    </v>
          </cell>
          <cell r="D2674" t="str">
            <v>CR</v>
          </cell>
          <cell r="E2674" t="str">
            <v>172,01</v>
          </cell>
        </row>
        <row r="2675">
          <cell r="A2675">
            <v>21119</v>
          </cell>
          <cell r="B2675" t="str">
            <v xml:space="preserve">LUVA CPVC, SOLDAVEL, 15 MM, PARA AGUA QUENTE PREDIAL                                                                                                                                                                                                                                                                                                                                                                                                                                                      </v>
          </cell>
          <cell r="C2675" t="str">
            <v xml:space="preserve">UN    </v>
          </cell>
          <cell r="D2675" t="str">
            <v>CR</v>
          </cell>
          <cell r="E2675" t="str">
            <v>1,73</v>
          </cell>
        </row>
        <row r="2676">
          <cell r="A2676">
            <v>37974</v>
          </cell>
          <cell r="B2676" t="str">
            <v xml:space="preserve">LUVA CPVC, SOLDAVEL, 22 MM, PARA AGUA QUENTE PREDIAL                                                                                                                                                                                                                                                                                                                                                                                                                                                      </v>
          </cell>
          <cell r="C2676" t="str">
            <v xml:space="preserve">UN    </v>
          </cell>
          <cell r="D2676" t="str">
            <v>CR</v>
          </cell>
          <cell r="E2676" t="str">
            <v>2,23</v>
          </cell>
        </row>
        <row r="2677">
          <cell r="A2677">
            <v>37975</v>
          </cell>
          <cell r="B2677" t="str">
            <v xml:space="preserve">LUVA CPVC, SOLDAVEL, 28 MM, PARA AGUA QUENTE PREDIAL                                                                                                                                                                                                                                                                                                                                                                                                                                                      </v>
          </cell>
          <cell r="C2677" t="str">
            <v xml:space="preserve">UN    </v>
          </cell>
          <cell r="D2677" t="str">
            <v>CR</v>
          </cell>
          <cell r="E2677" t="str">
            <v>4,97</v>
          </cell>
        </row>
        <row r="2678">
          <cell r="A2678">
            <v>37976</v>
          </cell>
          <cell r="B2678" t="str">
            <v xml:space="preserve">LUVA CPVC, SOLDAVEL, 35 MM, PARA AGUA QUENTE PREDIAL                                                                                                                                                                                                                                                                                                                                                                                                                                                      </v>
          </cell>
          <cell r="C2678" t="str">
            <v xml:space="preserve">UN    </v>
          </cell>
          <cell r="D2678" t="str">
            <v>CR</v>
          </cell>
          <cell r="E2678" t="str">
            <v>11,06</v>
          </cell>
        </row>
        <row r="2679">
          <cell r="A2679">
            <v>37977</v>
          </cell>
          <cell r="B2679" t="str">
            <v xml:space="preserve">LUVA CPVC, SOLDAVEL, 42 MM, PARA AGUA QUENTE PREDIAL                                                                                                                                                                                                                                                                                                                                                                                                                                                      </v>
          </cell>
          <cell r="C2679" t="str">
            <v xml:space="preserve">UN    </v>
          </cell>
          <cell r="D2679" t="str">
            <v>CR</v>
          </cell>
          <cell r="E2679" t="str">
            <v>15,30</v>
          </cell>
        </row>
        <row r="2680">
          <cell r="A2680">
            <v>37978</v>
          </cell>
          <cell r="B2680" t="str">
            <v xml:space="preserve">LUVA CPVC, SOLDAVEL, 54 MM, PARA AGUA QUENTE PREDIAL                                                                                                                                                                                                                                                                                                                                                                                                                                                      </v>
          </cell>
          <cell r="C2680" t="str">
            <v xml:space="preserve">UN    </v>
          </cell>
          <cell r="D2680" t="str">
            <v>CR</v>
          </cell>
          <cell r="E2680" t="str">
            <v>30,34</v>
          </cell>
        </row>
        <row r="2681">
          <cell r="A2681">
            <v>37979</v>
          </cell>
          <cell r="B2681" t="str">
            <v xml:space="preserve">LUVA CPVC, SOLDAVEL, 73 MM, PARA AGUA QUENTE PREDIAL                                                                                                                                                                                                                                                                                                                                                                                                                                                      </v>
          </cell>
          <cell r="C2681" t="str">
            <v xml:space="preserve">UN    </v>
          </cell>
          <cell r="D2681" t="str">
            <v>CR</v>
          </cell>
          <cell r="E2681" t="str">
            <v>128,77</v>
          </cell>
        </row>
        <row r="2682">
          <cell r="A2682">
            <v>37980</v>
          </cell>
          <cell r="B2682" t="str">
            <v xml:space="preserve">LUVA CPVC, SOLDAVEL, 89 MM, PARA AGUA QUENTE PREDIAL                                                                                                                                                                                                                                                                                                                                                                                                                                                      </v>
          </cell>
          <cell r="C2682" t="str">
            <v xml:space="preserve">UN    </v>
          </cell>
          <cell r="D2682" t="str">
            <v>CR</v>
          </cell>
          <cell r="E2682" t="str">
            <v>147,92</v>
          </cell>
        </row>
        <row r="2683">
          <cell r="A2683">
            <v>36147</v>
          </cell>
          <cell r="B2683" t="str">
            <v xml:space="preserve">LUVA DE BORRACHA ISOLANTE PARA ALTA TENSAO, RESISTENTE A OZONIO, TENSAO DE ENSAIO 2,5 KV (PAR)                                                                                                                                                                                                                                                                                                                                                                                                            </v>
          </cell>
          <cell r="C2683" t="str">
            <v xml:space="preserve">PAR   </v>
          </cell>
          <cell r="D2683" t="str">
            <v>CR</v>
          </cell>
          <cell r="E2683" t="str">
            <v>322,16</v>
          </cell>
        </row>
        <row r="2684">
          <cell r="A2684">
            <v>12731</v>
          </cell>
          <cell r="B2684" t="str">
            <v xml:space="preserve">LUVA DE COBRE (REF 600) SEM ANEL DE SOLDA, BOLSA X BOLSA, 104 MM                                                                                                                                                                                                                                                                                                                                                                                                                                          </v>
          </cell>
          <cell r="C2684" t="str">
            <v xml:space="preserve">UN    </v>
          </cell>
          <cell r="D2684" t="str">
            <v>AS</v>
          </cell>
          <cell r="E2684" t="str">
            <v>363,14</v>
          </cell>
        </row>
        <row r="2685">
          <cell r="A2685">
            <v>12723</v>
          </cell>
          <cell r="B2685" t="str">
            <v xml:space="preserve">LUVA DE COBRE (REF 600) SEM ANEL DE SOLDA, BOLSA X BOLSA, 15 MM                                                                                                                                                                                                                                                                                                                                                                                                                                           </v>
          </cell>
          <cell r="C2685" t="str">
            <v xml:space="preserve">UN    </v>
          </cell>
          <cell r="D2685" t="str">
            <v>AS</v>
          </cell>
          <cell r="E2685" t="str">
            <v>2,81</v>
          </cell>
        </row>
        <row r="2686">
          <cell r="A2686">
            <v>12724</v>
          </cell>
          <cell r="B2686" t="str">
            <v xml:space="preserve">LUVA DE COBRE (REF 600) SEM ANEL DE SOLDA, BOLSA X BOLSA, 22 MM                                                                                                                                                                                                                                                                                                                                                                                                                                           </v>
          </cell>
          <cell r="C2686" t="str">
            <v xml:space="preserve">UN    </v>
          </cell>
          <cell r="D2686" t="str">
            <v>AS</v>
          </cell>
          <cell r="E2686" t="str">
            <v>5,41</v>
          </cell>
        </row>
        <row r="2687">
          <cell r="A2687">
            <v>12725</v>
          </cell>
          <cell r="B2687" t="str">
            <v xml:space="preserve">LUVA DE COBRE (REF 600) SEM ANEL DE SOLDA, BOLSA X BOLSA, 28 MM                                                                                                                                                                                                                                                                                                                                                                                                                                           </v>
          </cell>
          <cell r="C2687" t="str">
            <v xml:space="preserve">UN    </v>
          </cell>
          <cell r="D2687" t="str">
            <v>AS</v>
          </cell>
          <cell r="E2687" t="str">
            <v>10,85</v>
          </cell>
        </row>
        <row r="2688">
          <cell r="A2688">
            <v>12726</v>
          </cell>
          <cell r="B2688" t="str">
            <v xml:space="preserve">LUVA DE COBRE (REF 600) SEM ANEL DE SOLDA, BOLSA X BOLSA, 35 MM                                                                                                                                                                                                                                                                                                                                                                                                                                           </v>
          </cell>
          <cell r="C2688" t="str">
            <v xml:space="preserve">UN    </v>
          </cell>
          <cell r="D2688" t="str">
            <v>AS</v>
          </cell>
          <cell r="E2688" t="str">
            <v>23,96</v>
          </cell>
        </row>
        <row r="2689">
          <cell r="A2689">
            <v>12727</v>
          </cell>
          <cell r="B2689" t="str">
            <v xml:space="preserve">LUVA DE COBRE (REF 600) SEM ANEL DE SOLDA, BOLSA X BOLSA, 42 MM                                                                                                                                                                                                                                                                                                                                                                                                                                           </v>
          </cell>
          <cell r="C2689" t="str">
            <v xml:space="preserve">UN    </v>
          </cell>
          <cell r="D2689" t="str">
            <v>AS</v>
          </cell>
          <cell r="E2689" t="str">
            <v>30,38</v>
          </cell>
        </row>
        <row r="2690">
          <cell r="A2690">
            <v>12728</v>
          </cell>
          <cell r="B2690" t="str">
            <v xml:space="preserve">LUVA DE COBRE (REF 600) SEM ANEL DE SOLDA, BOLSA X BOLSA, 54 MM                                                                                                                                                                                                                                                                                                                                                                                                                                           </v>
          </cell>
          <cell r="C2690" t="str">
            <v xml:space="preserve">UN    </v>
          </cell>
          <cell r="D2690" t="str">
            <v>AS</v>
          </cell>
          <cell r="E2690" t="str">
            <v>49,63</v>
          </cell>
        </row>
        <row r="2691">
          <cell r="A2691">
            <v>12729</v>
          </cell>
          <cell r="B2691" t="str">
            <v xml:space="preserve">LUVA DE COBRE (REF 600) SEM ANEL DE SOLDA, BOLSA X BOLSA, 66 MM                                                                                                                                                                                                                                                                                                                                                                                                                                           </v>
          </cell>
          <cell r="C2691" t="str">
            <v xml:space="preserve">UN    </v>
          </cell>
          <cell r="D2691" t="str">
            <v>AS</v>
          </cell>
          <cell r="E2691" t="str">
            <v>162,66</v>
          </cell>
        </row>
        <row r="2692">
          <cell r="A2692">
            <v>12730</v>
          </cell>
          <cell r="B2692" t="str">
            <v xml:space="preserve">LUVA DE COBRE (REF 600) SEM ANEL DE SOLDA, BOLSA X BOLSA, 79 MM                                                                                                                                                                                                                                                                                                                                                                                                                                           </v>
          </cell>
          <cell r="C2692" t="str">
            <v xml:space="preserve">UN    </v>
          </cell>
          <cell r="D2692" t="str">
            <v>AS</v>
          </cell>
          <cell r="E2692" t="str">
            <v>249,04</v>
          </cell>
        </row>
        <row r="2693">
          <cell r="A2693">
            <v>3840</v>
          </cell>
          <cell r="B2693" t="str">
            <v xml:space="preserve">LUVA DE CORRER DEFOFO, PVC, JE, DN 100 MM                                                                                                                                                                                                                                                                                                                                                                                                                                                                 </v>
          </cell>
          <cell r="C2693" t="str">
            <v xml:space="preserve">UN    </v>
          </cell>
          <cell r="D2693" t="str">
            <v>AS</v>
          </cell>
          <cell r="E2693" t="str">
            <v>60,77</v>
          </cell>
        </row>
        <row r="2694">
          <cell r="A2694">
            <v>3838</v>
          </cell>
          <cell r="B2694" t="str">
            <v xml:space="preserve">LUVA DE CORRER DEFOFO, PVC, JE, DN 150 MM                                                                                                                                                                                                                                                                                                                                                                                                                                                                 </v>
          </cell>
          <cell r="C2694" t="str">
            <v xml:space="preserve">UN    </v>
          </cell>
          <cell r="D2694" t="str">
            <v>AS</v>
          </cell>
          <cell r="E2694" t="str">
            <v>134,12</v>
          </cell>
        </row>
        <row r="2695">
          <cell r="A2695">
            <v>3844</v>
          </cell>
          <cell r="B2695" t="str">
            <v xml:space="preserve">LUVA DE CORRER DEFOFO, PVC, JE, DN 200 MM                                                                                                                                                                                                                                                                                                                                                                                                                                                                 </v>
          </cell>
          <cell r="C2695" t="str">
            <v xml:space="preserve">UN    </v>
          </cell>
          <cell r="D2695" t="str">
            <v>AS</v>
          </cell>
          <cell r="E2695" t="str">
            <v>239,24</v>
          </cell>
        </row>
        <row r="2696">
          <cell r="A2696">
            <v>3839</v>
          </cell>
          <cell r="B2696" t="str">
            <v xml:space="preserve">LUVA DE CORRER DEFOFO, PVC, JE, DN 250 MM                                                                                                                                                                                                                                                                                                                                                                                                                                                                 </v>
          </cell>
          <cell r="C2696" t="str">
            <v xml:space="preserve">UN    </v>
          </cell>
          <cell r="D2696" t="str">
            <v>AS</v>
          </cell>
          <cell r="E2696" t="str">
            <v>435,76</v>
          </cell>
        </row>
        <row r="2697">
          <cell r="A2697">
            <v>3843</v>
          </cell>
          <cell r="B2697" t="str">
            <v xml:space="preserve">LUVA DE CORRER DEFOFO, PVC, JE, DN 300 MM                                                                                                                                                                                                                                                                                                                                                                                                                                                                 </v>
          </cell>
          <cell r="C2697" t="str">
            <v xml:space="preserve">UN    </v>
          </cell>
          <cell r="D2697" t="str">
            <v>AS</v>
          </cell>
          <cell r="E2697" t="str">
            <v>598,08</v>
          </cell>
        </row>
        <row r="2698">
          <cell r="A2698">
            <v>3900</v>
          </cell>
          <cell r="B2698" t="str">
            <v xml:space="preserve">LUVA DE CORRER PARA TUBO ROSCAVEL, PVC, 1 1/2", PARA AGUA FRIA PREDIAL                                                                                                                                                                                                                                                                                                                                                                                                                                    </v>
          </cell>
          <cell r="C2698" t="str">
            <v xml:space="preserve">UN    </v>
          </cell>
          <cell r="D2698" t="str">
            <v>CR</v>
          </cell>
          <cell r="E2698" t="str">
            <v>60,63</v>
          </cell>
        </row>
        <row r="2699">
          <cell r="A2699">
            <v>3846</v>
          </cell>
          <cell r="B2699" t="str">
            <v xml:space="preserve">LUVA DE CORRER PARA TUBO ROSCAVEL, PVC, 1/2", PARA AGUA FRIA PREDIAL                                                                                                                                                                                                                                                                                                                                                                                                                                      </v>
          </cell>
          <cell r="C2699" t="str">
            <v xml:space="preserve">UN    </v>
          </cell>
          <cell r="D2699" t="str">
            <v>CR</v>
          </cell>
          <cell r="E2699" t="str">
            <v>18,22</v>
          </cell>
        </row>
        <row r="2700">
          <cell r="A2700">
            <v>3886</v>
          </cell>
          <cell r="B2700" t="str">
            <v xml:space="preserve">LUVA DE CORRER PARA TUBO ROSCAVEL, PVC, 3/4", PARA AGUA FRIA PREDIAL                                                                                                                                                                                                                                                                                                                                                                                                                                      </v>
          </cell>
          <cell r="C2700" t="str">
            <v xml:space="preserve">UN    </v>
          </cell>
          <cell r="D2700" t="str">
            <v>CR</v>
          </cell>
          <cell r="E2700" t="str">
            <v>24,18</v>
          </cell>
        </row>
        <row r="2701">
          <cell r="A2701">
            <v>3854</v>
          </cell>
          <cell r="B2701" t="str">
            <v xml:space="preserve">LUVA DE CORRER PARA TUBO SOLDAVEL, PVC, 20 MM, PARA AGUA FRIA PREDIAL                                                                                                                                                                                                                                                                                                                                                                                                                                     </v>
          </cell>
          <cell r="C2701" t="str">
            <v xml:space="preserve">UN    </v>
          </cell>
          <cell r="D2701" t="str">
            <v>CR</v>
          </cell>
          <cell r="E2701" t="str">
            <v>13,79</v>
          </cell>
        </row>
        <row r="2702">
          <cell r="A2702">
            <v>3873</v>
          </cell>
          <cell r="B2702" t="str">
            <v xml:space="preserve">LUVA DE CORRER PARA TUBO SOLDAVEL, PVC, 25 MM, PARA AGUA FRIA PREDIAL                                                                                                                                                                                                                                                                                                                                                                                                                                     </v>
          </cell>
          <cell r="C2702" t="str">
            <v xml:space="preserve">UN    </v>
          </cell>
          <cell r="D2702" t="str">
            <v>CR</v>
          </cell>
          <cell r="E2702" t="str">
            <v>16,05</v>
          </cell>
        </row>
        <row r="2703">
          <cell r="A2703">
            <v>38021</v>
          </cell>
          <cell r="B2703" t="str">
            <v xml:space="preserve">LUVA DE CORRER PARA TUBO SOLDAVEL, PVC, 32 MM, PARA AGUA FRIA PREDIAL                                                                                                                                                                                                                                                                                                                                                                                                                                     </v>
          </cell>
          <cell r="C2703" t="str">
            <v xml:space="preserve">UN    </v>
          </cell>
          <cell r="D2703" t="str">
            <v>CR</v>
          </cell>
          <cell r="E2703" t="str">
            <v>28,49</v>
          </cell>
        </row>
        <row r="2704">
          <cell r="A2704">
            <v>43838</v>
          </cell>
          <cell r="B2704" t="str">
            <v xml:space="preserve">LUVA DE CORRER PARA TUBO SOLDAVEL, PVC, 40 MM, PARA AGUA FRIA PREDIAL                                                                                                                                                                                                                                                                                                                                                                                                                                     </v>
          </cell>
          <cell r="C2704" t="str">
            <v xml:space="preserve">UN    </v>
          </cell>
          <cell r="D2704" t="str">
            <v>CR</v>
          </cell>
          <cell r="E2704" t="str">
            <v>36,83</v>
          </cell>
        </row>
        <row r="2705">
          <cell r="A2705">
            <v>3847</v>
          </cell>
          <cell r="B2705" t="str">
            <v xml:space="preserve">LUVA DE CORRER PARA TUBO SOLDAVEL, PVC, 50 MM, PARA AGUA FRIA PREDIAL                                                                                                                                                                                                                                                                                                                                                                                                                                     </v>
          </cell>
          <cell r="C2705" t="str">
            <v xml:space="preserve">UN    </v>
          </cell>
          <cell r="D2705" t="str">
            <v>CR</v>
          </cell>
          <cell r="E2705" t="str">
            <v>37,14</v>
          </cell>
        </row>
        <row r="2706">
          <cell r="A2706">
            <v>38022</v>
          </cell>
          <cell r="B2706" t="str">
            <v xml:space="preserve">LUVA DE CORRER PARA TUBO SOLDAVEL, PVC, 60 MM, PARA AGUA FRIA PREDIAL                                                                                                                                                                                                                                                                                                                                                                                                                                     </v>
          </cell>
          <cell r="C2706" t="str">
            <v xml:space="preserve">UN    </v>
          </cell>
          <cell r="D2706" t="str">
            <v>CR</v>
          </cell>
          <cell r="E2706" t="str">
            <v>51,04</v>
          </cell>
        </row>
        <row r="2707">
          <cell r="A2707">
            <v>3830</v>
          </cell>
          <cell r="B2707" t="str">
            <v xml:space="preserve">LUVA DE CORRER PVC, JE, DN 250 MM, PARA REDE COLETORA DE ESGOTO                                                                                                                                                                                                                                                                                                                                                                                                                                           </v>
          </cell>
          <cell r="C2707" t="str">
            <v xml:space="preserve">UN    </v>
          </cell>
          <cell r="D2707" t="str">
            <v>CR</v>
          </cell>
          <cell r="E2707" t="str">
            <v>212,22</v>
          </cell>
        </row>
        <row r="2708">
          <cell r="A2708">
            <v>37981</v>
          </cell>
          <cell r="B2708" t="str">
            <v xml:space="preserve">LUVA DE CORRER, CPVC, SOLDAVEL, 15 MM, PARA AGUA QUENTE PREDIAL                                                                                                                                                                                                                                                                                                                                                                                                                                           </v>
          </cell>
          <cell r="C2708" t="str">
            <v xml:space="preserve">UN    </v>
          </cell>
          <cell r="D2708" t="str">
            <v>CR</v>
          </cell>
          <cell r="E2708" t="str">
            <v>6,44</v>
          </cell>
        </row>
        <row r="2709">
          <cell r="A2709">
            <v>37982</v>
          </cell>
          <cell r="B2709" t="str">
            <v xml:space="preserve">LUVA DE CORRER, CPVC, SOLDAVEL, 22 MM, PARA AGUA QUENTE PREDIAL                                                                                                                                                                                                                                                                                                                                                                                                                                           </v>
          </cell>
          <cell r="C2709" t="str">
            <v xml:space="preserve">UN    </v>
          </cell>
          <cell r="D2709" t="str">
            <v>CR</v>
          </cell>
          <cell r="E2709" t="str">
            <v>9,35</v>
          </cell>
        </row>
        <row r="2710">
          <cell r="A2710">
            <v>37983</v>
          </cell>
          <cell r="B2710" t="str">
            <v xml:space="preserve">LUVA DE CORRER, CPVC, SOLDAVEL, 28 MM, PARA AGUA QUENTE PREDIAL                                                                                                                                                                                                                                                                                                                                                                                                                                           </v>
          </cell>
          <cell r="C2710" t="str">
            <v xml:space="preserve">UN    </v>
          </cell>
          <cell r="D2710" t="str">
            <v>CR</v>
          </cell>
          <cell r="E2710" t="str">
            <v>13,82</v>
          </cell>
        </row>
        <row r="2711">
          <cell r="A2711">
            <v>37984</v>
          </cell>
          <cell r="B2711" t="str">
            <v xml:space="preserve">LUVA DE CORRER, CPVC, SOLDAVEL, 35 MM, PARA AGUA QUENTE PREDIAL                                                                                                                                                                                                                                                                                                                                                                                                                                           </v>
          </cell>
          <cell r="C2711" t="str">
            <v xml:space="preserve">UN    </v>
          </cell>
          <cell r="D2711" t="str">
            <v>CR</v>
          </cell>
          <cell r="E2711" t="str">
            <v>19,41</v>
          </cell>
        </row>
        <row r="2712">
          <cell r="A2712">
            <v>37985</v>
          </cell>
          <cell r="B2712" t="str">
            <v xml:space="preserve">LUVA DE CORRER, CPVC, SOLDAVEL, 42 MM, PARA AGUA QUENTE PREDIAL                                                                                                                                                                                                                                                                                                                                                                                                                                           </v>
          </cell>
          <cell r="C2712" t="str">
            <v xml:space="preserve">UN    </v>
          </cell>
          <cell r="D2712" t="str">
            <v>CR</v>
          </cell>
          <cell r="E2712" t="str">
            <v>27,59</v>
          </cell>
        </row>
        <row r="2713">
          <cell r="A2713">
            <v>3826</v>
          </cell>
          <cell r="B2713" t="str">
            <v xml:space="preserve">LUVA DE CORRER, PVC PBA, JE, DN 100 / DE 110 MM, PARA REDE AGUA (NBR 10351)                                                                                                                                                                                                                                                                                                                                                                                                                               </v>
          </cell>
          <cell r="C2713" t="str">
            <v xml:space="preserve">UN    </v>
          </cell>
          <cell r="D2713" t="str">
            <v>AS</v>
          </cell>
          <cell r="E2713" t="str">
            <v>60,30</v>
          </cell>
        </row>
        <row r="2714">
          <cell r="A2714">
            <v>3825</v>
          </cell>
          <cell r="B2714" t="str">
            <v xml:space="preserve">LUVA DE CORRER, PVC PBA, JE, DN 50 / DE 60 MM, PARA REDE AGUA (NBR 10351)                                                                                                                                                                                                                                                                                                                                                                                                                                 </v>
          </cell>
          <cell r="C2714" t="str">
            <v xml:space="preserve">UN    </v>
          </cell>
          <cell r="D2714" t="str">
            <v>AS</v>
          </cell>
          <cell r="E2714" t="str">
            <v>17,34</v>
          </cell>
        </row>
        <row r="2715">
          <cell r="A2715">
            <v>3827</v>
          </cell>
          <cell r="B2715" t="str">
            <v xml:space="preserve">LUVA DE CORRER, PVC PBA, JE, DN 75 / DE 85 MM, PARA REDE AGUA (NBR 10351)                                                                                                                                                                                                                                                                                                                                                                                                                                 </v>
          </cell>
          <cell r="C2715" t="str">
            <v xml:space="preserve">UN    </v>
          </cell>
          <cell r="D2715" t="str">
            <v>AS</v>
          </cell>
          <cell r="E2715" t="str">
            <v>37,89</v>
          </cell>
        </row>
        <row r="2716">
          <cell r="A2716">
            <v>20165</v>
          </cell>
          <cell r="B2716" t="str">
            <v xml:space="preserve">LUVA DE CORRER, PVC SERIE R, 100 MM, PARA ESGOTO PREDIAL                                                                                                                                                                                                                                                                                                                                                                                                                                                  </v>
          </cell>
          <cell r="C2716" t="str">
            <v xml:space="preserve">UN    </v>
          </cell>
          <cell r="D2716" t="str">
            <v>CR</v>
          </cell>
          <cell r="E2716" t="str">
            <v>26,31</v>
          </cell>
        </row>
        <row r="2717">
          <cell r="A2717">
            <v>20166</v>
          </cell>
          <cell r="B2717" t="str">
            <v xml:space="preserve">LUVA DE CORRER, PVC SERIE R, 150 MM, PARA ESGOTO PREDIAL                                                                                                                                                                                                                                                                                                                                                                                                                                                  </v>
          </cell>
          <cell r="C2717" t="str">
            <v xml:space="preserve">UN    </v>
          </cell>
          <cell r="D2717" t="str">
            <v>CR</v>
          </cell>
          <cell r="E2717" t="str">
            <v>80,34</v>
          </cell>
        </row>
        <row r="2718">
          <cell r="A2718">
            <v>20164</v>
          </cell>
          <cell r="B2718" t="str">
            <v xml:space="preserve">LUVA DE CORRER, PVC SERIE R, 75 MM, PARA ESGOTO PREDIAL                                                                                                                                                                                                                                                                                                                                                                                                                                                   </v>
          </cell>
          <cell r="C2718" t="str">
            <v xml:space="preserve">UN    </v>
          </cell>
          <cell r="D2718" t="str">
            <v>CR</v>
          </cell>
          <cell r="E2718" t="str">
            <v>12,64</v>
          </cell>
        </row>
        <row r="2719">
          <cell r="A2719">
            <v>3893</v>
          </cell>
          <cell r="B2719" t="str">
            <v xml:space="preserve">LUVA DE CORRER, PVC, DN 100 MM, PARA ESGOTO PREDIAL                                                                                                                                                                                                                                                                                                                                                                                                                                                       </v>
          </cell>
          <cell r="C2719" t="str">
            <v xml:space="preserve">UN    </v>
          </cell>
          <cell r="D2719" t="str">
            <v>CR</v>
          </cell>
          <cell r="E2719" t="str">
            <v>19,81</v>
          </cell>
        </row>
        <row r="2720">
          <cell r="A2720">
            <v>3848</v>
          </cell>
          <cell r="B2720" t="str">
            <v xml:space="preserve">LUVA DE CORRER, PVC, DN 50 MM, PARA ESGOTO PREDIAL                                                                                                                                                                                                                                                                                                                                                                                                                                                        </v>
          </cell>
          <cell r="C2720" t="str">
            <v xml:space="preserve">UN    </v>
          </cell>
          <cell r="D2720" t="str">
            <v>CR</v>
          </cell>
          <cell r="E2720" t="str">
            <v>12,08</v>
          </cell>
        </row>
        <row r="2721">
          <cell r="A2721">
            <v>3895</v>
          </cell>
          <cell r="B2721" t="str">
            <v xml:space="preserve">LUVA DE CORRER, PVC, DN 75 MM, PARA ESGOTO PREDIAL                                                                                                                                                                                                                                                                                                                                                                                                                                                        </v>
          </cell>
          <cell r="C2721" t="str">
            <v xml:space="preserve">UN    </v>
          </cell>
          <cell r="D2721" t="str">
            <v>CR</v>
          </cell>
          <cell r="E2721" t="str">
            <v>13,41</v>
          </cell>
        </row>
        <row r="2722">
          <cell r="A2722">
            <v>12404</v>
          </cell>
          <cell r="B2722" t="str">
            <v xml:space="preserve">LUVA DE FERRO GALVANIZADO, COM ROSCA BSP MACHO/FEMEA, DE 3/4"                                                                                                                                                                                                                                                                                                                                                                                                                                             </v>
          </cell>
          <cell r="C2722" t="str">
            <v xml:space="preserve">UN    </v>
          </cell>
          <cell r="D2722" t="str">
            <v>AS</v>
          </cell>
          <cell r="E2722" t="str">
            <v>11,49</v>
          </cell>
        </row>
        <row r="2723">
          <cell r="A2723">
            <v>3939</v>
          </cell>
          <cell r="B2723" t="str">
            <v xml:space="preserve">LUVA DE FERRO GALVANIZADO, COM ROSCA BSP, DE 1 1/2"                                                                                                                                                                                                                                                                                                                                                                                                                                                       </v>
          </cell>
          <cell r="C2723" t="str">
            <v xml:space="preserve">UN    </v>
          </cell>
          <cell r="D2723" t="str">
            <v>AS</v>
          </cell>
          <cell r="E2723" t="str">
            <v>23,68</v>
          </cell>
        </row>
        <row r="2724">
          <cell r="A2724">
            <v>3911</v>
          </cell>
          <cell r="B2724" t="str">
            <v xml:space="preserve">LUVA DE FERRO GALVANIZADO, COM ROSCA BSP, DE 1 1/4"                                                                                                                                                                                                                                                                                                                                                                                                                                                       </v>
          </cell>
          <cell r="C2724" t="str">
            <v xml:space="preserve">UN    </v>
          </cell>
          <cell r="D2724" t="str">
            <v>AS</v>
          </cell>
          <cell r="E2724" t="str">
            <v>19,34</v>
          </cell>
        </row>
        <row r="2725">
          <cell r="A2725">
            <v>3908</v>
          </cell>
          <cell r="B2725" t="str">
            <v xml:space="preserve">LUVA DE FERRO GALVANIZADO, COM ROSCA BSP, DE 1/2"                                                                                                                                                                                                                                                                                                                                                                                                                                                         </v>
          </cell>
          <cell r="C2725" t="str">
            <v xml:space="preserve">UN    </v>
          </cell>
          <cell r="D2725" t="str">
            <v>AS</v>
          </cell>
          <cell r="E2725" t="str">
            <v>6,25</v>
          </cell>
        </row>
        <row r="2726">
          <cell r="A2726">
            <v>3910</v>
          </cell>
          <cell r="B2726" t="str">
            <v xml:space="preserve">LUVA DE FERRO GALVANIZADO, COM ROSCA BSP, DE 1"                                                                                                                                                                                                                                                                                                                                                                                                                                                           </v>
          </cell>
          <cell r="C2726" t="str">
            <v xml:space="preserve">UN    </v>
          </cell>
          <cell r="D2726" t="str">
            <v>AS</v>
          </cell>
          <cell r="E2726" t="str">
            <v>13,84</v>
          </cell>
        </row>
        <row r="2727">
          <cell r="A2727">
            <v>3913</v>
          </cell>
          <cell r="B2727" t="str">
            <v xml:space="preserve">LUVA DE FERRO GALVANIZADO, COM ROSCA BSP, DE 2 1/2"                                                                                                                                                                                                                                                                                                                                                                                                                                                       </v>
          </cell>
          <cell r="C2727" t="str">
            <v xml:space="preserve">UN    </v>
          </cell>
          <cell r="D2727" t="str">
            <v>AS</v>
          </cell>
          <cell r="E2727" t="str">
            <v>66,15</v>
          </cell>
        </row>
        <row r="2728">
          <cell r="A2728">
            <v>3912</v>
          </cell>
          <cell r="B2728" t="str">
            <v xml:space="preserve">LUVA DE FERRO GALVANIZADO, COM ROSCA BSP, DE 2"                                                                                                                                                                                                                                                                                                                                                                                                                                                           </v>
          </cell>
          <cell r="C2728" t="str">
            <v xml:space="preserve">UN    </v>
          </cell>
          <cell r="D2728" t="str">
            <v>AS</v>
          </cell>
          <cell r="E2728" t="str">
            <v>36,26</v>
          </cell>
        </row>
        <row r="2729">
          <cell r="A2729">
            <v>3909</v>
          </cell>
          <cell r="B2729" t="str">
            <v xml:space="preserve">LUVA DE FERRO GALVANIZADO, COM ROSCA BSP, DE 3/4"                                                                                                                                                                                                                                                                                                                                                                                                                                                         </v>
          </cell>
          <cell r="C2729" t="str">
            <v xml:space="preserve">UN    </v>
          </cell>
          <cell r="D2729" t="str">
            <v>AS</v>
          </cell>
          <cell r="E2729" t="str">
            <v>8,51</v>
          </cell>
        </row>
        <row r="2730">
          <cell r="A2730">
            <v>3914</v>
          </cell>
          <cell r="B2730" t="str">
            <v xml:space="preserve">LUVA DE FERRO GALVANIZADO, COM ROSCA BSP, DE 3"                                                                                                                                                                                                                                                                                                                                                                                                                                                           </v>
          </cell>
          <cell r="C2730" t="str">
            <v xml:space="preserve">UN    </v>
          </cell>
          <cell r="D2730" t="str">
            <v>AS</v>
          </cell>
          <cell r="E2730" t="str">
            <v>99,79</v>
          </cell>
        </row>
        <row r="2731">
          <cell r="A2731">
            <v>3915</v>
          </cell>
          <cell r="B2731" t="str">
            <v xml:space="preserve">LUVA DE FERRO GALVANIZADO, COM ROSCA BSP, DE 4"                                                                                                                                                                                                                                                                                                                                                                                                                                                           </v>
          </cell>
          <cell r="C2731" t="str">
            <v xml:space="preserve">UN    </v>
          </cell>
          <cell r="D2731" t="str">
            <v>AS</v>
          </cell>
          <cell r="E2731" t="str">
            <v>157,37</v>
          </cell>
        </row>
        <row r="2732">
          <cell r="A2732">
            <v>3916</v>
          </cell>
          <cell r="B2732" t="str">
            <v xml:space="preserve">LUVA DE FERRO GALVANIZADO, COM ROSCA BSP, DE 5"                                                                                                                                                                                                                                                                                                                                                                                                                                                           </v>
          </cell>
          <cell r="C2732" t="str">
            <v xml:space="preserve">UN    </v>
          </cell>
          <cell r="D2732" t="str">
            <v>AS</v>
          </cell>
          <cell r="E2732" t="str">
            <v>286,70</v>
          </cell>
        </row>
        <row r="2733">
          <cell r="A2733">
            <v>3917</v>
          </cell>
          <cell r="B2733" t="str">
            <v xml:space="preserve">LUVA DE FERRO GALVANIZADO, COM ROSCA BSP, DE 6"                                                                                                                                                                                                                                                                                                                                                                                                                                                           </v>
          </cell>
          <cell r="C2733" t="str">
            <v xml:space="preserve">UN    </v>
          </cell>
          <cell r="D2733" t="str">
            <v>AS</v>
          </cell>
          <cell r="E2733" t="str">
            <v>472,88</v>
          </cell>
        </row>
        <row r="2734">
          <cell r="A2734">
            <v>1904</v>
          </cell>
          <cell r="B2734" t="str">
            <v xml:space="preserve">LUVA DE PRESSAO, EM PVC, DE 20 MM, PARA ELETRODUTO FLEXIVEL                                                                                                                                                                                                                                                                                                                                                                                                                                               </v>
          </cell>
          <cell r="C2734" t="str">
            <v xml:space="preserve">UN    </v>
          </cell>
          <cell r="D2734" t="str">
            <v>CR</v>
          </cell>
          <cell r="E2734" t="str">
            <v>0,54</v>
          </cell>
        </row>
        <row r="2735">
          <cell r="A2735">
            <v>1899</v>
          </cell>
          <cell r="B2735" t="str">
            <v xml:space="preserve">LUVA DE PRESSAO, EM PVC, DE 25 MM, PARA ELETRODUTO FLEXIVEL                                                                                                                                                                                                                                                                                                                                                                                                                                               </v>
          </cell>
          <cell r="C2735" t="str">
            <v xml:space="preserve">UN    </v>
          </cell>
          <cell r="D2735" t="str">
            <v>CR</v>
          </cell>
          <cell r="E2735" t="str">
            <v>0,61</v>
          </cell>
        </row>
        <row r="2736">
          <cell r="A2736">
            <v>1900</v>
          </cell>
          <cell r="B2736" t="str">
            <v xml:space="preserve">LUVA DE PRESSAO, EM PVC, DE 32 MM, PARA ELETRODUTO FLEXIVEL                                                                                                                                                                                                                                                                                                                                                                                                                                               </v>
          </cell>
          <cell r="C2736" t="str">
            <v xml:space="preserve">UN    </v>
          </cell>
          <cell r="D2736" t="str">
            <v>CR</v>
          </cell>
          <cell r="E2736" t="str">
            <v>1,00</v>
          </cell>
        </row>
        <row r="2737">
          <cell r="A2737">
            <v>12407</v>
          </cell>
          <cell r="B2737" t="str">
            <v xml:space="preserve">LUVA DE REDUCAO DE FERRO GALVANIZADO, COM ROSCA BSP MACHO/FEMEA, DE 1 1/2" X 1"                                                                                                                                                                                                                                                                                                                                                                                                                           </v>
          </cell>
          <cell r="C2737" t="str">
            <v xml:space="preserve">UN    </v>
          </cell>
          <cell r="D2737" t="str">
            <v>AS</v>
          </cell>
          <cell r="E2737" t="str">
            <v>35,80</v>
          </cell>
        </row>
        <row r="2738">
          <cell r="A2738">
            <v>12408</v>
          </cell>
          <cell r="B2738" t="str">
            <v xml:space="preserve">LUVA DE REDUCAO DE FERRO GALVANIZADO, COM ROSCA BSP MACHO/FEMEA, DE 1" X 1/2"                                                                                                                                                                                                                                                                                                                                                                                                                             </v>
          </cell>
          <cell r="C2738" t="str">
            <v xml:space="preserve">UN    </v>
          </cell>
          <cell r="D2738" t="str">
            <v>AS</v>
          </cell>
          <cell r="E2738" t="str">
            <v>20,20</v>
          </cell>
        </row>
        <row r="2739">
          <cell r="A2739">
            <v>12409</v>
          </cell>
          <cell r="B2739" t="str">
            <v xml:space="preserve">LUVA DE REDUCAO DE FERRO GALVANIZADO, COM ROSCA BSP MACHO/FEMEA, DE 1" X 3/4"                                                                                                                                                                                                                                                                                                                                                                                                                             </v>
          </cell>
          <cell r="C2739" t="str">
            <v xml:space="preserve">UN    </v>
          </cell>
          <cell r="D2739" t="str">
            <v>AS</v>
          </cell>
          <cell r="E2739" t="str">
            <v>20,20</v>
          </cell>
        </row>
        <row r="2740">
          <cell r="A2740">
            <v>12410</v>
          </cell>
          <cell r="B2740" t="str">
            <v xml:space="preserve">LUVA DE REDUCAO DE FERRO GALVANIZADO, COM ROSCA BSP MACHO/FEMEA, DE 3/4" X 1/2"                                                                                                                                                                                                                                                                                                                                                                                                                           </v>
          </cell>
          <cell r="C2740" t="str">
            <v xml:space="preserve">UN    </v>
          </cell>
          <cell r="D2740" t="str">
            <v>AS</v>
          </cell>
          <cell r="E2740" t="str">
            <v>13,92</v>
          </cell>
        </row>
        <row r="2741">
          <cell r="A2741">
            <v>3936</v>
          </cell>
          <cell r="B2741" t="str">
            <v xml:space="preserve">LUVA DE REDUCAO DE FERRO GALVANIZADO, COM ROSCA BSP, DE 1 1/2" X 1 1/4"                                                                                                                                                                                                                                                                                                                                                                                                                                   </v>
          </cell>
          <cell r="C2741" t="str">
            <v xml:space="preserve">UN    </v>
          </cell>
          <cell r="D2741" t="str">
            <v>AS</v>
          </cell>
          <cell r="E2741" t="str">
            <v>25,15</v>
          </cell>
        </row>
        <row r="2742">
          <cell r="A2742">
            <v>3922</v>
          </cell>
          <cell r="B2742" t="str">
            <v xml:space="preserve">LUVA DE REDUCAO DE FERRO GALVANIZADO, COM ROSCA BSP, DE 1 1/2" X 1/2"                                                                                                                                                                                                                                                                                                                                                                                                                                     </v>
          </cell>
          <cell r="C2742" t="str">
            <v xml:space="preserve">UN    </v>
          </cell>
          <cell r="D2742" t="str">
            <v>AS</v>
          </cell>
          <cell r="E2742" t="str">
            <v>23,13</v>
          </cell>
        </row>
        <row r="2743">
          <cell r="A2743">
            <v>3924</v>
          </cell>
          <cell r="B2743" t="str">
            <v xml:space="preserve">LUVA DE REDUCAO DE FERRO GALVANIZADO, COM ROSCA BSP, DE 1 1/2" X 1"                                                                                                                                                                                                                                                                                                                                                                                                                                       </v>
          </cell>
          <cell r="C2743" t="str">
            <v xml:space="preserve">UN    </v>
          </cell>
          <cell r="D2743" t="str">
            <v>AS</v>
          </cell>
          <cell r="E2743" t="str">
            <v>25,15</v>
          </cell>
        </row>
        <row r="2744">
          <cell r="A2744">
            <v>3923</v>
          </cell>
          <cell r="B2744" t="str">
            <v xml:space="preserve">LUVA DE REDUCAO DE FERRO GALVANIZADO, COM ROSCA BSP, DE 1 1/2" X 3/4"                                                                                                                                                                                                                                                                                                                                                                                                                                     </v>
          </cell>
          <cell r="C2744" t="str">
            <v xml:space="preserve">UN    </v>
          </cell>
          <cell r="D2744" t="str">
            <v>AS</v>
          </cell>
          <cell r="E2744" t="str">
            <v>25,15</v>
          </cell>
        </row>
        <row r="2745">
          <cell r="A2745">
            <v>3937</v>
          </cell>
          <cell r="B2745" t="str">
            <v xml:space="preserve">LUVA DE REDUCAO DE FERRO GALVANIZADO, COM ROSCA BSP, DE 1 1/4" X 1/2"                                                                                                                                                                                                                                                                                                                                                                                                                                     </v>
          </cell>
          <cell r="C2745" t="str">
            <v xml:space="preserve">UN    </v>
          </cell>
          <cell r="D2745" t="str">
            <v>AS</v>
          </cell>
          <cell r="E2745" t="str">
            <v>20,75</v>
          </cell>
        </row>
        <row r="2746">
          <cell r="A2746">
            <v>3921</v>
          </cell>
          <cell r="B2746" t="str">
            <v xml:space="preserve">LUVA DE REDUCAO DE FERRO GALVANIZADO, COM ROSCA BSP, DE 1 1/4" X 1"                                                                                                                                                                                                                                                                                                                                                                                                                                       </v>
          </cell>
          <cell r="C2746" t="str">
            <v xml:space="preserve">UN    </v>
          </cell>
          <cell r="D2746" t="str">
            <v>AS</v>
          </cell>
          <cell r="E2746" t="str">
            <v>20,76</v>
          </cell>
        </row>
        <row r="2747">
          <cell r="A2747">
            <v>3920</v>
          </cell>
          <cell r="B2747" t="str">
            <v xml:space="preserve">LUVA DE REDUCAO DE FERRO GALVANIZADO, COM ROSCA BSP, DE 1 1/4" X 3/4"                                                                                                                                                                                                                                                                                                                                                                                                                                     </v>
          </cell>
          <cell r="C2747" t="str">
            <v xml:space="preserve">UN    </v>
          </cell>
          <cell r="D2747" t="str">
            <v>AS</v>
          </cell>
          <cell r="E2747" t="str">
            <v>20,75</v>
          </cell>
        </row>
        <row r="2748">
          <cell r="A2748">
            <v>3938</v>
          </cell>
          <cell r="B2748" t="str">
            <v xml:space="preserve">LUVA DE REDUCAO DE FERRO GALVANIZADO, COM ROSCA BSP, DE 1" X 1/2"                                                                                                                                                                                                                                                                                                                                                                                                                                         </v>
          </cell>
          <cell r="C2748" t="str">
            <v xml:space="preserve">UN    </v>
          </cell>
          <cell r="D2748" t="str">
            <v>AS</v>
          </cell>
          <cell r="E2748" t="str">
            <v>13,68</v>
          </cell>
        </row>
        <row r="2749">
          <cell r="A2749">
            <v>3919</v>
          </cell>
          <cell r="B2749" t="str">
            <v xml:space="preserve">LUVA DE REDUCAO DE FERRO GALVANIZADO, COM ROSCA BSP, DE 1" X 3/4"                                                                                                                                                                                                                                                                                                                                                                                                                                         </v>
          </cell>
          <cell r="C2749" t="str">
            <v xml:space="preserve">UN    </v>
          </cell>
          <cell r="D2749" t="str">
            <v>AS</v>
          </cell>
          <cell r="E2749" t="str">
            <v>13,95</v>
          </cell>
        </row>
        <row r="2750">
          <cell r="A2750">
            <v>3927</v>
          </cell>
          <cell r="B2750" t="str">
            <v xml:space="preserve">LUVA DE REDUCAO DE FERRO GALVANIZADO, COM ROSCA BSP, DE 2 1/2" X 1 1/2"                                                                                                                                                                                                                                                                                                                                                                                                                                   </v>
          </cell>
          <cell r="C2750" t="str">
            <v xml:space="preserve">UN    </v>
          </cell>
          <cell r="D2750" t="str">
            <v>AS</v>
          </cell>
          <cell r="E2750" t="str">
            <v>70,63</v>
          </cell>
        </row>
        <row r="2751">
          <cell r="A2751">
            <v>3928</v>
          </cell>
          <cell r="B2751" t="str">
            <v xml:space="preserve">LUVA DE REDUCAO DE FERRO GALVANIZADO, COM ROSCA BSP, DE 2 1/2" X 2"                                                                                                                                                                                                                                                                                                                                                                                                                                       </v>
          </cell>
          <cell r="C2751" t="str">
            <v xml:space="preserve">UN    </v>
          </cell>
          <cell r="D2751" t="str">
            <v>AS</v>
          </cell>
          <cell r="E2751" t="str">
            <v>70,63</v>
          </cell>
        </row>
        <row r="2752">
          <cell r="A2752">
            <v>3926</v>
          </cell>
          <cell r="B2752" t="str">
            <v xml:space="preserve">LUVA DE REDUCAO DE FERRO GALVANIZADO, COM ROSCA BSP, DE 2" X 1 1/2"                                                                                                                                                                                                                                                                                                                                                                                                                                       </v>
          </cell>
          <cell r="C2752" t="str">
            <v xml:space="preserve">UN    </v>
          </cell>
          <cell r="D2752" t="str">
            <v>AS</v>
          </cell>
          <cell r="E2752" t="str">
            <v>40,27</v>
          </cell>
        </row>
        <row r="2753">
          <cell r="A2753">
            <v>3935</v>
          </cell>
          <cell r="B2753" t="str">
            <v xml:space="preserve">LUVA DE REDUCAO DE FERRO GALVANIZADO, COM ROSCA BSP, DE 2" X 1 1/4"                                                                                                                                                                                                                                                                                                                                                                                                                                       </v>
          </cell>
          <cell r="C2753" t="str">
            <v xml:space="preserve">UN    </v>
          </cell>
          <cell r="D2753" t="str">
            <v>AS</v>
          </cell>
          <cell r="E2753" t="str">
            <v>40,27</v>
          </cell>
        </row>
        <row r="2754">
          <cell r="A2754">
            <v>3925</v>
          </cell>
          <cell r="B2754" t="str">
            <v xml:space="preserve">LUVA DE REDUCAO DE FERRO GALVANIZADO, COM ROSCA BSP, DE 2" X 1"                                                                                                                                                                                                                                                                                                                                                                                                                                           </v>
          </cell>
          <cell r="C2754" t="str">
            <v xml:space="preserve">UN    </v>
          </cell>
          <cell r="D2754" t="str">
            <v>AS</v>
          </cell>
          <cell r="E2754" t="str">
            <v>40,27</v>
          </cell>
        </row>
        <row r="2755">
          <cell r="A2755">
            <v>12406</v>
          </cell>
          <cell r="B2755" t="str">
            <v xml:space="preserve">LUVA DE REDUCAO DE FERRO GALVANIZADO, COM ROSCA BSP, DE 3/4" X 1/2"                                                                                                                                                                                                                                                                                                                                                                                                                                       </v>
          </cell>
          <cell r="C2755" t="str">
            <v xml:space="preserve">UN    </v>
          </cell>
          <cell r="D2755" t="str">
            <v>AS</v>
          </cell>
          <cell r="E2755" t="str">
            <v>9,89</v>
          </cell>
        </row>
        <row r="2756">
          <cell r="A2756">
            <v>3929</v>
          </cell>
          <cell r="B2756" t="str">
            <v xml:space="preserve">LUVA DE REDUCAO DE FERRO GALVANIZADO, COM ROSCA BSP, DE 3" X 1 1/2"                                                                                                                                                                                                                                                                                                                                                                                                                                       </v>
          </cell>
          <cell r="C2756" t="str">
            <v xml:space="preserve">UN    </v>
          </cell>
          <cell r="D2756" t="str">
            <v>AS</v>
          </cell>
          <cell r="E2756" t="str">
            <v>107,62</v>
          </cell>
        </row>
        <row r="2757">
          <cell r="A2757">
            <v>3931</v>
          </cell>
          <cell r="B2757" t="str">
            <v xml:space="preserve">LUVA DE REDUCAO DE FERRO GALVANIZADO, COM ROSCA BSP, DE 3" X 2 1/2"                                                                                                                                                                                                                                                                                                                                                                                                                                       </v>
          </cell>
          <cell r="C2757" t="str">
            <v xml:space="preserve">UN    </v>
          </cell>
          <cell r="D2757" t="str">
            <v>AS</v>
          </cell>
          <cell r="E2757" t="str">
            <v>107,62</v>
          </cell>
        </row>
        <row r="2758">
          <cell r="A2758">
            <v>3930</v>
          </cell>
          <cell r="B2758" t="str">
            <v xml:space="preserve">LUVA DE REDUCAO DE FERRO GALVANIZADO, COM ROSCA BSP, DE 3" X 2"                                                                                                                                                                                                                                                                                                                                                                                                                                           </v>
          </cell>
          <cell r="C2758" t="str">
            <v xml:space="preserve">UN    </v>
          </cell>
          <cell r="D2758" t="str">
            <v>AS</v>
          </cell>
          <cell r="E2758" t="str">
            <v>107,62</v>
          </cell>
        </row>
        <row r="2759">
          <cell r="A2759">
            <v>3932</v>
          </cell>
          <cell r="B2759" t="str">
            <v xml:space="preserve">LUVA DE REDUCAO DE FERRO GALVANIZADO, COM ROSCA BSP, DE 4" X 2 1/2"                                                                                                                                                                                                                                                                                                                                                                                                                                       </v>
          </cell>
          <cell r="C2759" t="str">
            <v xml:space="preserve">UN    </v>
          </cell>
          <cell r="D2759" t="str">
            <v>AS</v>
          </cell>
          <cell r="E2759" t="str">
            <v>185,83</v>
          </cell>
        </row>
        <row r="2760">
          <cell r="A2760">
            <v>3933</v>
          </cell>
          <cell r="B2760" t="str">
            <v xml:space="preserve">LUVA DE REDUCAO DE FERRO GALVANIZADO, COM ROSCA BSP, DE 4" X 2"                                                                                                                                                                                                                                                                                                                                                                                                                                           </v>
          </cell>
          <cell r="C2760" t="str">
            <v xml:space="preserve">UN    </v>
          </cell>
          <cell r="D2760" t="str">
            <v>AS</v>
          </cell>
          <cell r="E2760" t="str">
            <v>185,83</v>
          </cell>
        </row>
        <row r="2761">
          <cell r="A2761">
            <v>3934</v>
          </cell>
          <cell r="B2761" t="str">
            <v xml:space="preserve">LUVA DE REDUCAO DE FERRO GALVANIZADO, COM ROSCA BSP, DE 4" X 3"                                                                                                                                                                                                                                                                                                                                                                                                                                           </v>
          </cell>
          <cell r="C2761" t="str">
            <v xml:space="preserve">UN    </v>
          </cell>
          <cell r="D2761" t="str">
            <v>AS</v>
          </cell>
          <cell r="E2761" t="str">
            <v>185,83</v>
          </cell>
        </row>
        <row r="2762">
          <cell r="A2762">
            <v>40355</v>
          </cell>
          <cell r="B2762" t="str">
            <v xml:space="preserve">LUVA DE REDUCAO EM ACO CARBONO, COM ENCAIXE PARA SOLDA DN SW, PRESSAO 3.000 LBS,  3/4 " X 1/2"                                                                                                                                                                                                                                                                                                                                                                                                            </v>
          </cell>
          <cell r="C2762" t="str">
            <v xml:space="preserve">UN    </v>
          </cell>
          <cell r="D2762" t="str">
            <v>AS</v>
          </cell>
          <cell r="E2762" t="str">
            <v>12,72</v>
          </cell>
        </row>
        <row r="2763">
          <cell r="A2763">
            <v>40364</v>
          </cell>
          <cell r="B2763" t="str">
            <v xml:space="preserve">LUVA DE REDUCAO EM ACO CARBONO, COM ENCAIXE PARA SOLDA DN SW, PRESSAO 3.000 LBS, DN 1 1/2" X 1 1/4"                                                                                                                                                                                                                                                                                                                                                                                                       </v>
          </cell>
          <cell r="C2763" t="str">
            <v xml:space="preserve">UN    </v>
          </cell>
          <cell r="D2763" t="str">
            <v>AS</v>
          </cell>
          <cell r="E2763" t="str">
            <v>59,60</v>
          </cell>
        </row>
        <row r="2764">
          <cell r="A2764">
            <v>40361</v>
          </cell>
          <cell r="B2764" t="str">
            <v xml:space="preserve">LUVA DE REDUCAO EM ACO CARBONO, COM ENCAIXE PARA SOLDA DN SW, PRESSAO 3.000 LBS, DN 1 1/4"  X 1"                                                                                                                                                                                                                                                                                                                                                                                                          </v>
          </cell>
          <cell r="C2764" t="str">
            <v xml:space="preserve">UN    </v>
          </cell>
          <cell r="D2764" t="str">
            <v>AS</v>
          </cell>
          <cell r="E2764" t="str">
            <v>46,60</v>
          </cell>
        </row>
        <row r="2765">
          <cell r="A2765">
            <v>40358</v>
          </cell>
          <cell r="B2765" t="str">
            <v xml:space="preserve">LUVA DE REDUCAO EM ACO CARBONO, COM ENCAIXE PARA SOLDA DN SW, PRESSAO 3.000 LBS, DN 1" X 3/4"                                                                                                                                                                                                                                                                                                                                                                                                             </v>
          </cell>
          <cell r="C2765" t="str">
            <v xml:space="preserve">UN    </v>
          </cell>
          <cell r="D2765" t="str">
            <v>AS</v>
          </cell>
          <cell r="E2765" t="str">
            <v>17,76</v>
          </cell>
        </row>
        <row r="2766">
          <cell r="A2766">
            <v>40370</v>
          </cell>
          <cell r="B2766" t="str">
            <v xml:space="preserve">LUVA DE REDUCAO EM ACO CARBONO, COM ENCAIXE PARA SOLDA DN SW, PRESSAO 3.000 LBS, DN 2 1/2" X 2"                                                                                                                                                                                                                                                                                                                                                                                                           </v>
          </cell>
          <cell r="C2766" t="str">
            <v xml:space="preserve">UN    </v>
          </cell>
          <cell r="D2766" t="str">
            <v>AS</v>
          </cell>
          <cell r="E2766" t="str">
            <v>189,10</v>
          </cell>
        </row>
        <row r="2767">
          <cell r="A2767">
            <v>40367</v>
          </cell>
          <cell r="B2767" t="str">
            <v xml:space="preserve">LUVA DE REDUCAO EM ACO CARBONO, COM ENCAIXE PARA SOLDA DN SW, PRESSAO 3.000 LBS, DN 2" X 1 1/2"                                                                                                                                                                                                                                                                                                                                                                                                           </v>
          </cell>
          <cell r="C2767" t="str">
            <v xml:space="preserve">UN    </v>
          </cell>
          <cell r="D2767" t="str">
            <v>AS</v>
          </cell>
          <cell r="E2767" t="str">
            <v>93,99</v>
          </cell>
        </row>
        <row r="2768">
          <cell r="A2768">
            <v>40373</v>
          </cell>
          <cell r="B2768" t="str">
            <v xml:space="preserve">LUVA DE REDUCAO EM ACO CARBONO, COM ENCAIXE PARA SOLDA DN SW, PRESSAO 3.000 LBS, DN 3" X 2 1/2"                                                                                                                                                                                                                                                                                                                                                                                                           </v>
          </cell>
          <cell r="C2768" t="str">
            <v xml:space="preserve">UN    </v>
          </cell>
          <cell r="D2768" t="str">
            <v>AS</v>
          </cell>
          <cell r="E2768" t="str">
            <v>255,72</v>
          </cell>
        </row>
        <row r="2769">
          <cell r="A2769">
            <v>39312</v>
          </cell>
          <cell r="B2769" t="str">
            <v xml:space="preserve">LUVA DE REDUCAO PARA TUBO PEX, PLASTICA, PARA CONEXAO COM CRIMPAGEM, DN 20 X 16 MM                                                                                                                                                                                                                                                                                                                                                                                                                        </v>
          </cell>
          <cell r="C2769" t="str">
            <v xml:space="preserve">UN    </v>
          </cell>
          <cell r="D2769" t="str">
            <v>AS</v>
          </cell>
          <cell r="E2769" t="str">
            <v>13,58</v>
          </cell>
        </row>
        <row r="2770">
          <cell r="A2770">
            <v>39313</v>
          </cell>
          <cell r="B2770" t="str">
            <v xml:space="preserve">LUVA DE REDUCAO PARA TUBO PEX, PLASTICA, PARA CONEXAO COM CRIMPAGEM, DN 25 X 16 MM                                                                                                                                                                                                                                                                                                                                                                                                                        </v>
          </cell>
          <cell r="C2770" t="str">
            <v xml:space="preserve">UN    </v>
          </cell>
          <cell r="D2770" t="str">
            <v>AS</v>
          </cell>
          <cell r="E2770" t="str">
            <v>17,73</v>
          </cell>
        </row>
        <row r="2771">
          <cell r="A2771">
            <v>39314</v>
          </cell>
          <cell r="B2771" t="str">
            <v xml:space="preserve">LUVA DE REDUCAO PARA TUBO PEX, PLASTICA, PARA CONEXAO COM CRIMPAGEM, DN 32 X 25 MM                                                                                                                                                                                                                                                                                                                                                                                                                        </v>
          </cell>
          <cell r="C2771" t="str">
            <v xml:space="preserve">UN    </v>
          </cell>
          <cell r="D2771" t="str">
            <v>AS</v>
          </cell>
          <cell r="E2771" t="str">
            <v>28,15</v>
          </cell>
        </row>
        <row r="2772">
          <cell r="A2772">
            <v>3907</v>
          </cell>
          <cell r="B2772" t="str">
            <v xml:space="preserve">LUVA DE REDUCAO ROSCAVEL, PVC, 1" X 3/4", PARA AGUA FRIA PREDIAL                                                                                                                                                                                                                                                                                                                                                                                                                                          </v>
          </cell>
          <cell r="C2772" t="str">
            <v xml:space="preserve">UN    </v>
          </cell>
          <cell r="D2772" t="str">
            <v>CR</v>
          </cell>
          <cell r="E2772" t="str">
            <v>6,98</v>
          </cell>
        </row>
        <row r="2773">
          <cell r="A2773">
            <v>3889</v>
          </cell>
          <cell r="B2773" t="str">
            <v xml:space="preserve">LUVA DE REDUCAO ROSCAVEL, PVC, 3/4" X 1/2", PARA AGUA FRIA PREDIAL                                                                                                                                                                                                                                                                                                                                                                                                                                        </v>
          </cell>
          <cell r="C2773" t="str">
            <v xml:space="preserve">UN    </v>
          </cell>
          <cell r="D2773" t="str">
            <v>CR</v>
          </cell>
          <cell r="E2773" t="str">
            <v>4,97</v>
          </cell>
        </row>
        <row r="2774">
          <cell r="A2774">
            <v>3868</v>
          </cell>
          <cell r="B2774" t="str">
            <v xml:space="preserve">LUVA DE REDUCAO SOLDAVEL, PVC, 25 MM X 20 MM, PARA AGUA FRIA PREDIAL                                                                                                                                                                                                                                                                                                                                                                                                                                      </v>
          </cell>
          <cell r="C2774" t="str">
            <v xml:space="preserve">UN    </v>
          </cell>
          <cell r="D2774" t="str">
            <v>CR</v>
          </cell>
          <cell r="E2774" t="str">
            <v>1,82</v>
          </cell>
        </row>
        <row r="2775">
          <cell r="A2775">
            <v>3869</v>
          </cell>
          <cell r="B2775" t="str">
            <v xml:space="preserve">LUVA DE REDUCAO SOLDAVEL, PVC, 32 MM X 25 MM, PARA AGUA FRIA PREDIAL                                                                                                                                                                                                                                                                                                                                                                                                                                      </v>
          </cell>
          <cell r="C2775" t="str">
            <v xml:space="preserve">UN    </v>
          </cell>
          <cell r="D2775" t="str">
            <v>CR</v>
          </cell>
          <cell r="E2775" t="str">
            <v>4,04</v>
          </cell>
        </row>
        <row r="2776">
          <cell r="A2776">
            <v>3872</v>
          </cell>
          <cell r="B2776" t="str">
            <v xml:space="preserve">LUVA DE REDUCAO SOLDAVEL, PVC, 40 MM X 32 MM, PARA AGUA FRIA PREDIAL                                                                                                                                                                                                                                                                                                                                                                                                                                      </v>
          </cell>
          <cell r="C2776" t="str">
            <v xml:space="preserve">UN    </v>
          </cell>
          <cell r="D2776" t="str">
            <v>CR</v>
          </cell>
          <cell r="E2776" t="str">
            <v>6,89</v>
          </cell>
        </row>
        <row r="2777">
          <cell r="A2777">
            <v>3850</v>
          </cell>
          <cell r="B2777" t="str">
            <v xml:space="preserve">LUVA DE REDUCAO SOLDAVEL, PVC, 60 MM X 50 MM, PARA AGUA FRIA PREDIAL                                                                                                                                                                                                                                                                                                                                                                                                                                      </v>
          </cell>
          <cell r="C2777" t="str">
            <v xml:space="preserve">UN    </v>
          </cell>
          <cell r="D2777" t="str">
            <v>CR</v>
          </cell>
          <cell r="E2777" t="str">
            <v>15,90</v>
          </cell>
        </row>
        <row r="2778">
          <cell r="A2778">
            <v>38023</v>
          </cell>
          <cell r="B2778" t="str">
            <v xml:space="preserve">LUVA DE REDUCAO, SOLDAVEL, PVC, 50 X 25 MM, PARA AGUA FRIA PREDIAL                                                                                                                                                                                                                                                                                                                                                                                                                                        </v>
          </cell>
          <cell r="C2778" t="str">
            <v xml:space="preserve">UN    </v>
          </cell>
          <cell r="D2778" t="str">
            <v>CR</v>
          </cell>
          <cell r="E2778" t="str">
            <v>8,09</v>
          </cell>
        </row>
        <row r="2779">
          <cell r="A2779">
            <v>37986</v>
          </cell>
          <cell r="B2779" t="str">
            <v xml:space="preserve">LUVA DE TRANSICAO DE CPVC X PVC, SOLDAVEL, 22 X 25 MM, PARA AGUA QUENTE                                                                                                                                                                                                                                                                                                                                                                                                                                   </v>
          </cell>
          <cell r="C2779" t="str">
            <v xml:space="preserve">UN    </v>
          </cell>
          <cell r="D2779" t="str">
            <v>CR</v>
          </cell>
          <cell r="E2779" t="str">
            <v>2,20</v>
          </cell>
        </row>
        <row r="2780">
          <cell r="A2780">
            <v>37987</v>
          </cell>
          <cell r="B2780" t="str">
            <v xml:space="preserve">LUVA DE TRANSICAO, CPVC, SOLDAVEL, 42 MM X 1 1/2", PARA AGUA QUENTE                                                                                                                                                                                                                                                                                                                                                                                                                                       </v>
          </cell>
          <cell r="C2780" t="str">
            <v xml:space="preserve">UN    </v>
          </cell>
          <cell r="D2780" t="str">
            <v>CR</v>
          </cell>
          <cell r="E2780" t="str">
            <v>109,73</v>
          </cell>
        </row>
        <row r="2781">
          <cell r="A2781">
            <v>37988</v>
          </cell>
          <cell r="B2781" t="str">
            <v xml:space="preserve">LUVA DE TRANSICAO, CPVC, SOLDAVEL, 54 MM X 2", PARA AGUA QUENTE PREDIAL                                                                                                                                                                                                                                                                                                                                                                                                                                   </v>
          </cell>
          <cell r="C2781" t="str">
            <v xml:space="preserve">UN    </v>
          </cell>
          <cell r="D2781" t="str">
            <v>CR</v>
          </cell>
          <cell r="E2781" t="str">
            <v>174,36</v>
          </cell>
        </row>
        <row r="2782">
          <cell r="A2782">
            <v>21120</v>
          </cell>
          <cell r="B2782" t="str">
            <v xml:space="preserve">LUVA DE TRANSICAO, CPVC, 15 MM X 1/2", PARA AGUA QUENTE PREDIAL                                                                                                                                                                                                                                                                                                                                                                                                                                           </v>
          </cell>
          <cell r="C2782" t="str">
            <v xml:space="preserve">UN    </v>
          </cell>
          <cell r="D2782" t="str">
            <v>CR</v>
          </cell>
          <cell r="E2782" t="str">
            <v>11,22</v>
          </cell>
        </row>
        <row r="2783">
          <cell r="A2783">
            <v>39318</v>
          </cell>
          <cell r="B2783" t="str">
            <v xml:space="preserve">LUVA DE TRANSICAO, CPVC, 22 MM X 1/2", PARA AGUA QUENTE                                                                                                                                                                                                                                                                                                                                                                                                                                                   </v>
          </cell>
          <cell r="C2783" t="str">
            <v xml:space="preserve">UN    </v>
          </cell>
          <cell r="D2783" t="str">
            <v>CR</v>
          </cell>
          <cell r="E2783" t="str">
            <v>10,43</v>
          </cell>
        </row>
        <row r="2784">
          <cell r="A2784">
            <v>40366</v>
          </cell>
          <cell r="B2784" t="str">
            <v xml:space="preserve">LUVA EM ACO CARBONO, SOLDAVEL, PRESSAO 3.000 LBS, DN 1 1/2"                                                                                                                                                                                                                                                                                                                                                                                                                                               </v>
          </cell>
          <cell r="C2784" t="str">
            <v xml:space="preserve">UN    </v>
          </cell>
          <cell r="D2784" t="str">
            <v>AS</v>
          </cell>
          <cell r="E2784" t="str">
            <v>46,49</v>
          </cell>
        </row>
        <row r="2785">
          <cell r="A2785">
            <v>40363</v>
          </cell>
          <cell r="B2785" t="str">
            <v xml:space="preserve">LUVA EM ACO CARBONO, SOLDAVEL, PRESSAO 3.000 LBS, DN 1 1/4"                                                                                                                                                                                                                                                                                                                                                                                                                                               </v>
          </cell>
          <cell r="C2785" t="str">
            <v xml:space="preserve">UN    </v>
          </cell>
          <cell r="D2785" t="str">
            <v>AS</v>
          </cell>
          <cell r="E2785" t="str">
            <v>36,36</v>
          </cell>
        </row>
        <row r="2786">
          <cell r="A2786">
            <v>40354</v>
          </cell>
          <cell r="B2786" t="str">
            <v xml:space="preserve">LUVA EM ACO CARBONO, SOLDAVEL, PRESSAO 3.000 LBS, DN 1/2"                                                                                                                                                                                                                                                                                                                                                                                                                                                 </v>
          </cell>
          <cell r="C2786" t="str">
            <v xml:space="preserve">UN    </v>
          </cell>
          <cell r="D2786" t="str">
            <v>AS</v>
          </cell>
          <cell r="E2786" t="str">
            <v>15,83</v>
          </cell>
        </row>
        <row r="2787">
          <cell r="A2787">
            <v>40360</v>
          </cell>
          <cell r="B2787" t="str">
            <v xml:space="preserve">LUVA EM ACO CARBONO, SOLDAVEL, PRESSAO 3.000 LBS, DN 1"                                                                                                                                                                                                                                                                                                                                                                                                                                                   </v>
          </cell>
          <cell r="C2787" t="str">
            <v xml:space="preserve">UN    </v>
          </cell>
          <cell r="D2787" t="str">
            <v>AS</v>
          </cell>
          <cell r="E2787" t="str">
            <v>23,84</v>
          </cell>
        </row>
        <row r="2788">
          <cell r="A2788">
            <v>40372</v>
          </cell>
          <cell r="B2788" t="str">
            <v xml:space="preserve">LUVA EM ACO CARBONO, SOLDAVEL, PRESSAO 3.000 LBS, DN 2 1/2"                                                                                                                                                                                                                                                                                                                                                                                                                                               </v>
          </cell>
          <cell r="C2788" t="str">
            <v xml:space="preserve">UN    </v>
          </cell>
          <cell r="D2788" t="str">
            <v>AS</v>
          </cell>
          <cell r="E2788" t="str">
            <v>147,20</v>
          </cell>
        </row>
        <row r="2789">
          <cell r="A2789">
            <v>40369</v>
          </cell>
          <cell r="B2789" t="str">
            <v xml:space="preserve">LUVA EM ACO CARBONO, SOLDAVEL, PRESSAO 3.000 LBS, DN 2"                                                                                                                                                                                                                                                                                                                                                                                                                                                   </v>
          </cell>
          <cell r="C2789" t="str">
            <v xml:space="preserve">UN    </v>
          </cell>
          <cell r="D2789" t="str">
            <v>AS</v>
          </cell>
          <cell r="E2789" t="str">
            <v>73,26</v>
          </cell>
        </row>
        <row r="2790">
          <cell r="A2790">
            <v>40357</v>
          </cell>
          <cell r="B2790" t="str">
            <v xml:space="preserve">LUVA EM ACO CARBONO, SOLDAVEL, PRESSAO 3.000 LBS, DN 3/4"                                                                                                                                                                                                                                                                                                                                                                                                                                                 </v>
          </cell>
          <cell r="C2790" t="str">
            <v xml:space="preserve">UN    </v>
          </cell>
          <cell r="D2790" t="str">
            <v>AS</v>
          </cell>
          <cell r="E2790" t="str">
            <v>17,76</v>
          </cell>
        </row>
        <row r="2791">
          <cell r="A2791">
            <v>40375</v>
          </cell>
          <cell r="B2791" t="str">
            <v xml:space="preserve">LUVA EM ACO CARBONO, SOLDAVEL, PRESSAO 3.000 LBS, DN 3"                                                                                                                                                                                                                                                                                                                                                                                                                                                   </v>
          </cell>
          <cell r="C2791" t="str">
            <v xml:space="preserve">UN    </v>
          </cell>
          <cell r="D2791" t="str">
            <v>AS</v>
          </cell>
          <cell r="E2791" t="str">
            <v>199,28</v>
          </cell>
        </row>
        <row r="2792">
          <cell r="A2792">
            <v>1893</v>
          </cell>
          <cell r="B2792" t="str">
            <v xml:space="preserve">LUVA EM PVC RIGIDO ROSCAVEL, DE 1 1/2", PARA ELETRODUTO                                                                                                                                                                                                                                                                                                                                                                                                                                                   </v>
          </cell>
          <cell r="C2792" t="str">
            <v xml:space="preserve">UN    </v>
          </cell>
          <cell r="D2792" t="str">
            <v>CR</v>
          </cell>
          <cell r="E2792" t="str">
            <v>2,05</v>
          </cell>
        </row>
        <row r="2793">
          <cell r="A2793">
            <v>1902</v>
          </cell>
          <cell r="B2793" t="str">
            <v xml:space="preserve">LUVA EM PVC RIGIDO ROSCAVEL, DE 1 1/4", PARA ELETRODUTO                                                                                                                                                                                                                                                                                                                                                                                                                                                   </v>
          </cell>
          <cell r="C2793" t="str">
            <v xml:space="preserve">UN    </v>
          </cell>
          <cell r="D2793" t="str">
            <v>CR</v>
          </cell>
          <cell r="E2793" t="str">
            <v>1,49</v>
          </cell>
        </row>
        <row r="2794">
          <cell r="A2794">
            <v>1901</v>
          </cell>
          <cell r="B2794" t="str">
            <v xml:space="preserve">LUVA EM PVC RIGIDO ROSCAVEL, DE 1/2", PARA ELETRODUTO                                                                                                                                                                                                                                                                                                                                                                                                                                                     </v>
          </cell>
          <cell r="C2794" t="str">
            <v xml:space="preserve">UN    </v>
          </cell>
          <cell r="D2794" t="str">
            <v>CR</v>
          </cell>
          <cell r="E2794" t="str">
            <v>0,46</v>
          </cell>
        </row>
        <row r="2795">
          <cell r="A2795">
            <v>1892</v>
          </cell>
          <cell r="B2795" t="str">
            <v xml:space="preserve">LUVA EM PVC RIGIDO ROSCAVEL, DE 1", PARA ELETRODUTO                                                                                                                                                                                                                                                                                                                                                                                                                                                       </v>
          </cell>
          <cell r="C2795" t="str">
            <v xml:space="preserve">UN    </v>
          </cell>
          <cell r="D2795" t="str">
            <v>CR</v>
          </cell>
          <cell r="E2795" t="str">
            <v>0,96</v>
          </cell>
        </row>
        <row r="2796">
          <cell r="A2796">
            <v>1907</v>
          </cell>
          <cell r="B2796" t="str">
            <v xml:space="preserve">LUVA EM PVC RIGIDO ROSCAVEL, DE 2 1/2", PARA ELETRODUTO                                                                                                                                                                                                                                                                                                                                                                                                                                                   </v>
          </cell>
          <cell r="C2796" t="str">
            <v xml:space="preserve">UN    </v>
          </cell>
          <cell r="D2796" t="str">
            <v>CR</v>
          </cell>
          <cell r="E2796" t="str">
            <v>6,61</v>
          </cell>
        </row>
        <row r="2797">
          <cell r="A2797">
            <v>1894</v>
          </cell>
          <cell r="B2797" t="str">
            <v xml:space="preserve">LUVA EM PVC RIGIDO ROSCAVEL, DE 2", PARA ELETRODUTO                                                                                                                                                                                                                                                                                                                                                                                                                                                       </v>
          </cell>
          <cell r="C2797" t="str">
            <v xml:space="preserve">UN    </v>
          </cell>
          <cell r="D2797" t="str">
            <v>CR</v>
          </cell>
          <cell r="E2797" t="str">
            <v>2,97</v>
          </cell>
        </row>
        <row r="2798">
          <cell r="A2798">
            <v>1891</v>
          </cell>
          <cell r="B2798" t="str">
            <v xml:space="preserve">LUVA EM PVC RIGIDO ROSCAVEL, DE 3/4", PARA ELETRODUTO                                                                                                                                                                                                                                                                                                                                                                                                                                                     </v>
          </cell>
          <cell r="C2798" t="str">
            <v xml:space="preserve">UN    </v>
          </cell>
          <cell r="D2798" t="str">
            <v>CR</v>
          </cell>
          <cell r="E2798" t="str">
            <v>0,69</v>
          </cell>
        </row>
        <row r="2799">
          <cell r="A2799">
            <v>1896</v>
          </cell>
          <cell r="B2799" t="str">
            <v xml:space="preserve">LUVA EM PVC RIGIDO ROSCAVEL, DE 3", PARA ELETRODUTO                                                                                                                                                                                                                                                                                                                                                                                                                                                       </v>
          </cell>
          <cell r="C2799" t="str">
            <v xml:space="preserve">UN    </v>
          </cell>
          <cell r="D2799" t="str">
            <v>CR</v>
          </cell>
          <cell r="E2799" t="str">
            <v>8,88</v>
          </cell>
        </row>
        <row r="2800">
          <cell r="A2800">
            <v>1895</v>
          </cell>
          <cell r="B2800" t="str">
            <v xml:space="preserve">LUVA EM PVC RIGIDO ROSCAVEL, DE 4", PARA ELETRODUTO                                                                                                                                                                                                                                                                                                                                                                                                                                                       </v>
          </cell>
          <cell r="C2800" t="str">
            <v xml:space="preserve">UN    </v>
          </cell>
          <cell r="D2800" t="str">
            <v>CR</v>
          </cell>
          <cell r="E2800" t="str">
            <v>15,60</v>
          </cell>
        </row>
        <row r="2801">
          <cell r="A2801">
            <v>2641</v>
          </cell>
          <cell r="B2801" t="str">
            <v xml:space="preserve">LUVA PARA ELETRODUTO, EM ACO GALVANIZADO ELETROLITICO, DIAMETRO DE 100 MM (4")                                                                                                                                                                                                                                                                                                                                                                                                                            </v>
          </cell>
          <cell r="C2801" t="str">
            <v xml:space="preserve">UN    </v>
          </cell>
          <cell r="D2801" t="str">
            <v>CR</v>
          </cell>
          <cell r="E2801" t="str">
            <v>24,19</v>
          </cell>
        </row>
        <row r="2802">
          <cell r="A2802">
            <v>2636</v>
          </cell>
          <cell r="B2802" t="str">
            <v xml:space="preserve">LUVA PARA ELETRODUTO, EM ACO GALVANIZADO ELETROLITICO, DIAMETRO DE 15 MM (1/2")                                                                                                                                                                                                                                                                                                                                                                                                                           </v>
          </cell>
          <cell r="C2802" t="str">
            <v xml:space="preserve">UN    </v>
          </cell>
          <cell r="D2802" t="str">
            <v>CR</v>
          </cell>
          <cell r="E2802" t="str">
            <v>1,56</v>
          </cell>
        </row>
        <row r="2803">
          <cell r="A2803">
            <v>2637</v>
          </cell>
          <cell r="B2803" t="str">
            <v xml:space="preserve">LUVA PARA ELETRODUTO, EM ACO GALVANIZADO ELETROLITICO, DIAMETRO DE 20 MM (3/4")                                                                                                                                                                                                                                                                                                                                                                                                                           </v>
          </cell>
          <cell r="C2803" t="str">
            <v xml:space="preserve">UN    </v>
          </cell>
          <cell r="D2803" t="str">
            <v>CR</v>
          </cell>
          <cell r="E2803" t="str">
            <v>1,66</v>
          </cell>
        </row>
        <row r="2804">
          <cell r="A2804">
            <v>2638</v>
          </cell>
          <cell r="B2804" t="str">
            <v xml:space="preserve">LUVA PARA ELETRODUTO, EM ACO GALVANIZADO ELETROLITICO, DIAMETRO DE 25 MM (1")                                                                                                                                                                                                                                                                                                                                                                                                                             </v>
          </cell>
          <cell r="C2804" t="str">
            <v xml:space="preserve">UN    </v>
          </cell>
          <cell r="D2804" t="str">
            <v>CR</v>
          </cell>
          <cell r="E2804" t="str">
            <v>1,93</v>
          </cell>
        </row>
        <row r="2805">
          <cell r="A2805">
            <v>2639</v>
          </cell>
          <cell r="B2805" t="str">
            <v xml:space="preserve">LUVA PARA ELETRODUTO, EM ACO GALVANIZADO ELETROLITICO, DIAMETRO DE 32 MM (1 1/4")                                                                                                                                                                                                                                                                                                                                                                                                                         </v>
          </cell>
          <cell r="C2805" t="str">
            <v xml:space="preserve">UN    </v>
          </cell>
          <cell r="D2805" t="str">
            <v>CR</v>
          </cell>
          <cell r="E2805" t="str">
            <v>3,42</v>
          </cell>
        </row>
        <row r="2806">
          <cell r="A2806">
            <v>2644</v>
          </cell>
          <cell r="B2806" t="str">
            <v xml:space="preserve">LUVA PARA ELETRODUTO, EM ACO GALVANIZADO ELETROLITICO, DIAMETRO DE 40 MM (1 1/2")                                                                                                                                                                                                                                                                                                                                                                                                                         </v>
          </cell>
          <cell r="C2806" t="str">
            <v xml:space="preserve">UN    </v>
          </cell>
          <cell r="D2806" t="str">
            <v>CR</v>
          </cell>
          <cell r="E2806" t="str">
            <v>4,95</v>
          </cell>
        </row>
        <row r="2807">
          <cell r="A2807">
            <v>2643</v>
          </cell>
          <cell r="B2807" t="str">
            <v xml:space="preserve">LUVA PARA ELETRODUTO, EM ACO GALVANIZADO ELETROLITICO, DIAMETRO DE 50 MM (2")                                                                                                                                                                                                                                                                                                                                                                                                                             </v>
          </cell>
          <cell r="C2807" t="str">
            <v xml:space="preserve">UN    </v>
          </cell>
          <cell r="D2807" t="str">
            <v>CR</v>
          </cell>
          <cell r="E2807" t="str">
            <v>6,90</v>
          </cell>
        </row>
        <row r="2808">
          <cell r="A2808">
            <v>2640</v>
          </cell>
          <cell r="B2808" t="str">
            <v xml:space="preserve">LUVA PARA ELETRODUTO, EM ACO GALVANIZADO ELETROLITICO, DIAMETRO DE 65 MM (2 1/2")                                                                                                                                                                                                                                                                                                                                                                                                                         </v>
          </cell>
          <cell r="C2808" t="str">
            <v xml:space="preserve">UN    </v>
          </cell>
          <cell r="D2808" t="str">
            <v>CR</v>
          </cell>
          <cell r="E2808" t="str">
            <v>10,07</v>
          </cell>
        </row>
        <row r="2809">
          <cell r="A2809">
            <v>2642</v>
          </cell>
          <cell r="B2809" t="str">
            <v xml:space="preserve">LUVA PARA ELETRODUTO, EM ACO GALVANIZADO ELETROLITICO, DIAMETRO DE 80 MM (3")                                                                                                                                                                                                                                                                                                                                                                                                                             </v>
          </cell>
          <cell r="C2809" t="str">
            <v xml:space="preserve">UN    </v>
          </cell>
          <cell r="D2809" t="str">
            <v>CR</v>
          </cell>
          <cell r="E2809" t="str">
            <v>15,33</v>
          </cell>
        </row>
        <row r="2810">
          <cell r="A2810">
            <v>39310</v>
          </cell>
          <cell r="B2810" t="str">
            <v xml:space="preserve">LUVA PARA TUBO PEX, PLASTICA, PARA CONEXAO COM CRIMPAGEM, DN 25 MM                                                                                                                                                                                                                                                                                                                                                                                                                                        </v>
          </cell>
          <cell r="C2810" t="str">
            <v xml:space="preserve">UN    </v>
          </cell>
          <cell r="D2810" t="str">
            <v>AS</v>
          </cell>
          <cell r="E2810" t="str">
            <v>20,63</v>
          </cell>
        </row>
        <row r="2811">
          <cell r="A2811">
            <v>39311</v>
          </cell>
          <cell r="B2811" t="str">
            <v xml:space="preserve">LUVA PARA TUBO PEX, PLASTICA, PARA CONEXAO COM CRIMPAGEM, DN 32 MM                                                                                                                                                                                                                                                                                                                                                                                                                                        </v>
          </cell>
          <cell r="C2811" t="str">
            <v xml:space="preserve">UN    </v>
          </cell>
          <cell r="D2811" t="str">
            <v>AS</v>
          </cell>
          <cell r="E2811" t="str">
            <v>31,00</v>
          </cell>
        </row>
        <row r="2812">
          <cell r="A2812">
            <v>39855</v>
          </cell>
          <cell r="B2812" t="str">
            <v xml:space="preserve">LUVA PASSANTE DE COBRE (REF 601) SEM ANEL DE SOLDA, BOLSA 15 MM                                                                                                                                                                                                                                                                                                                                                                                                                                           </v>
          </cell>
          <cell r="C2812" t="str">
            <v xml:space="preserve">UN    </v>
          </cell>
          <cell r="D2812" t="str">
            <v>AS</v>
          </cell>
          <cell r="E2812" t="str">
            <v>2,84</v>
          </cell>
        </row>
        <row r="2813">
          <cell r="A2813">
            <v>39856</v>
          </cell>
          <cell r="B2813" t="str">
            <v xml:space="preserve">LUVA PASSANTE DE COBRE (REF 601) SEM ANEL DE SOLDA, BOLSA 22 MM                                                                                                                                                                                                                                                                                                                                                                                                                                           </v>
          </cell>
          <cell r="C2813" t="str">
            <v xml:space="preserve">UN    </v>
          </cell>
          <cell r="D2813" t="str">
            <v>AS</v>
          </cell>
          <cell r="E2813" t="str">
            <v>6,71</v>
          </cell>
        </row>
        <row r="2814">
          <cell r="A2814">
            <v>39857</v>
          </cell>
          <cell r="B2814" t="str">
            <v xml:space="preserve">LUVA PASSANTE DE COBRE (REF 601) SEM ANEL DE SOLDA, BOLSA 28 MM                                                                                                                                                                                                                                                                                                                                                                                                                                           </v>
          </cell>
          <cell r="C2814" t="str">
            <v xml:space="preserve">UN    </v>
          </cell>
          <cell r="D2814" t="str">
            <v>AS</v>
          </cell>
          <cell r="E2814" t="str">
            <v>10,85</v>
          </cell>
        </row>
        <row r="2815">
          <cell r="A2815">
            <v>39858</v>
          </cell>
          <cell r="B2815" t="str">
            <v xml:space="preserve">LUVA PASSANTE DE COBRE (REF 601) SEM ANEL DE SOLDA, BOLSA 35 MM                                                                                                                                                                                                                                                                                                                                                                                                                                           </v>
          </cell>
          <cell r="C2815" t="str">
            <v xml:space="preserve">UN    </v>
          </cell>
          <cell r="D2815" t="str">
            <v>AS</v>
          </cell>
          <cell r="E2815" t="str">
            <v>24,08</v>
          </cell>
        </row>
        <row r="2816">
          <cell r="A2816">
            <v>39859</v>
          </cell>
          <cell r="B2816" t="str">
            <v xml:space="preserve">LUVA PASSANTE DE COBRE (REF 601) SEM ANEL DE SOLDA, BOLSA 42 MM                                                                                                                                                                                                                                                                                                                                                                                                                                           </v>
          </cell>
          <cell r="C2816" t="str">
            <v xml:space="preserve">UN    </v>
          </cell>
          <cell r="D2816" t="str">
            <v>AS</v>
          </cell>
          <cell r="E2816" t="str">
            <v>37,12</v>
          </cell>
        </row>
        <row r="2817">
          <cell r="A2817">
            <v>39860</v>
          </cell>
          <cell r="B2817" t="str">
            <v xml:space="preserve">LUVA PASSANTE DE COBRE (REF 601) SEM ANEL DE SOLDA, BOLSA 54 MM                                                                                                                                                                                                                                                                                                                                                                                                                                           </v>
          </cell>
          <cell r="C2817" t="str">
            <v xml:space="preserve">UN    </v>
          </cell>
          <cell r="D2817" t="str">
            <v>AS</v>
          </cell>
          <cell r="E2817" t="str">
            <v>56,97</v>
          </cell>
        </row>
        <row r="2818">
          <cell r="A2818">
            <v>39861</v>
          </cell>
          <cell r="B2818" t="str">
            <v xml:space="preserve">LUVA PASSANTE DE COBRE (REF 601) SEM ANEL DE SOLDA, BOLSA 66 MM                                                                                                                                                                                                                                                                                                                                                                                                                                           </v>
          </cell>
          <cell r="C2818" t="str">
            <v xml:space="preserve">UN    </v>
          </cell>
          <cell r="D2818" t="str">
            <v>AS</v>
          </cell>
          <cell r="E2818" t="str">
            <v>162,66</v>
          </cell>
        </row>
        <row r="2819">
          <cell r="A2819">
            <v>3867</v>
          </cell>
          <cell r="B2819" t="str">
            <v xml:space="preserve">LUVA PVC SOLDAVEL, 110 MM, PARA AGUA FRIA PREDIAL                                                                                                                                                                                                                                                                                                                                                                                                                                                         </v>
          </cell>
          <cell r="C2819" t="str">
            <v xml:space="preserve">UN    </v>
          </cell>
          <cell r="D2819" t="str">
            <v>CR</v>
          </cell>
          <cell r="E2819" t="str">
            <v>96,83</v>
          </cell>
        </row>
        <row r="2820">
          <cell r="A2820">
            <v>3861</v>
          </cell>
          <cell r="B2820" t="str">
            <v xml:space="preserve">LUVA PVC SOLDAVEL, 20 MM, PARA AGUA FRIA PREDIAL                                                                                                                                                                                                                                                                                                                                                                                                                                                          </v>
          </cell>
          <cell r="C2820" t="str">
            <v xml:space="preserve">UN    </v>
          </cell>
          <cell r="D2820" t="str">
            <v>CR</v>
          </cell>
          <cell r="E2820" t="str">
            <v>1,00</v>
          </cell>
        </row>
        <row r="2821">
          <cell r="A2821">
            <v>3904</v>
          </cell>
          <cell r="B2821" t="str">
            <v xml:space="preserve">LUVA PVC SOLDAVEL, 25 MM, PARA AGUA FRIA PREDIAL                                                                                                                                                                                                                                                                                                                                                                                                                                                          </v>
          </cell>
          <cell r="C2821" t="str">
            <v xml:space="preserve">UN    </v>
          </cell>
          <cell r="D2821" t="str">
            <v>CR</v>
          </cell>
          <cell r="E2821" t="str">
            <v>1,07</v>
          </cell>
        </row>
        <row r="2822">
          <cell r="A2822">
            <v>3903</v>
          </cell>
          <cell r="B2822" t="str">
            <v xml:space="preserve">LUVA PVC SOLDAVEL, 32 MM, PARA AGUA FRIA PREDIAL                                                                                                                                                                                                                                                                                                                                                                                                                                                          </v>
          </cell>
          <cell r="C2822" t="str">
            <v xml:space="preserve">UN    </v>
          </cell>
          <cell r="D2822" t="str">
            <v>CR</v>
          </cell>
          <cell r="E2822" t="str">
            <v>2,60</v>
          </cell>
        </row>
        <row r="2823">
          <cell r="A2823">
            <v>3862</v>
          </cell>
          <cell r="B2823" t="str">
            <v xml:space="preserve">LUVA PVC SOLDAVEL, 40 MM, PARA AGUA FRIA PREDIAL                                                                                                                                                                                                                                                                                                                                                                                                                                                          </v>
          </cell>
          <cell r="C2823" t="str">
            <v xml:space="preserve">UN    </v>
          </cell>
          <cell r="D2823" t="str">
            <v>CR</v>
          </cell>
          <cell r="E2823" t="str">
            <v>5,53</v>
          </cell>
        </row>
        <row r="2824">
          <cell r="A2824">
            <v>3863</v>
          </cell>
          <cell r="B2824" t="str">
            <v xml:space="preserve">LUVA PVC SOLDAVEL, 50 MM, PARA AGUA FRIA PREDIAL                                                                                                                                                                                                                                                                                                                                                                                                                                                          </v>
          </cell>
          <cell r="C2824" t="str">
            <v xml:space="preserve">UN    </v>
          </cell>
          <cell r="D2824" t="str">
            <v>CR</v>
          </cell>
          <cell r="E2824" t="str">
            <v>5,67</v>
          </cell>
        </row>
        <row r="2825">
          <cell r="A2825">
            <v>3864</v>
          </cell>
          <cell r="B2825" t="str">
            <v xml:space="preserve">LUVA PVC SOLDAVEL, 60 MM, PARA AGUA FRIA PREDIAL                                                                                                                                                                                                                                                                                                                                                                                                                                                          </v>
          </cell>
          <cell r="C2825" t="str">
            <v xml:space="preserve">UN    </v>
          </cell>
          <cell r="D2825" t="str">
            <v>CR</v>
          </cell>
          <cell r="E2825" t="str">
            <v>17,37</v>
          </cell>
        </row>
        <row r="2826">
          <cell r="A2826">
            <v>3865</v>
          </cell>
          <cell r="B2826" t="str">
            <v xml:space="preserve">LUVA PVC SOLDAVEL, 75 MM, PARA AGUA FRIA PREDIAL                                                                                                                                                                                                                                                                                                                                                                                                                                                          </v>
          </cell>
          <cell r="C2826" t="str">
            <v xml:space="preserve">UN    </v>
          </cell>
          <cell r="D2826" t="str">
            <v>CR</v>
          </cell>
          <cell r="E2826" t="str">
            <v>25,40</v>
          </cell>
        </row>
        <row r="2827">
          <cell r="A2827">
            <v>3866</v>
          </cell>
          <cell r="B2827" t="str">
            <v xml:space="preserve">LUVA PVC SOLDAVEL, 85 MM, PARA AGUA FRIA PREDIAL                                                                                                                                                                                                                                                                                                                                                                                                                                                          </v>
          </cell>
          <cell r="C2827" t="str">
            <v xml:space="preserve">UN    </v>
          </cell>
          <cell r="D2827" t="str">
            <v>CR</v>
          </cell>
          <cell r="E2827" t="str">
            <v>57,02</v>
          </cell>
        </row>
        <row r="2828">
          <cell r="A2828">
            <v>3878</v>
          </cell>
          <cell r="B2828" t="str">
            <v xml:space="preserve">LUVA PVC, ROSCAVEL, 1 1/2",  AGUA FRIA PREDIAL                                                                                                                                                                                                                                                                                                                                                                                                                                                            </v>
          </cell>
          <cell r="C2828" t="str">
            <v xml:space="preserve">UN    </v>
          </cell>
          <cell r="D2828" t="str">
            <v>CR</v>
          </cell>
          <cell r="E2828" t="str">
            <v>15,55</v>
          </cell>
        </row>
        <row r="2829">
          <cell r="A2829">
            <v>3883</v>
          </cell>
          <cell r="B2829" t="str">
            <v xml:space="preserve">LUVA PVC, ROSCAVEL, 1/2", AGUA FRIA PREDIAL                                                                                                                                                                                                                                                                                                                                                                                                                                                               </v>
          </cell>
          <cell r="C2829" t="str">
            <v xml:space="preserve">UN    </v>
          </cell>
          <cell r="D2829" t="str">
            <v>CR</v>
          </cell>
          <cell r="E2829" t="str">
            <v>1,99</v>
          </cell>
        </row>
        <row r="2830">
          <cell r="A2830">
            <v>3876</v>
          </cell>
          <cell r="B2830" t="str">
            <v xml:space="preserve">LUVA PVC, ROSCAVEL, 1", AGUA FRIA PREDIAL                                                                                                                                                                                                                                                                                                                                                                                                                                                                 </v>
          </cell>
          <cell r="C2830" t="str">
            <v xml:space="preserve">UN    </v>
          </cell>
          <cell r="D2830" t="str">
            <v>CR</v>
          </cell>
          <cell r="E2830" t="str">
            <v>6,19</v>
          </cell>
        </row>
        <row r="2831">
          <cell r="A2831">
            <v>3884</v>
          </cell>
          <cell r="B2831" t="str">
            <v xml:space="preserve">LUVA PVC, ROSCAVEL, 3/4", AGUA FRIA PREDIAL                                                                                                                                                                                                                                                                                                                                                                                                                                                               </v>
          </cell>
          <cell r="C2831" t="str">
            <v xml:space="preserve">UN    </v>
          </cell>
          <cell r="D2831" t="str">
            <v>CR</v>
          </cell>
          <cell r="E2831" t="str">
            <v>3,15</v>
          </cell>
        </row>
        <row r="2832">
          <cell r="A2832">
            <v>12892</v>
          </cell>
          <cell r="B2832" t="str">
            <v xml:space="preserve">LUVA RASPA DE COURO, CANO CURTO (PUNHO *7* CM)                                                                                                                                                                                                                                                                                                                                                                                                                                                            </v>
          </cell>
          <cell r="C2832" t="str">
            <v xml:space="preserve">PAR   </v>
          </cell>
          <cell r="D2832" t="str">
            <v>CR</v>
          </cell>
          <cell r="E2832" t="str">
            <v>11,20</v>
          </cell>
        </row>
        <row r="2833">
          <cell r="A2833">
            <v>38447</v>
          </cell>
          <cell r="B2833" t="str">
            <v xml:space="preserve">LUVA SIMPLES PPR, F/F, SOLDAVEL, DN 110 MM, PARA AGUA QUENTE PREDIAL                                                                                                                                                                                                                                                                                                                                                                                                                                      </v>
          </cell>
          <cell r="C2833" t="str">
            <v xml:space="preserve">UN    </v>
          </cell>
          <cell r="D2833" t="str">
            <v>AS</v>
          </cell>
          <cell r="E2833" t="str">
            <v>81,65</v>
          </cell>
        </row>
        <row r="2834">
          <cell r="A2834">
            <v>36320</v>
          </cell>
          <cell r="B2834" t="str">
            <v xml:space="preserve">LUVA SIMPLES PPR, F/F, SOLDAVEL, DN 20 MM, PARA AGUA QUENTE PREDIAL                                                                                                                                                                                                                                                                                                                                                                                                                                       </v>
          </cell>
          <cell r="C2834" t="str">
            <v xml:space="preserve">UN    </v>
          </cell>
          <cell r="D2834" t="str">
            <v>AS</v>
          </cell>
          <cell r="E2834" t="str">
            <v>2,19</v>
          </cell>
        </row>
        <row r="2835">
          <cell r="A2835">
            <v>36324</v>
          </cell>
          <cell r="B2835" t="str">
            <v xml:space="preserve">LUVA SIMPLES PPR, F/F, SOLDAVEL, DN 25 MM, PARA AGUA QUENTE PREDIAL                                                                                                                                                                                                                                                                                                                                                                                                                                       </v>
          </cell>
          <cell r="C2835" t="str">
            <v xml:space="preserve">UN    </v>
          </cell>
          <cell r="D2835" t="str">
            <v>AS</v>
          </cell>
          <cell r="E2835" t="str">
            <v>2,00</v>
          </cell>
        </row>
        <row r="2836">
          <cell r="A2836">
            <v>38441</v>
          </cell>
          <cell r="B2836" t="str">
            <v xml:space="preserve">LUVA SIMPLES PPR, F/F, SOLDAVEL, DN 32 MM, PARA AGUA QUENTE PREDIAL                                                                                                                                                                                                                                                                                                                                                                                                                                       </v>
          </cell>
          <cell r="C2836" t="str">
            <v xml:space="preserve">UN    </v>
          </cell>
          <cell r="D2836" t="str">
            <v>AS</v>
          </cell>
          <cell r="E2836" t="str">
            <v>3,59</v>
          </cell>
        </row>
        <row r="2837">
          <cell r="A2837">
            <v>38442</v>
          </cell>
          <cell r="B2837" t="str">
            <v xml:space="preserve">LUVA SIMPLES PPR, F/F, SOLDAVEL, DN 40 MM, PARA AGUA QUENTE PREDIAL                                                                                                                                                                                                                                                                                                                                                                                                                                       </v>
          </cell>
          <cell r="C2837" t="str">
            <v xml:space="preserve">UN    </v>
          </cell>
          <cell r="D2837" t="str">
            <v>AS</v>
          </cell>
          <cell r="E2837" t="str">
            <v>10,20</v>
          </cell>
        </row>
        <row r="2838">
          <cell r="A2838">
            <v>38443</v>
          </cell>
          <cell r="B2838" t="str">
            <v xml:space="preserve">LUVA SIMPLES PPR, F/F, SOLDAVEL, DN 50 MM, PARA AGUA QUENTE PREDIAL                                                                                                                                                                                                                                                                                                                                                                                                                                       </v>
          </cell>
          <cell r="C2838" t="str">
            <v xml:space="preserve">UN    </v>
          </cell>
          <cell r="D2838" t="str">
            <v>AS</v>
          </cell>
          <cell r="E2838" t="str">
            <v>12,38</v>
          </cell>
        </row>
        <row r="2839">
          <cell r="A2839">
            <v>38444</v>
          </cell>
          <cell r="B2839" t="str">
            <v xml:space="preserve">LUVA SIMPLES PPR, F/F, SOLDAVEL, DN 63 MM, PARA AGUA QUENTE PREDIAL                                                                                                                                                                                                                                                                                                                                                                                                                                       </v>
          </cell>
          <cell r="C2839" t="str">
            <v xml:space="preserve">UN    </v>
          </cell>
          <cell r="D2839" t="str">
            <v>AS</v>
          </cell>
          <cell r="E2839" t="str">
            <v>20,79</v>
          </cell>
        </row>
        <row r="2840">
          <cell r="A2840">
            <v>38445</v>
          </cell>
          <cell r="B2840" t="str">
            <v xml:space="preserve">LUVA SIMPLES PPR, F/F, SOLDAVEL, DN 75 MM, PARA AGUA QUENTE PREDIAL                                                                                                                                                                                                                                                                                                                                                                                                                                       </v>
          </cell>
          <cell r="C2840" t="str">
            <v xml:space="preserve">UN    </v>
          </cell>
          <cell r="D2840" t="str">
            <v>AS</v>
          </cell>
          <cell r="E2840" t="str">
            <v>38,54</v>
          </cell>
        </row>
        <row r="2841">
          <cell r="A2841">
            <v>38446</v>
          </cell>
          <cell r="B2841" t="str">
            <v xml:space="preserve">LUVA SIMPLES PPR, F/F, SOLDAVEL, DN 90 MM, PARA AGUA QUENTE PREDIAL                                                                                                                                                                                                                                                                                                                                                                                                                                       </v>
          </cell>
          <cell r="C2841" t="str">
            <v xml:space="preserve">UN    </v>
          </cell>
          <cell r="D2841" t="str">
            <v>AS</v>
          </cell>
          <cell r="E2841" t="str">
            <v>63,08</v>
          </cell>
        </row>
        <row r="2842">
          <cell r="A2842">
            <v>3837</v>
          </cell>
          <cell r="B2842" t="str">
            <v xml:space="preserve">LUVA SIMPLES, PVC PBA, JE, DN 100 / DE 110 MM, PARA REDE AGUA (NBR 10351)                                                                                                                                                                                                                                                                                                                                                                                                                                 </v>
          </cell>
          <cell r="C2842" t="str">
            <v xml:space="preserve">UN    </v>
          </cell>
          <cell r="D2842" t="str">
            <v>AS</v>
          </cell>
          <cell r="E2842" t="str">
            <v>52,34</v>
          </cell>
        </row>
        <row r="2843">
          <cell r="A2843">
            <v>3845</v>
          </cell>
          <cell r="B2843" t="str">
            <v xml:space="preserve">LUVA SIMPLES, PVC PBA, JE, DN 50 / DE 60 MM, PARA REDE AGUA (NBR 10351)                                                                                                                                                                                                                                                                                                                                                                                                                                   </v>
          </cell>
          <cell r="C2843" t="str">
            <v xml:space="preserve">UN    </v>
          </cell>
          <cell r="D2843" t="str">
            <v>AS</v>
          </cell>
          <cell r="E2843" t="str">
            <v>19,12</v>
          </cell>
        </row>
        <row r="2844">
          <cell r="A2844">
            <v>11045</v>
          </cell>
          <cell r="B2844" t="str">
            <v xml:space="preserve">LUVA SIMPLES, PVC PBA, JE, DN 75 / DE 85 MM, PARA REDE AGUA (NBR 10351)                                                                                                                                                                                                                                                                                                                                                                                                                                   </v>
          </cell>
          <cell r="C2844" t="str">
            <v xml:space="preserve">UN    </v>
          </cell>
          <cell r="D2844" t="str">
            <v>AS</v>
          </cell>
          <cell r="E2844" t="str">
            <v>36,89</v>
          </cell>
        </row>
        <row r="2845">
          <cell r="A2845">
            <v>20170</v>
          </cell>
          <cell r="B2845" t="str">
            <v xml:space="preserve">LUVA SIMPLES, PVC SERIE R, 100 MM, PARA ESGOTO PREDIAL                                                                                                                                                                                                                                                                                                                                                                                                                                                    </v>
          </cell>
          <cell r="C2845" t="str">
            <v xml:space="preserve">UN    </v>
          </cell>
          <cell r="D2845" t="str">
            <v>CR</v>
          </cell>
          <cell r="E2845" t="str">
            <v>14,57</v>
          </cell>
        </row>
        <row r="2846">
          <cell r="A2846">
            <v>20171</v>
          </cell>
          <cell r="B2846" t="str">
            <v xml:space="preserve">LUVA SIMPLES, PVC SERIE R, 150 MM, PARA ESGOTO PREDIAL                                                                                                                                                                                                                                                                                                                                                                                                                                                    </v>
          </cell>
          <cell r="C2846" t="str">
            <v xml:space="preserve">UN    </v>
          </cell>
          <cell r="D2846" t="str">
            <v>CR</v>
          </cell>
          <cell r="E2846" t="str">
            <v>42,02</v>
          </cell>
        </row>
        <row r="2847">
          <cell r="A2847">
            <v>20167</v>
          </cell>
          <cell r="B2847" t="str">
            <v xml:space="preserve">LUVA SIMPLES, PVC SERIE R, 40 MM, PARA ESGOTO PREDIAL                                                                                                                                                                                                                                                                                                                                                                                                                                                     </v>
          </cell>
          <cell r="C2847" t="str">
            <v xml:space="preserve">UN    </v>
          </cell>
          <cell r="D2847" t="str">
            <v>CR</v>
          </cell>
          <cell r="E2847" t="str">
            <v>5,28</v>
          </cell>
        </row>
        <row r="2848">
          <cell r="A2848">
            <v>20168</v>
          </cell>
          <cell r="B2848" t="str">
            <v xml:space="preserve">LUVA SIMPLES, PVC SERIE R, 50 MM, PARA ESGOTO PREDIAL                                                                                                                                                                                                                                                                                                                                                                                                                                                     </v>
          </cell>
          <cell r="C2848" t="str">
            <v xml:space="preserve">UN    </v>
          </cell>
          <cell r="D2848" t="str">
            <v>CR</v>
          </cell>
          <cell r="E2848" t="str">
            <v>10,87</v>
          </cell>
        </row>
        <row r="2849">
          <cell r="A2849">
            <v>20169</v>
          </cell>
          <cell r="B2849" t="str">
            <v xml:space="preserve">LUVA SIMPLES, PVC SERIE R, 75 MM, PARA ESGOTO PREDIAL                                                                                                                                                                                                                                                                                                                                                                                                                                                     </v>
          </cell>
          <cell r="C2849" t="str">
            <v xml:space="preserve">UN    </v>
          </cell>
          <cell r="D2849" t="str">
            <v>CR</v>
          </cell>
          <cell r="E2849" t="str">
            <v>12,69</v>
          </cell>
        </row>
        <row r="2850">
          <cell r="A2850">
            <v>3899</v>
          </cell>
          <cell r="B2850" t="str">
            <v xml:space="preserve">LUVA SIMPLES, PVC, SOLDAVEL, DN 100 MM, SERIE NORMAL, PARA ESGOTO PREDIAL                                                                                                                                                                                                                                                                                                                                                                                                                                 </v>
          </cell>
          <cell r="C2850" t="str">
            <v xml:space="preserve">UN    </v>
          </cell>
          <cell r="D2850" t="str">
            <v>CR</v>
          </cell>
          <cell r="E2850" t="str">
            <v>7,04</v>
          </cell>
        </row>
        <row r="2851">
          <cell r="A2851">
            <v>38676</v>
          </cell>
          <cell r="B2851" t="str">
            <v xml:space="preserve">LUVA SIMPLES, PVC, SOLDAVEL, DN 150 MM, SERIE NORMAL, PARA ESGOTO PREDIAL                                                                                                                                                                                                                                                                                                                                                                                                                                 </v>
          </cell>
          <cell r="C2851" t="str">
            <v xml:space="preserve">UN    </v>
          </cell>
          <cell r="D2851" t="str">
            <v>CR</v>
          </cell>
          <cell r="E2851" t="str">
            <v>35,21</v>
          </cell>
        </row>
        <row r="2852">
          <cell r="A2852">
            <v>3897</v>
          </cell>
          <cell r="B2852" t="str">
            <v xml:space="preserve">LUVA SIMPLES, PVC, SOLDAVEL, DN 40 MM, SERIE NORMAL, PARA ESGOTO PREDIAL                                                                                                                                                                                                                                                                                                                                                                                                                                  </v>
          </cell>
          <cell r="C2852" t="str">
            <v xml:space="preserve">UN    </v>
          </cell>
          <cell r="D2852" t="str">
            <v>CR</v>
          </cell>
          <cell r="E2852" t="str">
            <v>1,72</v>
          </cell>
        </row>
        <row r="2853">
          <cell r="A2853">
            <v>3875</v>
          </cell>
          <cell r="B2853" t="str">
            <v xml:space="preserve">LUVA SIMPLES, PVC, SOLDAVEL, DN 50 MM, SERIE NORMAL, PARA ESGOTO PREDIAL                                                                                                                                                                                                                                                                                                                                                                                                                                  </v>
          </cell>
          <cell r="C2853" t="str">
            <v xml:space="preserve">UN    </v>
          </cell>
          <cell r="D2853" t="str">
            <v>CR</v>
          </cell>
          <cell r="E2853" t="str">
            <v>3,55</v>
          </cell>
        </row>
        <row r="2854">
          <cell r="A2854">
            <v>3898</v>
          </cell>
          <cell r="B2854" t="str">
            <v xml:space="preserve">LUVA SIMPLES, PVC, SOLDAVEL, DN 75 MM, SERIE NORMAL, PARA ESGOTO PREDIAL                                                                                                                                                                                                                                                                                                                                                                                                                                  </v>
          </cell>
          <cell r="C2854" t="str">
            <v xml:space="preserve">UN    </v>
          </cell>
          <cell r="D2854" t="str">
            <v>CR</v>
          </cell>
          <cell r="E2854" t="str">
            <v>7,20</v>
          </cell>
        </row>
        <row r="2855">
          <cell r="A2855">
            <v>3855</v>
          </cell>
          <cell r="B2855" t="str">
            <v xml:space="preserve">LUVA SOLDAVEL COM BUCHA DE LATAO, PVC, 20 MM X 1/2"                                                                                                                                                                                                                                                                                                                                                                                                                                                       </v>
          </cell>
          <cell r="C2855" t="str">
            <v xml:space="preserve">UN    </v>
          </cell>
          <cell r="D2855" t="str">
            <v>CR</v>
          </cell>
          <cell r="E2855" t="str">
            <v>6,71</v>
          </cell>
        </row>
        <row r="2856">
          <cell r="A2856">
            <v>3874</v>
          </cell>
          <cell r="B2856" t="str">
            <v xml:space="preserve">LUVA SOLDAVEL COM BUCHA DE LATAO, PVC, 25 MM X 1/2"                                                                                                                                                                                                                                                                                                                                                                                                                                                       </v>
          </cell>
          <cell r="C2856" t="str">
            <v xml:space="preserve">UN    </v>
          </cell>
          <cell r="D2856" t="str">
            <v>CR</v>
          </cell>
          <cell r="E2856" t="str">
            <v>7,78</v>
          </cell>
        </row>
        <row r="2857">
          <cell r="A2857">
            <v>3870</v>
          </cell>
          <cell r="B2857" t="str">
            <v xml:space="preserve">LUVA SOLDAVEL COM BUCHA DE LATAO, PVC, 25 MM X 3/4"                                                                                                                                                                                                                                                                                                                                                                                                                                                       </v>
          </cell>
          <cell r="C2857" t="str">
            <v xml:space="preserve">UN    </v>
          </cell>
          <cell r="D2857" t="str">
            <v>CR</v>
          </cell>
          <cell r="E2857" t="str">
            <v>8,54</v>
          </cell>
        </row>
        <row r="2858">
          <cell r="A2858">
            <v>38678</v>
          </cell>
          <cell r="B2858" t="str">
            <v xml:space="preserve">LUVA SOLDAVEL COM BUCHA DE LATAO, PVC, 32 MM X 1"                                                                                                                                                                                                                                                                                                                                                                                                                                                         </v>
          </cell>
          <cell r="C2858" t="str">
            <v xml:space="preserve">UN    </v>
          </cell>
          <cell r="D2858" t="str">
            <v>CR</v>
          </cell>
          <cell r="E2858" t="str">
            <v>22,59</v>
          </cell>
        </row>
        <row r="2859">
          <cell r="A2859">
            <v>3859</v>
          </cell>
          <cell r="B2859" t="str">
            <v xml:space="preserve">LUVA SOLDAVEL COM ROSCA, PVC, 20 MM X 1/2", PARA AGUA FRIA PREDIAL                                                                                                                                                                                                                                                                                                                                                                                                                                        </v>
          </cell>
          <cell r="C2859" t="str">
            <v xml:space="preserve">UN    </v>
          </cell>
          <cell r="D2859" t="str">
            <v>CR</v>
          </cell>
          <cell r="E2859" t="str">
            <v>1,72</v>
          </cell>
        </row>
        <row r="2860">
          <cell r="A2860">
            <v>3856</v>
          </cell>
          <cell r="B2860" t="str">
            <v xml:space="preserve">LUVA SOLDAVEL COM ROSCA, PVC, 25 MM X 1/2", PARA AGUA FRIA PREDIAL                                                                                                                                                                                                                                                                                                                                                                                                                                        </v>
          </cell>
          <cell r="C2860" t="str">
            <v xml:space="preserve">UN    </v>
          </cell>
          <cell r="D2860" t="str">
            <v>CR</v>
          </cell>
          <cell r="E2860" t="str">
            <v>2,39</v>
          </cell>
        </row>
        <row r="2861">
          <cell r="A2861">
            <v>3906</v>
          </cell>
          <cell r="B2861" t="str">
            <v xml:space="preserve">LUVA SOLDAVEL COM ROSCA, PVC, 25 MM X 3/4", PARA AGUA FRIA PREDIAL                                                                                                                                                                                                                                                                                                                                                                                                                                        </v>
          </cell>
          <cell r="C2861" t="str">
            <v xml:space="preserve">UN    </v>
          </cell>
          <cell r="D2861" t="str">
            <v>CR</v>
          </cell>
          <cell r="E2861" t="str">
            <v>1,97</v>
          </cell>
        </row>
        <row r="2862">
          <cell r="A2862">
            <v>3860</v>
          </cell>
          <cell r="B2862" t="str">
            <v xml:space="preserve">LUVA SOLDAVEL COM ROSCA, PVC, 32 MM X 1", PARA AGUA FRIA PREDIAL                                                                                                                                                                                                                                                                                                                                                                                                                                          </v>
          </cell>
          <cell r="C2862" t="str">
            <v xml:space="preserve">UN    </v>
          </cell>
          <cell r="D2862" t="str">
            <v>CR</v>
          </cell>
          <cell r="E2862" t="str">
            <v>5,86</v>
          </cell>
        </row>
        <row r="2863">
          <cell r="A2863">
            <v>3905</v>
          </cell>
          <cell r="B2863" t="str">
            <v xml:space="preserve">LUVA SOLDAVEL COM ROSCA, PVC, 40 MM X 1 1/4", PARA AGUA FRIA PREDIAL                                                                                                                                                                                                                                                                                                                                                                                                                                      </v>
          </cell>
          <cell r="C2863" t="str">
            <v xml:space="preserve">UN    </v>
          </cell>
          <cell r="D2863" t="str">
            <v>CR</v>
          </cell>
          <cell r="E2863" t="str">
            <v>13,43</v>
          </cell>
        </row>
        <row r="2864">
          <cell r="A2864">
            <v>3871</v>
          </cell>
          <cell r="B2864" t="str">
            <v xml:space="preserve">LUVA SOLDAVEL COM ROSCA, PVC, 50 MM X 1 1/2", PARA AGUA FRIA PREDIAL                                                                                                                                                                                                                                                                                                                                                                                                                                      </v>
          </cell>
          <cell r="C2864" t="str">
            <v xml:space="preserve">UN    </v>
          </cell>
          <cell r="D2864" t="str">
            <v>CR</v>
          </cell>
          <cell r="E2864" t="str">
            <v>23,76</v>
          </cell>
        </row>
        <row r="2865">
          <cell r="A2865">
            <v>39292</v>
          </cell>
          <cell r="B2865" t="str">
            <v xml:space="preserve">LUVA/UNIAO DE REDUCAO METALICA, PARA CONEXAO COM ANEL DESLIZANTE, DN 20 X 16 MM, EM TUBO PEX PARA INST. AGUA QUENTE/FRIA                                                                                                                                                                                                                                                                                                                                                                                  </v>
          </cell>
          <cell r="C2865" t="str">
            <v xml:space="preserve">UN    </v>
          </cell>
          <cell r="D2865" t="str">
            <v>AS</v>
          </cell>
          <cell r="E2865" t="str">
            <v>7,19</v>
          </cell>
        </row>
        <row r="2866">
          <cell r="A2866">
            <v>39293</v>
          </cell>
          <cell r="B2866" t="str">
            <v xml:space="preserve">LUVA/UNIAO DE REDUCAO METALICA, PARA CONEXAO COM ANEL DESLIZANTE, DN 25 X 16 MM, EM TUBO PEX PARA INST. AGUA QUENTE/FRIA                                                                                                                                                                                                                                                                                                                                                                                  </v>
          </cell>
          <cell r="C2866" t="str">
            <v xml:space="preserve">UN    </v>
          </cell>
          <cell r="D2866" t="str">
            <v>AS</v>
          </cell>
          <cell r="E2866" t="str">
            <v>11,17</v>
          </cell>
        </row>
        <row r="2867">
          <cell r="A2867">
            <v>39294</v>
          </cell>
          <cell r="B2867" t="str">
            <v xml:space="preserve">LUVA/UNIAO DE REDUCAO METALICA, PARA CONEXAO COM ANEL DESLIZANTE, DN 25 X 20 MM, EM TUBO PEX PARA INST. AGUA QUENTE/FRIA                                                                                                                                                                                                                                                                                                                                                                                  </v>
          </cell>
          <cell r="C2867" t="str">
            <v xml:space="preserve">UN    </v>
          </cell>
          <cell r="D2867" t="str">
            <v>AS</v>
          </cell>
          <cell r="E2867" t="str">
            <v>11,94</v>
          </cell>
        </row>
        <row r="2868">
          <cell r="A2868">
            <v>39295</v>
          </cell>
          <cell r="B2868" t="str">
            <v xml:space="preserve">LUVA/UNIAO DE REDUCAO METALICA, PARA CONEXAO COM ANEL DESLIZANTE, DN 32 X 25 MM, EM TUBO PEX PARA INST. AGUA QUENTE/FRIA                                                                                                                                                                                                                                                                                                                                                                                  </v>
          </cell>
          <cell r="C2868" t="str">
            <v xml:space="preserve">UN    </v>
          </cell>
          <cell r="D2868" t="str">
            <v>AS</v>
          </cell>
          <cell r="E2868" t="str">
            <v>16,42</v>
          </cell>
        </row>
        <row r="2869">
          <cell r="A2869">
            <v>39296</v>
          </cell>
          <cell r="B2869" t="str">
            <v xml:space="preserve">LUVA/UNIAO METALICA, PARA CONEXAO COM ANEL DESLIZANTE, DN 16 MM, EM TUBO PEX PARA INST. AGUA QUENTE/FRIA                                                                                                                                                                                                                                                                                                                                                                                                  </v>
          </cell>
          <cell r="C2869" t="str">
            <v xml:space="preserve">UN    </v>
          </cell>
          <cell r="D2869" t="str">
            <v>AS</v>
          </cell>
          <cell r="E2869" t="str">
            <v>6,55</v>
          </cell>
        </row>
        <row r="2870">
          <cell r="A2870">
            <v>39297</v>
          </cell>
          <cell r="B2870" t="str">
            <v xml:space="preserve">LUVA/UNIAO METALICA, PARA CONEXAO COM ANEL DESLIZANTE, DN 20 MM, EM TUBO PEX PARA INST. AGUA QUENTE/FRIA                                                                                                                                                                                                                                                                                                                                                                                                  </v>
          </cell>
          <cell r="C2870" t="str">
            <v xml:space="preserve">UN    </v>
          </cell>
          <cell r="D2870" t="str">
            <v>AS</v>
          </cell>
          <cell r="E2870" t="str">
            <v>8,88</v>
          </cell>
        </row>
        <row r="2871">
          <cell r="A2871">
            <v>39298</v>
          </cell>
          <cell r="B2871" t="str">
            <v xml:space="preserve">LUVA/UNIAO METALICA, PARA CONEXAO COM ANEL DESLIZANTE, DN 25 MM, EM TUBO PEX PARA INST. AGUA QUENTE/FRIA                                                                                                                                                                                                                                                                                                                                                                                                  </v>
          </cell>
          <cell r="C2871" t="str">
            <v xml:space="preserve">UN    </v>
          </cell>
          <cell r="D2871" t="str">
            <v>AS</v>
          </cell>
          <cell r="E2871" t="str">
            <v>17,06</v>
          </cell>
        </row>
        <row r="2872">
          <cell r="A2872">
            <v>39299</v>
          </cell>
          <cell r="B2872" t="str">
            <v xml:space="preserve">LUVA/UNIAO METALICA, PARA CONEXAO COM ANEL DESLIZANTE, DN 32 MM, EM TUBO PEX PARA INST. AGUA QUENTE/FRIA                                                                                                                                                                                                                                                                                                                                                                                                  </v>
          </cell>
          <cell r="C2872" t="str">
            <v xml:space="preserve">UN    </v>
          </cell>
          <cell r="D2872" t="str">
            <v>AS</v>
          </cell>
          <cell r="E2872" t="str">
            <v>20,22</v>
          </cell>
        </row>
        <row r="2873">
          <cell r="A2873">
            <v>39308</v>
          </cell>
          <cell r="B2873" t="str">
            <v xml:space="preserve">LUVA/UNIAO, PLASTICA, PARA CONEXAO COM CRIMPAGEM, DN 16 MM, EM TUBO PEX PARA INST. AGUA QUENTE/FRIA                                                                                                                                                                                                                                                                                                                                                                                                       </v>
          </cell>
          <cell r="C2873" t="str">
            <v xml:space="preserve">UN    </v>
          </cell>
          <cell r="D2873" t="str">
            <v>AS</v>
          </cell>
          <cell r="E2873" t="str">
            <v>5,46</v>
          </cell>
        </row>
        <row r="2874">
          <cell r="A2874">
            <v>39309</v>
          </cell>
          <cell r="B2874" t="str">
            <v xml:space="preserve">LUVA/UNIAO, PLASTICA, PARA CONEXAO COM CRIMPAGEM, DN 20 MM, EM TUBO PEX PARA INST. AGUA QUENTE/FRIA                                                                                                                                                                                                                                                                                                                                                                                                       </v>
          </cell>
          <cell r="C2874" t="str">
            <v xml:space="preserve">UN    </v>
          </cell>
          <cell r="D2874" t="str">
            <v>AS</v>
          </cell>
          <cell r="E2874" t="str">
            <v>6,23</v>
          </cell>
        </row>
        <row r="2875">
          <cell r="A2875">
            <v>37429</v>
          </cell>
          <cell r="B2875" t="str">
            <v xml:space="preserve">LUVA, PEAD PE 100,  DE 400 MM, PARA ELETROFUSAO                                                                                                                                                                                                                                                                                                                                                                                                                                                           </v>
          </cell>
          <cell r="C2875" t="str">
            <v xml:space="preserve">UN    </v>
          </cell>
          <cell r="D2875" t="str">
            <v>AS</v>
          </cell>
          <cell r="E2875" t="str">
            <v>2.850,53</v>
          </cell>
        </row>
        <row r="2876">
          <cell r="A2876">
            <v>37426</v>
          </cell>
          <cell r="B2876" t="str">
            <v xml:space="preserve">LUVA, PEAD PE 100,  DE 63 MM, PARA ELETROFUSAO                                                                                                                                                                                                                                                                                                                                                                                                                                                            </v>
          </cell>
          <cell r="C2876" t="str">
            <v xml:space="preserve">UN    </v>
          </cell>
          <cell r="D2876" t="str">
            <v>AS</v>
          </cell>
          <cell r="E2876" t="str">
            <v>27,42</v>
          </cell>
        </row>
        <row r="2877">
          <cell r="A2877">
            <v>37427</v>
          </cell>
          <cell r="B2877" t="str">
            <v xml:space="preserve">LUVA, PEAD PE 100, DE 125 MM, PARA ELETROFUSAO                                                                                                                                                                                                                                                                                                                                                                                                                                                            </v>
          </cell>
          <cell r="C2877" t="str">
            <v xml:space="preserve">UN    </v>
          </cell>
          <cell r="D2877" t="str">
            <v>AS</v>
          </cell>
          <cell r="E2877" t="str">
            <v>65,41</v>
          </cell>
        </row>
        <row r="2878">
          <cell r="A2878">
            <v>37424</v>
          </cell>
          <cell r="B2878" t="str">
            <v xml:space="preserve">LUVA, PEAD PE 100, DE 20 MM, PARA ELETROFUSAO                                                                                                                                                                                                                                                                                                                                                                                                                                                             </v>
          </cell>
          <cell r="C2878" t="str">
            <v xml:space="preserve">UN    </v>
          </cell>
          <cell r="D2878" t="str">
            <v>AS</v>
          </cell>
          <cell r="E2878" t="str">
            <v>12,60</v>
          </cell>
        </row>
        <row r="2879">
          <cell r="A2879">
            <v>37428</v>
          </cell>
          <cell r="B2879" t="str">
            <v xml:space="preserve">LUVA, PEAD PE 100, DE 200 MM, PARA ELETROFUSAO                                                                                                                                                                                                                                                                                                                                                                                                                                                            </v>
          </cell>
          <cell r="C2879" t="str">
            <v xml:space="preserve">UN    </v>
          </cell>
          <cell r="D2879" t="str">
            <v>AS</v>
          </cell>
          <cell r="E2879" t="str">
            <v>225,41</v>
          </cell>
        </row>
        <row r="2880">
          <cell r="A2880">
            <v>37425</v>
          </cell>
          <cell r="B2880" t="str">
            <v xml:space="preserve">LUVA, PEAD PE 100, DE 32 MM, PARA ELETROFUSAO                                                                                                                                                                                                                                                                                                                                                                                                                                                             </v>
          </cell>
          <cell r="C2880" t="str">
            <v xml:space="preserve">UN    </v>
          </cell>
          <cell r="D2880" t="str">
            <v>AS</v>
          </cell>
          <cell r="E2880" t="str">
            <v>13,58</v>
          </cell>
        </row>
        <row r="2881">
          <cell r="A2881">
            <v>11519</v>
          </cell>
          <cell r="B2881" t="str">
            <v xml:space="preserve">MACANETA ALAVANCA RETA OCA, EM ZAMAC COM ACABAMENTO CROMADO, COMPRIMENTO APROX DE 15 CM                                                                                                                                                                                                                                                                                                                                                                                                                   </v>
          </cell>
          <cell r="C2881" t="str">
            <v xml:space="preserve">PAR   </v>
          </cell>
          <cell r="D2881" t="str">
            <v>CR</v>
          </cell>
          <cell r="E2881" t="str">
            <v>78,58</v>
          </cell>
        </row>
        <row r="2882">
          <cell r="A2882">
            <v>11520</v>
          </cell>
          <cell r="B2882" t="str">
            <v xml:space="preserve">MACANETA ALAVANCA, RETA SIMPLES / OCA, CROMADA, COMPRIMENTO DE 10 A 16 CM, ACABAMENTO PADRAO POPULAR - SOMENTE MACANETAS                                                                                                                                                                                                                                                                                                                                                                                  </v>
          </cell>
          <cell r="C2882" t="str">
            <v xml:space="preserve">PAR   </v>
          </cell>
          <cell r="D2882" t="str">
            <v>CR</v>
          </cell>
          <cell r="E2882" t="str">
            <v>36,33</v>
          </cell>
        </row>
        <row r="2883">
          <cell r="A2883">
            <v>11518</v>
          </cell>
          <cell r="B2883" t="str">
            <v xml:space="preserve">MACANETA BOLA, EM ZAMAC COM ACABAMENTO CROMADO, DIAMETRO DE APROX 2 1/2"                                                                                                                                                                                                                                                                                                                                                                                                                                  </v>
          </cell>
          <cell r="C2883" t="str">
            <v xml:space="preserve">PAR   </v>
          </cell>
          <cell r="D2883" t="str">
            <v>CR</v>
          </cell>
          <cell r="E2883" t="str">
            <v>132,10</v>
          </cell>
        </row>
        <row r="2884">
          <cell r="A2884">
            <v>38473</v>
          </cell>
          <cell r="B2884" t="str">
            <v xml:space="preserve">MACARICO DE SOLDA 201 PARA EXTENSAO GLP OU ACETILENO                                                                                                                                                                                                                                                                                                                                                                                                                                                      </v>
          </cell>
          <cell r="C2884" t="str">
            <v xml:space="preserve">UN    </v>
          </cell>
          <cell r="D2884" t="str">
            <v>CR</v>
          </cell>
          <cell r="E2884" t="str">
            <v>114,50</v>
          </cell>
        </row>
        <row r="2885">
          <cell r="A2885">
            <v>4244</v>
          </cell>
          <cell r="B2885" t="str">
            <v xml:space="preserve">MACARIQUEIRO (HORISTA)                                                                                                                                                                                                                                                                                                                                                                                                                                                                                    </v>
          </cell>
          <cell r="C2885" t="str">
            <v xml:space="preserve">H     </v>
          </cell>
          <cell r="D2885" t="str">
            <v>CR</v>
          </cell>
          <cell r="E2885" t="str">
            <v>17,62</v>
          </cell>
        </row>
        <row r="2886">
          <cell r="A2886">
            <v>40977</v>
          </cell>
          <cell r="B2886" t="str">
            <v xml:space="preserve">MACARIQUEIRO (MENSALISTA)                                                                                                                                                                                                                                                                                                                                                                                                                                                                                 </v>
          </cell>
          <cell r="C2886" t="str">
            <v xml:space="preserve">MES   </v>
          </cell>
          <cell r="D2886" t="str">
            <v>CR</v>
          </cell>
          <cell r="E2886" t="str">
            <v>3.098,26</v>
          </cell>
        </row>
        <row r="2887">
          <cell r="A2887">
            <v>4115</v>
          </cell>
          <cell r="B2887" t="str">
            <v xml:space="preserve">MADEIRA ROLICA TRATADA, D = 12 A 15 CM, H = 3,00 M, EM EUCALIPTO OU EQUIVALENTE DA REGIAO                                                                                                                                                                                                                                                                                                                                                                                                                 </v>
          </cell>
          <cell r="C2887" t="str">
            <v xml:space="preserve">M     </v>
          </cell>
          <cell r="D2887" t="str">
            <v>CR</v>
          </cell>
          <cell r="E2887" t="str">
            <v>25,30</v>
          </cell>
        </row>
        <row r="2888">
          <cell r="A2888">
            <v>4119</v>
          </cell>
          <cell r="B2888" t="str">
            <v xml:space="preserve">MADEIRA ROLICA TRATADA, D = 16 A 20 CM, H = 6,00 M, EM EUCALIPTO OU EQUIVALENTE DA REGIAO                                                                                                                                                                                                                                                                                                                                                                                                                 </v>
          </cell>
          <cell r="C2888" t="str">
            <v xml:space="preserve">M     </v>
          </cell>
          <cell r="D2888" t="str">
            <v>CR</v>
          </cell>
          <cell r="E2888" t="str">
            <v>51,10</v>
          </cell>
        </row>
        <row r="2889">
          <cell r="A2889">
            <v>2794</v>
          </cell>
          <cell r="B2889" t="str">
            <v xml:space="preserve">MADEIRA ROLICA TRATADA, D = 25 A 29 CM, H = 6,50 M, EM EUCALIPTO OU EQUIVALENTE DA REGIAO                                                                                                                                                                                                                                                                                                                                                                                                                 </v>
          </cell>
          <cell r="C2889" t="str">
            <v xml:space="preserve">M     </v>
          </cell>
          <cell r="D2889" t="str">
            <v>CR</v>
          </cell>
          <cell r="E2889" t="str">
            <v>135,55</v>
          </cell>
        </row>
        <row r="2890">
          <cell r="A2890">
            <v>2788</v>
          </cell>
          <cell r="B2890" t="str">
            <v xml:space="preserve">MADEIRA ROLICA TRATADA, D = 30 A 34 CM, H = 6,50 M, EM EUCALIPTO OU EQUIVALENTE DA REGIAO                                                                                                                                                                                                                                                                                                                                                                                                                 </v>
          </cell>
          <cell r="C2890" t="str">
            <v xml:space="preserve">M     </v>
          </cell>
          <cell r="D2890" t="str">
            <v>CR</v>
          </cell>
          <cell r="E2890" t="str">
            <v>197,47</v>
          </cell>
        </row>
        <row r="2891">
          <cell r="A2891">
            <v>4006</v>
          </cell>
          <cell r="B2891" t="str">
            <v xml:space="preserve">MADEIRA SERRADA EM PINUS, MISTA OU EQUIVALENTE DA REGIAO - BRUTA                                                                                                                                                                                                                                                                                                                                                                                                                                          </v>
          </cell>
          <cell r="C2891" t="str">
            <v xml:space="preserve">M3    </v>
          </cell>
          <cell r="D2891" t="str">
            <v>CR</v>
          </cell>
          <cell r="E2891" t="str">
            <v>1.900,38</v>
          </cell>
        </row>
        <row r="2892">
          <cell r="A2892">
            <v>36151</v>
          </cell>
          <cell r="B2892" t="str">
            <v xml:space="preserve">MANGOTE DE SEGURANCA EM RASPA DE COURO                                                                                                                                                                                                                                                                                                                                                                                                                                                                    </v>
          </cell>
          <cell r="C2892" t="str">
            <v xml:space="preserve">UN    </v>
          </cell>
          <cell r="D2892" t="str">
            <v>CR</v>
          </cell>
          <cell r="E2892" t="str">
            <v>24,90</v>
          </cell>
        </row>
        <row r="2893">
          <cell r="A2893">
            <v>37457</v>
          </cell>
          <cell r="B2893" t="str">
            <v xml:space="preserve">MANGUEIRA CRISTAL PARA NIVEL, LISA, PVC TRANSPARENTE, 3/8" X1,5 MM                                                                                                                                                                                                                                                                                                                                                                                                                                        </v>
          </cell>
          <cell r="C2893" t="str">
            <v xml:space="preserve">M     </v>
          </cell>
          <cell r="D2893" t="str">
            <v>CR</v>
          </cell>
          <cell r="E2893" t="str">
            <v>4,08</v>
          </cell>
        </row>
        <row r="2894">
          <cell r="A2894">
            <v>37456</v>
          </cell>
          <cell r="B2894" t="str">
            <v xml:space="preserve">MANGUEIRA CRISTAL PARA NIVEL, LISA, PVC TRANSPARENTE, 5/16" X1 MM                                                                                                                                                                                                                                                                                                                                                                                                                                         </v>
          </cell>
          <cell r="C2894" t="str">
            <v xml:space="preserve">M     </v>
          </cell>
          <cell r="D2894" t="str">
            <v>CR</v>
          </cell>
          <cell r="E2894" t="str">
            <v>2,15</v>
          </cell>
        </row>
        <row r="2895">
          <cell r="A2895">
            <v>37461</v>
          </cell>
          <cell r="B2895" t="str">
            <v xml:space="preserve">MANGUEIRA CRISTAL TRANCADA, PVC COM REFORCO, COM PRESSAO DE TRABALHO (PT) 250 LBS/POL2, DE 3/4" X *2,8* MM                                                                                                                                                                                                                                                                                                                                                                                                </v>
          </cell>
          <cell r="C2895" t="str">
            <v xml:space="preserve">M     </v>
          </cell>
          <cell r="D2895" t="str">
            <v>CR</v>
          </cell>
          <cell r="E2895" t="str">
            <v>15,14</v>
          </cell>
        </row>
        <row r="2896">
          <cell r="A2896">
            <v>37460</v>
          </cell>
          <cell r="B2896" t="str">
            <v xml:space="preserve">MANGUEIRA CRISTAL TRANCADA, PVC COM REFORCO, PRESSAO DE TRABALHO (PT) 250 LBS/POL2, DE 1" X *3,4* MM                                                                                                                                                                                                                                                                                                                                                                                                      </v>
          </cell>
          <cell r="C2896" t="str">
            <v xml:space="preserve">M     </v>
          </cell>
          <cell r="D2896" t="str">
            <v>CR</v>
          </cell>
          <cell r="E2896" t="str">
            <v>20,68</v>
          </cell>
        </row>
        <row r="2897">
          <cell r="A2897">
            <v>37458</v>
          </cell>
          <cell r="B2897" t="str">
            <v xml:space="preserve">MANGUEIRA CRISTAL, LISA, PVC TRANSPARENTE, 1/2" X 2 MM                                                                                                                                                                                                                                                                                                                                                                                                                                                    </v>
          </cell>
          <cell r="C2897" t="str">
            <v xml:space="preserve">M     </v>
          </cell>
          <cell r="D2897" t="str">
            <v xml:space="preserve">C </v>
          </cell>
          <cell r="E2897" t="str">
            <v>6,06</v>
          </cell>
        </row>
        <row r="2898">
          <cell r="A2898">
            <v>37454</v>
          </cell>
          <cell r="B2898" t="str">
            <v xml:space="preserve">MANGUEIRA CRISTAL, LISA, PVC TRANSPARENTE, 1/4" X1 MM                                                                                                                                                                                                                                                                                                                                                                                                                                                     </v>
          </cell>
          <cell r="C2898" t="str">
            <v xml:space="preserve">M     </v>
          </cell>
          <cell r="D2898" t="str">
            <v>CR</v>
          </cell>
          <cell r="E2898" t="str">
            <v>1,59</v>
          </cell>
        </row>
        <row r="2899">
          <cell r="A2899">
            <v>37455</v>
          </cell>
          <cell r="B2899" t="str">
            <v xml:space="preserve">MANGUEIRA CRISTAL, LISA, PVC TRANSPARENTE, 1/4" X1,5 MM                                                                                                                                                                                                                                                                                                                                                                                                                                                   </v>
          </cell>
          <cell r="C2899" t="str">
            <v xml:space="preserve">M     </v>
          </cell>
          <cell r="D2899" t="str">
            <v>CR</v>
          </cell>
          <cell r="E2899" t="str">
            <v>2,67</v>
          </cell>
        </row>
        <row r="2900">
          <cell r="A2900">
            <v>37459</v>
          </cell>
          <cell r="B2900" t="str">
            <v xml:space="preserve">MANGUEIRA CRISTAL, LISA, PVC TRANSPARENTE, 3/4" X 2 MM                                                                                                                                                                                                                                                                                                                                                                                                                                                    </v>
          </cell>
          <cell r="C2900" t="str">
            <v xml:space="preserve">M     </v>
          </cell>
          <cell r="D2900" t="str">
            <v>CR</v>
          </cell>
          <cell r="E2900" t="str">
            <v>8,51</v>
          </cell>
        </row>
        <row r="2901">
          <cell r="A2901">
            <v>21029</v>
          </cell>
          <cell r="B2901" t="str">
            <v xml:space="preserve">MANGUEIRA DE INCENDIO, TIPO 1, DE 1 1/2", COMPRIMENTO = 15 M, TECIDO EM FIO DE POLIESTER E TUBO INTERNO EM BORRACHA SINTETICA, COM UNIOES ENGATE RAPIDO                                                                                                                                                                                                                                                                                                                                                   </v>
          </cell>
          <cell r="C2901" t="str">
            <v xml:space="preserve">UN    </v>
          </cell>
          <cell r="D2901" t="str">
            <v xml:space="preserve">C </v>
          </cell>
          <cell r="E2901" t="str">
            <v>300,00</v>
          </cell>
        </row>
        <row r="2902">
          <cell r="A2902">
            <v>21030</v>
          </cell>
          <cell r="B2902" t="str">
            <v xml:space="preserve">MANGUEIRA DE INCENDIO, TIPO 1, DE 1 1/2", COMPRIMENTO = 20 M, TECIDO EM FIO DE POLIESTER E TUBO INTERNO EM BORRACHA SINTETICA, COM UNIOES ENGATE RAPIDO                                                                                                                                                                                                                                                                                                                                                   </v>
          </cell>
          <cell r="C2902" t="str">
            <v xml:space="preserve">UN    </v>
          </cell>
          <cell r="D2902" t="str">
            <v>CR</v>
          </cell>
          <cell r="E2902" t="str">
            <v>369,80</v>
          </cell>
        </row>
        <row r="2903">
          <cell r="A2903">
            <v>21031</v>
          </cell>
          <cell r="B2903" t="str">
            <v xml:space="preserve">MANGUEIRA DE INCENDIO, TIPO 1, DE 1 1/2", COMPRIMENTO = 25 M, TECIDO EM FIO DE POLIESTER E TUBO INTERNO EM BORRACHA SINTETICA, COM UNIOES ENGATE RAPIDO                                                                                                                                                                                                                                                                                                                                                   </v>
          </cell>
          <cell r="C2903" t="str">
            <v xml:space="preserve">UN    </v>
          </cell>
          <cell r="D2903" t="str">
            <v>CR</v>
          </cell>
          <cell r="E2903" t="str">
            <v>460,39</v>
          </cell>
        </row>
        <row r="2904">
          <cell r="A2904">
            <v>21032</v>
          </cell>
          <cell r="B2904" t="str">
            <v xml:space="preserve">MANGUEIRA DE INCENDIO, TIPO 1, DE 1 1/2", COMPRIMENTO = 30 M, TECIDO EM FIO DE POLIESTER E TUBO INTERNO EM BORRACHA SINTETICA, COM UNIOES ENGATE RAPIDO                                                                                                                                                                                                                                                                                                                                                   </v>
          </cell>
          <cell r="C2904" t="str">
            <v xml:space="preserve">UN    </v>
          </cell>
          <cell r="D2904" t="str">
            <v>CR</v>
          </cell>
          <cell r="E2904" t="str">
            <v>491,58</v>
          </cell>
        </row>
        <row r="2905">
          <cell r="A2905">
            <v>37527</v>
          </cell>
          <cell r="B2905" t="str">
            <v xml:space="preserve">MANGUEIRA DE INCENDIO, TIPO 2, DE 1 1/2", COMPRIMENTO = 15 M, TECIDO EM FIO DE POLIESTER E TUBO INTERNO EM BORRACHA SINTETICA, COM UNIOES ENGATE RAPIDO                                                                                                                                                                                                                                                                                                                                                   </v>
          </cell>
          <cell r="C2905" t="str">
            <v xml:space="preserve">UN    </v>
          </cell>
          <cell r="D2905" t="str">
            <v>CR</v>
          </cell>
          <cell r="E2905" t="str">
            <v>444,05</v>
          </cell>
        </row>
        <row r="2906">
          <cell r="A2906">
            <v>37528</v>
          </cell>
          <cell r="B2906" t="str">
            <v xml:space="preserve">MANGUEIRA DE INCENDIO, TIPO 2, DE 1 1/2", COMPRIMENTO = 20 M, TECIDO EM FIO DE POLIESTER E TUBO INTERNO EM BORRACHA SINTETICA, COM UNIOES                                                                                                                                                                                                                                                                                                                                                                 </v>
          </cell>
          <cell r="C2906" t="str">
            <v xml:space="preserve">UN    </v>
          </cell>
          <cell r="D2906" t="str">
            <v>CR</v>
          </cell>
          <cell r="E2906" t="str">
            <v>529,45</v>
          </cell>
        </row>
        <row r="2907">
          <cell r="A2907">
            <v>37529</v>
          </cell>
          <cell r="B2907" t="str">
            <v xml:space="preserve">MANGUEIRA DE INCENDIO, TIPO 2, DE 1 1/2", COMPRIMENTO = 25 M, TECIDO EM FIO DE POLIESTER E TUBO INTERNO EM BORRACHA SINTETICA, COM UNIOES                                                                                                                                                                                                                                                                                                                                                                 </v>
          </cell>
          <cell r="C2907" t="str">
            <v xml:space="preserve">UN    </v>
          </cell>
          <cell r="D2907" t="str">
            <v>CR</v>
          </cell>
          <cell r="E2907" t="str">
            <v>534,65</v>
          </cell>
        </row>
        <row r="2908">
          <cell r="A2908">
            <v>37530</v>
          </cell>
          <cell r="B2908" t="str">
            <v xml:space="preserve">MANGUEIRA DE INCENDIO, TIPO 2, DE 1 1/2", COMPRIMENTO = 30 M, TECIDO EM FIO DE POLIESTER E TUBO INTERNO EM BORRACHA SINTETICA, COM UNIOES                                                                                                                                                                                                                                                                                                                                                                 </v>
          </cell>
          <cell r="C2908" t="str">
            <v xml:space="preserve">UN    </v>
          </cell>
          <cell r="D2908" t="str">
            <v>CR</v>
          </cell>
          <cell r="E2908" t="str">
            <v>698,01</v>
          </cell>
        </row>
        <row r="2909">
          <cell r="A2909">
            <v>21034</v>
          </cell>
          <cell r="B2909" t="str">
            <v xml:space="preserve">MANGUEIRA DE INCENDIO, TIPO 2, DE 2 1/2", COMPRIMENTO = 15 M, TECIDO EM FIO DE POLIESTER E TUBO INTERNO EM BORRACHA SINTETICA, COM UNIOES ENGATE RAPIDO                                                                                                                                                                                                                                                                                                                                                   </v>
          </cell>
          <cell r="C2909" t="str">
            <v xml:space="preserve">UN    </v>
          </cell>
          <cell r="D2909" t="str">
            <v>CR</v>
          </cell>
          <cell r="E2909" t="str">
            <v>595,54</v>
          </cell>
        </row>
        <row r="2910">
          <cell r="A2910">
            <v>37531</v>
          </cell>
          <cell r="B2910" t="str">
            <v xml:space="preserve">MANGUEIRA DE INCENDIO, TIPO 2, DE 2 1/2", COMPRIMENTO = 20 M, TECIDO EM FIO DE POLIESTER E TUBO INTERNO EM BORRACHA SINTETICA, COM UNIOES                                                                                                                                                                                                                                                                                                                                                                 </v>
          </cell>
          <cell r="C2910" t="str">
            <v xml:space="preserve">UN    </v>
          </cell>
          <cell r="D2910" t="str">
            <v>CR</v>
          </cell>
          <cell r="E2910" t="str">
            <v>750,00</v>
          </cell>
        </row>
        <row r="2911">
          <cell r="A2911">
            <v>21036</v>
          </cell>
          <cell r="B2911" t="str">
            <v xml:space="preserve">MANGUEIRA DE INCENDIO, TIPO 2, DE 2 1/2", COMPRIMENTO = 25 M, TECIDO EM FIO DE POLIESTER E TUBO INTERNO EM BORRACHA SINTETICA, COM UNIOES ENGATE RAPIDO                                                                                                                                                                                                                                                                                                                                                   </v>
          </cell>
          <cell r="C2911" t="str">
            <v xml:space="preserve">UN    </v>
          </cell>
          <cell r="D2911" t="str">
            <v>CR</v>
          </cell>
          <cell r="E2911" t="str">
            <v>911,88</v>
          </cell>
        </row>
        <row r="2912">
          <cell r="A2912">
            <v>21037</v>
          </cell>
          <cell r="B2912" t="str">
            <v xml:space="preserve">MANGUEIRA DE INCENDIO, TIPO 2, DE 2 1/2", COMPRIMENTO = 30 M, TECIDO EM FIO DE POLIESTER E TUBO INTERNO EM BORRACHA SINTETICA, COM UNIOES ENGATE RAPIDO                                                                                                                                                                                                                                                                                                                                                   </v>
          </cell>
          <cell r="C2912" t="str">
            <v xml:space="preserve">UN    </v>
          </cell>
          <cell r="D2912" t="str">
            <v>CR</v>
          </cell>
          <cell r="E2912" t="str">
            <v>1.039,60</v>
          </cell>
        </row>
        <row r="2913">
          <cell r="A2913">
            <v>20185</v>
          </cell>
          <cell r="B2913" t="str">
            <v xml:space="preserve">MANGUEIRA DE PVC FLEXIVEL,TIPO FLAT/ACHATADA, COR LARANJA, D = 1 1/2" (40 MM), PARA CONDUCAO DE AGUA, SERVICOS LEVES E MEDIOS                                                                                                                                                                                                                                                                                                                                                                             </v>
          </cell>
          <cell r="C2913" t="str">
            <v xml:space="preserve">M     </v>
          </cell>
          <cell r="D2913" t="str">
            <v>CR</v>
          </cell>
          <cell r="E2913" t="str">
            <v>24,61</v>
          </cell>
        </row>
        <row r="2914">
          <cell r="A2914">
            <v>20260</v>
          </cell>
          <cell r="B2914" t="str">
            <v xml:space="preserve">MANGUEIRA PARA GAS - GLP, PVC, TRANCADA, DIAMETRO DE 3/8", COMPRIMENTO DE 1M (NORMATIZADA)                                                                                                                                                                                                                                                                                                                                                                                                                </v>
          </cell>
          <cell r="C2914" t="str">
            <v xml:space="preserve">UN    </v>
          </cell>
          <cell r="D2914" t="str">
            <v>CR</v>
          </cell>
          <cell r="E2914" t="str">
            <v>19,79</v>
          </cell>
        </row>
        <row r="2915">
          <cell r="A2915">
            <v>37523</v>
          </cell>
          <cell r="B2915" t="str">
            <v xml:space="preserve">MANIPULADOR TELESCOPICO, POTENCIA DE 101 HP, CAPACIDADE DE CARGA DE 3.500 KG, ALTURA MAXIMA DE ELEVACAO DE 12 M                                                                                                                                                                                                                                                                                                                                                                                           </v>
          </cell>
          <cell r="C2915" t="str">
            <v xml:space="preserve">UN    </v>
          </cell>
          <cell r="D2915" t="str">
            <v>AS</v>
          </cell>
          <cell r="E2915" t="str">
            <v>584.893,24</v>
          </cell>
        </row>
        <row r="2916">
          <cell r="A2916">
            <v>37515</v>
          </cell>
          <cell r="B2916" t="str">
            <v xml:space="preserve">MANIPULADOR TELESCOPICO, POTENCIA DE 85 HP, CAPACIDADE DE CARGA DE 3.500 KG, ALTURA MAXIMA DE ELEVACAO DE 12,3 M                                                                                                                                                                                                                                                                                                                                                                                          </v>
          </cell>
          <cell r="C2916" t="str">
            <v xml:space="preserve">UN    </v>
          </cell>
          <cell r="D2916" t="str">
            <v>AS</v>
          </cell>
          <cell r="E2916" t="str">
            <v>520.000,00</v>
          </cell>
        </row>
        <row r="2917">
          <cell r="A2917">
            <v>12899</v>
          </cell>
          <cell r="B2917" t="str">
            <v xml:space="preserve">MANOMETRO COM CAIXA EM ACO PINTADO, ESCALA *10* KGF/CM2 (*10* BAR), DIAMETRO NOMINAL DE *63* MM, CONEXAO DE 1/4"                                                                                                                                                                                                                                                                                                                                                                                          </v>
          </cell>
          <cell r="C2917" t="str">
            <v xml:space="preserve">UN    </v>
          </cell>
          <cell r="D2917" t="str">
            <v>AS</v>
          </cell>
          <cell r="E2917" t="str">
            <v>114,55</v>
          </cell>
        </row>
        <row r="2918">
          <cell r="A2918">
            <v>12898</v>
          </cell>
          <cell r="B2918" t="str">
            <v xml:space="preserve">MANOMETRO COM CAIXA EM ACO PINTADO, ESCALA *10* KGF/CM2 (*10* BAR), DIAMETRO NOMINAL DE 100 MM, CONEXAO DE 1/2"                                                                                                                                                                                                                                                                                                                                                                                           </v>
          </cell>
          <cell r="C2918" t="str">
            <v xml:space="preserve">UN    </v>
          </cell>
          <cell r="D2918" t="str">
            <v>AS</v>
          </cell>
          <cell r="E2918" t="str">
            <v>181,71</v>
          </cell>
        </row>
        <row r="2919">
          <cell r="A2919">
            <v>39699</v>
          </cell>
          <cell r="B2919" t="str">
            <v xml:space="preserve">MANTA / LENCOL DE BORRACHA, SBR, ANTIRRUIDO, E = 5 MM                                                                                                                                                                                                                                                                                                                                                                                                                                                     </v>
          </cell>
          <cell r="C2919" t="str">
            <v xml:space="preserve">M2    </v>
          </cell>
          <cell r="D2919" t="str">
            <v>CR</v>
          </cell>
          <cell r="E2919" t="str">
            <v>15,98</v>
          </cell>
        </row>
        <row r="2920">
          <cell r="A2920">
            <v>42528</v>
          </cell>
          <cell r="B2920" t="str">
            <v xml:space="preserve">MANTA ALUMINIZADA NAS DUAS FACES, PARA SUBCOBERTURA,  E = *2* MM                                                                                                                                                                                                                                                                                                                                                                                                                                          </v>
          </cell>
          <cell r="C2920" t="str">
            <v xml:space="preserve">M2    </v>
          </cell>
          <cell r="D2920" t="str">
            <v>AS</v>
          </cell>
          <cell r="E2920" t="str">
            <v>8,87</v>
          </cell>
        </row>
        <row r="2921">
          <cell r="A2921">
            <v>39696</v>
          </cell>
          <cell r="B2921" t="str">
            <v xml:space="preserve">MANTA ALUMINIZADA 1 FACE PARA SUBCOBERTURA, E = *1* MM                                                                                                                                                                                                                                                                                                                                                                                                                                                    </v>
          </cell>
          <cell r="C2921" t="str">
            <v xml:space="preserve">M2    </v>
          </cell>
          <cell r="D2921" t="str">
            <v>AS</v>
          </cell>
          <cell r="E2921" t="str">
            <v>6,24</v>
          </cell>
        </row>
        <row r="2922">
          <cell r="A2922">
            <v>39700</v>
          </cell>
          <cell r="B2922" t="str">
            <v xml:space="preserve">MANTA ANTIRRUIDO DE POLIESTER (PET) PARA CONTRAPISO E = *8* MM                                                                                                                                                                                                                                                                                                                                                                                                                                            </v>
          </cell>
          <cell r="C2922" t="str">
            <v xml:space="preserve">M2    </v>
          </cell>
          <cell r="D2922" t="str">
            <v>CR</v>
          </cell>
          <cell r="E2922" t="str">
            <v>27,19</v>
          </cell>
        </row>
        <row r="2923">
          <cell r="A2923">
            <v>11621</v>
          </cell>
          <cell r="B2923" t="str">
            <v xml:space="preserve">MANTA ASFALTICA ELASTOMERICA EM POLIESTER ALUMINIZADA 3 MM, TIPO III, CLASSE B (NBR 9952)                                                                                                                                                                                                                                                                                                                                                                                                                 </v>
          </cell>
          <cell r="C2923" t="str">
            <v xml:space="preserve">M2    </v>
          </cell>
          <cell r="D2923" t="str">
            <v>CR</v>
          </cell>
          <cell r="E2923" t="str">
            <v>54,09</v>
          </cell>
        </row>
        <row r="2924">
          <cell r="A2924">
            <v>4014</v>
          </cell>
          <cell r="B2924" t="str">
            <v xml:space="preserve">MANTA ASFALTICA ELASTOMERICA EM POLIESTER 3 MM, TIPO III, CLASSE B, ACABAMENTO PP (NBR 9952)                                                                                                                                                                                                                                                                                                                                                                                                              </v>
          </cell>
          <cell r="C2924" t="str">
            <v xml:space="preserve">M2    </v>
          </cell>
          <cell r="D2924" t="str">
            <v>CR</v>
          </cell>
          <cell r="E2924" t="str">
            <v>55,97</v>
          </cell>
        </row>
        <row r="2925">
          <cell r="A2925">
            <v>4015</v>
          </cell>
          <cell r="B2925" t="str">
            <v xml:space="preserve">MANTA ASFALTICA ELASTOMERICA EM POLIESTER 4 MM, TIPO III, CLASSE B, ACABAMENTO PP (NBR 9952)                                                                                                                                                                                                                                                                                                                                                                                                              </v>
          </cell>
          <cell r="C2925" t="str">
            <v xml:space="preserve">M2    </v>
          </cell>
          <cell r="D2925" t="str">
            <v>CR</v>
          </cell>
          <cell r="E2925" t="str">
            <v>68,73</v>
          </cell>
        </row>
        <row r="2926">
          <cell r="A2926">
            <v>4017</v>
          </cell>
          <cell r="B2926" t="str">
            <v xml:space="preserve">MANTA ASFALTICA ELASTOMERICA EM POLIESTER 5 MM, TIPO III, CLASSE B, ACABAMENTO PP (NBR 9952)                                                                                                                                                                                                                                                                                                                                                                                                              </v>
          </cell>
          <cell r="C2926" t="str">
            <v xml:space="preserve">M2    </v>
          </cell>
          <cell r="D2926" t="str">
            <v>CR</v>
          </cell>
          <cell r="E2926" t="str">
            <v>100,01</v>
          </cell>
        </row>
        <row r="2927">
          <cell r="A2927">
            <v>4016</v>
          </cell>
          <cell r="B2927" t="str">
            <v xml:space="preserve">MANTA ASFALTICA ELASTOMERICA TIPO GLASS 3 MM, TIPO II, CLASSE C, ACABAMENTO PP (NBR 9952)                                                                                                                                                                                                                                                                                                                                                                                                                 </v>
          </cell>
          <cell r="C2927" t="str">
            <v xml:space="preserve">M2    </v>
          </cell>
          <cell r="D2927" t="str">
            <v xml:space="preserve">C </v>
          </cell>
          <cell r="E2927" t="str">
            <v>39,50</v>
          </cell>
        </row>
        <row r="2928">
          <cell r="A2928">
            <v>38544</v>
          </cell>
          <cell r="B2928" t="str">
            <v xml:space="preserve">MANTA DE POLIETILENO EXPANDIDO (PEBD) ANTICHAMAS, E = 8 MM                                                                                                                                                                                                                                                                                                                                                                                                                                                </v>
          </cell>
          <cell r="C2928" t="str">
            <v xml:space="preserve">M2    </v>
          </cell>
          <cell r="D2928" t="str">
            <v>CR</v>
          </cell>
          <cell r="E2928" t="str">
            <v>10,13</v>
          </cell>
        </row>
        <row r="2929">
          <cell r="A2929">
            <v>38545</v>
          </cell>
          <cell r="B2929" t="str">
            <v xml:space="preserve">MANTA DE POLIETILENO EXPANDIDO (PEBD), E = 5 MM                                                                                                                                                                                                                                                                                                                                                                                                                                                           </v>
          </cell>
          <cell r="C2929" t="str">
            <v xml:space="preserve">M2    </v>
          </cell>
          <cell r="D2929" t="str">
            <v>CR</v>
          </cell>
          <cell r="E2929" t="str">
            <v>6,51</v>
          </cell>
        </row>
        <row r="2930">
          <cell r="A2930">
            <v>42527</v>
          </cell>
          <cell r="B2930" t="str">
            <v xml:space="preserve">MANTA DE POLIETILENO EXPANDIDO, COM 1 FACE METALIZADA PARA SUBCOBERTURA,  E = *5* MM                                                                                                                                                                                                                                                                                                                                                                                                                      </v>
          </cell>
          <cell r="C2930" t="str">
            <v xml:space="preserve">M2    </v>
          </cell>
          <cell r="D2930" t="str">
            <v>AS</v>
          </cell>
          <cell r="E2930" t="str">
            <v>23,44</v>
          </cell>
        </row>
        <row r="2931">
          <cell r="A2931">
            <v>39323</v>
          </cell>
          <cell r="B2931" t="str">
            <v xml:space="preserve">MANTA GEOTEXTIL TECIDO DE LAMINETES DE POLIPROPILENO, RESISTENCIA A TRACAO = *25* KN/M                                                                                                                                                                                                                                                                                                                                                                                                                    </v>
          </cell>
          <cell r="C2931" t="str">
            <v xml:space="preserve">M2    </v>
          </cell>
          <cell r="D2931" t="str">
            <v>CR</v>
          </cell>
          <cell r="E2931" t="str">
            <v>24,85</v>
          </cell>
        </row>
        <row r="2932">
          <cell r="A2932">
            <v>626</v>
          </cell>
          <cell r="B2932" t="str">
            <v xml:space="preserve">MANTA LIQUIDA DE BASE ASFALTICA MODIFICADA COM A ADICAO DE ELASTOMEROS DILUIDOS EM SOLVENTE ORGANICO, APLICACAO A FRIO (MEMBRANA IMPERMEABILIZANTE ASFASTICA)                                                                                                                                                                                                                                                                                                                                             </v>
          </cell>
          <cell r="C2932" t="str">
            <v xml:space="preserve">KG    </v>
          </cell>
          <cell r="D2932" t="str">
            <v xml:space="preserve">C </v>
          </cell>
          <cell r="E2932" t="str">
            <v>17,22</v>
          </cell>
        </row>
        <row r="2933">
          <cell r="A2933">
            <v>44504</v>
          </cell>
          <cell r="B2933" t="str">
            <v xml:space="preserve">MANTA TERMOPLASTICA, PEAD, GEOMEMBRANA LISA, E = 0,50 MM  ( NBR 15352)                                                                                                                                                                                                                                                                                                                                                                                                                                    </v>
          </cell>
          <cell r="C2933" t="str">
            <v xml:space="preserve">M2    </v>
          </cell>
          <cell r="D2933" t="str">
            <v>AS</v>
          </cell>
          <cell r="E2933" t="str">
            <v>14,39</v>
          </cell>
        </row>
        <row r="2934">
          <cell r="A2934">
            <v>44505</v>
          </cell>
          <cell r="B2934" t="str">
            <v xml:space="preserve">MANTA TERMOPLASTICA, PEAD, GEOMEMBRANA LISA, E = 0,75 MM (NBR 15352)                                                                                                                                                                                                                                                                                                                                                                                                                                      </v>
          </cell>
          <cell r="C2934" t="str">
            <v xml:space="preserve">M2    </v>
          </cell>
          <cell r="D2934" t="str">
            <v>AS</v>
          </cell>
          <cell r="E2934" t="str">
            <v>21,71</v>
          </cell>
        </row>
        <row r="2935">
          <cell r="A2935">
            <v>44506</v>
          </cell>
          <cell r="B2935" t="str">
            <v xml:space="preserve">MANTA TERMOPLASTICA, PEAD, GEOMEMBRANA LISA, E = 0,80 MM (NBR 15352)                                                                                                                                                                                                                                                                                                                                                                                                                                      </v>
          </cell>
          <cell r="C2935" t="str">
            <v xml:space="preserve">M2    </v>
          </cell>
          <cell r="D2935" t="str">
            <v>AS</v>
          </cell>
          <cell r="E2935" t="str">
            <v>23,04</v>
          </cell>
        </row>
        <row r="2936">
          <cell r="A2936">
            <v>44507</v>
          </cell>
          <cell r="B2936" t="str">
            <v xml:space="preserve">MANTA TERMOPLASTICA, PEAD, GEOMEMBRANA LISA, E = 1,00 MM (NBR 15352)                                                                                                                                                                                                                                                                                                                                                                                                                                      </v>
          </cell>
          <cell r="C2936" t="str">
            <v xml:space="preserve">M2    </v>
          </cell>
          <cell r="D2936" t="str">
            <v>AS</v>
          </cell>
          <cell r="E2936" t="str">
            <v>28,80</v>
          </cell>
        </row>
        <row r="2937">
          <cell r="A2937">
            <v>44508</v>
          </cell>
          <cell r="B2937" t="str">
            <v xml:space="preserve">MANTA TERMOPLASTICA, PEAD, GEOMEMBRANA LISA, E = 1,50 MM (NBR 15352)                                                                                                                                                                                                                                                                                                                                                                                                                                      </v>
          </cell>
          <cell r="C2937" t="str">
            <v xml:space="preserve">M2    </v>
          </cell>
          <cell r="D2937" t="str">
            <v>AS</v>
          </cell>
          <cell r="E2937" t="str">
            <v>43,19</v>
          </cell>
        </row>
        <row r="2938">
          <cell r="A2938">
            <v>44509</v>
          </cell>
          <cell r="B2938" t="str">
            <v xml:space="preserve">MANTA TERMOPLASTICA, PEAD, GEOMEMBRANA LISA, E = 2,00 MM (NBR 15352)                                                                                                                                                                                                                                                                                                                                                                                                                                      </v>
          </cell>
          <cell r="C2938" t="str">
            <v xml:space="preserve">M2    </v>
          </cell>
          <cell r="D2938" t="str">
            <v>AS</v>
          </cell>
          <cell r="E2938" t="str">
            <v>57,86</v>
          </cell>
        </row>
        <row r="2939">
          <cell r="A2939">
            <v>44510</v>
          </cell>
          <cell r="B2939" t="str">
            <v xml:space="preserve">MANTA TERMOPLASTICA, PEAD, GEOMEMBRANA LISA, E = 2,50 MM (NBR 15352)                                                                                                                                                                                                                                                                                                                                                                                                                                      </v>
          </cell>
          <cell r="C2939" t="str">
            <v xml:space="preserve">M2    </v>
          </cell>
          <cell r="D2939" t="str">
            <v>AS</v>
          </cell>
          <cell r="E2939" t="str">
            <v>71,85</v>
          </cell>
        </row>
        <row r="2940">
          <cell r="A2940">
            <v>44512</v>
          </cell>
          <cell r="B2940" t="str">
            <v xml:space="preserve">MANTA TERMOPLASTICA, PEAD, GEOMEMBRANA TEXTURIZADA EM AMBAS AS FACES, E = 0,50 MM ( NBR 15352)                                                                                                                                                                                                                                                                                                                                                                                                            </v>
          </cell>
          <cell r="C2940" t="str">
            <v xml:space="preserve">M2    </v>
          </cell>
          <cell r="D2940" t="str">
            <v>AS</v>
          </cell>
          <cell r="E2940" t="str">
            <v>16,03</v>
          </cell>
        </row>
        <row r="2941">
          <cell r="A2941">
            <v>44513</v>
          </cell>
          <cell r="B2941" t="str">
            <v xml:space="preserve">MANTA TERMOPLASTICA, PEAD, GEOMEMBRANA TEXTURIZADA EM AMBAS AS FACES, E = 0,75 MM ( NBR 15352)                                                                                                                                                                                                                                                                                                                                                                                                            </v>
          </cell>
          <cell r="C2941" t="str">
            <v xml:space="preserve">M2    </v>
          </cell>
          <cell r="D2941" t="str">
            <v>AS</v>
          </cell>
          <cell r="E2941" t="str">
            <v>22,64</v>
          </cell>
        </row>
        <row r="2942">
          <cell r="A2942">
            <v>44514</v>
          </cell>
          <cell r="B2942" t="str">
            <v xml:space="preserve">MANTA TERMOPLASTICA, PEAD, GEOMEMBRANA TEXTURIZADA EM AMBAS AS FACES, E = 0,80 MM ( NBR 15352)                                                                                                                                                                                                                                                                                                                                                                                                            </v>
          </cell>
          <cell r="C2942" t="str">
            <v xml:space="preserve">M2    </v>
          </cell>
          <cell r="D2942" t="str">
            <v>AS</v>
          </cell>
          <cell r="E2942" t="str">
            <v>25,66</v>
          </cell>
        </row>
        <row r="2943">
          <cell r="A2943">
            <v>44515</v>
          </cell>
          <cell r="B2943" t="str">
            <v xml:space="preserve">MANTA TERMOPLASTICA, PEAD, GEOMEMBRANA TEXTURIZADA EM AMBAS AS FACES, E = 1,00 MM ( NBR 15352)                                                                                                                                                                                                                                                                                                                                                                                                            </v>
          </cell>
          <cell r="C2943" t="str">
            <v xml:space="preserve">M2    </v>
          </cell>
          <cell r="D2943" t="str">
            <v>AS</v>
          </cell>
          <cell r="E2943" t="str">
            <v>31,51</v>
          </cell>
        </row>
        <row r="2944">
          <cell r="A2944">
            <v>44511</v>
          </cell>
          <cell r="B2944" t="str">
            <v xml:space="preserve">MANTA TERMOPLASTICA, PEAD, GEOMEMBRANA TEXTURIZADA EM AMBAS AS FACES, E = 1,50 MM ( NBR 15352)                                                                                                                                                                                                                                                                                                                                                                                                            </v>
          </cell>
          <cell r="C2944" t="str">
            <v xml:space="preserve">M2    </v>
          </cell>
          <cell r="D2944" t="str">
            <v>AS</v>
          </cell>
          <cell r="E2944" t="str">
            <v>46,64</v>
          </cell>
        </row>
        <row r="2945">
          <cell r="A2945">
            <v>44516</v>
          </cell>
          <cell r="B2945" t="str">
            <v xml:space="preserve">MANTA TERMOPLASTICA, PEAD, GEOMEMBRANA TEXTURIZADA EM AMBAS AS FACES, E = 2,00 MM ( NBR 15352)                                                                                                                                                                                                                                                                                                                                                                                                            </v>
          </cell>
          <cell r="C2945" t="str">
            <v xml:space="preserve">M2    </v>
          </cell>
          <cell r="D2945" t="str">
            <v>AS</v>
          </cell>
          <cell r="E2945" t="str">
            <v>63,03</v>
          </cell>
        </row>
        <row r="2946">
          <cell r="A2946">
            <v>44517</v>
          </cell>
          <cell r="B2946" t="str">
            <v xml:space="preserve">MANTA TERMOPLASTICA, PEAD, GEOMEMBRANA TEXTURIZADA EM AMBAS AS FACES, E = 2,50 MM ( NBR 15352)                                                                                                                                                                                                                                                                                                                                                                                                            </v>
          </cell>
          <cell r="C2946" t="str">
            <v xml:space="preserve">M2    </v>
          </cell>
          <cell r="D2946" t="str">
            <v>AS</v>
          </cell>
          <cell r="E2946" t="str">
            <v>78,61</v>
          </cell>
        </row>
        <row r="2947">
          <cell r="A2947">
            <v>11479</v>
          </cell>
          <cell r="B2947" t="str">
            <v xml:space="preserve">MAQUINA DE 40 MM PARA FECHADURA DE EMBUTIR EXTERNA, EM ACO INOX                                                                                                                                                                                                                                                                                                                                                                                                                                           </v>
          </cell>
          <cell r="C2947" t="str">
            <v xml:space="preserve">UN    </v>
          </cell>
          <cell r="D2947" t="str">
            <v>CR</v>
          </cell>
          <cell r="E2947" t="str">
            <v>55,18</v>
          </cell>
        </row>
        <row r="2948">
          <cell r="A2948">
            <v>11481</v>
          </cell>
          <cell r="B2948" t="str">
            <v xml:space="preserve">MAQUINA DE 40 MM PARA FECHADURA, PARA PORTA DE BANHEIRO, EM ACO INOX                                                                                                                                                                                                                                                                                                                                                                                                                                      </v>
          </cell>
          <cell r="C2948" t="str">
            <v xml:space="preserve">UN    </v>
          </cell>
          <cell r="D2948" t="str">
            <v>CR</v>
          </cell>
          <cell r="E2948" t="str">
            <v>49,91</v>
          </cell>
        </row>
        <row r="2949">
          <cell r="A2949">
            <v>43609</v>
          </cell>
          <cell r="B2949" t="str">
            <v xml:space="preserve">MAQUINA DE 40 MM PARA FECHADURA, PARA PORTA INTERNA, EM ACO INOX                                                                                                                                                                                                                                                                                                                                                                                                                                          </v>
          </cell>
          <cell r="C2949" t="str">
            <v xml:space="preserve">UN    </v>
          </cell>
          <cell r="D2949" t="str">
            <v>CR</v>
          </cell>
          <cell r="E2949" t="str">
            <v>49,91</v>
          </cell>
        </row>
        <row r="2950">
          <cell r="A2950">
            <v>11478</v>
          </cell>
          <cell r="B2950" t="str">
            <v xml:space="preserve">MAQUINA DE 55 MM PARA FECHADURA DE EMBUTIR EXTERNA, EM ACO INOX                                                                                                                                                                                                                                                                                                                                                                                                                                           </v>
          </cell>
          <cell r="C2950" t="str">
            <v xml:space="preserve">UN    </v>
          </cell>
          <cell r="D2950" t="str">
            <v>CR</v>
          </cell>
          <cell r="E2950" t="str">
            <v>94,67</v>
          </cell>
        </row>
        <row r="2951">
          <cell r="A2951">
            <v>43608</v>
          </cell>
          <cell r="B2951" t="str">
            <v xml:space="preserve">MAQUINA DE 55 MM PARA FECHADURA, PARA PORTA DE BANHEIRO, EM ACO INOX                                                                                                                                                                                                                                                                                                                                                                                                                                      </v>
          </cell>
          <cell r="C2951" t="str">
            <v xml:space="preserve">UN    </v>
          </cell>
          <cell r="D2951" t="str">
            <v>CR</v>
          </cell>
          <cell r="E2951" t="str">
            <v>72,24</v>
          </cell>
        </row>
        <row r="2952">
          <cell r="A2952">
            <v>11476</v>
          </cell>
          <cell r="B2952" t="str">
            <v xml:space="preserve">MAQUINA DE 55 MM PARA FECHADURA, PARA PORTA INTERNA, EM ACO INOX                                                                                                                                                                                                                                                                                                                                                                                                                                          </v>
          </cell>
          <cell r="C2952" t="str">
            <v xml:space="preserve">UN    </v>
          </cell>
          <cell r="D2952" t="str">
            <v>CR</v>
          </cell>
          <cell r="E2952" t="str">
            <v>72,24</v>
          </cell>
        </row>
        <row r="2953">
          <cell r="A2953">
            <v>40637</v>
          </cell>
          <cell r="B2953" t="str">
            <v xml:space="preserve">MAQUINA DEMARCADORA DE FAIXA DE TRAFEGO A FRIO, AUTOPROPELIDA, MOTOR DIESEL 38 HP                                                                                                                                                                                                                                                                                                                                                                                                                         </v>
          </cell>
          <cell r="C2953" t="str">
            <v xml:space="preserve">UN    </v>
          </cell>
          <cell r="D2953" t="str">
            <v>AS</v>
          </cell>
          <cell r="E2953" t="str">
            <v>725.729,26</v>
          </cell>
        </row>
        <row r="2954">
          <cell r="A2954">
            <v>13836</v>
          </cell>
          <cell r="B2954" t="str">
            <v xml:space="preserve">MAQUINA EXTRUSORA DE CONCRETO PARA GUIAS E SARJETAS, COM MOTOR A DIESEL DE 14 CV                                                                                                                                                                                                                                                                                                                                                                                                                          </v>
          </cell>
          <cell r="C2954" t="str">
            <v xml:space="preserve">UN    </v>
          </cell>
          <cell r="D2954" t="str">
            <v>AS</v>
          </cell>
          <cell r="E2954" t="str">
            <v>68.281,71</v>
          </cell>
        </row>
        <row r="2955">
          <cell r="A2955">
            <v>14534</v>
          </cell>
          <cell r="B2955" t="str">
            <v xml:space="preserve">MAQUINA MANUAL TIPO PRENSA PARA PRODUCAO DE BLOCOS E PAVIMENTOS DE CONCRETO, COM MOTOR ELETRICO TRIFASICO PARA VIBRACAO, POTENCIA TOTAL INSTALADA DE 1,5 KW                                                                                                                                                                                                                                                                                                                                               </v>
          </cell>
          <cell r="C2955" t="str">
            <v xml:space="preserve">UN    </v>
          </cell>
          <cell r="D2955" t="str">
            <v>AS</v>
          </cell>
          <cell r="E2955" t="str">
            <v>28.584,53</v>
          </cell>
        </row>
        <row r="2956">
          <cell r="A2956">
            <v>14619</v>
          </cell>
          <cell r="B2956" t="str">
            <v xml:space="preserve">MAQUINA PARA CORTE COM DISCO ABRASIVO DE DIAMETRO DE 18'' (450 MM), COM MOTOR ELETRICO TRIFASICO DE 10 CV                                                                                                                                                                                                                                                                                                                                                                                                 </v>
          </cell>
          <cell r="C2956" t="str">
            <v xml:space="preserve">UN    </v>
          </cell>
          <cell r="D2956" t="str">
            <v>CR</v>
          </cell>
          <cell r="E2956" t="str">
            <v>15.436,39</v>
          </cell>
        </row>
        <row r="2957">
          <cell r="A2957">
            <v>14535</v>
          </cell>
          <cell r="B2957" t="str">
            <v xml:space="preserve">MAQUINA TIPO PRENSA HIDRAULICA, PARA FABRICACAO DE TUBOS DE CONCRETO PARA AGUAS PLUVIAIS, DN 200 A DN 600 MM X 1000 MM DE COMPRIMENTO, COM MOTOR PRINCIPAL DE 20 CV                                                                                                                                                                                                                                                                                                                                       </v>
          </cell>
          <cell r="C2957" t="str">
            <v xml:space="preserve">UN    </v>
          </cell>
          <cell r="D2957" t="str">
            <v>AS</v>
          </cell>
          <cell r="E2957" t="str">
            <v>283.704,22</v>
          </cell>
        </row>
        <row r="2958">
          <cell r="A2958">
            <v>39813</v>
          </cell>
          <cell r="B2958" t="str">
            <v xml:space="preserve">MAQUINA TIPO VASO/TANQUE/JATO DE PRESSAO PORTATIL PARA JATEAMENTO, CONTROLE AUTOMATICO E REMOTO, CAMARA DE 1 SAIDA, 280 L, DIAM. *670* MM, BICO JATO CURTO VENTURI DE 5/16", MANGUEIRA DE 1" DE 10 M, COMPLETA (VALVULAS POP UP E DOSADORA, FUNDO CONICO ETC)                                                                                                                                                                                                                                             </v>
          </cell>
          <cell r="C2958" t="str">
            <v xml:space="preserve">UN    </v>
          </cell>
          <cell r="D2958" t="str">
            <v>AS</v>
          </cell>
          <cell r="E2958" t="str">
            <v>39.665,65</v>
          </cell>
        </row>
        <row r="2959">
          <cell r="A2959">
            <v>40403</v>
          </cell>
          <cell r="B2959" t="str">
            <v xml:space="preserve">MAQUINA TRANSFORMADORA MONOFASICA PARA SOLDA ELETRICA, TENSAO DE 220 V, FREQUENCIA DE 60 HZ, FAIXA DE CORRENTE ENTRE 80 A (+/- 10 A) E 250 A, POTENCIA ENTRE 14,00 KVA E 15,0 KVA, CICLO DE TRABALHO ENTRE 10% E 20% A 250 A                                                                                                                                                                                                                                                                              </v>
          </cell>
          <cell r="C2959" t="str">
            <v xml:space="preserve">UN    </v>
          </cell>
          <cell r="D2959" t="str">
            <v>CR</v>
          </cell>
          <cell r="E2959" t="str">
            <v>485,34</v>
          </cell>
        </row>
        <row r="2960">
          <cell r="A2960">
            <v>12868</v>
          </cell>
          <cell r="B2960" t="str">
            <v xml:space="preserve">MARCENEIRO (HORISTA)                                                                                                                                                                                                                                                                                                                                                                                                                                                                                      </v>
          </cell>
          <cell r="C2960" t="str">
            <v xml:space="preserve">H     </v>
          </cell>
          <cell r="D2960" t="str">
            <v>CR</v>
          </cell>
          <cell r="E2960" t="str">
            <v>16,50</v>
          </cell>
        </row>
        <row r="2961">
          <cell r="A2961">
            <v>40916</v>
          </cell>
          <cell r="B2961" t="str">
            <v xml:space="preserve">MARCENEIRO (MENSALISTA)                                                                                                                                                                                                                                                                                                                                                                                                                                                                                   </v>
          </cell>
          <cell r="C2961" t="str">
            <v xml:space="preserve">MES   </v>
          </cell>
          <cell r="D2961" t="str">
            <v>CR</v>
          </cell>
          <cell r="E2961" t="str">
            <v>2.900,78</v>
          </cell>
        </row>
        <row r="2962">
          <cell r="A2962">
            <v>4755</v>
          </cell>
          <cell r="B2962" t="str">
            <v xml:space="preserve">MARMORISTA / GRANITEIRO (HORISTA)                                                                                                                                                                                                                                                                                                                                                                                                                                                                         </v>
          </cell>
          <cell r="C2962" t="str">
            <v xml:space="preserve">H     </v>
          </cell>
          <cell r="D2962" t="str">
            <v>CR</v>
          </cell>
          <cell r="E2962" t="str">
            <v>17,81</v>
          </cell>
        </row>
        <row r="2963">
          <cell r="A2963">
            <v>41067</v>
          </cell>
          <cell r="B2963" t="str">
            <v xml:space="preserve">MARMORISTA / GRANITEIRO (MENSALISTA)                                                                                                                                                                                                                                                                                                                                                                                                                                                                      </v>
          </cell>
          <cell r="C2963" t="str">
            <v xml:space="preserve">MES   </v>
          </cell>
          <cell r="D2963" t="str">
            <v>CR</v>
          </cell>
          <cell r="E2963" t="str">
            <v>3.129,94</v>
          </cell>
        </row>
        <row r="2964">
          <cell r="A2964">
            <v>38463</v>
          </cell>
          <cell r="B2964" t="str">
            <v xml:space="preserve">MARTELO DE SOLDADOR/PICADOR DE SOLDA                                                                                                                                                                                                                                                                                                                                                                                                                                                                      </v>
          </cell>
          <cell r="C2964" t="str">
            <v xml:space="preserve">UN    </v>
          </cell>
          <cell r="D2964" t="str">
            <v>CR</v>
          </cell>
          <cell r="E2964" t="str">
            <v>27,81</v>
          </cell>
        </row>
        <row r="2965">
          <cell r="A2965">
            <v>40703</v>
          </cell>
          <cell r="B2965" t="str">
            <v xml:space="preserve">MARTELO DEMOLIDOR ELETRICO, COM POTENCIA DE 2.000 W, FREQUENCIA DE 1.000 IMPACTOS POR MINUTO, FORÇA DE IMPACTO ENTRE 60 E 65 J, PESO DE 30 KG                                                                                                                                                                                                                                                                                                                                                             </v>
          </cell>
          <cell r="C2965" t="str">
            <v xml:space="preserve">UN    </v>
          </cell>
          <cell r="D2965" t="str">
            <v>AS</v>
          </cell>
          <cell r="E2965" t="str">
            <v>9.312,69</v>
          </cell>
        </row>
        <row r="2966">
          <cell r="A2966">
            <v>14531</v>
          </cell>
          <cell r="B2966" t="str">
            <v xml:space="preserve">MARTELO DEMOLIDOR PNEUMATICO MANUAL, COM REDUCAO DE VIBRACAO, PESO DE 21 KG                                                                                                                                                                                                                                                                                                                                                                                                                               </v>
          </cell>
          <cell r="C2966" t="str">
            <v xml:space="preserve">UN    </v>
          </cell>
          <cell r="D2966" t="str">
            <v>AS</v>
          </cell>
          <cell r="E2966" t="str">
            <v>17.362,36</v>
          </cell>
        </row>
        <row r="2967">
          <cell r="A2967">
            <v>36533</v>
          </cell>
          <cell r="B2967" t="str">
            <v xml:space="preserve">MARTELO DEMOLIDOR PNEUMATICO MANUAL, COM REDUCAO DE VIBRACAO, PESO DE 31,5 KG                                                                                                                                                                                                                                                                                                                                                                                                                             </v>
          </cell>
          <cell r="C2967" t="str">
            <v xml:space="preserve">UN    </v>
          </cell>
          <cell r="D2967" t="str">
            <v>AS</v>
          </cell>
          <cell r="E2967" t="str">
            <v>19.979,64</v>
          </cell>
        </row>
        <row r="2968">
          <cell r="A2968">
            <v>11616</v>
          </cell>
          <cell r="B2968" t="str">
            <v xml:space="preserve">MARTELO DEMOLIDOR PNEUMATICO MANUAL, PADRAO, PESO DE 32 KG                                                                                                                                                                                                                                                                                                                                                                                                                                                </v>
          </cell>
          <cell r="C2968" t="str">
            <v xml:space="preserve">UN    </v>
          </cell>
          <cell r="D2968" t="str">
            <v>AS</v>
          </cell>
          <cell r="E2968" t="str">
            <v>18.870,47</v>
          </cell>
        </row>
        <row r="2969">
          <cell r="A2969">
            <v>41898</v>
          </cell>
          <cell r="B2969" t="str">
            <v xml:space="preserve">MARTELO DEMOLIDOR PNEUMATICO MANUAL, PESO  DE 28 KG, COM SILENCIADOR                                                                                                                                                                                                                                                                                                                                                                                                                                      </v>
          </cell>
          <cell r="C2969" t="str">
            <v xml:space="preserve">UN    </v>
          </cell>
          <cell r="D2969" t="str">
            <v>AS</v>
          </cell>
          <cell r="E2969" t="str">
            <v>21.231,85</v>
          </cell>
        </row>
        <row r="2970">
          <cell r="A2970">
            <v>13447</v>
          </cell>
          <cell r="B2970" t="str">
            <v xml:space="preserve">MARTELO PERFURADOR PNEUMATICO MANUAL, DE SUPERFICIE, COM AVANCO DE COLUNA, PESO DE 22 KG                                                                                                                                                                                                                                                                                                                                                                                                                  </v>
          </cell>
          <cell r="C2970" t="str">
            <v xml:space="preserve">UN    </v>
          </cell>
          <cell r="D2970" t="str">
            <v>AS</v>
          </cell>
          <cell r="E2970" t="str">
            <v>39.068,06</v>
          </cell>
        </row>
        <row r="2971">
          <cell r="A2971">
            <v>14529</v>
          </cell>
          <cell r="B2971" t="str">
            <v xml:space="preserve">MARTELO PERFURADOR PNEUMATICO MANUAL, HASTE 25 X 75 MM, 21 KG                                                                                                                                                                                                                                                                                                                                                                                                                                             </v>
          </cell>
          <cell r="C2971" t="str">
            <v xml:space="preserve">UN    </v>
          </cell>
          <cell r="D2971" t="str">
            <v>AS</v>
          </cell>
          <cell r="E2971" t="str">
            <v>21.849,77</v>
          </cell>
        </row>
        <row r="2972">
          <cell r="A2972">
            <v>10747</v>
          </cell>
          <cell r="B2972" t="str">
            <v xml:space="preserve">MARTELO PERFURADOR PNEUMATICO MANUAL, PESO DE 25 KG, COM SILENCIADOR                                                                                                                                                                                                                                                                                                                                                                                                                                      </v>
          </cell>
          <cell r="C2972" t="str">
            <v xml:space="preserve">UN    </v>
          </cell>
          <cell r="D2972" t="str">
            <v>AS</v>
          </cell>
          <cell r="E2972" t="str">
            <v>21.437,97</v>
          </cell>
        </row>
        <row r="2973">
          <cell r="A2973">
            <v>36141</v>
          </cell>
          <cell r="B2973" t="str">
            <v xml:space="preserve">MASCARA DE SEGURANCA PARA SOLDA COM ESCUDO DE CELERON E CARNEIRA DE PLASTICO COM REGULAGEM                                                                                                                                                                                                                                                                                                                                                                                                                </v>
          </cell>
          <cell r="C2973" t="str">
            <v xml:space="preserve">UN    </v>
          </cell>
          <cell r="D2973" t="str">
            <v>CR</v>
          </cell>
          <cell r="E2973" t="str">
            <v>33,61</v>
          </cell>
        </row>
        <row r="2974">
          <cell r="A2974">
            <v>43651</v>
          </cell>
          <cell r="B2974" t="str">
            <v xml:space="preserve">MASSA ACRILICA PARA SUPERFICIES INTERNAS E EXTERNAS                                                                                                                                                                                                                                                                                                                                                                                                                                                       </v>
          </cell>
          <cell r="C2974" t="str">
            <v xml:space="preserve">KG    </v>
          </cell>
          <cell r="D2974" t="str">
            <v>CR</v>
          </cell>
          <cell r="E2974" t="str">
            <v>4,51</v>
          </cell>
        </row>
        <row r="2975">
          <cell r="A2975">
            <v>43626</v>
          </cell>
          <cell r="B2975" t="str">
            <v xml:space="preserve">MASSA CORRIDA PARA SUPERFICIES DE AMBIENTES INTERNOS                                                                                                                                                                                                                                                                                                                                                                                                                                                      </v>
          </cell>
          <cell r="C2975" t="str">
            <v xml:space="preserve">KG    </v>
          </cell>
          <cell r="D2975" t="str">
            <v xml:space="preserve">C </v>
          </cell>
          <cell r="E2975" t="str">
            <v>2,51</v>
          </cell>
        </row>
        <row r="2976">
          <cell r="A2976">
            <v>39434</v>
          </cell>
          <cell r="B2976" t="str">
            <v xml:space="preserve">MASSA DE REJUNTE EM PO PARA DRYWALL, A BASE DE GESSO, SECAGEM RAPIDA, PARA TRATAMENTO DE JUNTAS DE CHAPA DE GESSO (NECESSITA ADICAO DE AGUA)                                                                                                                                                                                                                                                                                                                                                              </v>
          </cell>
          <cell r="C2976" t="str">
            <v xml:space="preserve">KG    </v>
          </cell>
          <cell r="D2976" t="str">
            <v>CR</v>
          </cell>
          <cell r="E2976" t="str">
            <v>3,46</v>
          </cell>
        </row>
        <row r="2977">
          <cell r="A2977">
            <v>39433</v>
          </cell>
          <cell r="B2977" t="str">
            <v xml:space="preserve">MASSA DE REJUNTE PRONTA PARA TRATAMENTO DE JUNTAS DE CHAPA DE GESSO PARA DRYWALL, SEM ADICAO DE AGUA                                                                                                                                                                                                                                                                                                                                                                                                      </v>
          </cell>
          <cell r="C2977" t="str">
            <v xml:space="preserve">KG    </v>
          </cell>
          <cell r="D2977" t="str">
            <v>CR</v>
          </cell>
          <cell r="E2977" t="str">
            <v>2,75</v>
          </cell>
        </row>
        <row r="2978">
          <cell r="A2978">
            <v>4049</v>
          </cell>
          <cell r="B2978" t="str">
            <v xml:space="preserve">MASSA EPOXI BICOMPONENTE (MASSA + CATALIZADOR)                                                                                                                                                                                                                                                                                                                                                                                                                                                            </v>
          </cell>
          <cell r="C2978" t="str">
            <v xml:space="preserve">L     </v>
          </cell>
          <cell r="D2978" t="str">
            <v>CR</v>
          </cell>
          <cell r="E2978" t="str">
            <v>50,37</v>
          </cell>
        </row>
        <row r="2979">
          <cell r="A2979">
            <v>38120</v>
          </cell>
          <cell r="B2979" t="str">
            <v xml:space="preserve">MASSA EPOXI BICOMPONENTE PARA REPAROS                                                                                                                                                                                                                                                                                                                                                                                                                                                                     </v>
          </cell>
          <cell r="C2979" t="str">
            <v xml:space="preserve">KG    </v>
          </cell>
          <cell r="D2979" t="str">
            <v>CR</v>
          </cell>
          <cell r="E2979" t="str">
            <v>122,55</v>
          </cell>
        </row>
        <row r="2980">
          <cell r="A2980">
            <v>43652</v>
          </cell>
          <cell r="B2980" t="str">
            <v xml:space="preserve">MASSA PARA MADEIRA - INTERIOR E EXTERIOR                                                                                                                                                                                                                                                                                                                                                                                                                                                                  </v>
          </cell>
          <cell r="C2980" t="str">
            <v xml:space="preserve">KG    </v>
          </cell>
          <cell r="D2980" t="str">
            <v>CR</v>
          </cell>
          <cell r="E2980" t="str">
            <v>10,11</v>
          </cell>
        </row>
        <row r="2981">
          <cell r="A2981">
            <v>10498</v>
          </cell>
          <cell r="B2981" t="str">
            <v xml:space="preserve">MASSA PARA VIDRO                                                                                                                                                                                                                                                                                                                                                                                                                                                                                          </v>
          </cell>
          <cell r="C2981" t="str">
            <v xml:space="preserve">KG    </v>
          </cell>
          <cell r="D2981" t="str">
            <v>CR</v>
          </cell>
          <cell r="E2981" t="str">
            <v>8,27</v>
          </cell>
        </row>
        <row r="2982">
          <cell r="A2982">
            <v>4823</v>
          </cell>
          <cell r="B2982" t="str">
            <v xml:space="preserve">MASSA PLASTICA PARA MARMORE/GRANITO                                                                                                                                                                                                                                                                                                                                                                                                                                                                       </v>
          </cell>
          <cell r="C2982" t="str">
            <v xml:space="preserve">KG    </v>
          </cell>
          <cell r="D2982" t="str">
            <v>CR</v>
          </cell>
          <cell r="E2982" t="str">
            <v>51,08</v>
          </cell>
        </row>
        <row r="2983">
          <cell r="A2983">
            <v>38877</v>
          </cell>
          <cell r="B2983" t="str">
            <v xml:space="preserve">MASSA PREMIUM PARA TEXTURA LISA DE BASE ACRILICA, USO INTERNO E EXTERNO                                                                                                                                                                                                                                                                                                                                                                                                                                   </v>
          </cell>
          <cell r="C2983" t="str">
            <v xml:space="preserve">KG    </v>
          </cell>
          <cell r="D2983" t="str">
            <v>CR</v>
          </cell>
          <cell r="E2983" t="str">
            <v>6,67</v>
          </cell>
        </row>
        <row r="2984">
          <cell r="A2984">
            <v>34546</v>
          </cell>
          <cell r="B2984" t="str">
            <v xml:space="preserve">MASSA PREMIUM PARA TEXTURA RUSTICA DE BASE ACRILICA, COR BRANCA, USO INTERNO E EXTERNO                                                                                                                                                                                                                                                                                                                                                                                                                    </v>
          </cell>
          <cell r="C2984" t="str">
            <v xml:space="preserve">KG    </v>
          </cell>
          <cell r="D2984" t="str">
            <v>CR</v>
          </cell>
          <cell r="E2984" t="str">
            <v>6,86</v>
          </cell>
        </row>
        <row r="2985">
          <cell r="A2985">
            <v>41387</v>
          </cell>
          <cell r="B2985" t="str">
            <v xml:space="preserve">MASTRO SIMPLES GALVANIZADO DIAMETRO NOMINAL 1 1/2"                                                                                                                                                                                                                                                                                                                                                                                                                                                        </v>
          </cell>
          <cell r="C2985" t="str">
            <v xml:space="preserve">M     </v>
          </cell>
          <cell r="D2985" t="str">
            <v>CR</v>
          </cell>
          <cell r="E2985" t="str">
            <v>48,72</v>
          </cell>
        </row>
        <row r="2986">
          <cell r="A2986">
            <v>41388</v>
          </cell>
          <cell r="B2986" t="str">
            <v xml:space="preserve">MASTRO SIMPLES GALVANIZADO DIAMETRO NOMINAL 2"                                                                                                                                                                                                                                                                                                                                                                                                                                                            </v>
          </cell>
          <cell r="C2986" t="str">
            <v xml:space="preserve">M     </v>
          </cell>
          <cell r="D2986" t="str">
            <v>CR</v>
          </cell>
          <cell r="E2986" t="str">
            <v>58,45</v>
          </cell>
        </row>
        <row r="2987">
          <cell r="A2987">
            <v>41380</v>
          </cell>
          <cell r="B2987" t="str">
            <v xml:space="preserve">MASTRO TELESCOPICO DE 4 METROS (3 M X DN= 2" + 1 M X DN= 1 1/2")                                                                                                                                                                                                                                                                                                                                                                                                                                          </v>
          </cell>
          <cell r="C2987" t="str">
            <v xml:space="preserve">UN    </v>
          </cell>
          <cell r="D2987" t="str">
            <v>CR</v>
          </cell>
          <cell r="E2987" t="str">
            <v>388,89</v>
          </cell>
        </row>
        <row r="2988">
          <cell r="A2988">
            <v>41381</v>
          </cell>
          <cell r="B2988" t="str">
            <v xml:space="preserve">MASTRO TELESCOPICO GALVANIZADO 5 METROS (3 M X DN= 2" + 2 M X DN= 1 1/2")                                                                                                                                                                                                                                                                                                                                                                                                                                 </v>
          </cell>
          <cell r="C2988" t="str">
            <v xml:space="preserve">UN    </v>
          </cell>
          <cell r="D2988" t="str">
            <v>CR</v>
          </cell>
          <cell r="E2988" t="str">
            <v>407,42</v>
          </cell>
        </row>
        <row r="2989">
          <cell r="A2989">
            <v>41382</v>
          </cell>
          <cell r="B2989" t="str">
            <v xml:space="preserve">MASTRO TELESCOPICO GALVANIZADO 6 METROS (3 M X DN= 2" + 3 M X DN= 1Â½")                                                                                                                                                                                                                                                                                                                                                                                                                                   </v>
          </cell>
          <cell r="C2989" t="str">
            <v xml:space="preserve">UN    </v>
          </cell>
          <cell r="D2989" t="str">
            <v>CR</v>
          </cell>
          <cell r="E2989" t="str">
            <v>394,36</v>
          </cell>
        </row>
        <row r="2990">
          <cell r="A2990">
            <v>41383</v>
          </cell>
          <cell r="B2990" t="str">
            <v xml:space="preserve">MASTRO TELESCOPICO GALVANIZADO 7 METROS (6 M X DN= 2" + 1 M X DN= 1 1/2")                                                                                                                                                                                                                                                                                                                                                                                                                                 </v>
          </cell>
          <cell r="C2990" t="str">
            <v xml:space="preserve">UN    </v>
          </cell>
          <cell r="D2990" t="str">
            <v>CR</v>
          </cell>
          <cell r="E2990" t="str">
            <v>535,26</v>
          </cell>
        </row>
        <row r="2991">
          <cell r="A2991">
            <v>41385</v>
          </cell>
          <cell r="B2991" t="str">
            <v xml:space="preserve">MASTRO TELESCOPICO GALVANIZADO 9 METROS (6 M X DN= 2" + 3 M X DN= 1 1/2")                                                                                                                                                                                                                                                                                                                                                                                                                                 </v>
          </cell>
          <cell r="C2991" t="str">
            <v xml:space="preserve">UN    </v>
          </cell>
          <cell r="D2991" t="str">
            <v>CR</v>
          </cell>
          <cell r="E2991" t="str">
            <v>666,06</v>
          </cell>
        </row>
        <row r="2992">
          <cell r="A2992">
            <v>11079</v>
          </cell>
          <cell r="B2992" t="str">
            <v xml:space="preserve">MATERIAL FILTRANTE (PEDREGULHO) 0,6 A 25,46 MM (POSTO PEDREIRA/FORNECEDOR, SEM FRETE)                                                                                                                                                                                                                                                                                                                                                                                                                     </v>
          </cell>
          <cell r="C2992" t="str">
            <v xml:space="preserve">M3    </v>
          </cell>
          <cell r="D2992" t="str">
            <v>CR</v>
          </cell>
          <cell r="E2992" t="str">
            <v>2.137,60</v>
          </cell>
        </row>
        <row r="2993">
          <cell r="A2993">
            <v>11082</v>
          </cell>
          <cell r="B2993" t="str">
            <v xml:space="preserve">MATERIAL FILTRANTE (PEDREGULHO) 38 A 25,4 MM (POSTO PEDREIRA/FORNECEDOR, SEM FRETE)                                                                                                                                                                                                                                                                                                                                                                                                                       </v>
          </cell>
          <cell r="C2993" t="str">
            <v xml:space="preserve">M3    </v>
          </cell>
          <cell r="D2993" t="str">
            <v>CR</v>
          </cell>
          <cell r="E2993" t="str">
            <v>2.137,60</v>
          </cell>
        </row>
        <row r="2994">
          <cell r="A2994">
            <v>4058</v>
          </cell>
          <cell r="B2994" t="str">
            <v xml:space="preserve">MECANICO DE EQUIPAMENTOS PESADOS                                                                                                                                                                                                                                                                                                                                                                                                                                                                          </v>
          </cell>
          <cell r="C2994" t="str">
            <v xml:space="preserve">H     </v>
          </cell>
          <cell r="D2994" t="str">
            <v>CR</v>
          </cell>
          <cell r="E2994" t="str">
            <v>20,18</v>
          </cell>
        </row>
        <row r="2995">
          <cell r="A2995">
            <v>40974</v>
          </cell>
          <cell r="B2995" t="str">
            <v xml:space="preserve">MECANICO DE EQUIPAMENTOS PESADOS (MENSALISTA)                                                                                                                                                                                                                                                                                                                                                                                                                                                             </v>
          </cell>
          <cell r="C2995" t="str">
            <v xml:space="preserve">MES   </v>
          </cell>
          <cell r="D2995" t="str">
            <v>CR</v>
          </cell>
          <cell r="E2995" t="str">
            <v>3.547,14</v>
          </cell>
        </row>
        <row r="2996">
          <cell r="A2996">
            <v>34794</v>
          </cell>
          <cell r="B2996" t="str">
            <v xml:space="preserve">MECANICO DE REFRIGERACAO (HORISTA)                                                                                                                                                                                                                                                                                                                                                                                                                                                                        </v>
          </cell>
          <cell r="C2996" t="str">
            <v xml:space="preserve">H     </v>
          </cell>
          <cell r="D2996" t="str">
            <v>CR</v>
          </cell>
          <cell r="E2996" t="str">
            <v>17,75</v>
          </cell>
        </row>
        <row r="2997">
          <cell r="A2997">
            <v>40925</v>
          </cell>
          <cell r="B2997" t="str">
            <v xml:space="preserve">MECANICO DE REFRIGERACAO (MENSALISTA)                                                                                                                                                                                                                                                                                                                                                                                                                                                                     </v>
          </cell>
          <cell r="C2997" t="str">
            <v xml:space="preserve">MES   </v>
          </cell>
          <cell r="D2997" t="str">
            <v>CR</v>
          </cell>
          <cell r="E2997" t="str">
            <v>3.122,69</v>
          </cell>
        </row>
        <row r="2998">
          <cell r="A2998">
            <v>13741</v>
          </cell>
          <cell r="B2998" t="str">
            <v xml:space="preserve">MEDIDOR DE NIVEL ESTATICO E DINAMICO PARA POCO, COMPRIMENTO DE 200 M                                                                                                                                                                                                                                                                                                                                                                                                                                      </v>
          </cell>
          <cell r="C2998" t="str">
            <v xml:space="preserve">UN    </v>
          </cell>
          <cell r="D2998" t="str">
            <v>CR</v>
          </cell>
          <cell r="E2998" t="str">
            <v>2.344,98</v>
          </cell>
        </row>
        <row r="2999">
          <cell r="A2999">
            <v>3288</v>
          </cell>
          <cell r="B2999" t="str">
            <v xml:space="preserve">MEIA CANA DE MADEIRA CEDRINHO OU EQUIVALENTE DA REGIAO, ACABAMENTO PARA FORRO PAULISTA, *2,5 X 2,5* CM                                                                                                                                                                                                                                                                                                                                                                                                    </v>
          </cell>
          <cell r="C2999" t="str">
            <v xml:space="preserve">M     </v>
          </cell>
          <cell r="D2999" t="str">
            <v>AS</v>
          </cell>
          <cell r="E2999" t="str">
            <v>6,10</v>
          </cell>
        </row>
        <row r="3000">
          <cell r="A3000">
            <v>13587</v>
          </cell>
          <cell r="B3000" t="str">
            <v xml:space="preserve">MEIA CANA DE MADEIRA PINUS OU EQUIVALENTE DA REGIAO, ACABAMENTO PARA FORRO PAULISTA, *2,5 X 2,5* CM                                                                                                                                                                                                                                                                                                                                                                                                       </v>
          </cell>
          <cell r="C3000" t="str">
            <v xml:space="preserve">M     </v>
          </cell>
          <cell r="D3000" t="str">
            <v>AS</v>
          </cell>
          <cell r="E3000" t="str">
            <v>3,68</v>
          </cell>
        </row>
        <row r="3001">
          <cell r="A3001">
            <v>38598</v>
          </cell>
          <cell r="B3001" t="str">
            <v xml:space="preserve">MEIA CANALETA DE CONCRETO ESTRUTURAL 14 X 19 X 19 CM, FBK 14 MPA (NBR 6136)                                                                                                                                                                                                                                                                                                                                                                                                                               </v>
          </cell>
          <cell r="C3001" t="str">
            <v xml:space="preserve">UN    </v>
          </cell>
          <cell r="D3001" t="str">
            <v>CR</v>
          </cell>
          <cell r="E3001" t="str">
            <v>3,52</v>
          </cell>
        </row>
        <row r="3002">
          <cell r="A3002">
            <v>38595</v>
          </cell>
          <cell r="B3002" t="str">
            <v xml:space="preserve">MEIA CANALETA DE CONCRETO ESTRUTURAL 14 X 19 X 19 CM, FBK 4,5 MPA (NBR 6136)                                                                                                                                                                                                                                                                                                                                                                                                                              </v>
          </cell>
          <cell r="C3002" t="str">
            <v xml:space="preserve">UN    </v>
          </cell>
          <cell r="D3002" t="str">
            <v>CR</v>
          </cell>
          <cell r="E3002" t="str">
            <v>2,98</v>
          </cell>
        </row>
        <row r="3003">
          <cell r="A3003">
            <v>38592</v>
          </cell>
          <cell r="B3003" t="str">
            <v xml:space="preserve">MEIO BLOCO DE CONCRETO ESTRUTURAL 14 X 19 X 14 CM, FBK 14 MPA (NBR 6136)                                                                                                                                                                                                                                                                                                                                                                                                                                  </v>
          </cell>
          <cell r="C3003" t="str">
            <v xml:space="preserve">UN    </v>
          </cell>
          <cell r="D3003" t="str">
            <v>CR</v>
          </cell>
          <cell r="E3003" t="str">
            <v>3,01</v>
          </cell>
        </row>
        <row r="3004">
          <cell r="A3004">
            <v>38588</v>
          </cell>
          <cell r="B3004" t="str">
            <v xml:space="preserve">MEIO BLOCO DE CONCRETO ESTRUTURAL 14 X 19 X 14 CM, FBK 4,5 MPA (NBR 6136)                                                                                                                                                                                                                                                                                                                                                                                                                                 </v>
          </cell>
          <cell r="C3004" t="str">
            <v xml:space="preserve">UN    </v>
          </cell>
          <cell r="D3004" t="str">
            <v>CR</v>
          </cell>
          <cell r="E3004" t="str">
            <v>2,41</v>
          </cell>
        </row>
        <row r="3005">
          <cell r="A3005">
            <v>38593</v>
          </cell>
          <cell r="B3005" t="str">
            <v xml:space="preserve">MEIO BLOCO DE CONCRETO ESTRUTURAL 14 X 19 X 19 CM, FBK 14 MPA (NBR 6136)                                                                                                                                                                                                                                                                                                                                                                                                                                  </v>
          </cell>
          <cell r="C3005" t="str">
            <v xml:space="preserve">UN    </v>
          </cell>
          <cell r="D3005" t="str">
            <v>CR</v>
          </cell>
          <cell r="E3005" t="str">
            <v>3,33</v>
          </cell>
        </row>
        <row r="3006">
          <cell r="A3006">
            <v>38589</v>
          </cell>
          <cell r="B3006" t="str">
            <v xml:space="preserve">MEIO BLOCO DE CONCRETO ESTRUTURAL 14 X 19 X 19 CM, FBK 4,5 MPA (NBR 6136)                                                                                                                                                                                                                                                                                                                                                                                                                                 </v>
          </cell>
          <cell r="C3006" t="str">
            <v xml:space="preserve">UN    </v>
          </cell>
          <cell r="D3006" t="str">
            <v>CR</v>
          </cell>
          <cell r="E3006" t="str">
            <v>2,53</v>
          </cell>
        </row>
        <row r="3007">
          <cell r="A3007">
            <v>38594</v>
          </cell>
          <cell r="B3007" t="str">
            <v xml:space="preserve">MEIO BLOCO DE CONCRETO ESTRUTURAL 14 X 19 X 34 CM, FBK 14 MPA (NBR 6136)                                                                                                                                                                                                                                                                                                                                                                                                                                  </v>
          </cell>
          <cell r="C3007" t="str">
            <v xml:space="preserve">UN    </v>
          </cell>
          <cell r="D3007" t="str">
            <v>CR</v>
          </cell>
          <cell r="E3007" t="str">
            <v>5,25</v>
          </cell>
        </row>
        <row r="3008">
          <cell r="A3008">
            <v>34773</v>
          </cell>
          <cell r="B3008" t="str">
            <v xml:space="preserve">MEIO BLOCO DE VEDACAO DE CONCRETO APARENTE 14 X 19 X 19 CM  (CLASSE C - NBR 6136)                                                                                                                                                                                                                                                                                                                                                                                                                         </v>
          </cell>
          <cell r="C3008" t="str">
            <v xml:space="preserve">UN    </v>
          </cell>
          <cell r="D3008" t="str">
            <v>CR</v>
          </cell>
          <cell r="E3008" t="str">
            <v>2,48</v>
          </cell>
        </row>
        <row r="3009">
          <cell r="A3009">
            <v>34769</v>
          </cell>
          <cell r="B3009" t="str">
            <v xml:space="preserve">MEIO BLOCO DE VEDACAO DE CONCRETO APARENTE 19 X 19 X 19 CM (CLASSE C - NBR 6136)                                                                                                                                                                                                                                                                                                                                                                                                                          </v>
          </cell>
          <cell r="C3009" t="str">
            <v xml:space="preserve">UN    </v>
          </cell>
          <cell r="D3009" t="str">
            <v>CR</v>
          </cell>
          <cell r="E3009" t="str">
            <v>3,07</v>
          </cell>
        </row>
        <row r="3010">
          <cell r="A3010">
            <v>34763</v>
          </cell>
          <cell r="B3010" t="str">
            <v xml:space="preserve">MEIO BLOCO DE VEDACAO DE CONCRETO APARENTE 9  X 19 X 19 CM (CLASSE C - NBR 6136)                                                                                                                                                                                                                                                                                                                                                                                                                          </v>
          </cell>
          <cell r="C3010" t="str">
            <v xml:space="preserve">UN    </v>
          </cell>
          <cell r="D3010" t="str">
            <v>CR</v>
          </cell>
          <cell r="E3010" t="str">
            <v>1,89</v>
          </cell>
        </row>
        <row r="3011">
          <cell r="A3011">
            <v>34774</v>
          </cell>
          <cell r="B3011" t="str">
            <v xml:space="preserve">MEIO BLOCO DE VEDACAO DE CONCRETO 14 X 19 X 19 CM (CLASSE C - NBR 6136)                                                                                                                                                                                                                                                                                                                                                                                                                                   </v>
          </cell>
          <cell r="C3011" t="str">
            <v xml:space="preserve">UN    </v>
          </cell>
          <cell r="D3011" t="str">
            <v>CR</v>
          </cell>
          <cell r="E3011" t="str">
            <v>2,36</v>
          </cell>
        </row>
        <row r="3012">
          <cell r="A3012">
            <v>34771</v>
          </cell>
          <cell r="B3012" t="str">
            <v xml:space="preserve">MEIO BLOCO DE VEDACAO DE CONCRETO 19 X 19 X 19 CM (CLASSE C - NBR 6136)                                                                                                                                                                                                                                                                                                                                                                                                                                   </v>
          </cell>
          <cell r="C3012" t="str">
            <v xml:space="preserve">UN    </v>
          </cell>
          <cell r="D3012" t="str">
            <v>CR</v>
          </cell>
          <cell r="E3012" t="str">
            <v>2,84</v>
          </cell>
        </row>
        <row r="3013">
          <cell r="A3013">
            <v>34764</v>
          </cell>
          <cell r="B3013" t="str">
            <v xml:space="preserve">MEIO BLOCO DE VEDACAO DE CONCRETO 9 X 19 X 19 CM (CLASSE C - NBR 6136)                                                                                                                                                                                                                                                                                                                                                                                                                                    </v>
          </cell>
          <cell r="C3013" t="str">
            <v xml:space="preserve">UN    </v>
          </cell>
          <cell r="D3013" t="str">
            <v>CR</v>
          </cell>
          <cell r="E3013" t="str">
            <v>1,86</v>
          </cell>
        </row>
        <row r="3014">
          <cell r="A3014">
            <v>34788</v>
          </cell>
          <cell r="B3014" t="str">
            <v xml:space="preserve">MEIO BLOCO ESTRUTURAL CERAMICO 14 X 19 X 14 CM, 6,0 MPA (NBR 15270)                                                                                                                                                                                                                                                                                                                                                                                                                                       </v>
          </cell>
          <cell r="C3014" t="str">
            <v xml:space="preserve">UN    </v>
          </cell>
          <cell r="D3014" t="str">
            <v>CR</v>
          </cell>
          <cell r="E3014" t="str">
            <v>1,60</v>
          </cell>
        </row>
        <row r="3015">
          <cell r="A3015">
            <v>34781</v>
          </cell>
          <cell r="B3015" t="str">
            <v xml:space="preserve">MEIO BLOCO ESTRUTURAL CERAMICO 14 X 19 X 19 CM, 6,0 MPA (NBR 15270)                                                                                                                                                                                                                                                                                                                                                                                                                                       </v>
          </cell>
          <cell r="C3015" t="str">
            <v xml:space="preserve">UN    </v>
          </cell>
          <cell r="D3015" t="str">
            <v>CR</v>
          </cell>
          <cell r="E3015" t="str">
            <v>1,82</v>
          </cell>
        </row>
        <row r="3016">
          <cell r="A3016">
            <v>41682</v>
          </cell>
          <cell r="B3016" t="str">
            <v xml:space="preserve">MEIO-FIO OU GUIA DE CONCRETO PRE MOLDADO, COMP 1 M, *30 X 10/12* CM (H X L1/L2)                                                                                                                                                                                                                                                                                                                                                                                                                           </v>
          </cell>
          <cell r="C3016" t="str">
            <v xml:space="preserve">UN    </v>
          </cell>
          <cell r="D3016" t="str">
            <v>CR</v>
          </cell>
          <cell r="E3016" t="str">
            <v>34,06</v>
          </cell>
        </row>
        <row r="3017">
          <cell r="A3017">
            <v>41683</v>
          </cell>
          <cell r="B3017" t="str">
            <v xml:space="preserve">MEIO-FIO OU GUIA DE CONCRETO PRE MOLDADO, COMP 80 CM, *30 X 10/10* (H X L1/L2)                                                                                                                                                                                                                                                                                                                                                                                                                            </v>
          </cell>
          <cell r="C3017" t="str">
            <v xml:space="preserve">UN    </v>
          </cell>
          <cell r="D3017" t="str">
            <v>CR</v>
          </cell>
          <cell r="E3017" t="str">
            <v>25,06</v>
          </cell>
        </row>
        <row r="3018">
          <cell r="A3018">
            <v>41680</v>
          </cell>
          <cell r="B3018" t="str">
            <v xml:space="preserve">MEIO-FIO OU GUIA DE CONCRETO PRE-MOLDADO, COMP *39* CM, *19 X 6,5/6,5* CM (H X L1/L2)                                                                                                                                                                                                                                                                                                                                                                                                                     </v>
          </cell>
          <cell r="C3018" t="str">
            <v xml:space="preserve">UN    </v>
          </cell>
          <cell r="D3018" t="str">
            <v>CR</v>
          </cell>
          <cell r="E3018" t="str">
            <v>13,49</v>
          </cell>
        </row>
        <row r="3019">
          <cell r="A3019">
            <v>41679</v>
          </cell>
          <cell r="B3019" t="str">
            <v xml:space="preserve">MEIO-FIO OU GUIA DE CONCRETO PRE-MOLDADO, COMP 1 M, *20 X 12/15* CM (H X L1/L2)                                                                                                                                                                                                                                                                                                                                                                                                                           </v>
          </cell>
          <cell r="C3019" t="str">
            <v xml:space="preserve">UN    </v>
          </cell>
          <cell r="D3019" t="str">
            <v>CR</v>
          </cell>
          <cell r="E3019" t="str">
            <v>30,84</v>
          </cell>
        </row>
        <row r="3020">
          <cell r="A3020">
            <v>41681</v>
          </cell>
          <cell r="B3020" t="str">
            <v xml:space="preserve">MEIO-FIO OU GUIA DE CONCRETO PRE-MOLDADO, COMP 80 CM, *25 X 08/08* CM (H X L1/L2)                                                                                                                                                                                                                                                                                                                                                                                                                         </v>
          </cell>
          <cell r="C3020" t="str">
            <v xml:space="preserve">UN    </v>
          </cell>
          <cell r="D3020" t="str">
            <v>CR</v>
          </cell>
          <cell r="E3020" t="str">
            <v>21,10</v>
          </cell>
        </row>
        <row r="3021">
          <cell r="A3021">
            <v>43386</v>
          </cell>
          <cell r="B3021" t="str">
            <v xml:space="preserve">MEIO-FIO OU GUIA DE CONCRETO PRE-MOLDADO, TIPO CHAPEU PARA BOCA DE LOBO,  DIMENSOES *1,20* X 0,15 X 0,30 M                                                                                                                                                                                                                                                                                                                                                                                                </v>
          </cell>
          <cell r="C3021" t="str">
            <v xml:space="preserve">UN    </v>
          </cell>
          <cell r="D3021" t="str">
            <v>CR</v>
          </cell>
          <cell r="E3021" t="str">
            <v>48,19</v>
          </cell>
        </row>
        <row r="3022">
          <cell r="A3022">
            <v>4059</v>
          </cell>
          <cell r="B3022" t="str">
            <v xml:space="preserve">MEIO-FIO OU GUIA DE CONCRETO, PRE-MOLDADO, COMP 1 M, *30 X 12/15* CM (H X L1/L2)                                                                                                                                                                                                                                                                                                                                                                                                                          </v>
          </cell>
          <cell r="C3022" t="str">
            <v xml:space="preserve">M     </v>
          </cell>
          <cell r="D3022" t="str">
            <v>CR</v>
          </cell>
          <cell r="E3022" t="str">
            <v>34,06</v>
          </cell>
        </row>
        <row r="3023">
          <cell r="A3023">
            <v>4062</v>
          </cell>
          <cell r="B3023" t="str">
            <v xml:space="preserve">MEIO-FIO OU GUIA DE CONCRETO, PRE-MOLDADO, COMP 1 M, *30 X 15* CM (H X L)                                                                                                                                                                                                                                                                                                                                                                                                                                 </v>
          </cell>
          <cell r="C3023" t="str">
            <v xml:space="preserve">UN    </v>
          </cell>
          <cell r="D3023" t="str">
            <v>CR</v>
          </cell>
          <cell r="E3023" t="str">
            <v>34,06</v>
          </cell>
        </row>
        <row r="3024">
          <cell r="A3024">
            <v>4061</v>
          </cell>
          <cell r="B3024" t="str">
            <v xml:space="preserve">MEIO-FIO OU GUIA DE CONCRETO, PRE-MOLDADO, COMP 80 CM, *45 X 12/18* CM (H X L1/L2)                                                                                                                                                                                                                                                                                                                                                                                                                        </v>
          </cell>
          <cell r="C3024" t="str">
            <v xml:space="preserve">UN    </v>
          </cell>
          <cell r="D3024" t="str">
            <v>CR</v>
          </cell>
          <cell r="E3024" t="str">
            <v>42,40</v>
          </cell>
        </row>
        <row r="3025">
          <cell r="A3025">
            <v>41315</v>
          </cell>
          <cell r="B3025" t="str">
            <v xml:space="preserve">MEMBRANA IMPERMEABILIZANTE A BASE DE POLIUREIA, BICOMPONENTE, APLICACAO A FRIO                                                                                                                                                                                                                                                                                                                                                                                                                            </v>
          </cell>
          <cell r="C3025" t="str">
            <v xml:space="preserve">KG    </v>
          </cell>
          <cell r="D3025" t="str">
            <v>CR</v>
          </cell>
          <cell r="E3025" t="str">
            <v>106,37</v>
          </cell>
        </row>
        <row r="3026">
          <cell r="A3026">
            <v>43148</v>
          </cell>
          <cell r="B3026" t="str">
            <v xml:space="preserve">MEMBRANA IMPERMEABILIZANTE A BASE DE POLIURETANO                                                                                                                                                                                                                                                                                                                                                                                                                                                          </v>
          </cell>
          <cell r="C3026" t="str">
            <v xml:space="preserve">KG    </v>
          </cell>
          <cell r="D3026" t="str">
            <v>CR</v>
          </cell>
          <cell r="E3026" t="str">
            <v>72,20</v>
          </cell>
        </row>
        <row r="3027">
          <cell r="A3027">
            <v>43147</v>
          </cell>
          <cell r="B3027" t="str">
            <v xml:space="preserve">MEMBRANA IMPERMEABILIZANTE ACRILICA MONOCOMPONENTE                                                                                                                                                                                                                                                                                                                                                                                                                                                        </v>
          </cell>
          <cell r="C3027" t="str">
            <v xml:space="preserve">KG    </v>
          </cell>
          <cell r="D3027" t="str">
            <v>CR</v>
          </cell>
          <cell r="E3027" t="str">
            <v>27,96</v>
          </cell>
        </row>
        <row r="3028">
          <cell r="A3028">
            <v>10608</v>
          </cell>
          <cell r="B3028" t="str">
            <v xml:space="preserve">MESA VIBRATORIA COM DIMENSOES DE 2,0 X 1,0 M, COM MOTOR ELETRICO DE 2 POLOS E POTENCIA DE 3 CV                                                                                                                                                                                                                                                                                                                                                                                                            </v>
          </cell>
          <cell r="C3028" t="str">
            <v xml:space="preserve">UN    </v>
          </cell>
          <cell r="D3028" t="str">
            <v>AS</v>
          </cell>
          <cell r="E3028" t="str">
            <v>9.767,99</v>
          </cell>
        </row>
        <row r="3029">
          <cell r="A3029">
            <v>4069</v>
          </cell>
          <cell r="B3029" t="str">
            <v xml:space="preserve">MESTRE DE OBRAS (HORISTA)                                                                                                                                                                                                                                                                                                                                                                                                                                                                                 </v>
          </cell>
          <cell r="C3029" t="str">
            <v xml:space="preserve">H     </v>
          </cell>
          <cell r="D3029" t="str">
            <v>CR</v>
          </cell>
          <cell r="E3029" t="str">
            <v>34,83</v>
          </cell>
        </row>
        <row r="3030">
          <cell r="A3030">
            <v>40819</v>
          </cell>
          <cell r="B3030" t="str">
            <v xml:space="preserve">MESTRE DE OBRAS (MENSALISTA)                                                                                                                                                                                                                                                                                                                                                                                                                                                                              </v>
          </cell>
          <cell r="C3030" t="str">
            <v xml:space="preserve">MES   </v>
          </cell>
          <cell r="D3030" t="str">
            <v>CR</v>
          </cell>
          <cell r="E3030" t="str">
            <v>6.123,27</v>
          </cell>
        </row>
        <row r="3031">
          <cell r="A3031">
            <v>34361</v>
          </cell>
          <cell r="B3031" t="str">
            <v xml:space="preserve">METACAULIM DE ALTA REATIVIDADE/CAULIM CALCINADO                                                                                                                                                                                                                                                                                                                                                                                                                                                           </v>
          </cell>
          <cell r="C3031" t="str">
            <v xml:space="preserve">KG    </v>
          </cell>
          <cell r="D3031" t="str">
            <v>CR</v>
          </cell>
          <cell r="E3031" t="str">
            <v>20,35</v>
          </cell>
        </row>
        <row r="3032">
          <cell r="A3032">
            <v>36512</v>
          </cell>
          <cell r="B3032" t="str">
            <v xml:space="preserve">MICRO-TRATOR CORTADOR DE GRAMA COM LARGURA DO CORTE DE 107 CM, COM  2 LAMINAS E DESCARTE LATERAL                                                                                                                                                                                                                                                                                                                                                                                                          </v>
          </cell>
          <cell r="C3032" t="str">
            <v xml:space="preserve">UN    </v>
          </cell>
          <cell r="D3032" t="str">
            <v>AS</v>
          </cell>
          <cell r="E3032" t="str">
            <v>21.460,25</v>
          </cell>
        </row>
        <row r="3033">
          <cell r="A3033">
            <v>44478</v>
          </cell>
          <cell r="B3033" t="str">
            <v xml:space="preserve">MICROESFERAS DE VIDRO PARA SINALIZACAO HORIZONTAL VIARIA, TIPO I-B (PREMIX) - NBR  16184                                                                                                                                                                                                                                                                                                                                                                                                                  </v>
          </cell>
          <cell r="C3033" t="str">
            <v xml:space="preserve">KG    </v>
          </cell>
          <cell r="D3033" t="str">
            <v>CR</v>
          </cell>
          <cell r="E3033" t="str">
            <v>10,83</v>
          </cell>
        </row>
        <row r="3034">
          <cell r="A3034">
            <v>44477</v>
          </cell>
          <cell r="B3034" t="str">
            <v xml:space="preserve">MICROESFERAS DE VIDRO PARA SINALIZACAO HORIZONTAL VIARIA, TIPO II-A (DROP-ON) - NBR  16184                                                                                                                                                                                                                                                                                                                                                                                                                </v>
          </cell>
          <cell r="C3034" t="str">
            <v xml:space="preserve">KG    </v>
          </cell>
          <cell r="D3034" t="str">
            <v>CR</v>
          </cell>
          <cell r="E3034" t="str">
            <v>10,83</v>
          </cell>
        </row>
        <row r="3035">
          <cell r="A3035">
            <v>11697</v>
          </cell>
          <cell r="B3035" t="str">
            <v xml:space="preserve">MICTORIO COLETIVO ACO INOX (AISI 304), E = 0,8 MM, DE *100 X 40 X 30* CM (C X A X P)                                                                                                                                                                                                                                                                                                                                                                                                                      </v>
          </cell>
          <cell r="C3035" t="str">
            <v xml:space="preserve">UN    </v>
          </cell>
          <cell r="D3035" t="str">
            <v>CR</v>
          </cell>
          <cell r="E3035" t="str">
            <v>625,94</v>
          </cell>
        </row>
        <row r="3036">
          <cell r="A3036">
            <v>11698</v>
          </cell>
          <cell r="B3036" t="str">
            <v xml:space="preserve">MICTORIO COLETIVO ACO INOX (AISI 304), E = 0,8 MM, DE *100 X 50 X 35* CM (C X A X P)                                                                                                                                                                                                                                                                                                                                                                                                                      </v>
          </cell>
          <cell r="C3036" t="str">
            <v xml:space="preserve">UN    </v>
          </cell>
          <cell r="D3036" t="str">
            <v>CR</v>
          </cell>
          <cell r="E3036" t="str">
            <v>746,71</v>
          </cell>
        </row>
        <row r="3037">
          <cell r="A3037">
            <v>10432</v>
          </cell>
          <cell r="B3037" t="str">
            <v xml:space="preserve">MICTORIO INDICUDUAL, SIFONADO, LOUCA BRANCA, SEM COMPLEMENTOS                                                                                                                                                                                                                                                                                                                                                                                                                                             </v>
          </cell>
          <cell r="C3037" t="str">
            <v xml:space="preserve">UN    </v>
          </cell>
          <cell r="D3037" t="str">
            <v>CR</v>
          </cell>
          <cell r="E3037" t="str">
            <v>403,93</v>
          </cell>
        </row>
        <row r="3038">
          <cell r="A3038">
            <v>11699</v>
          </cell>
          <cell r="B3038" t="str">
            <v xml:space="preserve">MICTORIO INDIVIDUAL ACO INOX (AISI 304), E = 0,8 MM, DE *50  X 45  X 35* (C X A X P)                                                                                                                                                                                                                                                                                                                                                                                                                      </v>
          </cell>
          <cell r="C3038" t="str">
            <v xml:space="preserve">UN    </v>
          </cell>
          <cell r="D3038" t="str">
            <v>CR</v>
          </cell>
          <cell r="E3038" t="str">
            <v>825,28</v>
          </cell>
        </row>
        <row r="3039">
          <cell r="A3039">
            <v>44020</v>
          </cell>
          <cell r="B3039" t="str">
            <v xml:space="preserve">MICTORIO INDIVIDUAL, SIFONADO, VALVULA EMBUTIDA, DE LOUCA BRANCA, SEM COMPLEMENTOS - PADRAO ALTO                                                                                                                                                                                                                                                                                                                                                                                                          </v>
          </cell>
          <cell r="C3039" t="str">
            <v xml:space="preserve">UN    </v>
          </cell>
          <cell r="D3039" t="str">
            <v>CR</v>
          </cell>
          <cell r="E3039" t="str">
            <v>996,54</v>
          </cell>
        </row>
        <row r="3040">
          <cell r="A3040">
            <v>41420</v>
          </cell>
          <cell r="B3040" t="str">
            <v xml:space="preserve">MINICAPTOR, EM ACO GALVANIZADO A FOGO, FIXACAO COM ROSCA SOBERBA OU MECANICA, H=600 MM X DN=10 MM                                                                                                                                                                                                                                                                                                                                                                                                         </v>
          </cell>
          <cell r="C3040" t="str">
            <v xml:space="preserve">UN    </v>
          </cell>
          <cell r="D3040" t="str">
            <v>CR</v>
          </cell>
          <cell r="E3040" t="str">
            <v>9,91</v>
          </cell>
        </row>
        <row r="3041">
          <cell r="A3041">
            <v>41422</v>
          </cell>
          <cell r="B3041" t="str">
            <v xml:space="preserve">MINICAPTOR, EM ACO GALVANIZADO A FOGO, FIXACAO HORIZONTAL COM BANDEIRA A 20 CM, H=600 MM E X DN=10 MM                                                                                                                                                                                                                                                                                                                                                                                                     </v>
          </cell>
          <cell r="C3041" t="str">
            <v xml:space="preserve">UN    </v>
          </cell>
          <cell r="D3041" t="str">
            <v>CR</v>
          </cell>
          <cell r="E3041" t="str">
            <v>13,54</v>
          </cell>
        </row>
        <row r="3042">
          <cell r="A3042">
            <v>41425</v>
          </cell>
          <cell r="B3042" t="str">
            <v xml:space="preserve">MINICAPTOR, EM ACO GALVANIZADO A FOGO, FIXACAO HORIZONTAL DE 1 FUROS, SEM BANDEIRA, H=300 MM X DN=10 MM                                                                                                                                                                                                                                                                                                                                                                                                   </v>
          </cell>
          <cell r="C3042" t="str">
            <v xml:space="preserve">UN    </v>
          </cell>
          <cell r="D3042" t="str">
            <v>CR</v>
          </cell>
          <cell r="E3042" t="str">
            <v>6,93</v>
          </cell>
        </row>
        <row r="3043">
          <cell r="A3043">
            <v>41426</v>
          </cell>
          <cell r="B3043" t="str">
            <v xml:space="preserve">MINICAPTOR, EM ACO GALVANIZADO A FOGO, FIXACAO HORIZONTAL DE 2 FUROS, SEM BANDEIRA, H=600 MM X DN=10 MM                                                                                                                                                                                                                                                                                                                                                                                                   </v>
          </cell>
          <cell r="C3043" t="str">
            <v xml:space="preserve">UN    </v>
          </cell>
          <cell r="D3043" t="str">
            <v>CR</v>
          </cell>
          <cell r="E3043" t="str">
            <v>12,49</v>
          </cell>
        </row>
        <row r="3044">
          <cell r="A3044">
            <v>41419</v>
          </cell>
          <cell r="B3044" t="str">
            <v xml:space="preserve">MINICAPTOR, EM ACO GALVANIZADO A FOGO,Â  FIXACAO COM ROSCA SOBERBA OU MECANICA, H=300 MM X DN=10 MM                                                                                                                                                                                                                                                                                                                                                                                                       </v>
          </cell>
          <cell r="C3044" t="str">
            <v xml:space="preserve">UN    </v>
          </cell>
          <cell r="D3044" t="str">
            <v>CR</v>
          </cell>
          <cell r="E3044" t="str">
            <v>7,29</v>
          </cell>
        </row>
        <row r="3045">
          <cell r="A3045">
            <v>41421</v>
          </cell>
          <cell r="B3045" t="str">
            <v xml:space="preserve">MINICAPTOR, EM ACO GALVANIZADO A FOGO,Â  FIXACAO HORIZONTAL COM BANDEIRA A 20 CM, H=300 MM E X DN=10 MM                                                                                                                                                                                                                                                                                                                                                                                                   </v>
          </cell>
          <cell r="C3045" t="str">
            <v xml:space="preserve">UN    </v>
          </cell>
          <cell r="D3045" t="str">
            <v>CR</v>
          </cell>
          <cell r="E3045" t="str">
            <v>9,89</v>
          </cell>
        </row>
        <row r="3046">
          <cell r="A3046">
            <v>41414</v>
          </cell>
          <cell r="B3046" t="str">
            <v xml:space="preserve">MINICAPTORES DE INSERCAO, EM ACO GALVANIZADO A FOGO, H=300 MM X DN=10 MM                                                                                                                                                                                                                                                                                                                                                                                                                                  </v>
          </cell>
          <cell r="C3046" t="str">
            <v xml:space="preserve">UN    </v>
          </cell>
          <cell r="D3046" t="str">
            <v>CR</v>
          </cell>
          <cell r="E3046" t="str">
            <v>22,93</v>
          </cell>
        </row>
        <row r="3047">
          <cell r="A3047">
            <v>41415</v>
          </cell>
          <cell r="B3047" t="str">
            <v xml:space="preserve">MINICAPTORES DE INSERCAO, EM ACO GALVANIZADO A FOGO, H=600,MM X DN=10,MM                                                                                                                                                                                                                                                                                                                                                                                                                                  </v>
          </cell>
          <cell r="C3047" t="str">
            <v xml:space="preserve">UN    </v>
          </cell>
          <cell r="D3047" t="str">
            <v>CR</v>
          </cell>
          <cell r="E3047" t="str">
            <v>26,70</v>
          </cell>
        </row>
        <row r="3048">
          <cell r="A3048">
            <v>37514</v>
          </cell>
          <cell r="B3048" t="str">
            <v xml:space="preserve">MINICARREGADEIRA SOBRE RODAS, POTENCIA LIQUIDA DE *47* HP, CAPACIDADE NOMINAL DE OPERACAO DE *646* KG                                                                                                                                                                                                                                                                                                                                                                                                     </v>
          </cell>
          <cell r="C3048" t="str">
            <v xml:space="preserve">UN    </v>
          </cell>
          <cell r="D3048" t="str">
            <v>AS</v>
          </cell>
          <cell r="E3048" t="str">
            <v>275.000,00</v>
          </cell>
        </row>
        <row r="3049">
          <cell r="A3049">
            <v>37519</v>
          </cell>
          <cell r="B3049" t="str">
            <v xml:space="preserve">MINICARREGADEIRA SOBRE RODAS, POTENCIA LIQUIDA DE *72* HP, CAPACIDADE NOMINAL DE OPERACAO DE *1200* KG                                                                                                                                                                                                                                                                                                                                                                                                    </v>
          </cell>
          <cell r="C3049" t="str">
            <v xml:space="preserve">UN    </v>
          </cell>
          <cell r="D3049" t="str">
            <v>AS</v>
          </cell>
          <cell r="E3049" t="str">
            <v>424.405,68</v>
          </cell>
        </row>
        <row r="3050">
          <cell r="A3050">
            <v>37520</v>
          </cell>
          <cell r="B3050" t="str">
            <v xml:space="preserve">MINIESCAVADEIRA SOBRE ESTEIRAS, POTENCIA LIQUIDA DE *30* HP, PESO OPERACIONAL DE *3.500* KG                                                                                                                                                                                                                                                                                                                                                                                                               </v>
          </cell>
          <cell r="C3050" t="str">
            <v xml:space="preserve">UN    </v>
          </cell>
          <cell r="D3050" t="str">
            <v>AS</v>
          </cell>
          <cell r="E3050" t="str">
            <v>417.448,21</v>
          </cell>
        </row>
        <row r="3051">
          <cell r="A3051">
            <v>37521</v>
          </cell>
          <cell r="B3051" t="str">
            <v xml:space="preserve">MINIESCAVADEIRA SOBRE ESTEIRAS, POTENCIA LIQUIDA DE *42* HP, PESO OPERACIONAL DE *4.500* KG                                                                                                                                                                                                                                                                                                                                                                                                               </v>
          </cell>
          <cell r="C3051" t="str">
            <v xml:space="preserve">UN    </v>
          </cell>
          <cell r="D3051" t="str">
            <v>AS</v>
          </cell>
          <cell r="E3051" t="str">
            <v>509.286,82</v>
          </cell>
        </row>
        <row r="3052">
          <cell r="A3052">
            <v>37522</v>
          </cell>
          <cell r="B3052" t="str">
            <v xml:space="preserve">MINIESCAVADEIRA SOBRE ESTEIRAS, POTENCIA LIQUIDA DE *42* HP, PESO OPERACIONAL DE *5.300* KG                                                                                                                                                                                                                                                                                                                                                                                                               </v>
          </cell>
          <cell r="C3052" t="str">
            <v xml:space="preserve">UN    </v>
          </cell>
          <cell r="D3052" t="str">
            <v>AS</v>
          </cell>
          <cell r="E3052" t="str">
            <v>524.609,11</v>
          </cell>
        </row>
        <row r="3053">
          <cell r="A3053">
            <v>21109</v>
          </cell>
          <cell r="B3053" t="str">
            <v xml:space="preserve">MINUTERIA ELETRONICA COLETIVA COM POTENCIA MAXIMA RESISTIVA PARA LAMPADAS FLUORESCENTES DE *300* W ( 110 V ) / *600* W ( 110 V )                                                                                                                                                                                                                                                                                                                                                                          </v>
          </cell>
          <cell r="C3053" t="str">
            <v xml:space="preserve">UN    </v>
          </cell>
          <cell r="D3053" t="str">
            <v>AS</v>
          </cell>
          <cell r="E3053" t="str">
            <v>75,38</v>
          </cell>
        </row>
        <row r="3054">
          <cell r="A3054">
            <v>37546</v>
          </cell>
          <cell r="B3054" t="str">
            <v xml:space="preserve">MISTURADOR DE ARGAMASSA, EIXO HORIZONTAL, CAPACIDADE DE MISTURA 160 KG, MOTOR ELETRICO TRIFASICO 220/380 V, POTENCIA 3 CV                                                                                                                                                                                                                                                                                                                                                                                 </v>
          </cell>
          <cell r="C3054" t="str">
            <v xml:space="preserve">UN    </v>
          </cell>
          <cell r="D3054" t="str">
            <v>CR</v>
          </cell>
          <cell r="E3054" t="str">
            <v>13.532,24</v>
          </cell>
        </row>
        <row r="3055">
          <cell r="A3055">
            <v>37544</v>
          </cell>
          <cell r="B3055" t="str">
            <v xml:space="preserve">MISTURADOR DE ARGAMASSA, EIXO HORIZONTAL, CAPACIDADE DE MISTURA 300 KG, MOTOR ELETRICO TRIFASICO 220/380 V, POTENCIA 5 CV                                                                                                                                                                                                                                                                                                                                                                                 </v>
          </cell>
          <cell r="C3055" t="str">
            <v xml:space="preserve">UN    </v>
          </cell>
          <cell r="D3055" t="str">
            <v>CR</v>
          </cell>
          <cell r="E3055" t="str">
            <v>14.312,62</v>
          </cell>
        </row>
        <row r="3056">
          <cell r="A3056">
            <v>37545</v>
          </cell>
          <cell r="B3056" t="str">
            <v xml:space="preserve">MISTURADOR DE ARGAMASSA, EIXO HORIZONTAL, CAPACIDADE DE MISTURA 600 KG, MOTOR ELETRICO TRIFASICO 220/380 V, POTENCIA 7,5 CV                                                                                                                                                                                                                                                                                                                                                                               </v>
          </cell>
          <cell r="C3056" t="str">
            <v xml:space="preserve">UN    </v>
          </cell>
          <cell r="D3056" t="str">
            <v>CR</v>
          </cell>
          <cell r="E3056" t="str">
            <v>17.030,09</v>
          </cell>
        </row>
        <row r="3057">
          <cell r="A3057">
            <v>36793</v>
          </cell>
          <cell r="B3057" t="str">
            <v xml:space="preserve">MISTURADOR DE METAL CROMADO DE PAREDE PARA LAVATORIO (REF 1878)                                                                                                                                                                                                                                                                                                                                                                                                                                           </v>
          </cell>
          <cell r="C3057" t="str">
            <v xml:space="preserve">UN    </v>
          </cell>
          <cell r="D3057" t="str">
            <v>CR</v>
          </cell>
          <cell r="E3057" t="str">
            <v>979,35</v>
          </cell>
        </row>
        <row r="3058">
          <cell r="A3058">
            <v>11769</v>
          </cell>
          <cell r="B3058" t="str">
            <v xml:space="preserve">MISTURADOR DE METAL CROMADO, DE MESA/BANCADA, COM BICA BAIXA, PARA LAVATORIO (REF 1875)                                                                                                                                                                                                                                                                                                                                                                                                                   </v>
          </cell>
          <cell r="C3058" t="str">
            <v xml:space="preserve">UN    </v>
          </cell>
          <cell r="D3058" t="str">
            <v>CR</v>
          </cell>
          <cell r="E3058" t="str">
            <v>432,80</v>
          </cell>
        </row>
        <row r="3059">
          <cell r="A3059">
            <v>11771</v>
          </cell>
          <cell r="B3059" t="str">
            <v xml:space="preserve">MISTURADOR DE PAREDE, DE METAL CROMADO, PARA COZINHA, BICA ALTA MOVEL, COM AREJADOR ARTICULADO (REF 1258)                                                                                                                                                                                                                                                                                                                                                                                                 </v>
          </cell>
          <cell r="C3059" t="str">
            <v xml:space="preserve">UN    </v>
          </cell>
          <cell r="D3059" t="str">
            <v>CR</v>
          </cell>
          <cell r="E3059" t="str">
            <v>530,12</v>
          </cell>
        </row>
        <row r="3060">
          <cell r="A3060">
            <v>39919</v>
          </cell>
          <cell r="B3060" t="str">
            <v xml:space="preserve">MISTURADOR DUPLO HORIZONTAL DE ALTA TURBULENCIA, CAPACIDADE / VOLUME 2 X 500 LITROS, MOTORES ELETRICOS MINIMO 5 CV CADA,  PARA NATA CIMENTO, ARGAMASSA E OUTROS                                                                                                                                                                                                                                                                                                                                           </v>
          </cell>
          <cell r="C3060" t="str">
            <v xml:space="preserve">UN    </v>
          </cell>
          <cell r="D3060" t="str">
            <v>CR</v>
          </cell>
          <cell r="E3060" t="str">
            <v>67.736,34</v>
          </cell>
        </row>
        <row r="3061">
          <cell r="A3061">
            <v>38385</v>
          </cell>
          <cell r="B3061" t="str">
            <v xml:space="preserve">MISTURADOR MANUAL DE TINTAS PARA FURADEIRA, HASTE METALICA *60* CM, COM HELICE  (MEXEDOR DE TINTA)                                                                                                                                                                                                                                                                                                                                                                                                        </v>
          </cell>
          <cell r="C3061" t="str">
            <v xml:space="preserve">UN    </v>
          </cell>
          <cell r="D3061" t="str">
            <v>CR</v>
          </cell>
          <cell r="E3061" t="str">
            <v>41,47</v>
          </cell>
        </row>
        <row r="3062">
          <cell r="A3062">
            <v>36800</v>
          </cell>
          <cell r="B3062" t="str">
            <v xml:space="preserve">MISTURADOR METALICO, BASE PARA CHUVEIRO/BANHEIRA, 1/2 " OU 3/4 ", SOLDAVEL OU ROSCAVEL (NAO INCLUI ACABAMENTOS)                                                                                                                                                                                                                                                                                                                                                                                           </v>
          </cell>
          <cell r="C3062" t="str">
            <v xml:space="preserve">UN    </v>
          </cell>
          <cell r="D3062" t="str">
            <v>CR</v>
          </cell>
          <cell r="E3062" t="str">
            <v>260,06</v>
          </cell>
        </row>
        <row r="3063">
          <cell r="A3063">
            <v>37587</v>
          </cell>
          <cell r="B3063" t="str">
            <v xml:space="preserve">MISTURADOR MONOCOMANDO PARA CHUVEIRO, BASE BRUTA, METALICO COM ACABAMENTO CROMADO                                                                                                                                                                                                                                                                                                                                                                                                                         </v>
          </cell>
          <cell r="C3063" t="str">
            <v xml:space="preserve">UN    </v>
          </cell>
          <cell r="D3063" t="str">
            <v>CR</v>
          </cell>
          <cell r="E3063" t="str">
            <v>571,35</v>
          </cell>
        </row>
        <row r="3064">
          <cell r="A3064">
            <v>11561</v>
          </cell>
          <cell r="B3064" t="str">
            <v xml:space="preserve">MOLA HIDRAULICA AEREA, PARA PORTAS DE ATE 1.100 MM E PESO DE ATE 85 KG, COM CORPO EM ALUMINIO E BRACO EM ACO, SEM BRACO DE PARADA                                                                                                                                                                                                                                                                                                                                                                         </v>
          </cell>
          <cell r="C3064" t="str">
            <v xml:space="preserve">UN    </v>
          </cell>
          <cell r="D3064" t="str">
            <v>CR</v>
          </cell>
          <cell r="E3064" t="str">
            <v>240,51</v>
          </cell>
        </row>
        <row r="3065">
          <cell r="A3065">
            <v>43604</v>
          </cell>
          <cell r="B3065" t="str">
            <v xml:space="preserve">MOLA HIDRAULICA AEREA, PARA PORTAS DE ATE 850 MM E PESO DE ATE 50 KG, COM CORPO EM ALUMINIO E BRACO EM ACO, SEM BRACO DE PARADA                                                                                                                                                                                                                                                                                                                                                                           </v>
          </cell>
          <cell r="C3065" t="str">
            <v xml:space="preserve">UN    </v>
          </cell>
          <cell r="D3065" t="str">
            <v>CR</v>
          </cell>
          <cell r="E3065" t="str">
            <v>128,22</v>
          </cell>
        </row>
        <row r="3066">
          <cell r="A3066">
            <v>11560</v>
          </cell>
          <cell r="B3066" t="str">
            <v xml:space="preserve">MOLA HIDRAULICA AEREA, PARA PORTAS DE ATE 950 MM E PESO DE ATE 65 KG, COM CORPO EM ALUMINIO E BRACO EM ACO, SEM BRACO DE PARADA                                                                                                                                                                                                                                                                                                                                                                           </v>
          </cell>
          <cell r="C3066" t="str">
            <v xml:space="preserve">UN    </v>
          </cell>
          <cell r="D3066" t="str">
            <v>CR</v>
          </cell>
          <cell r="E3066" t="str">
            <v>185,63</v>
          </cell>
        </row>
        <row r="3067">
          <cell r="A3067">
            <v>11499</v>
          </cell>
          <cell r="B3067" t="str">
            <v xml:space="preserve">MOLA HIDRAULICA DE PISO, PARA PORTAS DE ATE 1100 MM E PESO DE ATE 120 KG, COM CORPO EM ACO INOX                                                                                                                                                                                                                                                                                                                                                                                                           </v>
          </cell>
          <cell r="C3067" t="str">
            <v xml:space="preserve">UN    </v>
          </cell>
          <cell r="D3067" t="str">
            <v>CR</v>
          </cell>
          <cell r="E3067" t="str">
            <v>1.304,21</v>
          </cell>
        </row>
        <row r="3068">
          <cell r="A3068">
            <v>34761</v>
          </cell>
          <cell r="B3068" t="str">
            <v xml:space="preserve">MONTADOR DE ELETROELETRONICOS (HORISTA)                                                                                                                                                                                                                                                                                                                                                                                                                                                                   </v>
          </cell>
          <cell r="C3068" t="str">
            <v xml:space="preserve">H     </v>
          </cell>
          <cell r="D3068" t="str">
            <v>CR</v>
          </cell>
          <cell r="E3068" t="str">
            <v>15,06</v>
          </cell>
        </row>
        <row r="3069">
          <cell r="A3069">
            <v>40924</v>
          </cell>
          <cell r="B3069" t="str">
            <v xml:space="preserve">MONTADOR DE ELETROELETRONICOS (MENSALISTA)                                                                                                                                                                                                                                                                                                                                                                                                                                                                </v>
          </cell>
          <cell r="C3069" t="str">
            <v xml:space="preserve">MES   </v>
          </cell>
          <cell r="D3069" t="str">
            <v>CR</v>
          </cell>
          <cell r="E3069" t="str">
            <v>2.650,75</v>
          </cell>
        </row>
        <row r="3070">
          <cell r="A3070">
            <v>40983</v>
          </cell>
          <cell r="B3070" t="str">
            <v xml:space="preserve">MONTADOR DE ESTRUTURAS METALICAS (MENSALISTA)                                                                                                                                                                                                                                                                                                                                                                                                                                                             </v>
          </cell>
          <cell r="C3070" t="str">
            <v xml:space="preserve">MES   </v>
          </cell>
          <cell r="D3070" t="str">
            <v>CR</v>
          </cell>
          <cell r="E3070" t="str">
            <v>2.480,50</v>
          </cell>
        </row>
        <row r="3071">
          <cell r="A3071">
            <v>44497</v>
          </cell>
          <cell r="B3071" t="str">
            <v xml:space="preserve">MONTADOR DE ESTRUTURAS METALICAS HORISTA                                                                                                                                                                                                                                                                                                                                                                                                                                                                  </v>
          </cell>
          <cell r="C3071" t="str">
            <v xml:space="preserve">H     </v>
          </cell>
          <cell r="D3071" t="str">
            <v>CR</v>
          </cell>
          <cell r="E3071" t="str">
            <v>14,11</v>
          </cell>
        </row>
        <row r="3072">
          <cell r="A3072">
            <v>2437</v>
          </cell>
          <cell r="B3072" t="str">
            <v xml:space="preserve">MONTADOR DE MAQUINAS (HORISTA)                                                                                                                                                                                                                                                                                                                                                                                                                                                                            </v>
          </cell>
          <cell r="C3072" t="str">
            <v xml:space="preserve">H     </v>
          </cell>
          <cell r="D3072" t="str">
            <v>CR</v>
          </cell>
          <cell r="E3072" t="str">
            <v>19,13</v>
          </cell>
        </row>
        <row r="3073">
          <cell r="A3073">
            <v>40921</v>
          </cell>
          <cell r="B3073" t="str">
            <v xml:space="preserve">MONTADOR DE MAQUINAS (MENSALISTA)                                                                                                                                                                                                                                                                                                                                                                                                                                                                         </v>
          </cell>
          <cell r="C3073" t="str">
            <v xml:space="preserve">MES   </v>
          </cell>
          <cell r="D3073" t="str">
            <v>CR</v>
          </cell>
          <cell r="E3073" t="str">
            <v>3.364,71</v>
          </cell>
        </row>
        <row r="3074">
          <cell r="A3074">
            <v>14252</v>
          </cell>
          <cell r="B3074" t="str">
            <v xml:space="preserve">MOTOBOMBA AUTOESCORVANTE MOTOR A GASOLINA, POTENCIA 6,0HP, BOCAIS 3" X 3", HM/Q = 5 MCA / 24 M3/H A 52,5 MCA / 5,0 M3/H                                                                                                                                                                                                                                                                                                                                                                                   </v>
          </cell>
          <cell r="C3074" t="str">
            <v xml:space="preserve">UN    </v>
          </cell>
          <cell r="D3074" t="str">
            <v>CR</v>
          </cell>
          <cell r="E3074" t="str">
            <v>3.479,37</v>
          </cell>
        </row>
        <row r="3075">
          <cell r="A3075">
            <v>730</v>
          </cell>
          <cell r="B3075" t="str">
            <v xml:space="preserve">MOTOBOMBA AUTOESCORVANTE MOTOR ELETRICO TRIFASICO 7,4HP BOCA DIAMETRO DE SUCCAO X RECLAQUE: 2"X2", HM/ Q = 10 M / 73,5 M3/H A 28 M / 8,2 M3 /H                                                                                                                                                                                                                                                                                                                                                            </v>
          </cell>
          <cell r="C3075" t="str">
            <v xml:space="preserve">UN    </v>
          </cell>
          <cell r="D3075" t="str">
            <v>CR</v>
          </cell>
          <cell r="E3075" t="str">
            <v>9.296,21</v>
          </cell>
        </row>
        <row r="3076">
          <cell r="A3076">
            <v>723</v>
          </cell>
          <cell r="B3076" t="str">
            <v xml:space="preserve">MOTOBOMBA AUTOESCORVANTE POTENCIA 5,42 HP, BOCAIS SUCCAO X RECALQUE 2" X 2", A GASOLINA, DIAMETRO DO ROTOR 122 MM HM/Q = 6 MCA / 33,0 M3/H A 28 MCA / 8,0 M3/H                                                                                                                                                                                                                                                                                                                                            </v>
          </cell>
          <cell r="C3076" t="str">
            <v xml:space="preserve">UN    </v>
          </cell>
          <cell r="D3076" t="str">
            <v>CR</v>
          </cell>
          <cell r="E3076" t="str">
            <v>4.620,54</v>
          </cell>
        </row>
        <row r="3077">
          <cell r="A3077">
            <v>36502</v>
          </cell>
          <cell r="B3077" t="str">
            <v xml:space="preserve">MOTOBOMBA CENTRIFUGA, MOTOR A GASOLINA, POTENCIA 5,42 HP, BOCAIS 1 1/2" X 1", DIAMETRO ROTOR 143 MM HM/Q = 6 MCA / 16,8 M3/H A 38 MCA / 6,6 M3/H                                                                                                                                                                                                                                                                                                                                                          </v>
          </cell>
          <cell r="C3077" t="str">
            <v xml:space="preserve">UN    </v>
          </cell>
          <cell r="D3077" t="str">
            <v>CR</v>
          </cell>
          <cell r="E3077" t="str">
            <v>4.342,76</v>
          </cell>
        </row>
        <row r="3078">
          <cell r="A3078">
            <v>36503</v>
          </cell>
          <cell r="B3078" t="str">
            <v xml:space="preserve">MOTOBOMBA TRASH (PARA AGUA SUJA) AUTO ESCORVANTE, MOTOR GASOLINA DE 6,41 HP, DIAMETROS DE SUCCAO X RECALQUE: 3" X 3", HM/Q: 10/60 A 23/0                                                                                                                                                                                                                                                                                                                                                                  </v>
          </cell>
          <cell r="C3078" t="str">
            <v xml:space="preserve">UN    </v>
          </cell>
          <cell r="D3078" t="str">
            <v>CR</v>
          </cell>
          <cell r="E3078" t="str">
            <v>5.355,14</v>
          </cell>
        </row>
        <row r="3079">
          <cell r="A3079">
            <v>4090</v>
          </cell>
          <cell r="B3079" t="str">
            <v xml:space="preserve">MOTONIVELADORA POTENCIA BASICA LIQUIDA (PRIMEIRA MARCHA) 125 HP , PESO BRUTO 13843 KG, LARGURA DA LAMINA DE 3,7 M                                                                                                                                                                                                                                                                                                                                                                                         </v>
          </cell>
          <cell r="C3079" t="str">
            <v xml:space="preserve">UN    </v>
          </cell>
          <cell r="D3079" t="str">
            <v>AS</v>
          </cell>
          <cell r="E3079" t="str">
            <v>1.155.000,00</v>
          </cell>
        </row>
        <row r="3080">
          <cell r="A3080">
            <v>13227</v>
          </cell>
          <cell r="B3080" t="str">
            <v xml:space="preserve">MOTONIVELADORA POTENCIA BASICA LIQUIDA (PRIMEIRA MARCHA) 171 HP, PESO BRUTO 14768 KG, LARGURA DA LAMINA DE 3,7 M                                                                                                                                                                                                                                                                                                                                                                                          </v>
          </cell>
          <cell r="C3080" t="str">
            <v xml:space="preserve">UN    </v>
          </cell>
          <cell r="D3080" t="str">
            <v>AS</v>
          </cell>
          <cell r="E3080" t="str">
            <v>1.435.231,52</v>
          </cell>
        </row>
        <row r="3081">
          <cell r="A3081">
            <v>10597</v>
          </cell>
          <cell r="B3081" t="str">
            <v xml:space="preserve">MOTONIVELADORA POTENCIA BASICA LIQUIDA (PRIMEIRA MARCHA) 186 HP, PESO BRUTO 15785 KG, LARGURA DA LAMINA DE 4,3 M                                                                                                                                                                                                                                                                                                                                                                                          </v>
          </cell>
          <cell r="C3081" t="str">
            <v xml:space="preserve">UN    </v>
          </cell>
          <cell r="D3081" t="str">
            <v>AS</v>
          </cell>
          <cell r="E3081" t="str">
            <v>1.510.766,33</v>
          </cell>
        </row>
        <row r="3082">
          <cell r="A3082">
            <v>39628</v>
          </cell>
          <cell r="B3082" t="str">
            <v xml:space="preserve">MOTOR A DIESEL PARA VIBRADOR DE IMERSAO, DE *4,7* CV                                                                                                                                                                                                                                                                                                                                                                                                                                                      </v>
          </cell>
          <cell r="C3082" t="str">
            <v xml:space="preserve">UN    </v>
          </cell>
          <cell r="D3082" t="str">
            <v>AS</v>
          </cell>
          <cell r="E3082" t="str">
            <v>4.585,96</v>
          </cell>
        </row>
        <row r="3083">
          <cell r="A3083">
            <v>39404</v>
          </cell>
          <cell r="B3083" t="str">
            <v xml:space="preserve">MOTOR A GASOLINA PARA VIBRADOR DE IMERSAO, 4 TEMPOS, DE 5,5 CV                                                                                                                                                                                                                                                                                                                                                                                                                                            </v>
          </cell>
          <cell r="C3083" t="str">
            <v xml:space="preserve">UN    </v>
          </cell>
          <cell r="D3083" t="str">
            <v>AS</v>
          </cell>
          <cell r="E3083" t="str">
            <v>2.274,03</v>
          </cell>
        </row>
        <row r="3084">
          <cell r="A3084">
            <v>39402</v>
          </cell>
          <cell r="B3084" t="str">
            <v xml:space="preserve">MOTOR ELETRICO PARA VIBRADOR DE IMERSAO, DE 2 CV, MONOFASICO, 110/220 V                                                                                                                                                                                                                                                                                                                                                                                                                                   </v>
          </cell>
          <cell r="C3084" t="str">
            <v xml:space="preserve">UN    </v>
          </cell>
          <cell r="D3084" t="str">
            <v>AS</v>
          </cell>
          <cell r="E3084" t="str">
            <v>1.873,37</v>
          </cell>
        </row>
        <row r="3085">
          <cell r="A3085">
            <v>39403</v>
          </cell>
          <cell r="B3085" t="str">
            <v xml:space="preserve">MOTOR ELETRICO PARA VIBRADOR DE IMERSAO, DE 2 CV, TRIFASICO, 220/380 V                                                                                                                                                                                                                                                                                                                                                                                                                                    </v>
          </cell>
          <cell r="C3085" t="str">
            <v xml:space="preserve">UN    </v>
          </cell>
          <cell r="D3085" t="str">
            <v>AS</v>
          </cell>
          <cell r="E3085" t="str">
            <v>1.832,62</v>
          </cell>
        </row>
        <row r="3086">
          <cell r="A3086">
            <v>4093</v>
          </cell>
          <cell r="B3086" t="str">
            <v xml:space="preserve">MOTORISTA DE CAMINHAO                                                                                                                                                                                                                                                                                                                                                                                                                                                                                     </v>
          </cell>
          <cell r="C3086" t="str">
            <v xml:space="preserve">H     </v>
          </cell>
          <cell r="D3086" t="str">
            <v>CR</v>
          </cell>
          <cell r="E3086" t="str">
            <v>14,63</v>
          </cell>
        </row>
        <row r="3087">
          <cell r="A3087">
            <v>10512</v>
          </cell>
          <cell r="B3087" t="str">
            <v xml:space="preserve">MOTORISTA DE CAMINHAO (MENSALISTA)                                                                                                                                                                                                                                                                                                                                                                                                                                                                        </v>
          </cell>
          <cell r="C3087" t="str">
            <v xml:space="preserve">MES   </v>
          </cell>
          <cell r="D3087" t="str">
            <v>CR</v>
          </cell>
          <cell r="E3087" t="str">
            <v>2.574,72</v>
          </cell>
        </row>
        <row r="3088">
          <cell r="A3088">
            <v>20020</v>
          </cell>
          <cell r="B3088" t="str">
            <v xml:space="preserve">MOTORISTA DE CAMINHAO-BASCULANTE                                                                                                                                                                                                                                                                                                                                                                                                                                                                          </v>
          </cell>
          <cell r="C3088" t="str">
            <v xml:space="preserve">H     </v>
          </cell>
          <cell r="D3088" t="str">
            <v>CR</v>
          </cell>
          <cell r="E3088" t="str">
            <v>13,81</v>
          </cell>
        </row>
        <row r="3089">
          <cell r="A3089">
            <v>41038</v>
          </cell>
          <cell r="B3089" t="str">
            <v xml:space="preserve">MOTORISTA DE CAMINHAO-BASCULANTE (MENSALISTA)                                                                                                                                                                                                                                                                                                                                                                                                                                                             </v>
          </cell>
          <cell r="C3089" t="str">
            <v xml:space="preserve">MES   </v>
          </cell>
          <cell r="D3089" t="str">
            <v>CR</v>
          </cell>
          <cell r="E3089" t="str">
            <v>2.428,61</v>
          </cell>
        </row>
        <row r="3090">
          <cell r="A3090">
            <v>4094</v>
          </cell>
          <cell r="B3090" t="str">
            <v xml:space="preserve">MOTORISTA DE CAMINHAO-CARRETA                                                                                                                                                                                                                                                                                                                                                                                                                                                                             </v>
          </cell>
          <cell r="C3090" t="str">
            <v xml:space="preserve">H     </v>
          </cell>
          <cell r="D3090" t="str">
            <v>CR</v>
          </cell>
          <cell r="E3090" t="str">
            <v>19,56</v>
          </cell>
        </row>
        <row r="3091">
          <cell r="A3091">
            <v>40988</v>
          </cell>
          <cell r="B3091" t="str">
            <v xml:space="preserve">MOTORISTA DE CAMINHAO-CARRETA (MENSALISTA)                                                                                                                                                                                                                                                                                                                                                                                                                                                                </v>
          </cell>
          <cell r="C3091" t="str">
            <v xml:space="preserve">MES   </v>
          </cell>
          <cell r="D3091" t="str">
            <v>CR</v>
          </cell>
          <cell r="E3091" t="str">
            <v>3.438,38</v>
          </cell>
        </row>
        <row r="3092">
          <cell r="A3092">
            <v>4095</v>
          </cell>
          <cell r="B3092" t="str">
            <v xml:space="preserve">MOTORISTA DE CARRO DE PASSEIO                                                                                                                                                                                                                                                                                                                                                                                                                                                                             </v>
          </cell>
          <cell r="C3092" t="str">
            <v xml:space="preserve">H     </v>
          </cell>
          <cell r="D3092" t="str">
            <v>CR</v>
          </cell>
          <cell r="E3092" t="str">
            <v>14,41</v>
          </cell>
        </row>
        <row r="3093">
          <cell r="A3093">
            <v>40990</v>
          </cell>
          <cell r="B3093" t="str">
            <v xml:space="preserve">MOTORISTA DE CARRO DE PASSEIO (MENSALISTA)                                                                                                                                                                                                                                                                                                                                                                                                                                                                </v>
          </cell>
          <cell r="C3093" t="str">
            <v xml:space="preserve">MES   </v>
          </cell>
          <cell r="D3093" t="str">
            <v>CR</v>
          </cell>
          <cell r="E3093" t="str">
            <v>2.535,62</v>
          </cell>
        </row>
        <row r="3094">
          <cell r="A3094">
            <v>4097</v>
          </cell>
          <cell r="B3094" t="str">
            <v xml:space="preserve">MOTORISTA DE ONIBUS / MICRO-ONIBUS                                                                                                                                                                                                                                                                                                                                                                                                                                                                        </v>
          </cell>
          <cell r="C3094" t="str">
            <v xml:space="preserve">H     </v>
          </cell>
          <cell r="D3094" t="str">
            <v>CR</v>
          </cell>
          <cell r="E3094" t="str">
            <v>16,84</v>
          </cell>
        </row>
        <row r="3095">
          <cell r="A3095">
            <v>40994</v>
          </cell>
          <cell r="B3095" t="str">
            <v xml:space="preserve">MOTORISTA DE ONIBUS / MICRO-ONIBUS (MENSALISTA)                                                                                                                                                                                                                                                                                                                                                                                                                                                           </v>
          </cell>
          <cell r="C3095" t="str">
            <v xml:space="preserve">MES   </v>
          </cell>
          <cell r="D3095" t="str">
            <v>CR</v>
          </cell>
          <cell r="E3095" t="str">
            <v>2.961,91</v>
          </cell>
        </row>
        <row r="3096">
          <cell r="A3096">
            <v>4096</v>
          </cell>
          <cell r="B3096" t="str">
            <v xml:space="preserve">MOTORISTA OPERADOR DE CAMINHAO COM MUNCK                                                                                                                                                                                                                                                                                                                                                                                                                                                                  </v>
          </cell>
          <cell r="C3096" t="str">
            <v xml:space="preserve">H     </v>
          </cell>
          <cell r="D3096" t="str">
            <v>CR</v>
          </cell>
          <cell r="E3096" t="str">
            <v>15,27</v>
          </cell>
        </row>
        <row r="3097">
          <cell r="A3097">
            <v>40992</v>
          </cell>
          <cell r="B3097" t="str">
            <v xml:space="preserve">MOTORISTA OPERADOR DE CAMINHAO COM MUNCK (MENSALISTA)                                                                                                                                                                                                                                                                                                                                                                                                                                                     </v>
          </cell>
          <cell r="C3097" t="str">
            <v xml:space="preserve">MES   </v>
          </cell>
          <cell r="D3097" t="str">
            <v>CR</v>
          </cell>
          <cell r="E3097" t="str">
            <v>2.684,65</v>
          </cell>
        </row>
        <row r="3098">
          <cell r="A3098">
            <v>4114</v>
          </cell>
          <cell r="B3098" t="str">
            <v xml:space="preserve">MOURAO CONCRETO CURVO, SECAO "T", H = 2,80 M + CURVA COM 0,45 M, COM FUROS PARA FIOS                                                                                                                                                                                                                                                                                                                                                                                                                      </v>
          </cell>
          <cell r="C3098" t="str">
            <v xml:space="preserve">UN    </v>
          </cell>
          <cell r="D3098" t="str">
            <v>CR</v>
          </cell>
          <cell r="E3098" t="str">
            <v>78,07</v>
          </cell>
        </row>
        <row r="3099">
          <cell r="A3099">
            <v>36797</v>
          </cell>
          <cell r="B3099" t="str">
            <v xml:space="preserve">MOURAO DE CONCRETO CURVO, *10 X 10* CM, H= *2,60* M + CURVA DE 0,40 M                                                                                                                                                                                                                                                                                                                                                                                                                                     </v>
          </cell>
          <cell r="C3099" t="str">
            <v xml:space="preserve">UN    </v>
          </cell>
          <cell r="D3099" t="str">
            <v>CR</v>
          </cell>
          <cell r="E3099" t="str">
            <v>69,51</v>
          </cell>
        </row>
        <row r="3100">
          <cell r="A3100">
            <v>4107</v>
          </cell>
          <cell r="B3100" t="str">
            <v xml:space="preserve">MOURAO DE CONCRETO RETO, SECAO QUADARA *10 X 10* CM, H= *2,30* M                                                                                                                                                                                                                                                                                                                                                                                                                                          </v>
          </cell>
          <cell r="C3100" t="str">
            <v xml:space="preserve">UN    </v>
          </cell>
          <cell r="D3100" t="str">
            <v>CR</v>
          </cell>
          <cell r="E3100" t="str">
            <v>65,54</v>
          </cell>
        </row>
        <row r="3101">
          <cell r="A3101">
            <v>4102</v>
          </cell>
          <cell r="B3101" t="str">
            <v xml:space="preserve">MOURAO DE CONCRETO RETO, SECAO QUADRADA, *10 X 10* CM, H= 3,00 M                                                                                                                                                                                                                                                                                                                                                                                                                                          </v>
          </cell>
          <cell r="C3101" t="str">
            <v xml:space="preserve">UN    </v>
          </cell>
          <cell r="D3101" t="str">
            <v xml:space="preserve">C </v>
          </cell>
          <cell r="E3101" t="str">
            <v>80,00</v>
          </cell>
        </row>
        <row r="3102">
          <cell r="A3102">
            <v>36799</v>
          </cell>
          <cell r="B3102" t="str">
            <v xml:space="preserve">MOURAO DE CONCRETO RETO, TIPO ESTICADOR, *10 X 10* CM, H= 2,50 M                                                                                                                                                                                                                                                                                                                                                                                                                                          </v>
          </cell>
          <cell r="C3102" t="str">
            <v xml:space="preserve">UN    </v>
          </cell>
          <cell r="D3102" t="str">
            <v>CR</v>
          </cell>
          <cell r="E3102" t="str">
            <v>67,46</v>
          </cell>
        </row>
        <row r="3103">
          <cell r="A3103">
            <v>2747</v>
          </cell>
          <cell r="B3103" t="str">
            <v xml:space="preserve">MOURAO ROLICO DE MADEIRA TRATADA, D = 16 A 20 CM, H = 2,20 M, EM EUCALIPTO OU EQUIVALENTE DA REGIAO (PARA CERCA)                                                                                                                                                                                                                                                                                                                                                                                          </v>
          </cell>
          <cell r="C3103" t="str">
            <v xml:space="preserve">M     </v>
          </cell>
          <cell r="D3103" t="str">
            <v>CR</v>
          </cell>
          <cell r="E3103" t="str">
            <v>28,67</v>
          </cell>
        </row>
        <row r="3104">
          <cell r="A3104">
            <v>21138</v>
          </cell>
          <cell r="B3104" t="str">
            <v xml:space="preserve">MOURAO ROLICO DE MADEIRA TRATADA, D = 8 A 11 CM, H = 2,20 M, EM EUCALIPTO OU EQUIVALENTE DA REGIAO (PARA CERCA)                                                                                                                                                                                                                                                                                                                                                                                           </v>
          </cell>
          <cell r="C3104" t="str">
            <v xml:space="preserve">M     </v>
          </cell>
          <cell r="D3104" t="str">
            <v xml:space="preserve">C </v>
          </cell>
          <cell r="E3104" t="str">
            <v>9,09</v>
          </cell>
        </row>
        <row r="3105">
          <cell r="A3105">
            <v>10826</v>
          </cell>
          <cell r="B3105" t="str">
            <v xml:space="preserve">MUDA DE ARBUSTO FLORIFERO, CLUSIA/GARDENIA/MOREIA BRANCA/ AZALEIA OU EQUIVALENTE DA REGIAO, H= *50 A 70* CM                                                                                                                                                                                                                                                                                                                                                                                               </v>
          </cell>
          <cell r="C3105" t="str">
            <v xml:space="preserve">UN    </v>
          </cell>
          <cell r="D3105" t="str">
            <v>CR</v>
          </cell>
          <cell r="E3105" t="str">
            <v>66,09</v>
          </cell>
        </row>
        <row r="3106">
          <cell r="A3106">
            <v>365</v>
          </cell>
          <cell r="B3106" t="str">
            <v xml:space="preserve">MUDA DE ARBUSTO FOLHAGEM, SANSAO-DO-CAMPO OU EQUIVALENTE DA REGIAO, H= *50 A 70* CM                                                                                                                                                                                                                                                                                                                                                                                                                       </v>
          </cell>
          <cell r="C3106" t="str">
            <v xml:space="preserve">UN    </v>
          </cell>
          <cell r="D3106" t="str">
            <v>CR</v>
          </cell>
          <cell r="E3106" t="str">
            <v>40,97</v>
          </cell>
        </row>
        <row r="3107">
          <cell r="A3107">
            <v>38639</v>
          </cell>
          <cell r="B3107" t="str">
            <v xml:space="preserve">MUDA DE ARBUSTO, BUXINHO, H= *50* CM                                                                                                                                                                                                                                                                                                                                                                                                                                                                      </v>
          </cell>
          <cell r="C3107" t="str">
            <v xml:space="preserve">UN    </v>
          </cell>
          <cell r="D3107" t="str">
            <v>CR</v>
          </cell>
          <cell r="E3107" t="str">
            <v>158,62</v>
          </cell>
        </row>
        <row r="3108">
          <cell r="A3108">
            <v>38640</v>
          </cell>
          <cell r="B3108" t="str">
            <v xml:space="preserve">MUDA DE ARBUSTO, PINGO DE OURO/ VIOLETEIRA, H = *10 A 20* CM                                                                                                                                                                                                                                                                                                                                                                                                                                              </v>
          </cell>
          <cell r="C3108" t="str">
            <v xml:space="preserve">UN    </v>
          </cell>
          <cell r="D3108" t="str">
            <v>CR</v>
          </cell>
          <cell r="E3108" t="str">
            <v>2,37</v>
          </cell>
        </row>
        <row r="3109">
          <cell r="A3109">
            <v>358</v>
          </cell>
          <cell r="B3109" t="str">
            <v xml:space="preserve">MUDA DE ARVORE ORNAMENTAL, OITI/AROEIRA SALSA/ANGICO/IPE/JACARANDA OU EQUIVALENTE  DA REGIAO, H= *1* M                                                                                                                                                                                                                                                                                                                                                                                                    </v>
          </cell>
          <cell r="C3109" t="str">
            <v xml:space="preserve">UN    </v>
          </cell>
          <cell r="D3109" t="str">
            <v>CR</v>
          </cell>
          <cell r="E3109" t="str">
            <v>48,90</v>
          </cell>
        </row>
        <row r="3110">
          <cell r="A3110">
            <v>359</v>
          </cell>
          <cell r="B3110" t="str">
            <v xml:space="preserve">MUDA DE ARVORE ORNAMENTAL, OITI/AROEIRA SALSA/ANGICO/IPE/JACARANDA OU EQUIVALENTE  DA REGIAO, H= *2* M                                                                                                                                                                                                                                                                                                                                                                                                    </v>
          </cell>
          <cell r="C3110" t="str">
            <v xml:space="preserve">UN    </v>
          </cell>
          <cell r="D3110" t="str">
            <v>CR</v>
          </cell>
          <cell r="E3110" t="str">
            <v>100,45</v>
          </cell>
        </row>
        <row r="3111">
          <cell r="A3111">
            <v>38641</v>
          </cell>
          <cell r="B3111" t="str">
            <v xml:space="preserve">MUDA DE PALMEIRA ARECA, H= *1,50* M                                                                                                                                                                                                                                                                                                                                                                                                                                                                       </v>
          </cell>
          <cell r="C3111" t="str">
            <v xml:space="preserve">UN    </v>
          </cell>
          <cell r="D3111" t="str">
            <v>CR</v>
          </cell>
          <cell r="E3111" t="str">
            <v>99,13</v>
          </cell>
        </row>
        <row r="3112">
          <cell r="A3112">
            <v>360</v>
          </cell>
          <cell r="B3112" t="str">
            <v xml:space="preserve">MUDA DE RASTEIRA/FORRACAO, AMENDOIM RASTEIRO/ONZE HORAS/AZULZINHA/IMPATIENS OU EQUIVALENTE DA REGIAO                                                                                                                                                                                                                                                                                                                                                                                                      </v>
          </cell>
          <cell r="C3112" t="str">
            <v xml:space="preserve">UN    </v>
          </cell>
          <cell r="D3112" t="str">
            <v xml:space="preserve">C </v>
          </cell>
          <cell r="E3112" t="str">
            <v>2,30</v>
          </cell>
        </row>
        <row r="3113">
          <cell r="A3113">
            <v>42430</v>
          </cell>
          <cell r="B3113" t="str">
            <v xml:space="preserve">MULTIEXERCITADOR COM SEIS FUNCOES, EM TUBO DE ACO CARBONO, PINTURA NO PROCESSO ELETROSTATICO - EQUIPAMENTO DE GINASTICA PARA ACADEMIA AO AR LIVRE / ACADEMIA DA TERCEIRA IDADE - ATI                                                                                                                                                                                                                                                                                                                      </v>
          </cell>
          <cell r="C3113" t="str">
            <v xml:space="preserve">UN    </v>
          </cell>
          <cell r="D3113" t="str">
            <v>AS</v>
          </cell>
          <cell r="E3113" t="str">
            <v>6.434,22</v>
          </cell>
        </row>
        <row r="3114">
          <cell r="A3114">
            <v>4209</v>
          </cell>
          <cell r="B3114" t="str">
            <v xml:space="preserve">NIPLE DE FERRO GALVANIZADO, COM ROSCA BSP, DE 1 1/2"                                                                                                                                                                                                                                                                                                                                                                                                                                                      </v>
          </cell>
          <cell r="C3114" t="str">
            <v xml:space="preserve">UN    </v>
          </cell>
          <cell r="D3114" t="str">
            <v>AS</v>
          </cell>
          <cell r="E3114" t="str">
            <v>23,33</v>
          </cell>
        </row>
        <row r="3115">
          <cell r="A3115">
            <v>4180</v>
          </cell>
          <cell r="B3115" t="str">
            <v xml:space="preserve">NIPLE DE FERRO GALVANIZADO, COM ROSCA BSP, DE 1 1/4"                                                                                                                                                                                                                                                                                                                                                                                                                                                      </v>
          </cell>
          <cell r="C3115" t="str">
            <v xml:space="preserve">UN    </v>
          </cell>
          <cell r="D3115" t="str">
            <v>AS</v>
          </cell>
          <cell r="E3115" t="str">
            <v>17,57</v>
          </cell>
        </row>
        <row r="3116">
          <cell r="A3116">
            <v>4177</v>
          </cell>
          <cell r="B3116" t="str">
            <v xml:space="preserve">NIPLE DE FERRO GALVANIZADO, COM ROSCA BSP, DE 1/2"                                                                                                                                                                                                                                                                                                                                                                                                                                                        </v>
          </cell>
          <cell r="C3116" t="str">
            <v xml:space="preserve">UN    </v>
          </cell>
          <cell r="D3116" t="str">
            <v>AS</v>
          </cell>
          <cell r="E3116" t="str">
            <v>5,83</v>
          </cell>
        </row>
        <row r="3117">
          <cell r="A3117">
            <v>4179</v>
          </cell>
          <cell r="B3117" t="str">
            <v xml:space="preserve">NIPLE DE FERRO GALVANIZADO, COM ROSCA BSP, DE 1"                                                                                                                                                                                                                                                                                                                                                                                                                                                          </v>
          </cell>
          <cell r="C3117" t="str">
            <v xml:space="preserve">UN    </v>
          </cell>
          <cell r="D3117" t="str">
            <v>AS</v>
          </cell>
          <cell r="E3117" t="str">
            <v>11,93</v>
          </cell>
        </row>
        <row r="3118">
          <cell r="A3118">
            <v>4208</v>
          </cell>
          <cell r="B3118" t="str">
            <v xml:space="preserve">NIPLE DE FERRO GALVANIZADO, COM ROSCA BSP, DE 2 1/2"                                                                                                                                                                                                                                                                                                                                                                                                                                                      </v>
          </cell>
          <cell r="C3118" t="str">
            <v xml:space="preserve">UN    </v>
          </cell>
          <cell r="D3118" t="str">
            <v>AS</v>
          </cell>
          <cell r="E3118" t="str">
            <v>55,54</v>
          </cell>
        </row>
        <row r="3119">
          <cell r="A3119">
            <v>4181</v>
          </cell>
          <cell r="B3119" t="str">
            <v xml:space="preserve">NIPLE DE FERRO GALVANIZADO, COM ROSCA BSP, DE 2"                                                                                                                                                                                                                                                                                                                                                                                                                                                          </v>
          </cell>
          <cell r="C3119" t="str">
            <v xml:space="preserve">UN    </v>
          </cell>
          <cell r="D3119" t="str">
            <v>AS</v>
          </cell>
          <cell r="E3119" t="str">
            <v>36,29</v>
          </cell>
        </row>
        <row r="3120">
          <cell r="A3120">
            <v>4178</v>
          </cell>
          <cell r="B3120" t="str">
            <v xml:space="preserve">NIPLE DE FERRO GALVANIZADO, COM ROSCA BSP, DE 3/4"                                                                                                                                                                                                                                                                                                                                                                                                                                                        </v>
          </cell>
          <cell r="C3120" t="str">
            <v xml:space="preserve">UN    </v>
          </cell>
          <cell r="D3120" t="str">
            <v>AS</v>
          </cell>
          <cell r="E3120" t="str">
            <v>8,08</v>
          </cell>
        </row>
        <row r="3121">
          <cell r="A3121">
            <v>4182</v>
          </cell>
          <cell r="B3121" t="str">
            <v xml:space="preserve">NIPLE DE FERRO GALVANIZADO, COM ROSCA BSP, DE 3"                                                                                                                                                                                                                                                                                                                                                                                                                                                          </v>
          </cell>
          <cell r="C3121" t="str">
            <v xml:space="preserve">UN    </v>
          </cell>
          <cell r="D3121" t="str">
            <v>AS</v>
          </cell>
          <cell r="E3121" t="str">
            <v>90,35</v>
          </cell>
        </row>
        <row r="3122">
          <cell r="A3122">
            <v>4183</v>
          </cell>
          <cell r="B3122" t="str">
            <v xml:space="preserve">NIPLE DE FERRO GALVANIZADO, COM ROSCA BSP, DE 4"                                                                                                                                                                                                                                                                                                                                                                                                                                                          </v>
          </cell>
          <cell r="C3122" t="str">
            <v xml:space="preserve">UN    </v>
          </cell>
          <cell r="D3122" t="str">
            <v>AS</v>
          </cell>
          <cell r="E3122" t="str">
            <v>145,46</v>
          </cell>
        </row>
        <row r="3123">
          <cell r="A3123">
            <v>4184</v>
          </cell>
          <cell r="B3123" t="str">
            <v xml:space="preserve">NIPLE DE FERRO GALVANIZADO, COM ROSCA BSP, DE 5"                                                                                                                                                                                                                                                                                                                                                                                                                                                          </v>
          </cell>
          <cell r="C3123" t="str">
            <v xml:space="preserve">UN    </v>
          </cell>
          <cell r="D3123" t="str">
            <v>AS</v>
          </cell>
          <cell r="E3123" t="str">
            <v>321,10</v>
          </cell>
        </row>
        <row r="3124">
          <cell r="A3124">
            <v>4185</v>
          </cell>
          <cell r="B3124" t="str">
            <v xml:space="preserve">NIPLE DE FERRO GALVANIZADO, COM ROSCA BSP, DE 6"                                                                                                                                                                                                                                                                                                                                                                                                                                                          </v>
          </cell>
          <cell r="C3124" t="str">
            <v xml:space="preserve">UN    </v>
          </cell>
          <cell r="D3124" t="str">
            <v>AS</v>
          </cell>
          <cell r="E3124" t="str">
            <v>533,52</v>
          </cell>
        </row>
        <row r="3125">
          <cell r="A3125">
            <v>4205</v>
          </cell>
          <cell r="B3125" t="str">
            <v xml:space="preserve">NIPLE DE REDUCAO DE FERRO GALVANIZADO, COM ROSCA BSP, DE 1 1/2" X 1 1/4"                                                                                                                                                                                                                                                                                                                                                                                                                                  </v>
          </cell>
          <cell r="C3125" t="str">
            <v xml:space="preserve">UN    </v>
          </cell>
          <cell r="D3125" t="str">
            <v>AS</v>
          </cell>
          <cell r="E3125" t="str">
            <v>30,81</v>
          </cell>
        </row>
        <row r="3126">
          <cell r="A3126">
            <v>4192</v>
          </cell>
          <cell r="B3126" t="str">
            <v xml:space="preserve">NIPLE DE REDUCAO DE FERRO GALVANIZADO, COM ROSCA BSP, DE 1 1/2" X 1"                                                                                                                                                                                                                                                                                                                                                                                                                                      </v>
          </cell>
          <cell r="C3126" t="str">
            <v xml:space="preserve">UN    </v>
          </cell>
          <cell r="D3126" t="str">
            <v>AS</v>
          </cell>
          <cell r="E3126" t="str">
            <v>30,81</v>
          </cell>
        </row>
        <row r="3127">
          <cell r="A3127">
            <v>4191</v>
          </cell>
          <cell r="B3127" t="str">
            <v xml:space="preserve">NIPLE DE REDUCAO DE FERRO GALVANIZADO, COM ROSCA BSP, DE 1 1/2" X 3/4"                                                                                                                                                                                                                                                                                                                                                                                                                                    </v>
          </cell>
          <cell r="C3127" t="str">
            <v xml:space="preserve">UN    </v>
          </cell>
          <cell r="D3127" t="str">
            <v>AS</v>
          </cell>
          <cell r="E3127" t="str">
            <v>30,81</v>
          </cell>
        </row>
        <row r="3128">
          <cell r="A3128">
            <v>4207</v>
          </cell>
          <cell r="B3128" t="str">
            <v xml:space="preserve">NIPLE DE REDUCAO DE FERRO GALVANIZADO, COM ROSCA BSP, DE 1 1/4" X 1/2"                                                                                                                                                                                                                                                                                                                                                                                                                                    </v>
          </cell>
          <cell r="C3128" t="str">
            <v xml:space="preserve">UN    </v>
          </cell>
          <cell r="D3128" t="str">
            <v>AS</v>
          </cell>
          <cell r="E3128" t="str">
            <v>24,79</v>
          </cell>
        </row>
        <row r="3129">
          <cell r="A3129">
            <v>4206</v>
          </cell>
          <cell r="B3129" t="str">
            <v xml:space="preserve">NIPLE DE REDUCAO DE FERRO GALVANIZADO, COM ROSCA BSP, DE 1 1/4" X 1"                                                                                                                                                                                                                                                                                                                                                                                                                                      </v>
          </cell>
          <cell r="C3129" t="str">
            <v xml:space="preserve">UN    </v>
          </cell>
          <cell r="D3129" t="str">
            <v>AS</v>
          </cell>
          <cell r="E3129" t="str">
            <v>24,08</v>
          </cell>
        </row>
        <row r="3130">
          <cell r="A3130">
            <v>4190</v>
          </cell>
          <cell r="B3130" t="str">
            <v xml:space="preserve">NIPLE DE REDUCAO DE FERRO GALVANIZADO, COM ROSCA BSP, DE 1 1/4" X 3/4"                                                                                                                                                                                                                                                                                                                                                                                                                                    </v>
          </cell>
          <cell r="C3130" t="str">
            <v xml:space="preserve">UN    </v>
          </cell>
          <cell r="D3130" t="str">
            <v>AS</v>
          </cell>
          <cell r="E3130" t="str">
            <v>24,08</v>
          </cell>
        </row>
        <row r="3131">
          <cell r="A3131">
            <v>4186</v>
          </cell>
          <cell r="B3131" t="str">
            <v xml:space="preserve">NIPLE DE REDUCAO DE FERRO GALVANIZADO, COM ROSCA BSP, DE 1/2" X 1/4"                                                                                                                                                                                                                                                                                                                                                                                                                                      </v>
          </cell>
          <cell r="C3131" t="str">
            <v xml:space="preserve">UN    </v>
          </cell>
          <cell r="D3131" t="str">
            <v>AS</v>
          </cell>
          <cell r="E3131" t="str">
            <v>7,12</v>
          </cell>
        </row>
        <row r="3132">
          <cell r="A3132">
            <v>4188</v>
          </cell>
          <cell r="B3132" t="str">
            <v xml:space="preserve">NIPLE DE REDUCAO DE FERRO GALVANIZADO, COM ROSCA BSP, DE 1" X 1/2"                                                                                                                                                                                                                                                                                                                                                                                                                                        </v>
          </cell>
          <cell r="C3132" t="str">
            <v xml:space="preserve">UN    </v>
          </cell>
          <cell r="D3132" t="str">
            <v>AS</v>
          </cell>
          <cell r="E3132" t="str">
            <v>14,53</v>
          </cell>
        </row>
        <row r="3133">
          <cell r="A3133">
            <v>4189</v>
          </cell>
          <cell r="B3133" t="str">
            <v xml:space="preserve">NIPLE DE REDUCAO DE FERRO GALVANIZADO, COM ROSCA BSP, DE 1" X 3/4"                                                                                                                                                                                                                                                                                                                                                                                                                                        </v>
          </cell>
          <cell r="C3133" t="str">
            <v xml:space="preserve">UN    </v>
          </cell>
          <cell r="D3133" t="str">
            <v>AS</v>
          </cell>
          <cell r="E3133" t="str">
            <v>14,53</v>
          </cell>
        </row>
        <row r="3134">
          <cell r="A3134">
            <v>4197</v>
          </cell>
          <cell r="B3134" t="str">
            <v xml:space="preserve">NIPLE DE REDUCAO DE FERRO GALVANIZADO, COM ROSCA BSP, DE 2 1/2" X 2"                                                                                                                                                                                                                                                                                                                                                                                                                                      </v>
          </cell>
          <cell r="C3134" t="str">
            <v xml:space="preserve">UN    </v>
          </cell>
          <cell r="D3134" t="str">
            <v>AS</v>
          </cell>
          <cell r="E3134" t="str">
            <v>76,93</v>
          </cell>
        </row>
        <row r="3135">
          <cell r="A3135">
            <v>4194</v>
          </cell>
          <cell r="B3135" t="str">
            <v xml:space="preserve">NIPLE DE REDUCAO DE FERRO GALVANIZADO, COM ROSCA BSP, DE 2" X 1 1/2"                                                                                                                                                                                                                                                                                                                                                                                                                                      </v>
          </cell>
          <cell r="C3135" t="str">
            <v xml:space="preserve">UN    </v>
          </cell>
          <cell r="D3135" t="str">
            <v>AS</v>
          </cell>
          <cell r="E3135" t="str">
            <v>46,49</v>
          </cell>
        </row>
        <row r="3136">
          <cell r="A3136">
            <v>4193</v>
          </cell>
          <cell r="B3136" t="str">
            <v xml:space="preserve">NIPLE DE REDUCAO DE FERRO GALVANIZADO, COM ROSCA BSP, DE 2" X 1 1/4"                                                                                                                                                                                                                                                                                                                                                                                                                                      </v>
          </cell>
          <cell r="C3136" t="str">
            <v xml:space="preserve">UN    </v>
          </cell>
          <cell r="D3136" t="str">
            <v>AS</v>
          </cell>
          <cell r="E3136" t="str">
            <v>46,49</v>
          </cell>
        </row>
        <row r="3137">
          <cell r="A3137">
            <v>4204</v>
          </cell>
          <cell r="B3137" t="str">
            <v xml:space="preserve">NIPLE DE REDUCAO DE FERRO GALVANIZADO, COM ROSCA BSP, DE 2" X 1"                                                                                                                                                                                                                                                                                                                                                                                                                                          </v>
          </cell>
          <cell r="C3137" t="str">
            <v xml:space="preserve">UN    </v>
          </cell>
          <cell r="D3137" t="str">
            <v>AS</v>
          </cell>
          <cell r="E3137" t="str">
            <v>46,49</v>
          </cell>
        </row>
        <row r="3138">
          <cell r="A3138">
            <v>4187</v>
          </cell>
          <cell r="B3138" t="str">
            <v xml:space="preserve">NIPLE DE REDUCAO DE FERRO GALVANIZADO, COM ROSCA BSP, DE 3/4" X 1/2"                                                                                                                                                                                                                                                                                                                                                                                                                                      </v>
          </cell>
          <cell r="C3138" t="str">
            <v xml:space="preserve">UN    </v>
          </cell>
          <cell r="D3138" t="str">
            <v>AS</v>
          </cell>
          <cell r="E3138" t="str">
            <v>9,26</v>
          </cell>
        </row>
        <row r="3139">
          <cell r="A3139">
            <v>4202</v>
          </cell>
          <cell r="B3139" t="str">
            <v xml:space="preserve">NIPLE DE REDUCAO DE FERRO GALVANIZADO, COM ROSCA BSP, DE 3" X 2 1/2"                                                                                                                                                                                                                                                                                                                                                                                                                                      </v>
          </cell>
          <cell r="C3139" t="str">
            <v xml:space="preserve">UN    </v>
          </cell>
          <cell r="D3139" t="str">
            <v>AS</v>
          </cell>
          <cell r="E3139" t="str">
            <v>140,50</v>
          </cell>
        </row>
        <row r="3140">
          <cell r="A3140">
            <v>4203</v>
          </cell>
          <cell r="B3140" t="str">
            <v xml:space="preserve">NIPLE DE REDUCAO DE FERRO GALVANIZADO, COM ROSCA BSP, DE 3" X 2"                                                                                                                                                                                                                                                                                                                                                                                                                                          </v>
          </cell>
          <cell r="C3140" t="str">
            <v xml:space="preserve">UN    </v>
          </cell>
          <cell r="D3140" t="str">
            <v>AS</v>
          </cell>
          <cell r="E3140" t="str">
            <v>124,09</v>
          </cell>
        </row>
        <row r="3141">
          <cell r="A3141">
            <v>40368</v>
          </cell>
          <cell r="B3141" t="str">
            <v xml:space="preserve">NIPLE SEXTAVADO EM ACO CARBONO, COM ROSCA BSP, PRESSAO 3.000 LBS, DN 1 1/2"                                                                                                                                                                                                                                                                                                                                                                                                                               </v>
          </cell>
          <cell r="C3141" t="str">
            <v xml:space="preserve">UN    </v>
          </cell>
          <cell r="D3141" t="str">
            <v>AS</v>
          </cell>
          <cell r="E3141" t="str">
            <v>56,95</v>
          </cell>
        </row>
        <row r="3142">
          <cell r="A3142">
            <v>40365</v>
          </cell>
          <cell r="B3142" t="str">
            <v xml:space="preserve">NIPLE SEXTAVADO EM ACO CARBONO, COM ROSCA BSP, PRESSAO 3.000 LBS, DN 1 1/4"                                                                                                                                                                                                                                                                                                                                                                                                                               </v>
          </cell>
          <cell r="C3142" t="str">
            <v xml:space="preserve">UN    </v>
          </cell>
          <cell r="D3142" t="str">
            <v>AS</v>
          </cell>
          <cell r="E3142" t="str">
            <v>38,42</v>
          </cell>
        </row>
        <row r="3143">
          <cell r="A3143">
            <v>40356</v>
          </cell>
          <cell r="B3143" t="str">
            <v xml:space="preserve">NIPLE SEXTAVADO EM ACO CARBONO, COM ROSCA BSP, PRESSAO 3.000 LBS, DN 1/2"                                                                                                                                                                                                                                                                                                                                                                                                                                 </v>
          </cell>
          <cell r="C3143" t="str">
            <v xml:space="preserve">UN    </v>
          </cell>
          <cell r="D3143" t="str">
            <v>AS</v>
          </cell>
          <cell r="E3143" t="str">
            <v>13,13</v>
          </cell>
        </row>
        <row r="3144">
          <cell r="A3144">
            <v>40362</v>
          </cell>
          <cell r="B3144" t="str">
            <v xml:space="preserve">NIPLE SEXTAVADO EM ACO CARBONO, COM ROSCA BSP, PRESSAO 3.000 LBS, DN 1"                                                                                                                                                                                                                                                                                                                                                                                                                                   </v>
          </cell>
          <cell r="C3144" t="str">
            <v xml:space="preserve">UN    </v>
          </cell>
          <cell r="D3144" t="str">
            <v>AS</v>
          </cell>
          <cell r="E3144" t="str">
            <v>25,45</v>
          </cell>
        </row>
        <row r="3145">
          <cell r="A3145">
            <v>40374</v>
          </cell>
          <cell r="B3145" t="str">
            <v xml:space="preserve">NIPLE SEXTAVADO EM ACO CARBONO, COM ROSCA BSP, PRESSAO 3.000 LBS, DN 2 1/2"                                                                                                                                                                                                                                                                                                                                                                                                                               </v>
          </cell>
          <cell r="C3145" t="str">
            <v xml:space="preserve">UN    </v>
          </cell>
          <cell r="D3145" t="str">
            <v>AS</v>
          </cell>
          <cell r="E3145" t="str">
            <v>148,85</v>
          </cell>
        </row>
        <row r="3146">
          <cell r="A3146">
            <v>40371</v>
          </cell>
          <cell r="B3146" t="str">
            <v xml:space="preserve">NIPLE SEXTAVADO EM ACO CARBONO, COM ROSCA BSP, PRESSAO 3.000 LBS, DN 2"                                                                                                                                                                                                                                                                                                                                                                                                                                   </v>
          </cell>
          <cell r="C3146" t="str">
            <v xml:space="preserve">UN    </v>
          </cell>
          <cell r="D3146" t="str">
            <v>AS</v>
          </cell>
          <cell r="E3146" t="str">
            <v>93,70</v>
          </cell>
        </row>
        <row r="3147">
          <cell r="A3147">
            <v>40359</v>
          </cell>
          <cell r="B3147" t="str">
            <v xml:space="preserve">NIPLE SEXTAVADO EM ACO CARBONO, COM ROSCA BSP, PRESSAO 3.000 LBS, DN 3/4"                                                                                                                                                                                                                                                                                                                                                                                                                                 </v>
          </cell>
          <cell r="C3147" t="str">
            <v xml:space="preserve">UN    </v>
          </cell>
          <cell r="D3147" t="str">
            <v>AS</v>
          </cell>
          <cell r="E3147" t="str">
            <v>16,96</v>
          </cell>
        </row>
        <row r="3148">
          <cell r="A3148">
            <v>7595</v>
          </cell>
          <cell r="B3148" t="str">
            <v xml:space="preserve">NIVELADOR (HORISTA)                                                                                                                                                                                                                                                                                                                                                                                                                                                                                       </v>
          </cell>
          <cell r="C3148" t="str">
            <v xml:space="preserve">H     </v>
          </cell>
          <cell r="D3148" t="str">
            <v>CR</v>
          </cell>
          <cell r="E3148" t="str">
            <v>10,21</v>
          </cell>
        </row>
        <row r="3149">
          <cell r="A3149">
            <v>41094</v>
          </cell>
          <cell r="B3149" t="str">
            <v xml:space="preserve">NIVELADOR (MENSALISTA)                                                                                                                                                                                                                                                                                                                                                                                                                                                                                    </v>
          </cell>
          <cell r="C3149" t="str">
            <v xml:space="preserve">MES   </v>
          </cell>
          <cell r="D3149" t="str">
            <v>CR</v>
          </cell>
          <cell r="E3149" t="str">
            <v>1.797,19</v>
          </cell>
        </row>
        <row r="3150">
          <cell r="A3150">
            <v>39609</v>
          </cell>
          <cell r="B3150" t="str">
            <v xml:space="preserve">NOBREAK TRIFASICO, DE 10 KVA FATOR DE POTENCIA DE 0,8, AUTONOMIA MINIMA DE 30 MINUTOS A PLENA CARGA                                                                                                                                                                                                                                                                                                                                                                                                       </v>
          </cell>
          <cell r="C3150" t="str">
            <v xml:space="preserve">UN    </v>
          </cell>
          <cell r="D3150" t="str">
            <v>AS</v>
          </cell>
          <cell r="E3150" t="str">
            <v>76.808,72</v>
          </cell>
        </row>
        <row r="3151">
          <cell r="A3151">
            <v>39610</v>
          </cell>
          <cell r="B3151" t="str">
            <v xml:space="preserve">NOBREAK TRIFASICO, DE 15 KVA FATOR DE POTENCIA DE 0,8, AUTONOMIA MINIMA DE 30 MINUTOS A PLENA CARGA                                                                                                                                                                                                                                                                                                                                                                                                       </v>
          </cell>
          <cell r="C3151" t="str">
            <v xml:space="preserve">UN    </v>
          </cell>
          <cell r="D3151" t="str">
            <v>AS</v>
          </cell>
          <cell r="E3151" t="str">
            <v>112.116,77</v>
          </cell>
        </row>
        <row r="3152">
          <cell r="A3152">
            <v>39611</v>
          </cell>
          <cell r="B3152" t="str">
            <v xml:space="preserve">NOBREAK TRIFASICO, DE 20 KVA FATOR DE POTENCIA DE 0,8, AUTONOMIA MINIMA DE 30 MINUTOS A PLENA CARGA                                                                                                                                                                                                                                                                                                                                                                                                       </v>
          </cell>
          <cell r="C3152" t="str">
            <v xml:space="preserve">UN    </v>
          </cell>
          <cell r="D3152" t="str">
            <v>AS</v>
          </cell>
          <cell r="E3152" t="str">
            <v>135.679,64</v>
          </cell>
        </row>
        <row r="3153">
          <cell r="A3153">
            <v>39612</v>
          </cell>
          <cell r="B3153" t="str">
            <v xml:space="preserve">NOBREAK TRIFASICO, DE 25 KVA FATOR DE POTENCIA DE 0,8, AUTONOMIA MINIMA DE 30 MINUTOS A PLENA CARGA                                                                                                                                                                                                                                                                                                                                                                                                       </v>
          </cell>
          <cell r="C3153" t="str">
            <v xml:space="preserve">UN    </v>
          </cell>
          <cell r="D3153" t="str">
            <v>AS</v>
          </cell>
          <cell r="E3153" t="str">
            <v>212.545,22</v>
          </cell>
        </row>
        <row r="3154">
          <cell r="A3154">
            <v>39608</v>
          </cell>
          <cell r="B3154" t="str">
            <v xml:space="preserve">NOBREAK TRIFASICO, DE 5 KVA FATOR DE POTENCIA DE 0,8, AUTONOMIA MINIMA DE 30 MINUTOS A PLENA CARGA                                                                                                                                                                                                                                                                                                                                                                                                        </v>
          </cell>
          <cell r="C3154" t="str">
            <v xml:space="preserve">UN    </v>
          </cell>
          <cell r="D3154" t="str">
            <v>AS</v>
          </cell>
          <cell r="E3154" t="str">
            <v>61.415,45</v>
          </cell>
        </row>
        <row r="3155">
          <cell r="A3155">
            <v>38175</v>
          </cell>
          <cell r="B3155" t="str">
            <v xml:space="preserve">NUMERO / ALGARISMO PARA RESIDENCIA (FACHADA), EM ZAMAC, COM ALTURA DE APROX *45* MM, INCLUSIVE PARAFUSOS                                                                                                                                                                                                                                                                                                                                                                                                  </v>
          </cell>
          <cell r="C3155" t="str">
            <v xml:space="preserve">UN    </v>
          </cell>
          <cell r="D3155" t="str">
            <v>CR</v>
          </cell>
          <cell r="E3155" t="str">
            <v>4,82</v>
          </cell>
        </row>
        <row r="3156">
          <cell r="A3156">
            <v>38176</v>
          </cell>
          <cell r="B3156" t="str">
            <v xml:space="preserve">NUMERO / ALGARISMO PARA RESIDENCIA (FACHADA), EM ZAMAC, COM ALTURA DE APROX 125 MM, INCLUSIVE PARAFUSOS                                                                                                                                                                                                                                                                                                                                                                                                   </v>
          </cell>
          <cell r="C3156" t="str">
            <v xml:space="preserve">UN    </v>
          </cell>
          <cell r="D3156" t="str">
            <v>CR</v>
          </cell>
          <cell r="E3156" t="str">
            <v>14,19</v>
          </cell>
        </row>
        <row r="3157">
          <cell r="A3157">
            <v>36152</v>
          </cell>
          <cell r="B3157" t="str">
            <v xml:space="preserve">OCULOS DE SEGURANCA CONTRA IMPACTOS COM LENTE INCOLOR, ARMACAO NYLON, COM PROTECAO UVA E UVB                                                                                                                                                                                                                                                                                                                                                                                                              </v>
          </cell>
          <cell r="C3157" t="str">
            <v xml:space="preserve">UN    </v>
          </cell>
          <cell r="D3157" t="str">
            <v>CR</v>
          </cell>
          <cell r="E3157" t="str">
            <v>4,85</v>
          </cell>
        </row>
        <row r="3158">
          <cell r="A3158">
            <v>11138</v>
          </cell>
          <cell r="B3158" t="str">
            <v xml:space="preserve">OLEO COMBUSTIVEL BPF A GRANEL                                                                                                                                                                                                                                                                                                                                                                                                                                                                             </v>
          </cell>
          <cell r="C3158" t="str">
            <v xml:space="preserve">L     </v>
          </cell>
          <cell r="D3158" t="str">
            <v>CR</v>
          </cell>
          <cell r="E3158" t="str">
            <v>3,65</v>
          </cell>
        </row>
        <row r="3159">
          <cell r="A3159">
            <v>4221</v>
          </cell>
          <cell r="B3159" t="str">
            <v xml:space="preserve">OLEO DIESEL COMBUSTIVEL COMUM                                                                                                                                                                                                                                                                                                                                                                                                                                                                             </v>
          </cell>
          <cell r="C3159" t="str">
            <v xml:space="preserve">L     </v>
          </cell>
          <cell r="D3159" t="str">
            <v xml:space="preserve">C </v>
          </cell>
          <cell r="E3159" t="str">
            <v>5,68</v>
          </cell>
        </row>
        <row r="3160">
          <cell r="A3160">
            <v>4227</v>
          </cell>
          <cell r="B3160" t="str">
            <v xml:space="preserve">OLEO LUBRIFICANTE PARA MOTORES DE EQUIPAMENTOS PESADOS (CAMINHOES, TRATORES, RETROS E ETC)                                                                                                                                                                                                                                                                                                                                                                                                                </v>
          </cell>
          <cell r="C3160" t="str">
            <v xml:space="preserve">L     </v>
          </cell>
          <cell r="D3160" t="str">
            <v xml:space="preserve">C </v>
          </cell>
          <cell r="E3160" t="str">
            <v>27,50</v>
          </cell>
        </row>
        <row r="3161">
          <cell r="A3161">
            <v>38170</v>
          </cell>
          <cell r="B3161" t="str">
            <v xml:space="preserve">OLHO MAGICO PARA PORTAS, EM LATAO, COM LENTE DE POLICARBONATO, ANGULO DE *200* GRAUS, ESPESSURA ENTRE *25 E 46* MM, INCLUINDO FECHO JANELA                                                                                                                                                                                                                                                                                                                                                                </v>
          </cell>
          <cell r="C3161" t="str">
            <v xml:space="preserve">UN    </v>
          </cell>
          <cell r="D3161" t="str">
            <v>CR</v>
          </cell>
          <cell r="E3161" t="str">
            <v>21,08</v>
          </cell>
        </row>
        <row r="3162">
          <cell r="A3162">
            <v>4252</v>
          </cell>
          <cell r="B3162" t="str">
            <v xml:space="preserve">OPERADOR DE BATE-ESTACAS                                                                                                                                                                                                                                                                                                                                                                                                                                                                                  </v>
          </cell>
          <cell r="C3162" t="str">
            <v xml:space="preserve">H     </v>
          </cell>
          <cell r="D3162" t="str">
            <v>CR</v>
          </cell>
          <cell r="E3162" t="str">
            <v>16,22</v>
          </cell>
        </row>
        <row r="3163">
          <cell r="A3163">
            <v>40980</v>
          </cell>
          <cell r="B3163" t="str">
            <v xml:space="preserve">OPERADOR DE BATE-ESTACAS (MENSALISTA)                                                                                                                                                                                                                                                                                                                                                                                                                                                                     </v>
          </cell>
          <cell r="C3163" t="str">
            <v xml:space="preserve">MES   </v>
          </cell>
          <cell r="D3163" t="str">
            <v>CR</v>
          </cell>
          <cell r="E3163" t="str">
            <v>2.854,24</v>
          </cell>
        </row>
        <row r="3164">
          <cell r="A3164">
            <v>4243</v>
          </cell>
          <cell r="B3164" t="str">
            <v xml:space="preserve">OPERADOR DE BETONEIRA (CAMINHAO)                                                                                                                                                                                                                                                                                                                                                                                                                                                                          </v>
          </cell>
          <cell r="C3164" t="str">
            <v xml:space="preserve">H     </v>
          </cell>
          <cell r="D3164" t="str">
            <v>CR</v>
          </cell>
          <cell r="E3164" t="str">
            <v>13,19</v>
          </cell>
        </row>
        <row r="3165">
          <cell r="A3165">
            <v>41031</v>
          </cell>
          <cell r="B3165" t="str">
            <v xml:space="preserve">OPERADOR DE BETONEIRA (CAMINHAO) (MENSALISTA)                                                                                                                                                                                                                                                                                                                                                                                                                                                             </v>
          </cell>
          <cell r="C3165" t="str">
            <v xml:space="preserve">MES   </v>
          </cell>
          <cell r="D3165" t="str">
            <v>CR</v>
          </cell>
          <cell r="E3165" t="str">
            <v>2.321,47</v>
          </cell>
        </row>
        <row r="3166">
          <cell r="A3166">
            <v>37666</v>
          </cell>
          <cell r="B3166" t="str">
            <v xml:space="preserve">OPERADOR DE BETONEIRA ESTACIONARIA / MISTURADOR                                                                                                                                                                                                                                                                                                                                                                                                                                                           </v>
          </cell>
          <cell r="C3166" t="str">
            <v xml:space="preserve">H     </v>
          </cell>
          <cell r="D3166" t="str">
            <v>CR</v>
          </cell>
          <cell r="E3166" t="str">
            <v>12,73</v>
          </cell>
        </row>
        <row r="3167">
          <cell r="A3167">
            <v>40986</v>
          </cell>
          <cell r="B3167" t="str">
            <v xml:space="preserve">OPERADOR DE BETONEIRA ESTACIONARIA / MISTURADOR (MENSALISTA)                                                                                                                                                                                                                                                                                                                                                                                                                                              </v>
          </cell>
          <cell r="C3167" t="str">
            <v xml:space="preserve">MES   </v>
          </cell>
          <cell r="D3167" t="str">
            <v>CR</v>
          </cell>
          <cell r="E3167" t="str">
            <v>2.240,30</v>
          </cell>
        </row>
        <row r="3168">
          <cell r="A3168">
            <v>4250</v>
          </cell>
          <cell r="B3168" t="str">
            <v xml:space="preserve">OPERADOR DE COMPRESSOR DE AR OU COMPRESSORISTA                                                                                                                                                                                                                                                                                                                                                                                                                                                            </v>
          </cell>
          <cell r="C3168" t="str">
            <v xml:space="preserve">H     </v>
          </cell>
          <cell r="D3168" t="str">
            <v>CR</v>
          </cell>
          <cell r="E3168" t="str">
            <v>14,63</v>
          </cell>
        </row>
        <row r="3169">
          <cell r="A3169">
            <v>40978</v>
          </cell>
          <cell r="B3169" t="str">
            <v xml:space="preserve">OPERADOR DE COMPRESSOR DE AR OU COMPRESSORISTA (MENSALISTA)                                                                                                                                                                                                                                                                                                                                                                                                                                               </v>
          </cell>
          <cell r="C3169" t="str">
            <v xml:space="preserve">MES   </v>
          </cell>
          <cell r="D3169" t="str">
            <v>CR</v>
          </cell>
          <cell r="E3169" t="str">
            <v>2.574,52</v>
          </cell>
        </row>
        <row r="3170">
          <cell r="A3170">
            <v>41043</v>
          </cell>
          <cell r="B3170" t="str">
            <v xml:space="preserve">OPERADOR DE DEMARCADORA DE FAIXAS DE TRAFEGO (MENSALISTA)                                                                                                                                                                                                                                                                                                                                                                                                                                                 </v>
          </cell>
          <cell r="C3170" t="str">
            <v xml:space="preserve">MES   </v>
          </cell>
          <cell r="D3170" t="str">
            <v>CR</v>
          </cell>
          <cell r="E3170" t="str">
            <v>2.857,19</v>
          </cell>
        </row>
        <row r="3171">
          <cell r="A3171">
            <v>44501</v>
          </cell>
          <cell r="B3171" t="str">
            <v xml:space="preserve">OPERADOR DE DEMARCADORA DE FAIXAS DE TRAFEGO HORISTA                                                                                                                                                                                                                                                                                                                                                                                                                                                      </v>
          </cell>
          <cell r="C3171" t="str">
            <v xml:space="preserve">H     </v>
          </cell>
          <cell r="D3171" t="str">
            <v>CR</v>
          </cell>
          <cell r="E3171" t="str">
            <v>16,24</v>
          </cell>
        </row>
        <row r="3172">
          <cell r="A3172">
            <v>4234</v>
          </cell>
          <cell r="B3172" t="str">
            <v xml:space="preserve">OPERADOR DE ESCAVADEIRA                                                                                                                                                                                                                                                                                                                                                                                                                                                                                   </v>
          </cell>
          <cell r="C3172" t="str">
            <v xml:space="preserve">H     </v>
          </cell>
          <cell r="D3172" t="str">
            <v xml:space="preserve">C </v>
          </cell>
          <cell r="E3172" t="str">
            <v>17,81</v>
          </cell>
        </row>
        <row r="3173">
          <cell r="A3173">
            <v>40987</v>
          </cell>
          <cell r="B3173" t="str">
            <v xml:space="preserve">OPERADOR DE ESCAVADEIRA (MENSALISTA)                                                                                                                                                                                                                                                                                                                                                                                                                                                                      </v>
          </cell>
          <cell r="C3173" t="str">
            <v xml:space="preserve">MES   </v>
          </cell>
          <cell r="D3173" t="str">
            <v>CR</v>
          </cell>
          <cell r="E3173" t="str">
            <v>3.129,94</v>
          </cell>
        </row>
        <row r="3174">
          <cell r="A3174">
            <v>4253</v>
          </cell>
          <cell r="B3174" t="str">
            <v xml:space="preserve">OPERADOR DE GUINCHO OU GUINCHEIRO                                                                                                                                                                                                                                                                                                                                                                                                                                                                         </v>
          </cell>
          <cell r="C3174" t="str">
            <v xml:space="preserve">H     </v>
          </cell>
          <cell r="D3174" t="str">
            <v>CR</v>
          </cell>
          <cell r="E3174" t="str">
            <v>10,23</v>
          </cell>
        </row>
        <row r="3175">
          <cell r="A3175">
            <v>40981</v>
          </cell>
          <cell r="B3175" t="str">
            <v xml:space="preserve">OPERADOR DE GUINCHO OU GUINCHEIRO (MENSALISTA)                                                                                                                                                                                                                                                                                                                                                                                                                                                            </v>
          </cell>
          <cell r="C3175" t="str">
            <v xml:space="preserve">MES   </v>
          </cell>
          <cell r="D3175" t="str">
            <v>CR</v>
          </cell>
          <cell r="E3175" t="str">
            <v>1.799,19</v>
          </cell>
        </row>
        <row r="3176">
          <cell r="A3176">
            <v>4254</v>
          </cell>
          <cell r="B3176" t="str">
            <v xml:space="preserve">OPERADOR DE GUINDASTE                                                                                                                                                                                                                                                                                                                                                                                                                                                                                     </v>
          </cell>
          <cell r="C3176" t="str">
            <v xml:space="preserve">H     </v>
          </cell>
          <cell r="D3176" t="str">
            <v>CR</v>
          </cell>
          <cell r="E3176" t="str">
            <v>14,41</v>
          </cell>
        </row>
        <row r="3177">
          <cell r="A3177">
            <v>41036</v>
          </cell>
          <cell r="B3177" t="str">
            <v xml:space="preserve">OPERADOR DE GUINDASTE (MENSALISTA)                                                                                                                                                                                                                                                                                                                                                                                                                                                                        </v>
          </cell>
          <cell r="C3177" t="str">
            <v xml:space="preserve">MES   </v>
          </cell>
          <cell r="D3177" t="str">
            <v>CR</v>
          </cell>
          <cell r="E3177" t="str">
            <v>2.535,62</v>
          </cell>
        </row>
        <row r="3178">
          <cell r="A3178">
            <v>4251</v>
          </cell>
          <cell r="B3178" t="str">
            <v xml:space="preserve">OPERADOR DE JATO ABRASIVO OU JATISTA                                                                                                                                                                                                                                                                                                                                                                                                                                                                      </v>
          </cell>
          <cell r="C3178" t="str">
            <v xml:space="preserve">H     </v>
          </cell>
          <cell r="D3178" t="str">
            <v>CR</v>
          </cell>
          <cell r="E3178" t="str">
            <v>15,94</v>
          </cell>
        </row>
        <row r="3179">
          <cell r="A3179">
            <v>40979</v>
          </cell>
          <cell r="B3179" t="str">
            <v xml:space="preserve">OPERADOR DE JATO ABRASIVO OU JATISTA (MENSALISTA)                                                                                                                                                                                                                                                                                                                                                                                                                                                         </v>
          </cell>
          <cell r="C3179" t="str">
            <v xml:space="preserve">MES   </v>
          </cell>
          <cell r="D3179" t="str">
            <v>CR</v>
          </cell>
          <cell r="E3179" t="str">
            <v>2.802,00</v>
          </cell>
        </row>
        <row r="3180">
          <cell r="A3180">
            <v>4230</v>
          </cell>
          <cell r="B3180" t="str">
            <v xml:space="preserve">OPERADOR DE MAQUINAS E TRATORES DIVERSOS (TERRAPLANAGEM)                                                                                                                                                                                                                                                                                                                                                                                                                                                  </v>
          </cell>
          <cell r="C3180" t="str">
            <v xml:space="preserve">H     </v>
          </cell>
          <cell r="D3180" t="str">
            <v>CR</v>
          </cell>
          <cell r="E3180" t="str">
            <v>13,77</v>
          </cell>
        </row>
        <row r="3181">
          <cell r="A3181">
            <v>40998</v>
          </cell>
          <cell r="B3181" t="str">
            <v xml:space="preserve">OPERADOR DE MAQUINAS E TRATORES DIVERSOS (TERRAPLANAGEM) (MENSALISTA)                                                                                                                                                                                                                                                                                                                                                                                                                                     </v>
          </cell>
          <cell r="C3181" t="str">
            <v xml:space="preserve">MES   </v>
          </cell>
          <cell r="D3181" t="str">
            <v>CR</v>
          </cell>
          <cell r="E3181" t="str">
            <v>2.421,70</v>
          </cell>
        </row>
        <row r="3182">
          <cell r="A3182">
            <v>4257</v>
          </cell>
          <cell r="B3182" t="str">
            <v xml:space="preserve">OPERADOR DE MARTELETE OU MARTELETEIRO                                                                                                                                                                                                                                                                                                                                                                                                                                                                     </v>
          </cell>
          <cell r="C3182" t="str">
            <v xml:space="preserve">H     </v>
          </cell>
          <cell r="D3182" t="str">
            <v>CR</v>
          </cell>
          <cell r="E3182" t="str">
            <v>9,68</v>
          </cell>
        </row>
        <row r="3183">
          <cell r="A3183">
            <v>40982</v>
          </cell>
          <cell r="B3183" t="str">
            <v xml:space="preserve">OPERADOR DE MARTELETE OU MARTELETEIRO (MENSALISTA)                                                                                                                                                                                                                                                                                                                                                                                                                                                        </v>
          </cell>
          <cell r="C3183" t="str">
            <v xml:space="preserve">MES   </v>
          </cell>
          <cell r="D3183" t="str">
            <v>CR</v>
          </cell>
          <cell r="E3183" t="str">
            <v>1.703,78</v>
          </cell>
        </row>
        <row r="3184">
          <cell r="A3184">
            <v>4240</v>
          </cell>
          <cell r="B3184" t="str">
            <v xml:space="preserve">OPERADOR DE MOTO SCRAPER                                                                                                                                                                                                                                                                                                                                                                                                                                                                                  </v>
          </cell>
          <cell r="C3184" t="str">
            <v xml:space="preserve">H     </v>
          </cell>
          <cell r="D3184" t="str">
            <v>CR</v>
          </cell>
          <cell r="E3184" t="str">
            <v>16,52</v>
          </cell>
        </row>
        <row r="3185">
          <cell r="A3185">
            <v>41026</v>
          </cell>
          <cell r="B3185" t="str">
            <v xml:space="preserve">OPERADOR DE MOTO SCRAPER (MENSALISTA)                                                                                                                                                                                                                                                                                                                                                                                                                                                                     </v>
          </cell>
          <cell r="C3185" t="str">
            <v xml:space="preserve">MES   </v>
          </cell>
          <cell r="D3185" t="str">
            <v>CR</v>
          </cell>
          <cell r="E3185" t="str">
            <v>2.905,90</v>
          </cell>
        </row>
        <row r="3186">
          <cell r="A3186">
            <v>4239</v>
          </cell>
          <cell r="B3186" t="str">
            <v xml:space="preserve">OPERADOR DE MOTONIVELADORA                                                                                                                                                                                                                                                                                                                                                                                                                                                                                </v>
          </cell>
          <cell r="C3186" t="str">
            <v xml:space="preserve">H     </v>
          </cell>
          <cell r="D3186" t="str">
            <v>CR</v>
          </cell>
          <cell r="E3186" t="str">
            <v>20,27</v>
          </cell>
        </row>
        <row r="3187">
          <cell r="A3187">
            <v>41024</v>
          </cell>
          <cell r="B3187" t="str">
            <v xml:space="preserve">OPERADOR DE MOTONIVELADORA (MENSALISTA)                                                                                                                                                                                                                                                                                                                                                                                                                                                                   </v>
          </cell>
          <cell r="C3187" t="str">
            <v xml:space="preserve">MES   </v>
          </cell>
          <cell r="D3187" t="str">
            <v>CR</v>
          </cell>
          <cell r="E3187" t="str">
            <v>3.565,01</v>
          </cell>
        </row>
        <row r="3188">
          <cell r="A3188">
            <v>4248</v>
          </cell>
          <cell r="B3188" t="str">
            <v xml:space="preserve">OPERADOR DE PA CARREGADEIRA                                                                                                                                                                                                                                                                                                                                                                                                                                                                               </v>
          </cell>
          <cell r="C3188" t="str">
            <v xml:space="preserve">H     </v>
          </cell>
          <cell r="D3188" t="str">
            <v>CR</v>
          </cell>
          <cell r="E3188" t="str">
            <v>14,17</v>
          </cell>
        </row>
        <row r="3189">
          <cell r="A3189">
            <v>41033</v>
          </cell>
          <cell r="B3189" t="str">
            <v xml:space="preserve">OPERADOR DE PA CARREGADEIRA (MENSALISTA)                                                                                                                                                                                                                                                                                                                                                                                                                                                                  </v>
          </cell>
          <cell r="C3189" t="str">
            <v xml:space="preserve">MES   </v>
          </cell>
          <cell r="D3189" t="str">
            <v>CR</v>
          </cell>
          <cell r="E3189" t="str">
            <v>2.493,03</v>
          </cell>
        </row>
        <row r="3190">
          <cell r="A3190">
            <v>41040</v>
          </cell>
          <cell r="B3190" t="str">
            <v xml:space="preserve">OPERADOR DE PAVIMENTADORA / MESA VIBROACABADORA (MENSALISTA)                                                                                                                                                                                                                                                                                                                                                                                                                                              </v>
          </cell>
          <cell r="C3190" t="str">
            <v xml:space="preserve">MES   </v>
          </cell>
          <cell r="D3190" t="str">
            <v>CR</v>
          </cell>
          <cell r="E3190" t="str">
            <v>3.000,06</v>
          </cell>
        </row>
        <row r="3191">
          <cell r="A3191">
            <v>44500</v>
          </cell>
          <cell r="B3191" t="str">
            <v xml:space="preserve">OPERADOR DE PAVIMENTADORA / MESA VIBROACABADORA HORISTA                                                                                                                                                                                                                                                                                                                                                                                                                                                   </v>
          </cell>
          <cell r="C3191" t="str">
            <v xml:space="preserve">H     </v>
          </cell>
          <cell r="D3191" t="str">
            <v>CR</v>
          </cell>
          <cell r="E3191" t="str">
            <v>17,06</v>
          </cell>
        </row>
        <row r="3192">
          <cell r="A3192">
            <v>4238</v>
          </cell>
          <cell r="B3192" t="str">
            <v xml:space="preserve">OPERADOR DE ROLO COMPACTADOR                                                                                                                                                                                                                                                                                                                                                                                                                                                                              </v>
          </cell>
          <cell r="C3192" t="str">
            <v xml:space="preserve">H     </v>
          </cell>
          <cell r="D3192" t="str">
            <v>CR</v>
          </cell>
          <cell r="E3192" t="str">
            <v>13,77</v>
          </cell>
        </row>
        <row r="3193">
          <cell r="A3193">
            <v>41012</v>
          </cell>
          <cell r="B3193" t="str">
            <v xml:space="preserve">OPERADOR DE ROLO COMPACTADOR (MENSALISTA)                                                                                                                                                                                                                                                                                                                                                                                                                                                                 </v>
          </cell>
          <cell r="C3193" t="str">
            <v xml:space="preserve">MES   </v>
          </cell>
          <cell r="D3193" t="str">
            <v>CR</v>
          </cell>
          <cell r="E3193" t="str">
            <v>2.421,70</v>
          </cell>
        </row>
        <row r="3194">
          <cell r="A3194">
            <v>4237</v>
          </cell>
          <cell r="B3194" t="str">
            <v xml:space="preserve">OPERADOR DE TRATOR - EXCLUSIVE AGROPECUARIA                                                                                                                                                                                                                                                                                                                                                                                                                                                               </v>
          </cell>
          <cell r="C3194" t="str">
            <v xml:space="preserve">H     </v>
          </cell>
          <cell r="D3194" t="str">
            <v>CR</v>
          </cell>
          <cell r="E3194" t="str">
            <v>14,41</v>
          </cell>
        </row>
        <row r="3195">
          <cell r="A3195">
            <v>41002</v>
          </cell>
          <cell r="B3195" t="str">
            <v xml:space="preserve">OPERADOR DE TRATOR - EXCLUSIVE AGROPECUARIA (MENSALISTA)                                                                                                                                                                                                                                                                                                                                                                                                                                                  </v>
          </cell>
          <cell r="C3195" t="str">
            <v xml:space="preserve">MES   </v>
          </cell>
          <cell r="D3195" t="str">
            <v>CR</v>
          </cell>
          <cell r="E3195" t="str">
            <v>2.535,62</v>
          </cell>
        </row>
        <row r="3196">
          <cell r="A3196">
            <v>4233</v>
          </cell>
          <cell r="B3196" t="str">
            <v xml:space="preserve">OPERADOR DE USINA DE ASFALTO, DE SOLOS OU DE CONCRETO                                                                                                                                                                                                                                                                                                                                                                                                                                                     </v>
          </cell>
          <cell r="C3196" t="str">
            <v xml:space="preserve">H     </v>
          </cell>
          <cell r="D3196" t="str">
            <v>CR</v>
          </cell>
          <cell r="E3196" t="str">
            <v>14,65</v>
          </cell>
        </row>
        <row r="3197">
          <cell r="A3197">
            <v>41001</v>
          </cell>
          <cell r="B3197" t="str">
            <v xml:space="preserve">OPERADOR DE USINA DE ASFALTO, DE SOLOS OU DE CONCRETO (MENSALISTA)                                                                                                                                                                                                                                                                                                                                                                                                                                        </v>
          </cell>
          <cell r="C3197" t="str">
            <v xml:space="preserve">MES   </v>
          </cell>
          <cell r="D3197" t="str">
            <v>CR</v>
          </cell>
          <cell r="E3197" t="str">
            <v>2.576,35</v>
          </cell>
        </row>
        <row r="3198">
          <cell r="A3198">
            <v>2</v>
          </cell>
          <cell r="B3198" t="str">
            <v xml:space="preserve">OXIGENIO, RECARGA PARA CILINDRO DE CONJUNTO OXICORTE GRANDE                                                                                                                                                                                                                                                                                                                                                                                                                                               </v>
          </cell>
          <cell r="C3198" t="str">
            <v xml:space="preserve">M3    </v>
          </cell>
          <cell r="D3198" t="str">
            <v>CR</v>
          </cell>
          <cell r="E3198" t="str">
            <v>14,90</v>
          </cell>
        </row>
        <row r="3199">
          <cell r="A3199">
            <v>36517</v>
          </cell>
          <cell r="B3199" t="str">
            <v xml:space="preserve">PA CARREGADEIRA SOBRE RODAS, POTENCIA BRUTA *127* CV, CAPACIDADE DA CACAMBA DE 2,0 A 2,4 M3, PESO OPERACIONAL MAXIMO DE 10330 KG                                                                                                                                                                                                                                                                                                                                                                          </v>
          </cell>
          <cell r="C3199" t="str">
            <v xml:space="preserve">UN    </v>
          </cell>
          <cell r="D3199" t="str">
            <v>AS</v>
          </cell>
          <cell r="E3199" t="str">
            <v>577.200,00</v>
          </cell>
        </row>
        <row r="3200">
          <cell r="A3200">
            <v>4262</v>
          </cell>
          <cell r="B3200" t="str">
            <v xml:space="preserve">PA CARREGADEIRA SOBRE RODAS, POTENCIA LIQUIDA 128 HP, CAPACIDADE DA CACAMBA DE 1,7 A 2,8 M3, PESO OPERACIONAL MAXIMO DE 11632 KG                                                                                                                                                                                                                                                                                                                                                                          </v>
          </cell>
          <cell r="C3200" t="str">
            <v xml:space="preserve">UN    </v>
          </cell>
          <cell r="D3200" t="str">
            <v>AS</v>
          </cell>
          <cell r="E3200" t="str">
            <v>650.000,00</v>
          </cell>
        </row>
        <row r="3201">
          <cell r="A3201">
            <v>4263</v>
          </cell>
          <cell r="B3201" t="str">
            <v xml:space="preserve">PA CARREGADEIRA SOBRE RODAS, POTENCIA LIQUIDA 197 HP, CAPACIDADE DA CACAMBA DE 2,5 A 3,5 M3, PESO OPERACIONAL MAXIMO DE 18338 KG                                                                                                                                                                                                                                                                                                                                                                          </v>
          </cell>
          <cell r="C3201" t="str">
            <v xml:space="preserve">UN    </v>
          </cell>
          <cell r="D3201" t="str">
            <v>AS</v>
          </cell>
          <cell r="E3201" t="str">
            <v>901.333,29</v>
          </cell>
        </row>
        <row r="3202">
          <cell r="A3202">
            <v>36518</v>
          </cell>
          <cell r="B3202" t="str">
            <v xml:space="preserve">PA CARREGADEIRA SOBRE RODAS, POTENCIA LIQUIDA 213 HP, CAPACIDADE DA CACAMBA DE 1,9 A 3,5 M3, PESO OPERACIONAL MAXIMO DE 19234 KG                                                                                                                                                                                                                                                                                                                                                                          </v>
          </cell>
          <cell r="C3202" t="str">
            <v xml:space="preserve">UN    </v>
          </cell>
          <cell r="D3202" t="str">
            <v>AS</v>
          </cell>
          <cell r="E3202" t="str">
            <v>1.026.133,29</v>
          </cell>
        </row>
        <row r="3203">
          <cell r="A3203">
            <v>14221</v>
          </cell>
          <cell r="B3203" t="str">
            <v xml:space="preserve">PA CARREGADEIRA SOBRE RODAS, POTENCIA 152 HP, CAPACIDADE DA CACAMBA DE 1,53 A 2,30 M3, PESO OPERACIONAL MAXIMO DE 10216 KG                                                                                                                                                                                                                                                                                                                                                                                </v>
          </cell>
          <cell r="C3203" t="str">
            <v xml:space="preserve">UN    </v>
          </cell>
          <cell r="D3203" t="str">
            <v>AS</v>
          </cell>
          <cell r="E3203" t="str">
            <v>598.866,64</v>
          </cell>
        </row>
        <row r="3204">
          <cell r="A3204">
            <v>38402</v>
          </cell>
          <cell r="B3204" t="str">
            <v xml:space="preserve">PA DE LIXO PLASTICA, CABO LONGO                                                                                                                                                                                                                                                                                                                                                                                                                                                                           </v>
          </cell>
          <cell r="C3204" t="str">
            <v xml:space="preserve">UN    </v>
          </cell>
          <cell r="D3204" t="str">
            <v>CR</v>
          </cell>
          <cell r="E3204" t="str">
            <v>7,26</v>
          </cell>
        </row>
        <row r="3205">
          <cell r="A3205">
            <v>3412</v>
          </cell>
          <cell r="B3205" t="str">
            <v xml:space="preserve">PAINEL DE LA DE VIDRO SEM REVESTIMENTO PSI 20, E = 25 MM, DE 1200 X 600 MM                                                                                                                                                                                                                                                                                                                                                                                                                                </v>
          </cell>
          <cell r="C3205" t="str">
            <v xml:space="preserve">M2    </v>
          </cell>
          <cell r="D3205" t="str">
            <v>AS</v>
          </cell>
          <cell r="E3205" t="str">
            <v>29,31</v>
          </cell>
        </row>
        <row r="3206">
          <cell r="A3206">
            <v>3413</v>
          </cell>
          <cell r="B3206" t="str">
            <v xml:space="preserve">PAINEL DE LA DE VIDRO SEM REVESTIMENTO PSI 20, E = 50 MM, DE 1200 X 600 MM                                                                                                                                                                                                                                                                                                                                                                                                                                </v>
          </cell>
          <cell r="C3206" t="str">
            <v xml:space="preserve">M2    </v>
          </cell>
          <cell r="D3206" t="str">
            <v>AS</v>
          </cell>
          <cell r="E3206" t="str">
            <v>65,99</v>
          </cell>
        </row>
        <row r="3207">
          <cell r="A3207">
            <v>39744</v>
          </cell>
          <cell r="B3207" t="str">
            <v xml:space="preserve">PAINEL DE LA DE VIDRO SEM REVESTIMENTO PSI 40, E = 25 MM, DE 1200 X 600 MM                                                                                                                                                                                                                                                                                                                                                                                                                                </v>
          </cell>
          <cell r="C3207" t="str">
            <v xml:space="preserve">M2    </v>
          </cell>
          <cell r="D3207" t="str">
            <v>AS</v>
          </cell>
          <cell r="E3207" t="str">
            <v>51,24</v>
          </cell>
        </row>
        <row r="3208">
          <cell r="A3208">
            <v>39745</v>
          </cell>
          <cell r="B3208" t="str">
            <v xml:space="preserve">PAINEL DE LA DE VIDRO SEM REVESTIMENTO PSI 40, E = 50 MM, DE 1200 X 600 MM                                                                                                                                                                                                                                                                                                                                                                                                                                </v>
          </cell>
          <cell r="C3208" t="str">
            <v xml:space="preserve">M2    </v>
          </cell>
          <cell r="D3208" t="str">
            <v>AS</v>
          </cell>
          <cell r="E3208" t="str">
            <v>108,15</v>
          </cell>
        </row>
        <row r="3209">
          <cell r="A3209">
            <v>39637</v>
          </cell>
          <cell r="B3209" t="str">
            <v xml:space="preserve">PAINEL ESTRUTURAL PARA LAJE SECA REVESTIDO EM PLACA CIMENTICIA, DE 1,20 X 2,50 M, E = 23 MM                                                                                                                                                                                                                                                                                                                                                                                                               </v>
          </cell>
          <cell r="C3209" t="str">
            <v xml:space="preserve">M2    </v>
          </cell>
          <cell r="D3209" t="str">
            <v>CR</v>
          </cell>
          <cell r="E3209" t="str">
            <v>99,69</v>
          </cell>
        </row>
        <row r="3210">
          <cell r="A3210">
            <v>39638</v>
          </cell>
          <cell r="B3210" t="str">
            <v xml:space="preserve">PAINEL ESTRUTURAL PARA LAJE SECA REVESTIDO EM PLACA CIMENTICIA, DE 1,20 X 2,50 M, E = 40 MM                                                                                                                                                                                                                                                                                                                                                                                                               </v>
          </cell>
          <cell r="C3210" t="str">
            <v xml:space="preserve">M2    </v>
          </cell>
          <cell r="D3210" t="str">
            <v>CR</v>
          </cell>
          <cell r="E3210" t="str">
            <v>112,80</v>
          </cell>
        </row>
        <row r="3211">
          <cell r="A3211">
            <v>39639</v>
          </cell>
          <cell r="B3211" t="str">
            <v xml:space="preserve">PAINEL ESTRUTURAL PARA LAJE SECA REVESTIDO EM PLACA CIMENTICIA, DE 1,20 X 2,50 M, E = 55 MM                                                                                                                                                                                                                                                                                                                                                                                                               </v>
          </cell>
          <cell r="C3211" t="str">
            <v xml:space="preserve">M2    </v>
          </cell>
          <cell r="D3211" t="str">
            <v>CR</v>
          </cell>
          <cell r="E3211" t="str">
            <v>170,19</v>
          </cell>
        </row>
        <row r="3212">
          <cell r="A3212">
            <v>39517</v>
          </cell>
          <cell r="B3212"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212" t="str">
            <v xml:space="preserve">M2    </v>
          </cell>
          <cell r="D3212" t="str">
            <v>AS</v>
          </cell>
          <cell r="E3212" t="str">
            <v>267,09</v>
          </cell>
        </row>
        <row r="3213">
          <cell r="A3213">
            <v>39518</v>
          </cell>
          <cell r="B3213"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213" t="str">
            <v xml:space="preserve">M2    </v>
          </cell>
          <cell r="D3213" t="str">
            <v>AS</v>
          </cell>
          <cell r="E3213" t="str">
            <v>316,65</v>
          </cell>
        </row>
        <row r="3214">
          <cell r="A3214">
            <v>38366</v>
          </cell>
          <cell r="B3214" t="str">
            <v xml:space="preserve">PAPEL KRAFT BETUMADO                                                                                                                                                                                                                                                                                                                                                                                                                                                                                      </v>
          </cell>
          <cell r="C3214" t="str">
            <v xml:space="preserve">M2    </v>
          </cell>
          <cell r="D3214" t="str">
            <v>CR</v>
          </cell>
          <cell r="E3214" t="str">
            <v>5,74</v>
          </cell>
        </row>
        <row r="3215">
          <cell r="A3215">
            <v>11703</v>
          </cell>
          <cell r="B3215" t="str">
            <v xml:space="preserve">PAPELEIRA DE PAREDE EM METAL CROMADO SEM TAMPA                                                                                                                                                                                                                                                                                                                                                                                                                                                            </v>
          </cell>
          <cell r="C3215" t="str">
            <v xml:space="preserve">UN    </v>
          </cell>
          <cell r="D3215" t="str">
            <v>CR</v>
          </cell>
          <cell r="E3215" t="str">
            <v>21,54</v>
          </cell>
        </row>
        <row r="3216">
          <cell r="A3216">
            <v>37400</v>
          </cell>
          <cell r="B3216" t="str">
            <v xml:space="preserve">PAPELEIRA PLASTICA TIPO DISPENSER PARA PAPEL HIGIENICO ROLAO                                                                                                                                                                                                                                                                                                                                                                                                                                              </v>
          </cell>
          <cell r="C3216" t="str">
            <v xml:space="preserve">UN    </v>
          </cell>
          <cell r="D3216" t="str">
            <v>CR</v>
          </cell>
          <cell r="E3216" t="str">
            <v>95,20</v>
          </cell>
        </row>
        <row r="3217">
          <cell r="A3217">
            <v>25400</v>
          </cell>
          <cell r="B3217" t="str">
            <v xml:space="preserve">PAR DE TABELAS DE BASQUETE EM COMPENSADO NAVAL, OFICIAL, 1800 X 1200 MM, INCLUINDO ARO DE METAL E REDE EM POLIPROPILENO 100% (SEM SUPORTE DE FIXACAO)                                                                                                                                                                                                                                                                                                                                                     </v>
          </cell>
          <cell r="C3217" t="str">
            <v xml:space="preserve">UN    </v>
          </cell>
          <cell r="D3217" t="str">
            <v>CR</v>
          </cell>
          <cell r="E3217" t="str">
            <v>3.221,40</v>
          </cell>
        </row>
        <row r="3218">
          <cell r="A3218">
            <v>4276</v>
          </cell>
          <cell r="B3218" t="str">
            <v xml:space="preserve">PARA-RAIOS DE DISTRIBUICAO, TENSAO NOMINAL 15 KV, CORRENTE NOMINAL DE DESCARGA 5 KA                                                                                                                                                                                                                                                                                                                                                                                                                       </v>
          </cell>
          <cell r="C3218" t="str">
            <v xml:space="preserve">UN    </v>
          </cell>
          <cell r="D3218" t="str">
            <v>CR</v>
          </cell>
          <cell r="E3218" t="str">
            <v>184,55</v>
          </cell>
        </row>
        <row r="3219">
          <cell r="A3219">
            <v>4273</v>
          </cell>
          <cell r="B3219" t="str">
            <v xml:space="preserve">PARA-RAIOS DE DISTRIBUICAO, TENSAO NOMINAL 30 KV, CORRENTE NOMINAL DE DESCARGA 10 KA                                                                                                                                                                                                                                                                                                                                                                                                                      </v>
          </cell>
          <cell r="C3219" t="str">
            <v xml:space="preserve">UN    </v>
          </cell>
          <cell r="D3219" t="str">
            <v>CR</v>
          </cell>
          <cell r="E3219" t="str">
            <v>335,06</v>
          </cell>
        </row>
        <row r="3220">
          <cell r="A3220">
            <v>4274</v>
          </cell>
          <cell r="B3220" t="str">
            <v xml:space="preserve">PARA-RAIOS TIPO FRANKLIN 350 MM, EM LATAO CROMADO, DUAS DESCIDAS, PARA PROTECAO DE EDIFICACOES CONTRA DESCARGAS ATMOSFERICAS                                                                                                                                                                                                                                                                                                                                                                              </v>
          </cell>
          <cell r="C3220" t="str">
            <v xml:space="preserve">UN    </v>
          </cell>
          <cell r="D3220" t="str">
            <v xml:space="preserve">C </v>
          </cell>
          <cell r="E3220" t="str">
            <v>122,58</v>
          </cell>
        </row>
        <row r="3221">
          <cell r="A3221">
            <v>39438</v>
          </cell>
          <cell r="B3221" t="str">
            <v xml:space="preserve">PARAFUSO CABECA TROMBETA E PONTA AGULHA (GN55), COMPRIMENTO 55 MM, EM ACO FOSFATIZADO, PARA FIXAR CHAPA DE GESSO EM PERFIL DRYWALL METALICO MAXIMO 0,7 MM                                                                                                                                                                                                                                                                                                                                                 </v>
          </cell>
          <cell r="C3221" t="str">
            <v xml:space="preserve">UN    </v>
          </cell>
          <cell r="D3221" t="str">
            <v>AS</v>
          </cell>
          <cell r="E3221" t="str">
            <v>0,28</v>
          </cell>
        </row>
        <row r="3222">
          <cell r="A3222">
            <v>11963</v>
          </cell>
          <cell r="B3222" t="str">
            <v xml:space="preserve">PARAFUSO DE ACO TIPO CHUMBADOR PARABOLT, DIAMETRO 1/2", COMPRIMENTO 75 MM                                                                                                                                                                                                                                                                                                                                                                                                                                 </v>
          </cell>
          <cell r="C3222" t="str">
            <v xml:space="preserve">UN    </v>
          </cell>
          <cell r="D3222" t="str">
            <v>AS</v>
          </cell>
          <cell r="E3222" t="str">
            <v>10,10</v>
          </cell>
        </row>
        <row r="3223">
          <cell r="A3223">
            <v>11964</v>
          </cell>
          <cell r="B3223" t="str">
            <v xml:space="preserve">PARAFUSO DE ACO TIPO CHUMBADOR PARABOLT, DIAMETRO 3/8", COMPRIMENTO 75 MM                                                                                                                                                                                                                                                                                                                                                                                                                                 </v>
          </cell>
          <cell r="C3223" t="str">
            <v xml:space="preserve">UN    </v>
          </cell>
          <cell r="D3223" t="str">
            <v>AS</v>
          </cell>
          <cell r="E3223" t="str">
            <v>2,55</v>
          </cell>
        </row>
        <row r="3224">
          <cell r="A3224">
            <v>4379</v>
          </cell>
          <cell r="B3224" t="str">
            <v xml:space="preserve">PARAFUSO DE ACO ZINCADO COM ROSCA SOBERBA, CABECA CHATA E FENDA SIMPLES, DIAMETRO 2,5 MM, COMPRIMENTO * 9,5 * MM                                                                                                                                                                                                                                                                                                                                                                                          </v>
          </cell>
          <cell r="C3224" t="str">
            <v xml:space="preserve">UN    </v>
          </cell>
          <cell r="D3224" t="str">
            <v>AS</v>
          </cell>
          <cell r="E3224" t="str">
            <v>0,05</v>
          </cell>
        </row>
        <row r="3225">
          <cell r="A3225">
            <v>4377</v>
          </cell>
          <cell r="B3225" t="str">
            <v xml:space="preserve">PARAFUSO DE ACO ZINCADO COM ROSCA SOBERBA, CABECA CHATA E FENDA SIMPLES, DIAMETRO 4,2 MM, COMPRIMENTO * 32 * MM                                                                                                                                                                                                                                                                                                                                                                                           </v>
          </cell>
          <cell r="C3225" t="str">
            <v xml:space="preserve">UN    </v>
          </cell>
          <cell r="D3225" t="str">
            <v>AS</v>
          </cell>
          <cell r="E3225" t="str">
            <v>0,20</v>
          </cell>
        </row>
        <row r="3226">
          <cell r="A3226">
            <v>4356</v>
          </cell>
          <cell r="B3226" t="str">
            <v xml:space="preserve">PARAFUSO DE ACO ZINCADO COM ROSCA SOBERBA, CABECA CHATA E FENDA SIMPLES, DIAMETRO 4,8 MM, COMPRIMENTO 45 MM                                                                                                                                                                                                                                                                                                                                                                                               </v>
          </cell>
          <cell r="C3226" t="str">
            <v xml:space="preserve">UN    </v>
          </cell>
          <cell r="D3226" t="str">
            <v>AS</v>
          </cell>
          <cell r="E3226" t="str">
            <v>0,28</v>
          </cell>
        </row>
        <row r="3227">
          <cell r="A3227">
            <v>13246</v>
          </cell>
          <cell r="B3227" t="str">
            <v xml:space="preserve">PARAFUSO DE FERRO POLIDO, SEXTAVADO, COM ROSCA INTEIRA, DIAMETRO 5/16", COMPRIMENTO 3/4", COM PORCA E ARRUELA LISA LEVE                                                                                                                                                                                                                                                                                                                                                                                   </v>
          </cell>
          <cell r="C3227" t="str">
            <v xml:space="preserve">UN    </v>
          </cell>
          <cell r="D3227" t="str">
            <v>AS</v>
          </cell>
          <cell r="E3227" t="str">
            <v>0,48</v>
          </cell>
        </row>
        <row r="3228">
          <cell r="A3228">
            <v>4346</v>
          </cell>
          <cell r="B3228" t="str">
            <v xml:space="preserve">PARAFUSO DE FERRO POLIDO, SEXTAVADO, COM ROSCA PARCIAL, DIAMETRO 5/8", COMPRIMENTO 6", COM PORCA E ARRUELA DE PRESSAO MEDIA                                                                                                                                                                                                                                                                                                                                                                               </v>
          </cell>
          <cell r="C3228" t="str">
            <v xml:space="preserve">UN    </v>
          </cell>
          <cell r="D3228" t="str">
            <v>AS</v>
          </cell>
          <cell r="E3228" t="str">
            <v>10,82</v>
          </cell>
        </row>
        <row r="3229">
          <cell r="A3229">
            <v>11955</v>
          </cell>
          <cell r="B3229" t="str">
            <v xml:space="preserve">PARAFUSO DE LATAO COM ACABAMENTO CROMADO PARA FIXAR PECA SANITARIA, INCLUI PORCA CEGA, ARRUELA E BUCHA DE NYLON TAMANHO S-10                                                                                                                                                                                                                                                                                                                                                                              </v>
          </cell>
          <cell r="C3229" t="str">
            <v xml:space="preserve">UN    </v>
          </cell>
          <cell r="D3229" t="str">
            <v>AS</v>
          </cell>
          <cell r="E3229" t="str">
            <v>4,74</v>
          </cell>
        </row>
        <row r="3230">
          <cell r="A3230">
            <v>11960</v>
          </cell>
          <cell r="B3230" t="str">
            <v xml:space="preserve">PARAFUSO DE LATAO COM ROSCA SOBERBA, CABECA CHATA E FENDA SIMPLES, DIAMETRO 2,5 MM, COMPRIMENTO 12 MM                                                                                                                                                                                                                                                                                                                                                                                                     </v>
          </cell>
          <cell r="C3230" t="str">
            <v xml:space="preserve">UN    </v>
          </cell>
          <cell r="D3230" t="str">
            <v>AS</v>
          </cell>
          <cell r="E3230" t="str">
            <v>0,16</v>
          </cell>
        </row>
        <row r="3231">
          <cell r="A3231">
            <v>4333</v>
          </cell>
          <cell r="B3231" t="str">
            <v xml:space="preserve">PARAFUSO DE LATAO COM ROSCA SOBERBA, CABECA CHATA E FENDA SIMPLES, DIAMETRO 3,2 MM, COMPRIMENTO 16 MM                                                                                                                                                                                                                                                                                                                                                                                                     </v>
          </cell>
          <cell r="C3231" t="str">
            <v xml:space="preserve">UN    </v>
          </cell>
          <cell r="D3231" t="str">
            <v>AS</v>
          </cell>
          <cell r="E3231" t="str">
            <v>0,28</v>
          </cell>
        </row>
        <row r="3232">
          <cell r="A3232">
            <v>4358</v>
          </cell>
          <cell r="B3232" t="str">
            <v xml:space="preserve">PARAFUSO DE LATAO COM ROSCA SOBERBA, CABECA CHATA E FENDA SIMPLES, DIAMETRO 4,8 MM, COMPRIMENTO 65 MM                                                                                                                                                                                                                                                                                                                                                                                                     </v>
          </cell>
          <cell r="C3232" t="str">
            <v xml:space="preserve">UN    </v>
          </cell>
          <cell r="D3232" t="str">
            <v>AS</v>
          </cell>
          <cell r="E3232" t="str">
            <v>2,16</v>
          </cell>
        </row>
        <row r="3233">
          <cell r="A3233">
            <v>39435</v>
          </cell>
          <cell r="B3233" t="str">
            <v xml:space="preserve">PARAFUSO DRY WALL, EM ACO FOSFATIZADO, CABECA TROMBETA E PONTA AGULHA (TA), COMPRIMENTO 25 MM                                                                                                                                                                                                                                                                                                                                                                                                             </v>
          </cell>
          <cell r="C3233" t="str">
            <v xml:space="preserve">UN    </v>
          </cell>
          <cell r="D3233" t="str">
            <v>AS</v>
          </cell>
          <cell r="E3233" t="str">
            <v>0,11</v>
          </cell>
        </row>
        <row r="3234">
          <cell r="A3234">
            <v>39436</v>
          </cell>
          <cell r="B3234" t="str">
            <v xml:space="preserve">PARAFUSO DRY WALL, EM ACO FOSFATIZADO, CABECA TROMBETA E PONTA AGULHA (TA), COMPRIMENTO 35 MM                                                                                                                                                                                                                                                                                                                                                                                                             </v>
          </cell>
          <cell r="C3234" t="str">
            <v xml:space="preserve">UN    </v>
          </cell>
          <cell r="D3234" t="str">
            <v>AS</v>
          </cell>
          <cell r="E3234" t="str">
            <v>0,18</v>
          </cell>
        </row>
        <row r="3235">
          <cell r="A3235">
            <v>39437</v>
          </cell>
          <cell r="B3235" t="str">
            <v xml:space="preserve">PARAFUSO DRY WALL, EM ACO FOSFATIZADO, CABECA TROMBETA E PONTA AGULHA (TA), COMPRIMENTO 45 MM                                                                                                                                                                                                                                                                                                                                                                                                             </v>
          </cell>
          <cell r="C3235" t="str">
            <v xml:space="preserve">UN    </v>
          </cell>
          <cell r="D3235" t="str">
            <v>AS</v>
          </cell>
          <cell r="E3235" t="str">
            <v>0,24</v>
          </cell>
        </row>
        <row r="3236">
          <cell r="A3236">
            <v>39439</v>
          </cell>
          <cell r="B3236" t="str">
            <v xml:space="preserve">PARAFUSO DRY WALL, EM ACO FOSFATIZADO, CABECA TROMBETA E PONTA BROCA (TB), COMPRIMENTO 25 MM                                                                                                                                                                                                                                                                                                                                                                                                              </v>
          </cell>
          <cell r="C3236" t="str">
            <v xml:space="preserve">UN    </v>
          </cell>
          <cell r="D3236" t="str">
            <v>AS</v>
          </cell>
          <cell r="E3236" t="str">
            <v>0,16</v>
          </cell>
        </row>
        <row r="3237">
          <cell r="A3237">
            <v>39440</v>
          </cell>
          <cell r="B3237" t="str">
            <v xml:space="preserve">PARAFUSO DRY WALL, EM ACO FOSFATIZADO, CABECA TROMBETA E PONTA BROCA (TB), COMPRIMENTO 35 MM                                                                                                                                                                                                                                                                                                                                                                                                              </v>
          </cell>
          <cell r="C3237" t="str">
            <v xml:space="preserve">UN    </v>
          </cell>
          <cell r="D3237" t="str">
            <v>AS</v>
          </cell>
          <cell r="E3237" t="str">
            <v>0,21</v>
          </cell>
        </row>
        <row r="3238">
          <cell r="A3238">
            <v>39441</v>
          </cell>
          <cell r="B3238" t="str">
            <v xml:space="preserve">PARAFUSO DRY WALL, EM ACO FOSFATIZADO, CABECA TROMBETA E PONTA BROCA (TB), COMPRIMENTO 45 MM                                                                                                                                                                                                                                                                                                                                                                                                              </v>
          </cell>
          <cell r="C3238" t="str">
            <v xml:space="preserve">UN    </v>
          </cell>
          <cell r="D3238" t="str">
            <v>AS</v>
          </cell>
          <cell r="E3238" t="str">
            <v>0,27</v>
          </cell>
        </row>
        <row r="3239">
          <cell r="A3239">
            <v>39442</v>
          </cell>
          <cell r="B3239" t="str">
            <v xml:space="preserve">PARAFUSO DRY WALL, EM ACO ZINCADO, CABECA LENTILHA E PONTA AGULHA (LA), LARGURA 4,2 MM, COMPRIMENTO 13 MM                                                                                                                                                                                                                                                                                                                                                                                                 </v>
          </cell>
          <cell r="C3239" t="str">
            <v xml:space="preserve">UN    </v>
          </cell>
          <cell r="D3239" t="str">
            <v>AS</v>
          </cell>
          <cell r="E3239" t="str">
            <v>0,19</v>
          </cell>
        </row>
        <row r="3240">
          <cell r="A3240">
            <v>39443</v>
          </cell>
          <cell r="B3240" t="str">
            <v xml:space="preserve">PARAFUSO DRY WALL, EM ACO ZINCADO, CABECA LENTILHA E PONTA BROCA (LB), LARGURA 4,2 MM, COMPRIMENTO 13 MM                                                                                                                                                                                                                                                                                                                                                                                                  </v>
          </cell>
          <cell r="C3240" t="str">
            <v xml:space="preserve">UN    </v>
          </cell>
          <cell r="D3240" t="str">
            <v>AS</v>
          </cell>
          <cell r="E3240" t="str">
            <v>0,26</v>
          </cell>
        </row>
        <row r="3241">
          <cell r="A3241">
            <v>4329</v>
          </cell>
          <cell r="B3241" t="str">
            <v xml:space="preserve">PARAFUSO EM ACO GALVANIZADO, TIPO MAQUINA, SEXTAVADO, SEM PORCA, DIAMETRO 1/2", COMPRIMENTO 2"                                                                                                                                                                                                                                                                                                                                                                                                            </v>
          </cell>
          <cell r="C3241" t="str">
            <v xml:space="preserve">UN    </v>
          </cell>
          <cell r="D3241" t="str">
            <v>AS</v>
          </cell>
          <cell r="E3241" t="str">
            <v>2,31</v>
          </cell>
        </row>
        <row r="3242">
          <cell r="A3242">
            <v>4383</v>
          </cell>
          <cell r="B3242" t="str">
            <v xml:space="preserve">PARAFUSO FRANCES METRICO ZINCADO, DIAMETRO 12 MM, COMPRIMENTO 140MM, COM PORCA SEXTAVADA E ARRUELA DE PRESSAO MEDIA                                                                                                                                                                                                                                                                                                                                                                                       </v>
          </cell>
          <cell r="C3242" t="str">
            <v xml:space="preserve">UN    </v>
          </cell>
          <cell r="D3242" t="str">
            <v>AS</v>
          </cell>
          <cell r="E3242" t="str">
            <v>20,89</v>
          </cell>
        </row>
        <row r="3243">
          <cell r="A3243">
            <v>4344</v>
          </cell>
          <cell r="B3243" t="str">
            <v xml:space="preserve">PARAFUSO FRANCES METRICO ZINCADO, DIAMETRO 12 MM, COMPRIMENTO 150 MM, COM PORCA SEXTAVADA E ARRUELA DE PRESSAO MEDIA                                                                                                                                                                                                                                                                                                                                                                                      </v>
          </cell>
          <cell r="C3243" t="str">
            <v xml:space="preserve">UN    </v>
          </cell>
          <cell r="D3243" t="str">
            <v>AS</v>
          </cell>
          <cell r="E3243" t="str">
            <v>21,89</v>
          </cell>
        </row>
        <row r="3244">
          <cell r="A3244">
            <v>436</v>
          </cell>
          <cell r="B3244" t="str">
            <v xml:space="preserve">PARAFUSO FRANCES M16 EM ACO GALVANIZADO, COMPRIMENTO = 150 MM, DIAMETRO = 16 MM, CABECA ABAULADA                                                                                                                                                                                                                                                                                                                                                                                                          </v>
          </cell>
          <cell r="C3244" t="str">
            <v xml:space="preserve">UN    </v>
          </cell>
          <cell r="D3244" t="str">
            <v>AS</v>
          </cell>
          <cell r="E3244" t="str">
            <v>13,25</v>
          </cell>
        </row>
        <row r="3245">
          <cell r="A3245">
            <v>442</v>
          </cell>
          <cell r="B3245" t="str">
            <v xml:space="preserve">PARAFUSO FRANCES M16 EM ACO GALVANIZADO, COMPRIMENTO = 45 MM, DIAMETRO = 16 MM, CABECA ABAULADA                                                                                                                                                                                                                                                                                                                                                                                                           </v>
          </cell>
          <cell r="C3245" t="str">
            <v xml:space="preserve">UN    </v>
          </cell>
          <cell r="D3245" t="str">
            <v>AS</v>
          </cell>
          <cell r="E3245" t="str">
            <v>7,83</v>
          </cell>
        </row>
        <row r="3246">
          <cell r="A3246">
            <v>11953</v>
          </cell>
          <cell r="B3246" t="str">
            <v xml:space="preserve">PARAFUSO FRANCES ZINCADO, DIAMETRO 1/2'', COMPRIMENTO 2'', COM PORCA E ARRUELA                                                                                                                                                                                                                                                                                                                                                                                                                            </v>
          </cell>
          <cell r="C3246" t="str">
            <v xml:space="preserve">UN    </v>
          </cell>
          <cell r="D3246" t="str">
            <v>AS</v>
          </cell>
          <cell r="E3246" t="str">
            <v>3,47</v>
          </cell>
        </row>
        <row r="3247">
          <cell r="A3247">
            <v>4335</v>
          </cell>
          <cell r="B3247" t="str">
            <v xml:space="preserve">PARAFUSO FRANCES ZINCADO, DIAMETRO 1/2", COMPRIMENTO 12", COM PORCA E ARRUELA LISA MEDIA                                                                                                                                                                                                                                                                                                                                                                                                                  </v>
          </cell>
          <cell r="C3247" t="str">
            <v xml:space="preserve">UN    </v>
          </cell>
          <cell r="D3247" t="str">
            <v>AS</v>
          </cell>
          <cell r="E3247" t="str">
            <v>14,70</v>
          </cell>
        </row>
        <row r="3248">
          <cell r="A3248">
            <v>4334</v>
          </cell>
          <cell r="B3248" t="str">
            <v xml:space="preserve">PARAFUSO FRANCES ZINCADO, DIAMETRO 1/2", COMPRIMENTO 15", COM PORCA E ARRUELA LISA MEDIA                                                                                                                                                                                                                                                                                                                                                                                                                  </v>
          </cell>
          <cell r="C3248" t="str">
            <v xml:space="preserve">UN    </v>
          </cell>
          <cell r="D3248" t="str">
            <v>AS</v>
          </cell>
          <cell r="E3248" t="str">
            <v>20,16</v>
          </cell>
        </row>
        <row r="3249">
          <cell r="A3249">
            <v>4343</v>
          </cell>
          <cell r="B3249" t="str">
            <v xml:space="preserve">PARAFUSO FRANCES ZINCADO, DIAMETRO 1/2", COMPRIMENTO 4", COM PORCA E ARRUELA                                                                                                                                                                                                                                                                                                                                                                                                                              </v>
          </cell>
          <cell r="C3249" t="str">
            <v xml:space="preserve">UN    </v>
          </cell>
          <cell r="D3249" t="str">
            <v>AS</v>
          </cell>
          <cell r="E3249" t="str">
            <v>4,96</v>
          </cell>
        </row>
        <row r="3250">
          <cell r="A3250">
            <v>430</v>
          </cell>
          <cell r="B3250" t="str">
            <v xml:space="preserve">PARAFUSO M16 EM ACO GALVANIZADO, COMPRIMENTO = 125 MM, DIAMETRO = 16 MM, ROSCA MAQUINA, CABECA QUADRADA                                                                                                                                                                                                                                                                                                                                                                                                   </v>
          </cell>
          <cell r="C3250" t="str">
            <v xml:space="preserve">UN    </v>
          </cell>
          <cell r="D3250" t="str">
            <v>AS</v>
          </cell>
          <cell r="E3250" t="str">
            <v>11,85</v>
          </cell>
        </row>
        <row r="3251">
          <cell r="A3251">
            <v>441</v>
          </cell>
          <cell r="B3251" t="str">
            <v xml:space="preserve">PARAFUSO M16 EM ACO GALVANIZADO, COMPRIMENTO = 150 MM, DIAMETRO = 16 MM, ROSCA MAQUINA, CABECA QUADRADA                                                                                                                                                                                                                                                                                                                                                                                                   </v>
          </cell>
          <cell r="C3251" t="str">
            <v xml:space="preserve">UN    </v>
          </cell>
          <cell r="D3251" t="str">
            <v>AS</v>
          </cell>
          <cell r="E3251" t="str">
            <v>13,05</v>
          </cell>
        </row>
        <row r="3252">
          <cell r="A3252">
            <v>431</v>
          </cell>
          <cell r="B3252" t="str">
            <v xml:space="preserve">PARAFUSO M16 EM ACO GALVANIZADO, COMPRIMENTO = 200 MM, DIAMETRO = 16 MM, ROSCA MAQUINA, CABECA QUADRADA                                                                                                                                                                                                                                                                                                                                                                                                   </v>
          </cell>
          <cell r="C3252" t="str">
            <v xml:space="preserve">UN    </v>
          </cell>
          <cell r="D3252" t="str">
            <v>AS</v>
          </cell>
          <cell r="E3252" t="str">
            <v>15,75</v>
          </cell>
        </row>
        <row r="3253">
          <cell r="A3253">
            <v>432</v>
          </cell>
          <cell r="B3253" t="str">
            <v xml:space="preserve">PARAFUSO M16 EM ACO GALVANIZADO, COMPRIMENTO = 250 MM, DIAMETRO = 16 MM, ROSCA MAQUINA, CABECA QUADRADA                                                                                                                                                                                                                                                                                                                                                                                                   </v>
          </cell>
          <cell r="C3253" t="str">
            <v xml:space="preserve">UN    </v>
          </cell>
          <cell r="D3253" t="str">
            <v>AS</v>
          </cell>
          <cell r="E3253" t="str">
            <v>17,38</v>
          </cell>
        </row>
        <row r="3254">
          <cell r="A3254">
            <v>429</v>
          </cell>
          <cell r="B3254" t="str">
            <v xml:space="preserve">PARAFUSO M16 EM ACO GALVANIZADO, COMPRIMENTO = 300 MM, DIAMETRO = 16 MM, ROSCA DUPLA                                                                                                                                                                                                                                                                                                                                                                                                                      </v>
          </cell>
          <cell r="C3254" t="str">
            <v xml:space="preserve">UN    </v>
          </cell>
          <cell r="D3254" t="str">
            <v>AS</v>
          </cell>
          <cell r="E3254" t="str">
            <v>23,43</v>
          </cell>
        </row>
        <row r="3255">
          <cell r="A3255">
            <v>439</v>
          </cell>
          <cell r="B3255" t="str">
            <v xml:space="preserve">PARAFUSO M16 EM ACO GALVANIZADO, COMPRIMENTO = 300 MM, DIAMETRO = 16 MM, ROSCA MAQUINA, CABECA QUADRADA                                                                                                                                                                                                                                                                                                                                                                                                   </v>
          </cell>
          <cell r="C3255" t="str">
            <v xml:space="preserve">UN    </v>
          </cell>
          <cell r="D3255" t="str">
            <v>AS</v>
          </cell>
          <cell r="E3255" t="str">
            <v>19,97</v>
          </cell>
        </row>
        <row r="3256">
          <cell r="A3256">
            <v>433</v>
          </cell>
          <cell r="B3256" t="str">
            <v xml:space="preserve">PARAFUSO M16 EM ACO GALVANIZADO, COMPRIMENTO = 350 MM, DIAMETRO = 16 MM, ROSCA MAQUINA, CABECA QUADRADA                                                                                                                                                                                                                                                                                                                                                                                                   </v>
          </cell>
          <cell r="C3256" t="str">
            <v xml:space="preserve">UN    </v>
          </cell>
          <cell r="D3256" t="str">
            <v>AS</v>
          </cell>
          <cell r="E3256" t="str">
            <v>23,31</v>
          </cell>
        </row>
        <row r="3257">
          <cell r="A3257">
            <v>437</v>
          </cell>
          <cell r="B3257" t="str">
            <v xml:space="preserve">PARAFUSO M16 EM ACO GALVANIZADO, COMPRIMENTO = 400 MM, DIAMETRO = 16 MM, ROSCA DUPLA                                                                                                                                                                                                                                                                                                                                                                                                                      </v>
          </cell>
          <cell r="C3257" t="str">
            <v xml:space="preserve">UN    </v>
          </cell>
          <cell r="D3257" t="str">
            <v>AS</v>
          </cell>
          <cell r="E3257" t="str">
            <v>30,97</v>
          </cell>
        </row>
        <row r="3258">
          <cell r="A3258">
            <v>11790</v>
          </cell>
          <cell r="B3258" t="str">
            <v xml:space="preserve">PARAFUSO M16 EM ACO GALVANIZADO, COMPRIMENTO = 450 MM, DIAMETRO = 16 MM, ROSCA MAQUINA, CABECA QUADRADA                                                                                                                                                                                                                                                                                                                                                                                                   </v>
          </cell>
          <cell r="C3258" t="str">
            <v xml:space="preserve">UN    </v>
          </cell>
          <cell r="D3258" t="str">
            <v>AS</v>
          </cell>
          <cell r="E3258" t="str">
            <v>35,13</v>
          </cell>
        </row>
        <row r="3259">
          <cell r="A3259">
            <v>428</v>
          </cell>
          <cell r="B3259" t="str">
            <v xml:space="preserve">PARAFUSO M16 EM ACO GALVANIZADO, COMPRIMENTO = 500 MM, DIAMETRO = 16 MM, ROSCA MAQUINA, COM CABECA SEXTAVADA E PORCA                                                                                                                                                                                                                                                                                                                                                                                      </v>
          </cell>
          <cell r="C3259" t="str">
            <v xml:space="preserve">UN    </v>
          </cell>
          <cell r="D3259" t="str">
            <v>AS</v>
          </cell>
          <cell r="E3259" t="str">
            <v>38,20</v>
          </cell>
        </row>
        <row r="3260">
          <cell r="A3260">
            <v>4384</v>
          </cell>
          <cell r="B3260" t="str">
            <v xml:space="preserve">PARAFUSO NIQUELADO COM ACABAMENTO CROMADO PARA FIXAR PECA SANITARIA, INCLUI PORCA CEGA, ARRUELA E BUCHA DE NYLON TAMANHO S-10                                                                                                                                                                                                                                                                                                                                                                             </v>
          </cell>
          <cell r="C3260" t="str">
            <v xml:space="preserve">UN    </v>
          </cell>
          <cell r="D3260" t="str">
            <v>AS</v>
          </cell>
          <cell r="E3260" t="str">
            <v>24,00</v>
          </cell>
        </row>
        <row r="3261">
          <cell r="A3261">
            <v>4351</v>
          </cell>
          <cell r="B3261" t="str">
            <v xml:space="preserve">PARAFUSO NIQUELADO 3 1/2" COM ACABAMENTO CROMADO PARA FIXAR PECA SANITARIA, INCLUI PORCA CEGA, ARRUELA E BUCHA DE NYLON TAMANHO S-8                                                                                                                                                                                                                                                                                                                                                                       </v>
          </cell>
          <cell r="C3261" t="str">
            <v xml:space="preserve">UN    </v>
          </cell>
          <cell r="D3261" t="str">
            <v>AS</v>
          </cell>
          <cell r="E3261" t="str">
            <v>17,79</v>
          </cell>
        </row>
        <row r="3262">
          <cell r="A3262">
            <v>11054</v>
          </cell>
          <cell r="B3262" t="str">
            <v xml:space="preserve">PARAFUSO ROSCA SOBERBA ZINCADO CABECA CHATA FENDA SIMPLES 3,2 X 20 MM (3/4 ")                                                                                                                                                                                                                                                                                                                                                                                                                             </v>
          </cell>
          <cell r="C3262" t="str">
            <v xml:space="preserve">UN    </v>
          </cell>
          <cell r="D3262" t="str">
            <v>CR</v>
          </cell>
          <cell r="E3262" t="str">
            <v>0,06</v>
          </cell>
        </row>
        <row r="3263">
          <cell r="A3263">
            <v>11055</v>
          </cell>
          <cell r="B3263" t="str">
            <v xml:space="preserve">PARAFUSO ROSCA SOBERBA ZINCADO CABECA CHATA FENDA SIMPLES 3,5 X 25 MM (1 ")                                                                                                                                                                                                                                                                                                                                                                                                                               </v>
          </cell>
          <cell r="C3263" t="str">
            <v xml:space="preserve">UN    </v>
          </cell>
          <cell r="D3263" t="str">
            <v>CR</v>
          </cell>
          <cell r="E3263" t="str">
            <v>0,09</v>
          </cell>
        </row>
        <row r="3264">
          <cell r="A3264">
            <v>11056</v>
          </cell>
          <cell r="B3264" t="str">
            <v xml:space="preserve">PARAFUSO ROSCA SOBERBA ZINCADO CABECA CHATA FENDA SIMPLES 3,8 X 30 MM (1.1/4 ")                                                                                                                                                                                                                                                                                                                                                                                                                           </v>
          </cell>
          <cell r="C3264" t="str">
            <v xml:space="preserve">UN    </v>
          </cell>
          <cell r="D3264" t="str">
            <v>CR</v>
          </cell>
          <cell r="E3264" t="str">
            <v>0,10</v>
          </cell>
        </row>
        <row r="3265">
          <cell r="A3265">
            <v>11057</v>
          </cell>
          <cell r="B3265" t="str">
            <v xml:space="preserve">PARAFUSO ROSCA SOBERBA ZINCADO CABECA CHATA FENDA SIMPLES 4,8 X 40 MM (1.1/2 ")                                                                                                                                                                                                                                                                                                                                                                                                                           </v>
          </cell>
          <cell r="C3265" t="str">
            <v xml:space="preserve">UN    </v>
          </cell>
          <cell r="D3265" t="str">
            <v>CR</v>
          </cell>
          <cell r="E3265" t="str">
            <v>0,21</v>
          </cell>
        </row>
        <row r="3266">
          <cell r="A3266">
            <v>11059</v>
          </cell>
          <cell r="B3266" t="str">
            <v xml:space="preserve">PARAFUSO ROSCA SOBERBA ZINCADO CABECA CHATA FENDA SIMPLES 5,5 X 50 MM (2 ")                                                                                                                                                                                                                                                                                                                                                                                                                               </v>
          </cell>
          <cell r="C3266" t="str">
            <v xml:space="preserve">UN    </v>
          </cell>
          <cell r="D3266" t="str">
            <v>CR</v>
          </cell>
          <cell r="E3266" t="str">
            <v>0,41</v>
          </cell>
        </row>
        <row r="3267">
          <cell r="A3267">
            <v>11058</v>
          </cell>
          <cell r="B3267" t="str">
            <v xml:space="preserve">PARAFUSO ROSCA SOBERBA ZINCADO CABECA CHATA FENDA SIMPLES 5,5 X 65 MM (2.1/2 ")                                                                                                                                                                                                                                                                                                                                                                                                                           </v>
          </cell>
          <cell r="C3267" t="str">
            <v xml:space="preserve">UN    </v>
          </cell>
          <cell r="D3267" t="str">
            <v>CR</v>
          </cell>
          <cell r="E3267" t="str">
            <v>0,53</v>
          </cell>
        </row>
        <row r="3268">
          <cell r="A3268">
            <v>4380</v>
          </cell>
          <cell r="B3268" t="str">
            <v xml:space="preserve">PARAFUSO ZINCADO ROSCA SOBERBA 5/16 " X 120 MM PARA TELHA FIBROCIMENTO                                                                                                                                                                                                                                                                                                                                                                                                                                    </v>
          </cell>
          <cell r="C3268" t="str">
            <v xml:space="preserve">UN    </v>
          </cell>
          <cell r="D3268" t="str">
            <v>CR</v>
          </cell>
          <cell r="E3268" t="str">
            <v>1,80</v>
          </cell>
        </row>
        <row r="3269">
          <cell r="A3269">
            <v>4299</v>
          </cell>
          <cell r="B3269" t="str">
            <v xml:space="preserve">PARAFUSO ZINCADO ROSCA SOBERBA, CABECA SEXTAVADA, 5/16 " X 110 MM, PARA FIXACAO DE TELHA EM MADEIRA                                                                                                                                                                                                                                                                                                                                                                                                       </v>
          </cell>
          <cell r="C3269" t="str">
            <v xml:space="preserve">UN    </v>
          </cell>
          <cell r="D3269" t="str">
            <v xml:space="preserve">C </v>
          </cell>
          <cell r="E3269" t="str">
            <v>1,70</v>
          </cell>
        </row>
        <row r="3270">
          <cell r="A3270">
            <v>4304</v>
          </cell>
          <cell r="B3270" t="str">
            <v xml:space="preserve">PARAFUSO ZINCADO ROSCA SOBERBA, CABECA SEXTAVADA, 5/16 " X 150 MM, PARA FIXACAO DE TELHA EM MADEIRA                                                                                                                                                                                                                                                                                                                                                                                                       </v>
          </cell>
          <cell r="C3270" t="str">
            <v xml:space="preserve">UN    </v>
          </cell>
          <cell r="D3270" t="str">
            <v>CR</v>
          </cell>
          <cell r="E3270" t="str">
            <v>2,32</v>
          </cell>
        </row>
        <row r="3271">
          <cell r="A3271">
            <v>4305</v>
          </cell>
          <cell r="B3271" t="str">
            <v xml:space="preserve">PARAFUSO ZINCADO ROSCA SOBERBA, CABECA SEXTAVADA, 5/16 " X 180 MM, PARA FIXACAO DE TELHA EM MADEIRA                                                                                                                                                                                                                                                                                                                                                                                                       </v>
          </cell>
          <cell r="C3271" t="str">
            <v xml:space="preserve">UN    </v>
          </cell>
          <cell r="D3271" t="str">
            <v>CR</v>
          </cell>
          <cell r="E3271" t="str">
            <v>2,69</v>
          </cell>
        </row>
        <row r="3272">
          <cell r="A3272">
            <v>4306</v>
          </cell>
          <cell r="B3272" t="str">
            <v xml:space="preserve">PARAFUSO ZINCADO ROSCA SOBERBA, CABECA SEXTAVADA, 5/16 " X 200 MM, PARA FIXACAO DE TELHA EM MADEIRA                                                                                                                                                                                                                                                                                                                                                                                                       </v>
          </cell>
          <cell r="C3272" t="str">
            <v xml:space="preserve">UN    </v>
          </cell>
          <cell r="D3272" t="str">
            <v>CR</v>
          </cell>
          <cell r="E3272" t="str">
            <v>3,13</v>
          </cell>
        </row>
        <row r="3273">
          <cell r="A3273">
            <v>4308</v>
          </cell>
          <cell r="B3273" t="str">
            <v xml:space="preserve">PARAFUSO ZINCADO ROSCA SOBERBA, CABECA SEXTAVADA, 5/16 " X 230 MM, PARA FIXACAO DE TELHA EM MADEIRA                                                                                                                                                                                                                                                                                                                                                                                                       </v>
          </cell>
          <cell r="C3273" t="str">
            <v xml:space="preserve">UN    </v>
          </cell>
          <cell r="D3273" t="str">
            <v>CR</v>
          </cell>
          <cell r="E3273" t="str">
            <v>6,47</v>
          </cell>
        </row>
        <row r="3274">
          <cell r="A3274">
            <v>4302</v>
          </cell>
          <cell r="B3274" t="str">
            <v xml:space="preserve">PARAFUSO ZINCADO ROSCA SOBERBA, CABECA SEXTAVADA, 5/16 " X 250 MM, PARA FIXACAO DE TELHA EM MADEIRA                                                                                                                                                                                                                                                                                                                                                                                                       </v>
          </cell>
          <cell r="C3274" t="str">
            <v xml:space="preserve">UN    </v>
          </cell>
          <cell r="D3274" t="str">
            <v>CR</v>
          </cell>
          <cell r="E3274" t="str">
            <v>4,85</v>
          </cell>
        </row>
        <row r="3275">
          <cell r="A3275">
            <v>4300</v>
          </cell>
          <cell r="B3275" t="str">
            <v xml:space="preserve">PARAFUSO ZINCADO ROSCA SOBERBA, CABECA SEXTAVADA, 5/16 " X 50 MM, PARA FIXACAO DE TELHA EM MADEIRA                                                                                                                                                                                                                                                                                                                                                                                                        </v>
          </cell>
          <cell r="C3275" t="str">
            <v xml:space="preserve">UN    </v>
          </cell>
          <cell r="D3275" t="str">
            <v>CR</v>
          </cell>
          <cell r="E3275" t="str">
            <v>1,16</v>
          </cell>
        </row>
        <row r="3276">
          <cell r="A3276">
            <v>4301</v>
          </cell>
          <cell r="B3276" t="str">
            <v xml:space="preserve">PARAFUSO ZINCADO ROSCA SOBERBA, CABECA SEXTAVADA, 5/16 " X 85 MM, PARA FIXACAO DE TELHA EM MADEIRA                                                                                                                                                                                                                                                                                                                                                                                                        </v>
          </cell>
          <cell r="C3276" t="str">
            <v xml:space="preserve">UN    </v>
          </cell>
          <cell r="D3276" t="str">
            <v>CR</v>
          </cell>
          <cell r="E3276" t="str">
            <v>1,41</v>
          </cell>
        </row>
        <row r="3277">
          <cell r="A3277">
            <v>4320</v>
          </cell>
          <cell r="B3277" t="str">
            <v xml:space="preserve">PARAFUSO ZINCADO 5/16 " X 250 MM PARA FIXACAO DE TELHA DE FIBROCIMENTO CANALETE 49, INCLUI BUCHA NYLON S-10                                                                                                                                                                                                                                                                                                                                                                                               </v>
          </cell>
          <cell r="C3277" t="str">
            <v xml:space="preserve">UN    </v>
          </cell>
          <cell r="D3277" t="str">
            <v>CR</v>
          </cell>
          <cell r="E3277" t="str">
            <v>4,29</v>
          </cell>
        </row>
        <row r="3278">
          <cell r="A3278">
            <v>4318</v>
          </cell>
          <cell r="B3278" t="str">
            <v xml:space="preserve">PARAFUSO ZINCADO 5/16 " X 85 MM PARA FIXACAO DE TELHA DE FIBROCIMENTO CANALETE 90, INCLUI BUCHA NYLON S-10                                                                                                                                                                                                                                                                                                                                                                                                </v>
          </cell>
          <cell r="C3278" t="str">
            <v xml:space="preserve">UN    </v>
          </cell>
          <cell r="D3278" t="str">
            <v>CR</v>
          </cell>
          <cell r="E3278" t="str">
            <v>2,09</v>
          </cell>
        </row>
        <row r="3279">
          <cell r="A3279">
            <v>40547</v>
          </cell>
          <cell r="B3279" t="str">
            <v xml:space="preserve">PARAFUSO ZINCADO, AUTOBROCANTE, FLANGEADO, 4,2 MM X 19 MM                                                                                                                                                                                                                                                                                                                                                                                                                                                 </v>
          </cell>
          <cell r="C3279" t="str">
            <v xml:space="preserve">CENTO </v>
          </cell>
          <cell r="D3279" t="str">
            <v>AS</v>
          </cell>
          <cell r="E3279" t="str">
            <v>29,16</v>
          </cell>
        </row>
        <row r="3280">
          <cell r="A3280">
            <v>11962</v>
          </cell>
          <cell r="B3280" t="str">
            <v xml:space="preserve">PARAFUSO ZINCADO, SEXTAVADO, COM ROSCA INTEIRA, DIAMETRO 1/4", COMPRIMENTO 1/2"                                                                                                                                                                                                                                                                                                                                                                                                                           </v>
          </cell>
          <cell r="C3280" t="str">
            <v xml:space="preserve">UN    </v>
          </cell>
          <cell r="D3280" t="str">
            <v>AS</v>
          </cell>
          <cell r="E3280" t="str">
            <v>0,24</v>
          </cell>
        </row>
        <row r="3281">
          <cell r="A3281">
            <v>4332</v>
          </cell>
          <cell r="B3281" t="str">
            <v xml:space="preserve">PARAFUSO ZINCADO, SEXTAVADO, COM ROSCA INTEIRA, DIAMETRO 3/8", COMPRIMENTO 2"                                                                                                                                                                                                                                                                                                                                                                                                                             </v>
          </cell>
          <cell r="C3281" t="str">
            <v xml:space="preserve">UN    </v>
          </cell>
          <cell r="D3281" t="str">
            <v>AS</v>
          </cell>
          <cell r="E3281" t="str">
            <v>1,16</v>
          </cell>
        </row>
        <row r="3282">
          <cell r="A3282">
            <v>4331</v>
          </cell>
          <cell r="B3282" t="str">
            <v xml:space="preserve">PARAFUSO ZINCADO, SEXTAVADO, COM ROSCA INTEIRA, DIAMETRO 5/8", COMPRIMENTO 2 1/4"                                                                                                                                                                                                                                                                                                                                                                                                                         </v>
          </cell>
          <cell r="C3282" t="str">
            <v xml:space="preserve">UN    </v>
          </cell>
          <cell r="D3282" t="str">
            <v>AS</v>
          </cell>
          <cell r="E3282" t="str">
            <v>4,37</v>
          </cell>
        </row>
        <row r="3283">
          <cell r="A3283">
            <v>4336</v>
          </cell>
          <cell r="B3283" t="str">
            <v xml:space="preserve">PARAFUSO ZINCADO, SEXTAVADO, COM ROSCA INTEIRA, DIAMETRO 5/8", COMPRIMENTO 3", COM PORCA E ARRUELA DE PRESSAO MEDIA                                                                                                                                                                                                                                                                                                                                                                                       </v>
          </cell>
          <cell r="C3283" t="str">
            <v xml:space="preserve">UN    </v>
          </cell>
          <cell r="D3283" t="str">
            <v>AS</v>
          </cell>
          <cell r="E3283" t="str">
            <v>5,60</v>
          </cell>
        </row>
        <row r="3284">
          <cell r="A3284">
            <v>13294</v>
          </cell>
          <cell r="B3284" t="str">
            <v xml:space="preserve">PARAFUSO ZINCADO, SEXTAVADO, COM ROSCA SOBERBA, DIAMETRO 3/8", COMPRIMENTO 80 MM                                                                                                                                                                                                                                                                                                                                                                                                                          </v>
          </cell>
          <cell r="C3284" t="str">
            <v xml:space="preserve">UN    </v>
          </cell>
          <cell r="D3284" t="str">
            <v>AS</v>
          </cell>
          <cell r="E3284" t="str">
            <v>1,60</v>
          </cell>
        </row>
        <row r="3285">
          <cell r="A3285">
            <v>11948</v>
          </cell>
          <cell r="B3285" t="str">
            <v xml:space="preserve">PARAFUSO ZINCADO, SEXTAVADO, COM ROSCA SOBERBA, DIAMETRO 5/16", COMPRIMENTO 40 MM                                                                                                                                                                                                                                                                                                                                                                                                                         </v>
          </cell>
          <cell r="C3285" t="str">
            <v xml:space="preserve">UN    </v>
          </cell>
          <cell r="D3285" t="str">
            <v>AS</v>
          </cell>
          <cell r="E3285" t="str">
            <v>0,72</v>
          </cell>
        </row>
        <row r="3286">
          <cell r="A3286">
            <v>4382</v>
          </cell>
          <cell r="B3286" t="str">
            <v xml:space="preserve">PARAFUSO ZINCADO, SEXTAVADO, COM ROSCA SOBERBA, DIAMETRO 5/16", COMPRIMENTO 80 MM                                                                                                                                                                                                                                                                                                                                                                                                                         </v>
          </cell>
          <cell r="C3286" t="str">
            <v xml:space="preserve">UN    </v>
          </cell>
          <cell r="D3286" t="str">
            <v>AS</v>
          </cell>
          <cell r="E3286" t="str">
            <v>1,20</v>
          </cell>
        </row>
        <row r="3287">
          <cell r="A3287">
            <v>4354</v>
          </cell>
          <cell r="B3287" t="str">
            <v xml:space="preserve">PARAFUSO ZINCADO, SEXTAVADO, GRAU 5, ROSCA INTEIRA, DIAMETRO 1 1/2", COMPRIMENTO 4"                                                                                                                                                                                                                                                                                                                                                                                                                       </v>
          </cell>
          <cell r="C3287" t="str">
            <v xml:space="preserve">UN    </v>
          </cell>
          <cell r="D3287" t="str">
            <v>AS</v>
          </cell>
          <cell r="E3287" t="str">
            <v>50,21</v>
          </cell>
        </row>
        <row r="3288">
          <cell r="A3288">
            <v>40839</v>
          </cell>
          <cell r="B3288" t="str">
            <v xml:space="preserve">PARAFUSO, ASTM A307 - GRAU A, SEXTAVADO, ZINCADO, DIAMETRO 3/8" (9,52 MM), COMPRIMENTO 1 " (25,4 MM)                                                                                                                                                                                                                                                                                                                                                                                                      </v>
          </cell>
          <cell r="C3288" t="str">
            <v xml:space="preserve">CENTO </v>
          </cell>
          <cell r="D3288" t="str">
            <v>AS</v>
          </cell>
          <cell r="E3288" t="str">
            <v>120,83</v>
          </cell>
        </row>
        <row r="3289">
          <cell r="A3289">
            <v>40552</v>
          </cell>
          <cell r="B3289" t="str">
            <v xml:space="preserve">PARAFUSO, AUTO ATARRACHANTE, CABECA CHATA, FENDA SIMPLES, 1/4 (6,35 MM) X 25 MM                                                                                                                                                                                                                                                                                                                                                                                                                          </v>
          </cell>
          <cell r="C3289" t="str">
            <v xml:space="preserve">CENTO </v>
          </cell>
          <cell r="D3289" t="str">
            <v>AS</v>
          </cell>
          <cell r="E3289" t="str">
            <v>49,99</v>
          </cell>
        </row>
        <row r="3290">
          <cell r="A3290">
            <v>40549</v>
          </cell>
          <cell r="B3290" t="str">
            <v xml:space="preserve">PARAFUSO, COMUM, ASTM A307, SEXTAVADO, DIAMETRO 1/2" (12,7 MM), COMPRIMENTO 1" (25,4 MM)                                                                                                                                                                                                                                                                                                                                                                                                                  </v>
          </cell>
          <cell r="C3290" t="str">
            <v xml:space="preserve">CENTO </v>
          </cell>
          <cell r="D3290" t="str">
            <v>AS</v>
          </cell>
          <cell r="E3290" t="str">
            <v>197,91</v>
          </cell>
        </row>
        <row r="3291">
          <cell r="A3291">
            <v>4385</v>
          </cell>
          <cell r="B3291" t="str">
            <v xml:space="preserve">PARALELEPIPEDO GRANITICO OU BASALTICO, PARA PAVIMENTACAO, SEM FRETE (VARIACAO REGIONAL DE PECAS POR M2)                                                                                                                                                                                                                                                                                                                                                                                                   </v>
          </cell>
          <cell r="C3291" t="str">
            <v xml:space="preserve">MIL   </v>
          </cell>
          <cell r="D3291" t="str">
            <v>CR</v>
          </cell>
          <cell r="E3291" t="str">
            <v>5.029,53</v>
          </cell>
        </row>
        <row r="3292">
          <cell r="A3292">
            <v>20078</v>
          </cell>
          <cell r="B3292" t="str">
            <v xml:space="preserve">PASTA LUBRIFICANTE PARA TUBOS E CONEXOES COM JUNTA ELASTICA, EMBALAGEM DE *400* GR (USO EM PVC, ACO, POLIETILENO E OUTROS)                                                                                                                                                                                                                                                                                                                                                                                </v>
          </cell>
          <cell r="C3292" t="str">
            <v xml:space="preserve">UN    </v>
          </cell>
          <cell r="D3292" t="str">
            <v>CR</v>
          </cell>
          <cell r="E3292" t="str">
            <v>25,40</v>
          </cell>
        </row>
        <row r="3293">
          <cell r="A3293">
            <v>39897</v>
          </cell>
          <cell r="B3293" t="str">
            <v xml:space="preserve">PASTA PARA SOLDA DE TUBOS E CONEXOES DE COBRE (EMBALAGEM COM 250 G)                                                                                                                                                                                                                                                                                                                                                                                                                                       </v>
          </cell>
          <cell r="C3293" t="str">
            <v xml:space="preserve">UN    </v>
          </cell>
          <cell r="D3293" t="str">
            <v>AS</v>
          </cell>
          <cell r="E3293" t="str">
            <v>52,22</v>
          </cell>
        </row>
        <row r="3294">
          <cell r="A3294">
            <v>118</v>
          </cell>
          <cell r="B3294" t="str">
            <v xml:space="preserve">PASTA VEDA JUNTAS/ROSCA, EMBALAGEM DE *500* G, PARA INSTALACOES DE AGUA, GAS E OUTROS                                                                                                                                                                                                                                                                                                                                                                                                                     </v>
          </cell>
          <cell r="C3294" t="str">
            <v xml:space="preserve">UN    </v>
          </cell>
          <cell r="D3294" t="str">
            <v>CR</v>
          </cell>
          <cell r="E3294" t="str">
            <v>53,71</v>
          </cell>
        </row>
        <row r="3295">
          <cell r="A3295">
            <v>4396</v>
          </cell>
          <cell r="B3295" t="str">
            <v xml:space="preserve">PASTILHA CERAMICA/PORCELANA, REVEST INT/EXT E  PISCINA, CORES BRANCA OU FRIAS, SOLIDAS, SEM MESCLAGEM/MISTURA, ACABAMENTO LISO *2,5 X 2,5* CM                                                                                                                                                                                                                                                                                                                                                             </v>
          </cell>
          <cell r="C3295" t="str">
            <v xml:space="preserve">M2    </v>
          </cell>
          <cell r="D3295" t="str">
            <v>CR</v>
          </cell>
          <cell r="E3295" t="str">
            <v>165,28</v>
          </cell>
        </row>
        <row r="3296">
          <cell r="A3296">
            <v>36881</v>
          </cell>
          <cell r="B3296" t="str">
            <v xml:space="preserve">PASTILHA CERAMICA/PORCELANA, REVEST INT/EXT E  PISCINA, CORES BRANCA OU FRIAS, SOLIDAS, SEM MESCLAGEM/MISTURA, ACABAMENTO LISO *5 X 5* CM                                                                                                                                                                                                                                                                                                                                                                 </v>
          </cell>
          <cell r="C3296" t="str">
            <v xml:space="preserve">M2    </v>
          </cell>
          <cell r="D3296" t="str">
            <v>CR</v>
          </cell>
          <cell r="E3296" t="str">
            <v>106,44</v>
          </cell>
        </row>
        <row r="3297">
          <cell r="A3297">
            <v>4397</v>
          </cell>
          <cell r="B3297" t="str">
            <v xml:space="preserve">PASTILHA CERAMICA/PORCELANA, REVEST INT/EXT E  PISCINA, CORES LISAS/SOLIDAS, QUENTES, SEM MESCLAGEM/MISTURA, *2,5 X 2,5* CM                                                                                                                                                                                                                                                                                                                                                                               </v>
          </cell>
          <cell r="C3297" t="str">
            <v xml:space="preserve">M2    </v>
          </cell>
          <cell r="D3297" t="str">
            <v>CR</v>
          </cell>
          <cell r="E3297" t="str">
            <v>179,79</v>
          </cell>
        </row>
        <row r="3298">
          <cell r="A3298">
            <v>36882</v>
          </cell>
          <cell r="B3298" t="str">
            <v xml:space="preserve">PASTILHA CERAMICA/PORCELANA, REVEST INT/EXT E  PISCINA, CORES LISAS/SOLIDAS, QUENTES, SEM MESCLAGEM/MISTURA, *5 X 5* CM                                                                                                                                                                                                                                                                                                                                                                                   </v>
          </cell>
          <cell r="C3298" t="str">
            <v xml:space="preserve">M2    </v>
          </cell>
          <cell r="D3298" t="str">
            <v>CR</v>
          </cell>
          <cell r="E3298" t="str">
            <v>127,28</v>
          </cell>
        </row>
        <row r="3299">
          <cell r="A3299">
            <v>4751</v>
          </cell>
          <cell r="B3299" t="str">
            <v xml:space="preserve">PASTILHEIRO (HORISTA)                                                                                                                                                                                                                                                                                                                                                                                                                                                                                     </v>
          </cell>
          <cell r="C3299" t="str">
            <v xml:space="preserve">H     </v>
          </cell>
          <cell r="D3299" t="str">
            <v>CR</v>
          </cell>
          <cell r="E3299" t="str">
            <v>17,81</v>
          </cell>
        </row>
        <row r="3300">
          <cell r="A3300">
            <v>41066</v>
          </cell>
          <cell r="B3300" t="str">
            <v xml:space="preserve">PASTILHEIRO (MENSALISTA)                                                                                                                                                                                                                                                                                                                                                                                                                                                                                  </v>
          </cell>
          <cell r="C3300" t="str">
            <v xml:space="preserve">MES   </v>
          </cell>
          <cell r="D3300" t="str">
            <v>CR</v>
          </cell>
          <cell r="E3300" t="str">
            <v>3.129,94</v>
          </cell>
        </row>
        <row r="3301">
          <cell r="A3301">
            <v>39604</v>
          </cell>
          <cell r="B3301" t="str">
            <v xml:space="preserve">PATCH CORD (CABO DE REDE), CATEGORIA 5 E (CAT 5E) UTP, 24 AWG, 4 PARES, EXTENSAO DE 1,50 M                                                                                                                                                                                                                                                                                                                                                                                                                </v>
          </cell>
          <cell r="C3301" t="str">
            <v xml:space="preserve">UN    </v>
          </cell>
          <cell r="D3301" t="str">
            <v>CR</v>
          </cell>
          <cell r="E3301" t="str">
            <v>12,50</v>
          </cell>
        </row>
        <row r="3302">
          <cell r="A3302">
            <v>39605</v>
          </cell>
          <cell r="B3302" t="str">
            <v xml:space="preserve">PATCH CORD (CABO DE REDE), CATEGORIA 5 E (CAT 5E) UTP, 24 AWG, 4 PARES, EXTENSAO DE 2,50 M                                                                                                                                                                                                                                                                                                                                                                                                                </v>
          </cell>
          <cell r="C3302" t="str">
            <v xml:space="preserve">UN    </v>
          </cell>
          <cell r="D3302" t="str">
            <v>CR</v>
          </cell>
          <cell r="E3302" t="str">
            <v>13,57</v>
          </cell>
        </row>
        <row r="3303">
          <cell r="A3303">
            <v>39606</v>
          </cell>
          <cell r="B3303" t="str">
            <v xml:space="preserve">PATCH CORD (CABO DE REDE), CATEGORIA 6 (CAT 6) UTP, 23 AWG, 4 PARES, EXTENSAO DE 1,50 M                                                                                                                                                                                                                                                                                                                                                                                                                   </v>
          </cell>
          <cell r="C3303" t="str">
            <v xml:space="preserve">UN    </v>
          </cell>
          <cell r="D3303" t="str">
            <v>CR</v>
          </cell>
          <cell r="E3303" t="str">
            <v>23,77</v>
          </cell>
        </row>
        <row r="3304">
          <cell r="A3304">
            <v>39607</v>
          </cell>
          <cell r="B3304" t="str">
            <v xml:space="preserve">PATCH CORD (CABO DE REDE), CATEGORIA 6 (CAT 6) UTP, 23 AWG, 4 PARES, EXTENSAO DE 2,50 M                                                                                                                                                                                                                                                                                                                                                                                                                   </v>
          </cell>
          <cell r="C3304" t="str">
            <v xml:space="preserve">UN    </v>
          </cell>
          <cell r="D3304" t="str">
            <v>CR</v>
          </cell>
          <cell r="E3304" t="str">
            <v>32,16</v>
          </cell>
        </row>
        <row r="3305">
          <cell r="A3305">
            <v>39594</v>
          </cell>
          <cell r="B3305" t="str">
            <v xml:space="preserve">PATCH PANEL, 24 PORTAS, CATEGORIA 5E, COM RACKS DE 19" DE LARGURA E 1 U DE ALTURA                                                                                                                                                                                                                                                                                                                                                                                                                         </v>
          </cell>
          <cell r="C3305" t="str">
            <v xml:space="preserve">UN    </v>
          </cell>
          <cell r="D3305" t="str">
            <v xml:space="preserve">C </v>
          </cell>
          <cell r="E3305" t="str">
            <v>324,85</v>
          </cell>
        </row>
        <row r="3306">
          <cell r="A3306">
            <v>39596</v>
          </cell>
          <cell r="B3306" t="str">
            <v xml:space="preserve">PATCH PANEL, 24 PORTAS, CATEGORIA 6, COM RACKS DE 19" DE LARGURA E 1 U DE ALTURA                                                                                                                                                                                                                                                                                                                                                                                                                          </v>
          </cell>
          <cell r="C3306" t="str">
            <v xml:space="preserve">UN    </v>
          </cell>
          <cell r="D3306" t="str">
            <v>CR</v>
          </cell>
          <cell r="E3306" t="str">
            <v>869,97</v>
          </cell>
        </row>
        <row r="3307">
          <cell r="A3307">
            <v>39595</v>
          </cell>
          <cell r="B3307" t="str">
            <v xml:space="preserve">PATCH PANEL, 48 PORTAS, CATEGORIA 5E, COM RACKS DE 19" DE LARGURA E 2 U DE ALTURA                                                                                                                                                                                                                                                                                                                                                                                                                         </v>
          </cell>
          <cell r="C3307" t="str">
            <v xml:space="preserve">UN    </v>
          </cell>
          <cell r="D3307" t="str">
            <v>CR</v>
          </cell>
          <cell r="E3307" t="str">
            <v>1.954,71</v>
          </cell>
        </row>
        <row r="3308">
          <cell r="A3308">
            <v>39597</v>
          </cell>
          <cell r="B3308" t="str">
            <v xml:space="preserve">PATCH PANEL, 48 PORTAS, CATEGORIA 6, COM RACKS DE 19" DE LARGURA E 2 U DE ALTURA                                                                                                                                                                                                                                                                                                                                                                                                                          </v>
          </cell>
          <cell r="C3308" t="str">
            <v xml:space="preserve">UN    </v>
          </cell>
          <cell r="D3308" t="str">
            <v>CR</v>
          </cell>
          <cell r="E3308" t="str">
            <v>3.066,23</v>
          </cell>
        </row>
        <row r="3309">
          <cell r="A3309">
            <v>10731</v>
          </cell>
          <cell r="B3309" t="str">
            <v xml:space="preserve">PEDRA ARDOSIA, CINZA, *40 X 40* CM, E= *1 CM                                                                                                                                                                                                                                                                                                                                                                                                                                                              </v>
          </cell>
          <cell r="C3309" t="str">
            <v xml:space="preserve">M2    </v>
          </cell>
          <cell r="D3309" t="str">
            <v>AS</v>
          </cell>
          <cell r="E3309" t="str">
            <v>45,00</v>
          </cell>
        </row>
        <row r="3310">
          <cell r="A3310">
            <v>4704</v>
          </cell>
          <cell r="B3310" t="str">
            <v xml:space="preserve">PEDRA ARDOSIA, CINZA, 20  X  40 CM,  E=  *1 CM                                                                                                                                                                                                                                                                                                                                                                                                                                                            </v>
          </cell>
          <cell r="C3310" t="str">
            <v xml:space="preserve">M2    </v>
          </cell>
          <cell r="D3310" t="str">
            <v>AS</v>
          </cell>
          <cell r="E3310" t="str">
            <v>40,61</v>
          </cell>
        </row>
        <row r="3311">
          <cell r="A3311">
            <v>10730</v>
          </cell>
          <cell r="B3311" t="str">
            <v xml:space="preserve">PEDRA ARDOSIA, CINZA, 30  X  30,  E= *1 CM                                                                                                                                                                                                                                                                                                                                                                                                                                                                </v>
          </cell>
          <cell r="C3311" t="str">
            <v xml:space="preserve">M2    </v>
          </cell>
          <cell r="D3311" t="str">
            <v>AS</v>
          </cell>
          <cell r="E3311" t="str">
            <v>43,51</v>
          </cell>
        </row>
        <row r="3312">
          <cell r="A3312">
            <v>4729</v>
          </cell>
          <cell r="B3312" t="str">
            <v xml:space="preserve">PEDRA BRITADA GRADUADA, CLASSIFICADA (POSTO PEDREIRA/FORNECEDOR, SEM FRETE)                                                                                                                                                                                                                                                                                                                                                                                                                               </v>
          </cell>
          <cell r="C3312" t="str">
            <v xml:space="preserve">M3    </v>
          </cell>
          <cell r="D3312" t="str">
            <v>CR</v>
          </cell>
          <cell r="E3312" t="str">
            <v>103,40</v>
          </cell>
        </row>
        <row r="3313">
          <cell r="A3313">
            <v>4720</v>
          </cell>
          <cell r="B3313" t="str">
            <v xml:space="preserve">PEDRA BRITADA N. 0, OU PEDRISCO (4,8 A 9,5 MM) POSTO PEDREIRA/FORNECEDOR, SEM FRETE                                                                                                                                                                                                                                                                                                                                                                                                                       </v>
          </cell>
          <cell r="C3313" t="str">
            <v xml:space="preserve">M3    </v>
          </cell>
          <cell r="D3313" t="str">
            <v>CR</v>
          </cell>
          <cell r="E3313" t="str">
            <v>118,48</v>
          </cell>
        </row>
        <row r="3314">
          <cell r="A3314">
            <v>4721</v>
          </cell>
          <cell r="B3314" t="str">
            <v xml:space="preserve">PEDRA BRITADA N. 1 (9,5 a 19 MM) POSTO PEDREIRA/FORNECEDOR, SEM FRETE                                                                                                                                                                                                                                                                                                                                                                                                                                     </v>
          </cell>
          <cell r="C3314" t="str">
            <v xml:space="preserve">M3    </v>
          </cell>
          <cell r="D3314" t="str">
            <v>CR</v>
          </cell>
          <cell r="E3314" t="str">
            <v>102,63</v>
          </cell>
        </row>
        <row r="3315">
          <cell r="A3315">
            <v>4718</v>
          </cell>
          <cell r="B3315" t="str">
            <v xml:space="preserve">PEDRA BRITADA N. 2 (19 A 38 MM) POSTO PEDREIRA/FORNECEDOR, SEM FRETE                                                                                                                                                                                                                                                                                                                                                                                                                                      </v>
          </cell>
          <cell r="C3315" t="str">
            <v xml:space="preserve">M3    </v>
          </cell>
          <cell r="D3315" t="str">
            <v xml:space="preserve">C </v>
          </cell>
          <cell r="E3315" t="str">
            <v>103,17</v>
          </cell>
        </row>
        <row r="3316">
          <cell r="A3316">
            <v>4722</v>
          </cell>
          <cell r="B3316" t="str">
            <v xml:space="preserve">PEDRA BRITADA N. 3 (38 A 50 MM) POSTO PEDREIRA/FORNECEDOR, SEM FRETE                                                                                                                                                                                                                                                                                                                                                                                                                                      </v>
          </cell>
          <cell r="C3316" t="str">
            <v xml:space="preserve">M3    </v>
          </cell>
          <cell r="D3316" t="str">
            <v>CR</v>
          </cell>
          <cell r="E3316" t="str">
            <v>96,94</v>
          </cell>
        </row>
        <row r="3317">
          <cell r="A3317">
            <v>4723</v>
          </cell>
          <cell r="B3317" t="str">
            <v xml:space="preserve">PEDRA BRITADA N. 4 (50 A 76 MM) POSTO PEDREIRA/FORNECEDOR, SEM FRETE                                                                                                                                                                                                                                                                                                                                                                                                                                      </v>
          </cell>
          <cell r="C3317" t="str">
            <v xml:space="preserve">M3    </v>
          </cell>
          <cell r="D3317" t="str">
            <v>CR</v>
          </cell>
          <cell r="E3317" t="str">
            <v>96,10</v>
          </cell>
        </row>
        <row r="3318">
          <cell r="A3318">
            <v>4727</v>
          </cell>
          <cell r="B3318" t="str">
            <v xml:space="preserve">PEDRA BRITADA N. 5 (76 A 100 MM) POSTO PEDREIRA/FORNECEDOR, SEM FRETE                                                                                                                                                                                                                                                                                                                                                                                                                                     </v>
          </cell>
          <cell r="C3318" t="str">
            <v xml:space="preserve">M3    </v>
          </cell>
          <cell r="D3318" t="str">
            <v>CR</v>
          </cell>
          <cell r="E3318" t="str">
            <v>87,96</v>
          </cell>
        </row>
        <row r="3319">
          <cell r="A3319">
            <v>4748</v>
          </cell>
          <cell r="B3319" t="str">
            <v xml:space="preserve">PEDRA BRITADA OU BICA CORRIDA, NAO CLASSIFICADA (POSTO PEDREIRA/FORNECEDOR, SEM FRETE)                                                                                                                                                                                                                                                                                                                                                                                                                    </v>
          </cell>
          <cell r="C3319" t="str">
            <v xml:space="preserve">M3    </v>
          </cell>
          <cell r="D3319" t="str">
            <v>CR</v>
          </cell>
          <cell r="E3319" t="str">
            <v>94,79</v>
          </cell>
        </row>
        <row r="3320">
          <cell r="A3320">
            <v>4730</v>
          </cell>
          <cell r="B3320" t="str">
            <v xml:space="preserve">PEDRA DE MAO OU PEDRA RACHAO PARA ARRIMO/FUNDACAO (POSTO PEDREIRA/FORNECEDOR, SEM FRETE)                                                                                                                                                                                                                                                                                                                                                                                                                  </v>
          </cell>
          <cell r="C3320" t="str">
            <v xml:space="preserve">M3    </v>
          </cell>
          <cell r="D3320" t="str">
            <v>CR</v>
          </cell>
          <cell r="E3320" t="str">
            <v>96,46</v>
          </cell>
        </row>
        <row r="3321">
          <cell r="A3321">
            <v>13186</v>
          </cell>
          <cell r="B3321" t="str">
            <v xml:space="preserve">PEDRA GRANITICA OU BASALTICA IRREGULAR, FAIXA GRANULOMETRICA 100 A 150 MM PARA PAVIMENTACAO OU CALCAMENTO POLIEDRICO, POSTO PEDREIRA / FORNECEDOR (SEM FRETE)                                                                                                                                                                                                                                                                                                                                             </v>
          </cell>
          <cell r="C3321" t="str">
            <v xml:space="preserve">M3    </v>
          </cell>
          <cell r="D3321" t="str">
            <v>CR</v>
          </cell>
          <cell r="E3321" t="str">
            <v>111,30</v>
          </cell>
        </row>
        <row r="3322">
          <cell r="A3322">
            <v>10737</v>
          </cell>
          <cell r="B3322" t="str">
            <v xml:space="preserve">PEDRA GRANITICA OU BASALTO, CACO, RETALHO, CAVACO, TIPO MIRACEMA, MADEIRA, PADUANA, RACHINHA, SANTA ISABEL OU OUTRAS SIMILARES, E=  *1,0 A *2,0 CM                                                                                                                                                                                                                                                                                                                                                        </v>
          </cell>
          <cell r="C3322" t="str">
            <v xml:space="preserve">M2    </v>
          </cell>
          <cell r="D3322" t="str">
            <v>AS</v>
          </cell>
          <cell r="E3322" t="str">
            <v>141,41</v>
          </cell>
        </row>
        <row r="3323">
          <cell r="A3323">
            <v>10734</v>
          </cell>
          <cell r="B3323" t="str">
            <v xml:space="preserve">PEDRA GRANITICA, SERRADA, TIPO MIRACEMA, MADEIRA, PADUANA, RACHINHA, SANTA ISABEL OU OUTRAS SIMILARES, *11,5 X  *23 CM, E=  *1,0 A *2,0 CM                                                                                                                                                                                                                                                                                                                                                                </v>
          </cell>
          <cell r="C3323" t="str">
            <v xml:space="preserve">M2    </v>
          </cell>
          <cell r="D3323" t="str">
            <v>AS</v>
          </cell>
          <cell r="E3323" t="str">
            <v>84,12</v>
          </cell>
        </row>
        <row r="3324">
          <cell r="A3324">
            <v>4708</v>
          </cell>
          <cell r="B3324" t="str">
            <v xml:space="preserve">PEDRA PORTUGUESA  OU PETIT PAVE, BRANCA OU PRETA                                                                                                                                                                                                                                                                                                                                                                                                                                                          </v>
          </cell>
          <cell r="C3324" t="str">
            <v xml:space="preserve">M2    </v>
          </cell>
          <cell r="D3324" t="str">
            <v>AS</v>
          </cell>
          <cell r="E3324" t="str">
            <v>163,17</v>
          </cell>
        </row>
        <row r="3325">
          <cell r="A3325">
            <v>4712</v>
          </cell>
          <cell r="B3325" t="str">
            <v xml:space="preserve">PEDRA QUARTZITO OU CALCARIO LAMINADO, CACO, TIPO CARIRI, ITACOLOMI, LAGOA SANTA, LUMINARIA, PIRENOPOLIS, SAO TOME OU OUTRAS SIMILARES DA REGIAO, E=  *1,5 A *2,5 CM                                                                                                                                                                                                                                                                                                                                       </v>
          </cell>
          <cell r="C3325" t="str">
            <v xml:space="preserve">M2    </v>
          </cell>
          <cell r="D3325" t="str">
            <v>AS</v>
          </cell>
          <cell r="E3325" t="str">
            <v>79,77</v>
          </cell>
        </row>
        <row r="3326">
          <cell r="A3326">
            <v>4710</v>
          </cell>
          <cell r="B3326" t="str">
            <v xml:space="preserve">PEDRA QUARTZITO OU CALCARIO LAMINADO, SERRADA, TIPO CARIRI, ITACOLOMI, LAGOA SANTA, LUMINARIA, PIRENOPOLIS, SAO TOME OU OUTRAS SIMILARES DA REGIAO, *20 X *40 CM, E=  *1,5 A *2,5 CM                                                                                                                                                                                                                                                                                                                      </v>
          </cell>
          <cell r="C3326" t="str">
            <v xml:space="preserve">M2    </v>
          </cell>
          <cell r="D3326" t="str">
            <v>AS</v>
          </cell>
          <cell r="E3326" t="str">
            <v>255,82</v>
          </cell>
        </row>
        <row r="3327">
          <cell r="A3327">
            <v>4746</v>
          </cell>
          <cell r="B3327" t="str">
            <v xml:space="preserve">PEDREGULHO OU PICARRA DE JAZIDA, AO NATURAL, PARA BASE DE PAVIMENTACAO (RETIRADO NA JAZIDA, SEM TRANSPORTE)                                                                                                                                                                                                                                                                                                                                                                                               </v>
          </cell>
          <cell r="C3327" t="str">
            <v xml:space="preserve">M3    </v>
          </cell>
          <cell r="D3327" t="str">
            <v>CR</v>
          </cell>
          <cell r="E3327" t="str">
            <v>72,05</v>
          </cell>
        </row>
        <row r="3328">
          <cell r="A3328">
            <v>4750</v>
          </cell>
          <cell r="B3328" t="str">
            <v xml:space="preserve">PEDREIRO (HORISTA)                                                                                                                                                                                                                                                                                                                                                                                                                                                                                        </v>
          </cell>
          <cell r="C3328" t="str">
            <v xml:space="preserve">H     </v>
          </cell>
          <cell r="D3328" t="str">
            <v xml:space="preserve">C </v>
          </cell>
          <cell r="E3328" t="str">
            <v>17,81</v>
          </cell>
        </row>
        <row r="3329">
          <cell r="A3329">
            <v>41065</v>
          </cell>
          <cell r="B3329" t="str">
            <v xml:space="preserve">PEDREIRO (MENSALISTA)                                                                                                                                                                                                                                                                                                                                                                                                                                                                                     </v>
          </cell>
          <cell r="C3329" t="str">
            <v xml:space="preserve">MES   </v>
          </cell>
          <cell r="D3329" t="str">
            <v>CR</v>
          </cell>
          <cell r="E3329" t="str">
            <v>3.129,94</v>
          </cell>
        </row>
        <row r="3330">
          <cell r="A3330">
            <v>34747</v>
          </cell>
          <cell r="B3330" t="str">
            <v xml:space="preserve">PEITORIL EM MARMORE, POLIDO, BRANCO COMUM, L= *15* CM, E=  *2,0* CM, COM PINGADEIRA                                                                                                                                                                                                                                                                                                                                                                                                                       </v>
          </cell>
          <cell r="C3330" t="str">
            <v xml:space="preserve">M     </v>
          </cell>
          <cell r="D3330" t="str">
            <v>CR</v>
          </cell>
          <cell r="E3330" t="str">
            <v>85,01</v>
          </cell>
        </row>
        <row r="3331">
          <cell r="A3331">
            <v>4826</v>
          </cell>
          <cell r="B3331" t="str">
            <v xml:space="preserve">PEITORIL EM MARMORE, POLIDO, BRANCO COMUM, L= *15* CM, E=  *3* CM, CORTE RETO                                                                                                                                                                                                                                                                                                                                                                                                                             </v>
          </cell>
          <cell r="C3331" t="str">
            <v xml:space="preserve">M     </v>
          </cell>
          <cell r="D3331" t="str">
            <v>CR</v>
          </cell>
          <cell r="E3331" t="str">
            <v>91,41</v>
          </cell>
        </row>
        <row r="3332">
          <cell r="A3332">
            <v>41975</v>
          </cell>
          <cell r="B3332" t="str">
            <v xml:space="preserve">PEITORIL PRE-MOLDADO EM GRANILITE, MARMORITE OU GRANITINA, L = *15* CM                                                                                                                                                                                                                                                                                                                                                                                                                                    </v>
          </cell>
          <cell r="C3332" t="str">
            <v xml:space="preserve">M2    </v>
          </cell>
          <cell r="D3332" t="str">
            <v>AS</v>
          </cell>
          <cell r="E3332" t="str">
            <v>104,34</v>
          </cell>
        </row>
        <row r="3333">
          <cell r="A3333">
            <v>4825</v>
          </cell>
          <cell r="B3333" t="str">
            <v xml:space="preserve">PEITORIL/ SOLEIRA EM MARMORE, POLIDO, BRANCO COMUM, L= *25* CM, E=  *3* CM, CORTE RETO                                                                                                                                                                                                                                                                                                                                                                                                                    </v>
          </cell>
          <cell r="C3333" t="str">
            <v xml:space="preserve">M     </v>
          </cell>
          <cell r="D3333" t="str">
            <v>CR</v>
          </cell>
          <cell r="E3333" t="str">
            <v>126,53</v>
          </cell>
        </row>
        <row r="3334">
          <cell r="A3334">
            <v>34744</v>
          </cell>
          <cell r="B3334" t="str">
            <v xml:space="preserve">PELICULA REFLETIVA, GT 7 ANOS PARA SINALIZACAO VERTICAL                                                                                                                                                                                                                                                                                                                                                                                                                                                   </v>
          </cell>
          <cell r="C3334" t="str">
            <v xml:space="preserve">M2    </v>
          </cell>
          <cell r="D3334" t="str">
            <v>AS</v>
          </cell>
          <cell r="E3334" t="str">
            <v>23,25</v>
          </cell>
        </row>
        <row r="3335">
          <cell r="A3335">
            <v>39430</v>
          </cell>
          <cell r="B3335" t="str">
            <v xml:space="preserve">PENDURAL OU PRESILHA REGULADORA, EM ACO GALVANIZADO, COM CORPO, MOLA E REBITE, PARA PERFIL TIPO CANALETA DE ESTRUTURA EM FORROS DRYWALL                                                                                                                                                                                                                                                                                                                                                                   </v>
          </cell>
          <cell r="C3335" t="str">
            <v xml:space="preserve">UN    </v>
          </cell>
          <cell r="D3335" t="str">
            <v>CR</v>
          </cell>
          <cell r="E3335" t="str">
            <v>2,49</v>
          </cell>
        </row>
        <row r="3336">
          <cell r="A3336">
            <v>39573</v>
          </cell>
          <cell r="B3336" t="str">
            <v xml:space="preserve">PENDURAL OU REGULADOR, COM MOLA, EM ACO GALVANIZADO, PARA PERFIL TIPO T CLICADO DE FORROS REMOVIVEL                                                                                                                                                                                                                                                                                                                                                                                                       </v>
          </cell>
          <cell r="C3336" t="str">
            <v xml:space="preserve">UN    </v>
          </cell>
          <cell r="D3336" t="str">
            <v>CR</v>
          </cell>
          <cell r="E3336" t="str">
            <v>2,45</v>
          </cell>
        </row>
        <row r="3337">
          <cell r="A3337">
            <v>38410</v>
          </cell>
          <cell r="B3337" t="str">
            <v xml:space="preserve">PENEIRA ROTATIVA COM MOTOR ELETRICO TRIFASICO DE 2 CV, CILINDRO DE 1 M X 0,60 M, COM FUROS DE 3,17 MM                                                                                                                                                                                                                                                                                                                                                                                                     </v>
          </cell>
          <cell r="C3337" t="str">
            <v xml:space="preserve">UN    </v>
          </cell>
          <cell r="D3337" t="str">
            <v>CR</v>
          </cell>
          <cell r="E3337" t="str">
            <v>15.846,06</v>
          </cell>
        </row>
        <row r="3338">
          <cell r="A3338">
            <v>41596</v>
          </cell>
          <cell r="B3338" t="str">
            <v xml:space="preserve">PERFIL "H" DE ACO LAMINADO, "HP" 250 X 62,0                                                                                                                                                                                                                                                                                                                                                                                                                                                               </v>
          </cell>
          <cell r="C3338" t="str">
            <v xml:space="preserve">KG    </v>
          </cell>
          <cell r="D3338" t="str">
            <v>AS</v>
          </cell>
          <cell r="E3338" t="str">
            <v>14,18</v>
          </cell>
        </row>
        <row r="3339">
          <cell r="A3339">
            <v>41598</v>
          </cell>
          <cell r="B3339" t="str">
            <v xml:space="preserve">PERFIL "H" DE ACO LAMINADO, "HP" 310 X 79,0                                                                                                                                                                                                                                                                                                                                                                                                                                                               </v>
          </cell>
          <cell r="C3339" t="str">
            <v xml:space="preserve">KG    </v>
          </cell>
          <cell r="D3339" t="str">
            <v>AS</v>
          </cell>
          <cell r="E3339" t="str">
            <v>14,18</v>
          </cell>
        </row>
        <row r="3340">
          <cell r="A3340">
            <v>41594</v>
          </cell>
          <cell r="B3340" t="str">
            <v xml:space="preserve">PERFIL "H" DE ACO LAMINADO, "W" 200 X 35,9                                                                                                                                                                                                                                                                                                                                                                                                                                                                </v>
          </cell>
          <cell r="C3340" t="str">
            <v xml:space="preserve">KG    </v>
          </cell>
          <cell r="D3340" t="str">
            <v>AS</v>
          </cell>
          <cell r="E3340" t="str">
            <v>14,40</v>
          </cell>
        </row>
        <row r="3341">
          <cell r="A3341">
            <v>43663</v>
          </cell>
          <cell r="B3341" t="str">
            <v xml:space="preserve">PERFIL "I" DE ACO LAMINADO, ABAS INCLINADAS, "I" 102 X 12,7                                                                                                                                                                                                                                                                                                                                                                                                                                               </v>
          </cell>
          <cell r="C3341" t="str">
            <v xml:space="preserve">KG    </v>
          </cell>
          <cell r="D3341" t="str">
            <v>AS</v>
          </cell>
          <cell r="E3341" t="str">
            <v>11,86</v>
          </cell>
        </row>
        <row r="3342">
          <cell r="A3342">
            <v>4766</v>
          </cell>
          <cell r="B3342" t="str">
            <v xml:space="preserve">PERFIL "I" DE ACO LAMINADO, ABAS INCLINADAS, "I" 152 X 22                                                                                                                                                                                                                                                                                                                                                                                                                                                 </v>
          </cell>
          <cell r="C3342" t="str">
            <v xml:space="preserve">KG    </v>
          </cell>
          <cell r="D3342" t="str">
            <v>AS</v>
          </cell>
          <cell r="E3342" t="str">
            <v>11,17</v>
          </cell>
        </row>
        <row r="3343">
          <cell r="A3343">
            <v>43664</v>
          </cell>
          <cell r="B3343" t="str">
            <v xml:space="preserve">PERFIL "I" DE ACO LAMINADO, ABAS INCLINADAS, "I" 203 X 34,3                                                                                                                                                                                                                                                                                                                                                                                                                                               </v>
          </cell>
          <cell r="C3343" t="str">
            <v xml:space="preserve">KG    </v>
          </cell>
          <cell r="D3343" t="str">
            <v>AS</v>
          </cell>
          <cell r="E3343" t="str">
            <v>11,93</v>
          </cell>
        </row>
        <row r="3344">
          <cell r="A3344">
            <v>43082</v>
          </cell>
          <cell r="B3344" t="str">
            <v xml:space="preserve">PERFIL "I" DE ACO LAMINADO, ABAS PARALELAS, "W", QUALQUER BITOLA                                                                                                                                                                                                                                                                                                                                                                                                                                          </v>
          </cell>
          <cell r="C3344" t="str">
            <v xml:space="preserve">KG    </v>
          </cell>
          <cell r="D3344" t="str">
            <v>AS</v>
          </cell>
          <cell r="E3344" t="str">
            <v>13,00</v>
          </cell>
        </row>
        <row r="3345">
          <cell r="A3345">
            <v>43665</v>
          </cell>
          <cell r="B3345" t="str">
            <v xml:space="preserve">PERFIL "U" DE ACO LAMINADO, "U" 102 X 9,3                                                                                                                                                                                                                                                                                                                                                                                                                                                                 </v>
          </cell>
          <cell r="C3345" t="str">
            <v xml:space="preserve">KG    </v>
          </cell>
          <cell r="D3345" t="str">
            <v>AS</v>
          </cell>
          <cell r="E3345" t="str">
            <v>11,17</v>
          </cell>
        </row>
        <row r="3346">
          <cell r="A3346">
            <v>10966</v>
          </cell>
          <cell r="B3346" t="str">
            <v xml:space="preserve">PERFIL "U" DE ACO LAMINADO, "U" 152 X 15,6                                                                                                                                                                                                                                                                                                                                                                                                                                                                </v>
          </cell>
          <cell r="C3346" t="str">
            <v xml:space="preserve">KG    </v>
          </cell>
          <cell r="D3346" t="str">
            <v>AS</v>
          </cell>
          <cell r="E3346" t="str">
            <v>11,86</v>
          </cell>
        </row>
        <row r="3347">
          <cell r="A3347">
            <v>43692</v>
          </cell>
          <cell r="B3347" t="str">
            <v xml:space="preserve">PERFIL "U" EM CHAPA ACO DOBRADA, E = 3,04 MM, H = 20 CM, ABAS = 5 CM (4,47 KG/M)                                                                                                                                                                                                                                                                                                                                                                                                                          </v>
          </cell>
          <cell r="C3347" t="str">
            <v xml:space="preserve">KG    </v>
          </cell>
          <cell r="D3347" t="str">
            <v>AS</v>
          </cell>
          <cell r="E3347" t="str">
            <v>11,86</v>
          </cell>
        </row>
        <row r="3348">
          <cell r="A3348">
            <v>43083</v>
          </cell>
          <cell r="B3348" t="str">
            <v xml:space="preserve">PERFIL "U" ENRIJECIDO DE ACO GALVANIZADO, DOBRADO, 150 X 60 X 20 MM, E = 3,00 MM OU 200 X 75 X 25 MM, E = 3,75 MM                                                                                                                                                                                                                                                                                                                                                                                         </v>
          </cell>
          <cell r="C3348" t="str">
            <v xml:space="preserve">KG    </v>
          </cell>
          <cell r="D3348" t="str">
            <v>AS</v>
          </cell>
          <cell r="E3348" t="str">
            <v>11,26</v>
          </cell>
        </row>
        <row r="3349">
          <cell r="A3349">
            <v>40535</v>
          </cell>
          <cell r="B3349" t="str">
            <v xml:space="preserve">PERFIL "U" SIMPLES DE ACO GALVANIZADO DOBRADO 75 X *40* MM, E = 2,65 MM                                                                                                                                                                                                                                                                                                                                                                                                                                   </v>
          </cell>
          <cell r="C3349" t="str">
            <v xml:space="preserve">KG    </v>
          </cell>
          <cell r="D3349" t="str">
            <v>AS</v>
          </cell>
          <cell r="E3349" t="str">
            <v>11,26</v>
          </cell>
        </row>
        <row r="3350">
          <cell r="A3350">
            <v>39427</v>
          </cell>
          <cell r="B3350" t="str">
            <v xml:space="preserve">PERFIL CANALETA, FORMATO C, EM ACO ZINCADO, PARA ESTRUTURA FORRO DRYWALL, E = 0,5 MM, *46 X 18* (L X H), COMPRIMENTO 3 M                                                                                                                                                                                                                                                                                                                                                                                  </v>
          </cell>
          <cell r="C3350" t="str">
            <v xml:space="preserve">M     </v>
          </cell>
          <cell r="D3350" t="str">
            <v>CR</v>
          </cell>
          <cell r="E3350" t="str">
            <v>6,62</v>
          </cell>
        </row>
        <row r="3351">
          <cell r="A3351">
            <v>39424</v>
          </cell>
          <cell r="B3351" t="str">
            <v xml:space="preserve">PERFIL CANTONEIRA L, LISA, EM ACO, 25 X 30 MM, E = 0,5 MM, PARA ESTRUTURA DRYWALL                                                                                                                                                                                                                                                                                                                                                                                                                         </v>
          </cell>
          <cell r="C3351" t="str">
            <v xml:space="preserve">M     </v>
          </cell>
          <cell r="D3351" t="str">
            <v>CR</v>
          </cell>
          <cell r="E3351" t="str">
            <v>3,94</v>
          </cell>
        </row>
        <row r="3352">
          <cell r="A3352">
            <v>39425</v>
          </cell>
          <cell r="B3352" t="str">
            <v xml:space="preserve">PERFIL CANTONEIRA L, PERFURADA, EM ACO, 23 X 23 MM, E = 0,5 MM, PARA ESTRUTURA DRYWALL                                                                                                                                                                                                                                                                                                                                                                                                                    </v>
          </cell>
          <cell r="C3352" t="str">
            <v xml:space="preserve">M     </v>
          </cell>
          <cell r="D3352" t="str">
            <v>CR</v>
          </cell>
          <cell r="E3352" t="str">
            <v>3,89</v>
          </cell>
        </row>
        <row r="3353">
          <cell r="A3353">
            <v>40664</v>
          </cell>
          <cell r="B3353" t="str">
            <v xml:space="preserve">PERFIL CARTOLA DE ACO GALVANIZADO, *20 X 30 X 10* MM, E =  0,8 MM                                                                                                                                                                                                                                                                                                                                                                                                                                         </v>
          </cell>
          <cell r="C3353" t="str">
            <v xml:space="preserve">KG    </v>
          </cell>
          <cell r="D3353" t="str">
            <v>AS</v>
          </cell>
          <cell r="E3353" t="str">
            <v>23,10</v>
          </cell>
        </row>
        <row r="3354">
          <cell r="A3354">
            <v>34360</v>
          </cell>
          <cell r="B3354" t="str">
            <v xml:space="preserve">PERFIL DE ALUMINIO ANODIZADO                                                                                                                                                                                                                                                                                                                                                                                                                                                                              </v>
          </cell>
          <cell r="C3354" t="str">
            <v xml:space="preserve">KG    </v>
          </cell>
          <cell r="D3354" t="str">
            <v>AS</v>
          </cell>
          <cell r="E3354" t="str">
            <v>39,57</v>
          </cell>
        </row>
        <row r="3355">
          <cell r="A3355">
            <v>20259</v>
          </cell>
          <cell r="B3355" t="str">
            <v xml:space="preserve">PERFIL DE BORRACHA EPDM MACICO *12 X 15* MM PARA ESQUADRIAS                                                                                                                                                                                                                                                                                                                                                                                                                                               </v>
          </cell>
          <cell r="C3355" t="str">
            <v xml:space="preserve">M     </v>
          </cell>
          <cell r="D3355" t="str">
            <v>AS</v>
          </cell>
          <cell r="E3355" t="str">
            <v>12,90</v>
          </cell>
        </row>
        <row r="3356">
          <cell r="A3356">
            <v>14077</v>
          </cell>
          <cell r="B3356" t="str">
            <v xml:space="preserve">PERFIL ELASTOMERICO PRE-FORMADO EM EPMD, PARA JUNTA DE DILATACAO DE PISOS COM POUCA SOLICITACAO, 15 MM DE LARGURA, MOVIMENTACAO DE *11 A 19* MM                                                                                                                                                                                                                                                                                                                                                           </v>
          </cell>
          <cell r="C3356" t="str">
            <v xml:space="preserve">M     </v>
          </cell>
          <cell r="D3356" t="str">
            <v>AS</v>
          </cell>
          <cell r="E3356" t="str">
            <v>197,44</v>
          </cell>
        </row>
        <row r="3357">
          <cell r="A3357">
            <v>3678</v>
          </cell>
          <cell r="B3357" t="str">
            <v xml:space="preserve">PERFIL ELASTOMERICO PRE-FORMADO EM EPMD, PARA JUNTA DE DILATACAO DE USO GERAL EM MEDIAS SOLICITACOES, 8 MM DE LARGURA, MOVIMENTACAO DE *5 A 11* MM                                                                                                                                                                                                                                                                                                                                                        </v>
          </cell>
          <cell r="C3357" t="str">
            <v xml:space="preserve">M     </v>
          </cell>
          <cell r="D3357" t="str">
            <v>AS</v>
          </cell>
          <cell r="E3357" t="str">
            <v>89,24</v>
          </cell>
        </row>
        <row r="3358">
          <cell r="A3358">
            <v>39418</v>
          </cell>
          <cell r="B3358" t="str">
            <v xml:space="preserve">PERFIL GUIA, FORMATO U, EM ACO ZINCADO, PARA ESTRUTURA PAREDE DRYWALL, E = 0,5 MM, 48  X 3000 MM (L X C)                                                                                                                                                                                                                                                                                                                                                                                                  </v>
          </cell>
          <cell r="C3358" t="str">
            <v xml:space="preserve">M     </v>
          </cell>
          <cell r="D3358" t="str">
            <v>CR</v>
          </cell>
          <cell r="E3358" t="str">
            <v>7,38</v>
          </cell>
        </row>
        <row r="3359">
          <cell r="A3359">
            <v>39419</v>
          </cell>
          <cell r="B3359" t="str">
            <v xml:space="preserve">PERFIL GUIA, FORMATO U, EM ACO ZINCADO, PARA ESTRUTURA PAREDE DRYWALL, E = 0,5 MM, 70 X 3000 MM (L X C)                                                                                                                                                                                                                                                                                                                                                                                                   </v>
          </cell>
          <cell r="C3359" t="str">
            <v xml:space="preserve">M     </v>
          </cell>
          <cell r="D3359" t="str">
            <v>CR</v>
          </cell>
          <cell r="E3359" t="str">
            <v>9,00</v>
          </cell>
        </row>
        <row r="3360">
          <cell r="A3360">
            <v>39420</v>
          </cell>
          <cell r="B3360" t="str">
            <v xml:space="preserve">PERFIL GUIA, FORMATO U, EM ACO ZINCADO, PARA ESTRUTURA PAREDE DRYWALL, E = 0,5 MM, 90 X 3000 MM (L X C)                                                                                                                                                                                                                                                                                                                                                                                                   </v>
          </cell>
          <cell r="C3360" t="str">
            <v xml:space="preserve">M     </v>
          </cell>
          <cell r="D3360" t="str">
            <v>CR</v>
          </cell>
          <cell r="E3360" t="str">
            <v>9,93</v>
          </cell>
        </row>
        <row r="3361">
          <cell r="A3361">
            <v>39571</v>
          </cell>
          <cell r="B3361" t="str">
            <v xml:space="preserve">PERFIL LONGARINA (PRINCIPAL), T CLICADO, EM ACO, BRANCO NAS FACES APARENTES, PARA FORRO REMOVIVEL, 24 X 32 X 3750 MM (L X H X C                                                                                                                                                                                                                                                                                                                                                                           </v>
          </cell>
          <cell r="C3361" t="str">
            <v xml:space="preserve">M     </v>
          </cell>
          <cell r="D3361" t="str">
            <v>CR</v>
          </cell>
          <cell r="E3361" t="str">
            <v>6,00</v>
          </cell>
        </row>
        <row r="3362">
          <cell r="A3362">
            <v>39421</v>
          </cell>
          <cell r="B3362" t="str">
            <v xml:space="preserve">PERFIL MONTANTE, FORMATO C, EM ACO ZINCADO, PARA ESTRUTURA PAREDE DRYWALL, E = 0,5 MM, 48 X 3000 MM (L X C)                                                                                                                                                                                                                                                                                                                                                                                               </v>
          </cell>
          <cell r="C3362" t="str">
            <v xml:space="preserve">M     </v>
          </cell>
          <cell r="D3362" t="str">
            <v>CR</v>
          </cell>
          <cell r="E3362" t="str">
            <v>8,74</v>
          </cell>
        </row>
        <row r="3363">
          <cell r="A3363">
            <v>39422</v>
          </cell>
          <cell r="B3363" t="str">
            <v xml:space="preserve">PERFIL MONTANTE, FORMATO C, EM ACO ZINCADO, PARA ESTRUTURA PAREDE DRYWALL, E = 0,5 MM, 70 X 3000 MM (L X C)                                                                                                                                                                                                                                                                                                                                                                                               </v>
          </cell>
          <cell r="C3363" t="str">
            <v xml:space="preserve">M     </v>
          </cell>
          <cell r="D3363" t="str">
            <v xml:space="preserve">C </v>
          </cell>
          <cell r="E3363" t="str">
            <v>10,21</v>
          </cell>
        </row>
        <row r="3364">
          <cell r="A3364">
            <v>39423</v>
          </cell>
          <cell r="B3364" t="str">
            <v xml:space="preserve">PERFIL MONTANTE, FORMATO C, EM ACO ZINCADO, PARA ESTRUTURA PAREDE DRYWALL, E = 0,5 MM, 90 X 3000 MM (L X C)                                                                                                                                                                                                                                                                                                                                                                                               </v>
          </cell>
          <cell r="C3364" t="str">
            <v xml:space="preserve">M     </v>
          </cell>
          <cell r="D3364" t="str">
            <v>CR</v>
          </cell>
          <cell r="E3364" t="str">
            <v>11,85</v>
          </cell>
        </row>
        <row r="3365">
          <cell r="A3365">
            <v>39426</v>
          </cell>
          <cell r="B3365" t="str">
            <v xml:space="preserve">PERFIL RODAPE DE IMPERMEABILIZACAO, FORMATO L, EM ACO ZINCADO, PARA ESTRUTURA DRYWALL, E = 0,5 MM, 220 X 3000 MM (H X C)                                                                                                                                                                                                                                                                                                                                                                                  </v>
          </cell>
          <cell r="C3365" t="str">
            <v xml:space="preserve">M     </v>
          </cell>
          <cell r="D3365" t="str">
            <v>CR</v>
          </cell>
          <cell r="E3365" t="str">
            <v>26,65</v>
          </cell>
        </row>
        <row r="3366">
          <cell r="A3366">
            <v>39429</v>
          </cell>
          <cell r="B3366" t="str">
            <v xml:space="preserve">PERFIL TABICA ABERTA, PERFURADA, FORMATO Z, EM ACO GALVANIZADO NATURAL, LARGURA APROXIMADA 40 MM, PARA ESTRUTURA FORRO DRYWALL                                                                                                                                                                                                                                                                                                                                                                            </v>
          </cell>
          <cell r="C3366" t="str">
            <v xml:space="preserve">M     </v>
          </cell>
          <cell r="D3366" t="str">
            <v>CR</v>
          </cell>
          <cell r="E3366" t="str">
            <v>8,40</v>
          </cell>
        </row>
        <row r="3367">
          <cell r="A3367">
            <v>39428</v>
          </cell>
          <cell r="B3367" t="str">
            <v xml:space="preserve">PERFIL TABICA FECHADA, LISA, FORMATO Z, EM ACO GALVANIZADO NATURAL, LARGURA TOTAL NA HORIZONTAL *40* MM, PARA ESTRUTURA FORRO DRYWALL                                                                                                                                                                                                                                                                                                                                                                     </v>
          </cell>
          <cell r="C3367" t="str">
            <v xml:space="preserve">M     </v>
          </cell>
          <cell r="D3367" t="str">
            <v>CR</v>
          </cell>
          <cell r="E3367" t="str">
            <v>6,42</v>
          </cell>
        </row>
        <row r="3368">
          <cell r="A3368">
            <v>39572</v>
          </cell>
          <cell r="B3368" t="str">
            <v xml:space="preserve">PERFIL TIPO CANTONEIRA EM L, EM ACO GALVANIZADO, BRANCO, PARA FORRO REMOVIVEL, *23* X 3000 MM (L X C)                                                                                                                                                                                                                                                                                                                                                                                                     </v>
          </cell>
          <cell r="C3368" t="str">
            <v xml:space="preserve">M     </v>
          </cell>
          <cell r="D3368" t="str">
            <v>CR</v>
          </cell>
          <cell r="E3368" t="str">
            <v>5,56</v>
          </cell>
        </row>
        <row r="3369">
          <cell r="A3369">
            <v>39570</v>
          </cell>
          <cell r="B3369" t="str">
            <v xml:space="preserve">PERFIL TRAVESSA (SECUNDARIO), T CLICADO, EM ACO GALVANIZADO , BRANCO, PARA FORRO REMOVIVEL, 24 X 1250 MM (L X C)                                                                                                                                                                                                                                                                                                                                                                                          </v>
          </cell>
          <cell r="C3369" t="str">
            <v xml:space="preserve">M     </v>
          </cell>
          <cell r="D3369" t="str">
            <v>CR</v>
          </cell>
          <cell r="E3369" t="str">
            <v>5,90</v>
          </cell>
        </row>
        <row r="3370">
          <cell r="A3370">
            <v>39569</v>
          </cell>
          <cell r="B3370" t="str">
            <v xml:space="preserve">PERFIL TRAVESSA (SECUNDARIO), T CLICADO, EM ACO GALVANIZADO, BRANCO, PARA FORRO REMOVIVEL, 24 X 625 MM (L X C)                                                                                                                                                                                                                                                                                                                                                                                            </v>
          </cell>
          <cell r="C3370" t="str">
            <v xml:space="preserve">M     </v>
          </cell>
          <cell r="D3370" t="str">
            <v>CR</v>
          </cell>
          <cell r="E3370" t="str">
            <v>5,83</v>
          </cell>
        </row>
        <row r="3371">
          <cell r="A3371">
            <v>11552</v>
          </cell>
          <cell r="B3371" t="str">
            <v xml:space="preserve">PERFIL U DE ABAS IGUAIS, EM ALUMINIO, 1/2" (1,27 X 1,27 CM), PARA PORTA OU JANELA DE CORRER                                                                                                                                                                                                                                                                                                                                                                                                               </v>
          </cell>
          <cell r="C3371" t="str">
            <v xml:space="preserve">M     </v>
          </cell>
          <cell r="D3371" t="str">
            <v>CR</v>
          </cell>
          <cell r="E3371" t="str">
            <v>7,44</v>
          </cell>
        </row>
        <row r="3372">
          <cell r="A3372">
            <v>40598</v>
          </cell>
          <cell r="B3372" t="str">
            <v xml:space="preserve">PERFIL UDC ("U" DOBRADO DE CHAPA) SIMPLES DE ACO LAMINADO, GALVANIZADO, ASTM A36, 127 X 50 MM, E= 3 MM                                                                                                                                                                                                                                                                                                                                                                                                    </v>
          </cell>
          <cell r="C3372" t="str">
            <v xml:space="preserve">KG    </v>
          </cell>
          <cell r="D3372" t="str">
            <v>AS</v>
          </cell>
          <cell r="E3372" t="str">
            <v>10,98</v>
          </cell>
        </row>
        <row r="3373">
          <cell r="A3373">
            <v>39029</v>
          </cell>
          <cell r="B3373" t="str">
            <v xml:space="preserve">PERFILADO PERFURADO DUPLO 38 X 76 MM, CHAPA 22                                                                                                                                                                                                                                                                                                                                                                                                                                                            </v>
          </cell>
          <cell r="C3373" t="str">
            <v xml:space="preserve">M     </v>
          </cell>
          <cell r="D3373" t="str">
            <v>CR</v>
          </cell>
          <cell r="E3373" t="str">
            <v>18,81</v>
          </cell>
        </row>
        <row r="3374">
          <cell r="A3374">
            <v>39028</v>
          </cell>
          <cell r="B3374" t="str">
            <v xml:space="preserve">PERFILADO PERFURADO SIMPLES 38 X 38 MM, CHAPA 22                                                                                                                                                                                                                                                                                                                                                                                                                                                          </v>
          </cell>
          <cell r="C3374" t="str">
            <v xml:space="preserve">M     </v>
          </cell>
          <cell r="D3374" t="str">
            <v>CR</v>
          </cell>
          <cell r="E3374" t="str">
            <v>10,95</v>
          </cell>
        </row>
        <row r="3375">
          <cell r="A3375">
            <v>39328</v>
          </cell>
          <cell r="B3375" t="str">
            <v xml:space="preserve">PERFILADO PERFURADO 19 X 38 MM, CHAPA 22                                                                                                                                                                                                                                                                                                                                                                                                                                                                  </v>
          </cell>
          <cell r="C3375" t="str">
            <v xml:space="preserve">M     </v>
          </cell>
          <cell r="D3375" t="str">
            <v>CR</v>
          </cell>
          <cell r="E3375" t="str">
            <v>6,02</v>
          </cell>
        </row>
        <row r="3376">
          <cell r="A3376">
            <v>38541</v>
          </cell>
          <cell r="B3376" t="str">
            <v xml:space="preserve">PERFURATRIZ COM TORRE METALICA PARA EXECUCAO DE ESTACA HELICE CONTINUA, PROFUNDIDADE MAXIMA DE 30 M, DIAMETRO MAXIMO DE 800 MM, POTENCIA INSTALADA DE 268 HP, MESA ROTATIVA COM TORQUE MAXIMO DE 170 KNM                                                                                                                                                                                                                                                                                                  </v>
          </cell>
          <cell r="C3376" t="str">
            <v xml:space="preserve">UN    </v>
          </cell>
          <cell r="D3376" t="str">
            <v>AS</v>
          </cell>
          <cell r="E3376" t="str">
            <v>3.981.502,58</v>
          </cell>
        </row>
        <row r="3377">
          <cell r="A3377">
            <v>38542</v>
          </cell>
          <cell r="B3377" t="str">
            <v xml:space="preserve">PERFURATRIZ COM TORRE METALICA PARA EXECUCAO DE ESTACA HELICE CONTINUA, PROFUNDIDADE MAXIMA DE 32 M, DIAMETRO MAXIMO DE 1000 MM, POTENCIA INSTALADA DE 350 HP, MESA ROTATIVA COM TORQUE MAXIMO DE 263 KNM                                                                                                                                                                                                                                                                                                 </v>
          </cell>
          <cell r="C3377" t="str">
            <v xml:space="preserve">UN    </v>
          </cell>
          <cell r="D3377" t="str">
            <v>AS</v>
          </cell>
          <cell r="E3377" t="str">
            <v>6.191.076,40</v>
          </cell>
        </row>
        <row r="3378">
          <cell r="A3378">
            <v>38543</v>
          </cell>
          <cell r="B3378" t="str">
            <v xml:space="preserve">PERFURATRIZ HIDRAULICA COM TRADO CURTO ACOPLADO, PROFUNDIDADE MAXIMA DE 20 M, DIAMETRO MAXIMO DE 1500 MM, POTENCIA INSTALADA DE 137 HP, MESA ROTATIVA COM TORQUE MAXIMO DE 30 KNM (INCLUI MONTAGEM, NAO INCLUI CAMINHAO)                                                                                                                                                                                                                                                                                  </v>
          </cell>
          <cell r="C3378" t="str">
            <v xml:space="preserve">UN    </v>
          </cell>
          <cell r="D3378" t="str">
            <v>AS</v>
          </cell>
          <cell r="E3378" t="str">
            <v>1.515.746,34</v>
          </cell>
        </row>
        <row r="3379">
          <cell r="A3379">
            <v>40406</v>
          </cell>
          <cell r="B3379" t="str">
            <v xml:space="preserve">PERFURATRIZ MANUAL, TORQUE MAXIMO 55 KGF.M, POTENCIA 5 CV, COM DIAMETRO MAXIMO 8 1/2" (INCLUI SUPORTE/CHASSI TIPO MESA)                                                                                                                                                                                                                                                                                                                                                                                   </v>
          </cell>
          <cell r="C3379" t="str">
            <v xml:space="preserve">UN    </v>
          </cell>
          <cell r="D3379" t="str">
            <v>AS</v>
          </cell>
          <cell r="E3379" t="str">
            <v>62.713,83</v>
          </cell>
        </row>
        <row r="3380">
          <cell r="A3380">
            <v>40789</v>
          </cell>
          <cell r="B3380" t="str">
            <v xml:space="preserve">PERFURATRIZ MANUAL, TORQUE MAXIMO 83 N.M, POTENCIA 5 CV, COM DIAMETRO MAXIMO 4" (NAO INCLUI SUPORTE / CHASSI)                                                                                                                                                                                                                                                                                                                                                                                             </v>
          </cell>
          <cell r="C3380" t="str">
            <v xml:space="preserve">UN    </v>
          </cell>
          <cell r="D3380" t="str">
            <v>AS</v>
          </cell>
          <cell r="E3380" t="str">
            <v>9.037,70</v>
          </cell>
        </row>
        <row r="3381">
          <cell r="A3381">
            <v>40791</v>
          </cell>
          <cell r="B3381" t="str">
            <v xml:space="preserve">PERFURATRIZ MANUAL, TORQUE MAXIMO 83 N.M, POTENCIA 5 CV, COM DIAMETRO MAXIMO 4", PARA SOLO GRAMPEADO (INCLUI SUPORTE OU CHASSI TIPO MESA)                                                                                                                                                                                                                                                                                                                                                                 </v>
          </cell>
          <cell r="C3381" t="str">
            <v xml:space="preserve">UN    </v>
          </cell>
          <cell r="D3381" t="str">
            <v>AS</v>
          </cell>
          <cell r="E3381" t="str">
            <v>28.291,95</v>
          </cell>
        </row>
        <row r="3382">
          <cell r="A3382">
            <v>11651</v>
          </cell>
          <cell r="B3382" t="str">
            <v xml:space="preserve">PERFURATRIZ PNEUMATICA MANUAL DE PESO MEDIO, 18KG, COMPRIMENTO DE CURSO DE 6 M, DIAMETRO DO PISTAO DE 5,5 CM                                                                                                                                                                                                                                                                                                                                                                                              </v>
          </cell>
          <cell r="C3382" t="str">
            <v xml:space="preserve">UN    </v>
          </cell>
          <cell r="D3382" t="str">
            <v>AS</v>
          </cell>
          <cell r="E3382" t="str">
            <v>15.473,27</v>
          </cell>
        </row>
        <row r="3383">
          <cell r="A3383">
            <v>40435</v>
          </cell>
          <cell r="B3383" t="str">
            <v xml:space="preserve">PERFURATRIZ SOBRE ESTEIRA, TORQUE MAXIMO DE 600 KGF, POTENCIA ENTRE 50 E 60 HP, DIAMETRO MAXIMO DE 10"                                                                                                                                                                                                                                                                                                                                                                                                    </v>
          </cell>
          <cell r="C3383" t="str">
            <v xml:space="preserve">UN    </v>
          </cell>
          <cell r="D3383" t="str">
            <v>AS</v>
          </cell>
          <cell r="E3383" t="str">
            <v>831.525,61</v>
          </cell>
        </row>
        <row r="3384">
          <cell r="A3384">
            <v>39012</v>
          </cell>
          <cell r="B3384" t="str">
            <v xml:space="preserve">PERFURATRIZ SOBRE ESTEIRA, TORQUE MAXIMO 600 KGF, PESO MEDIO 1000 KG, POTENCIA 20 HP, DIAMETRO MAXIMO 10"                                                                                                                                                                                                                                                                                                                                                                                                 </v>
          </cell>
          <cell r="C3384" t="str">
            <v xml:space="preserve">UN    </v>
          </cell>
          <cell r="D3384" t="str">
            <v>AS</v>
          </cell>
          <cell r="E3384" t="str">
            <v>867.582,02</v>
          </cell>
        </row>
        <row r="3385">
          <cell r="A3385">
            <v>13617</v>
          </cell>
          <cell r="B3385" t="str">
            <v xml:space="preserve">PICAPE CABINE SIMPLES COM MOTOR 1.6 FLEX, CAMBIO MANUAL, POTENCIA 101/104 CV, 2 PORTAS                                                                                                                                                                                                                                                                                                                                                                                                                    </v>
          </cell>
          <cell r="C3385" t="str">
            <v xml:space="preserve">UN    </v>
          </cell>
          <cell r="D3385" t="str">
            <v>CR</v>
          </cell>
          <cell r="E3385" t="str">
            <v>99.534,13</v>
          </cell>
        </row>
        <row r="3386">
          <cell r="A3386">
            <v>35274</v>
          </cell>
          <cell r="B3386" t="str">
            <v xml:space="preserve">PILAR QUADRADO NAO APARELHADO *10 X 10* CM, EM MACARANDUBA, ANGELIM OU EQUIVALENTE DA REGIAO - BRUTA                                                                                                                                                                                                                                                                                                                                                                                                      </v>
          </cell>
          <cell r="C3386" t="str">
            <v xml:space="preserve">M     </v>
          </cell>
          <cell r="D3386" t="str">
            <v>CR</v>
          </cell>
          <cell r="E3386" t="str">
            <v>52,14</v>
          </cell>
        </row>
        <row r="3387">
          <cell r="A3387">
            <v>35275</v>
          </cell>
          <cell r="B3387" t="str">
            <v xml:space="preserve">PILAR QUADRADO NAO APARELHADO *15 X 15* CM, EM MACARANDUBA, ANGELIM OU EQUIVALENTE DA REGIAO - BRUTA                                                                                                                                                                                                                                                                                                                                                                                                      </v>
          </cell>
          <cell r="C3387" t="str">
            <v xml:space="preserve">M     </v>
          </cell>
          <cell r="D3387" t="str">
            <v>CR</v>
          </cell>
          <cell r="E3387" t="str">
            <v>110,67</v>
          </cell>
        </row>
        <row r="3388">
          <cell r="A3388">
            <v>35276</v>
          </cell>
          <cell r="B3388" t="str">
            <v xml:space="preserve">PILAR QUADRADO NAO APARELHADO *20 X 20* CM, EM MACARANDUBA, ANGELIM OU EQUIVALENTE DA REGIAO - BRUTA                                                                                                                                                                                                                                                                                                                                                                                                      </v>
          </cell>
          <cell r="C3388" t="str">
            <v xml:space="preserve">M     </v>
          </cell>
          <cell r="D3388" t="str">
            <v>CR</v>
          </cell>
          <cell r="E3388" t="str">
            <v>192,57</v>
          </cell>
        </row>
        <row r="3389">
          <cell r="A3389">
            <v>38386</v>
          </cell>
          <cell r="B3389" t="str">
            <v xml:space="preserve">PINCEL CHATO (TRINCHA) CERDAS GRIS 1.1/2 " (38 MM)                                                                                                                                                                                                                                                                                                                                                                                                                                                        </v>
          </cell>
          <cell r="C3389" t="str">
            <v xml:space="preserve">UN    </v>
          </cell>
          <cell r="D3389" t="str">
            <v>CR</v>
          </cell>
          <cell r="E3389" t="str">
            <v>4,45</v>
          </cell>
        </row>
        <row r="3390">
          <cell r="A3390">
            <v>11091</v>
          </cell>
          <cell r="B3390" t="str">
            <v xml:space="preserve">PINGADEIRA PLASTICA PARA TELHA DE FIBROCIMENTO CANALETE 49/KALHETA OU CANALETE 90/KALHETAO                                                                                                                                                                                                                                                                                                                                                                                                                </v>
          </cell>
          <cell r="C3390" t="str">
            <v xml:space="preserve">UN    </v>
          </cell>
          <cell r="D3390" t="str">
            <v>CR</v>
          </cell>
          <cell r="E3390" t="str">
            <v>2,07</v>
          </cell>
        </row>
        <row r="3391">
          <cell r="A3391">
            <v>37586</v>
          </cell>
          <cell r="B3391" t="str">
            <v xml:space="preserve">PINO DE ACO COM ARRUELA CONICA, DIAMETRO ARRUELA = *23* MM E COMP HASTE = *27* MM (ACAO INDIRETA)                                                                                                                                                                                                                                                                                                                                                                                                         </v>
          </cell>
          <cell r="C3391" t="str">
            <v xml:space="preserve">CENTO </v>
          </cell>
          <cell r="D3391" t="str">
            <v>AS</v>
          </cell>
          <cell r="E3391" t="str">
            <v>45,05</v>
          </cell>
        </row>
        <row r="3392">
          <cell r="A3392">
            <v>37395</v>
          </cell>
          <cell r="B3392" t="str">
            <v xml:space="preserve">PINO DE ACO COM FURO, HASTE = 27 MM (ACAO DIRETA)                                                                                                                                                                                                                                                                                                                                                                                                                                                         </v>
          </cell>
          <cell r="C3392" t="str">
            <v xml:space="preserve">CENTO </v>
          </cell>
          <cell r="D3392" t="str">
            <v>AS</v>
          </cell>
          <cell r="E3392" t="str">
            <v>38,74</v>
          </cell>
        </row>
        <row r="3393">
          <cell r="A3393">
            <v>14147</v>
          </cell>
          <cell r="B3393" t="str">
            <v xml:space="preserve">PINO DE ACO COM ROSCA 1/4 ", COMPRIMENTO DA HASTE = 30 MM E ROSCA = 20 MM (ACAO DIRETA)                                                                                                                                                                                                                                                                                                                                                                                                                   </v>
          </cell>
          <cell r="C3393" t="str">
            <v xml:space="preserve">CENTO </v>
          </cell>
          <cell r="D3393" t="str">
            <v>AS</v>
          </cell>
          <cell r="E3393" t="str">
            <v>51,39</v>
          </cell>
        </row>
        <row r="3394">
          <cell r="A3394">
            <v>37396</v>
          </cell>
          <cell r="B3394" t="str">
            <v xml:space="preserve">PINO DE ACO LISO 1/4 ", HASTE = *36,5* MM (ACAO DIRETA)                                                                                                                                                                                                                                                                                                                                                                                                                                                   </v>
          </cell>
          <cell r="C3394" t="str">
            <v xml:space="preserve">CENTO </v>
          </cell>
          <cell r="D3394" t="str">
            <v>AS</v>
          </cell>
          <cell r="E3394" t="str">
            <v>31,70</v>
          </cell>
        </row>
        <row r="3395">
          <cell r="A3395">
            <v>37397</v>
          </cell>
          <cell r="B3395" t="str">
            <v xml:space="preserve">PINO DE ACO LISO 1/4 ", HASTE = *53* MM (ACAO DIRETA)                                                                                                                                                                                                                                                                                                                                                                                                                                                     </v>
          </cell>
          <cell r="C3395" t="str">
            <v xml:space="preserve">CENTO </v>
          </cell>
          <cell r="D3395" t="str">
            <v>AS</v>
          </cell>
          <cell r="E3395" t="str">
            <v>33,21</v>
          </cell>
        </row>
        <row r="3396">
          <cell r="A3396">
            <v>43606</v>
          </cell>
          <cell r="B3396" t="str">
            <v xml:space="preserve">PINO GUIA RETO, EM LATAO, CHAPA COM 3 MM DE ESPESSURA E GUIA COM ROLETE DE 9 MM                                                                                                                                                                                                                                                                                                                                                                                                                           </v>
          </cell>
          <cell r="C3396" t="str">
            <v xml:space="preserve">UN    </v>
          </cell>
          <cell r="D3396" t="str">
            <v>CR</v>
          </cell>
          <cell r="E3396" t="str">
            <v>8,91</v>
          </cell>
        </row>
        <row r="3397">
          <cell r="A3397">
            <v>444</v>
          </cell>
          <cell r="B3397" t="str">
            <v xml:space="preserve">PINO ROSCA EXTERNA, EM ACO GALVANIZADO, PARA ISOLADOR DE 15KV, DIAMETRO 25 MM, COMPRIMENTO *290* MM                                                                                                                                                                                                                                                                                                                                                                                                       </v>
          </cell>
          <cell r="C3397" t="str">
            <v xml:space="preserve">UN    </v>
          </cell>
          <cell r="D3397" t="str">
            <v>CR</v>
          </cell>
          <cell r="E3397" t="str">
            <v>37,19</v>
          </cell>
        </row>
        <row r="3398">
          <cell r="A3398">
            <v>445</v>
          </cell>
          <cell r="B3398" t="str">
            <v xml:space="preserve">PINO ROSCA EXTERNA, EM ACO GALVANIZADO, PARA ISOLADOR DE 25KV, DIAMETRO 35MM, COMPRIMENTO *320* MM                                                                                                                                                                                                                                                                                                                                                                                                        </v>
          </cell>
          <cell r="C3398" t="str">
            <v xml:space="preserve">UN    </v>
          </cell>
          <cell r="D3398" t="str">
            <v>CR</v>
          </cell>
          <cell r="E3398" t="str">
            <v>50,91</v>
          </cell>
        </row>
        <row r="3399">
          <cell r="A3399">
            <v>4783</v>
          </cell>
          <cell r="B3399" t="str">
            <v xml:space="preserve">PINTOR (HORISTA)                                                                                                                                                                                                                                                                                                                                                                                                                                                                                          </v>
          </cell>
          <cell r="C3399" t="str">
            <v xml:space="preserve">H     </v>
          </cell>
          <cell r="D3399" t="str">
            <v xml:space="preserve">C </v>
          </cell>
          <cell r="E3399" t="str">
            <v>17,81</v>
          </cell>
        </row>
        <row r="3400">
          <cell r="A3400">
            <v>41079</v>
          </cell>
          <cell r="B3400" t="str">
            <v xml:space="preserve">PINTOR (MENSALISTA)                                                                                                                                                                                                                                                                                                                                                                                                                                                                                       </v>
          </cell>
          <cell r="C3400" t="str">
            <v xml:space="preserve">MES   </v>
          </cell>
          <cell r="D3400" t="str">
            <v>CR</v>
          </cell>
          <cell r="E3400" t="str">
            <v>3.129,94</v>
          </cell>
        </row>
        <row r="3401">
          <cell r="A3401">
            <v>12874</v>
          </cell>
          <cell r="B3401" t="str">
            <v xml:space="preserve">PINTOR DE LETREIROS (HORISTA)                                                                                                                                                                                                                                                                                                                                                                                                                                                                             </v>
          </cell>
          <cell r="C3401" t="str">
            <v xml:space="preserve">H     </v>
          </cell>
          <cell r="D3401" t="str">
            <v>CR</v>
          </cell>
          <cell r="E3401" t="str">
            <v>17,28</v>
          </cell>
        </row>
        <row r="3402">
          <cell r="A3402">
            <v>41082</v>
          </cell>
          <cell r="B3402" t="str">
            <v xml:space="preserve">PINTOR DE LETREIROS (MENSALISTA)                                                                                                                                                                                                                                                                                                                                                                                                                                                                          </v>
          </cell>
          <cell r="C3402" t="str">
            <v xml:space="preserve">MES   </v>
          </cell>
          <cell r="D3402" t="str">
            <v>CR</v>
          </cell>
          <cell r="E3402" t="str">
            <v>3.039,37</v>
          </cell>
        </row>
        <row r="3403">
          <cell r="A3403">
            <v>4785</v>
          </cell>
          <cell r="B3403" t="str">
            <v xml:space="preserve">PINTOR PARA TINTA EPOXI (HORISTA)                                                                                                                                                                                                                                                                                                                                                                                                                                                                         </v>
          </cell>
          <cell r="C3403" t="str">
            <v xml:space="preserve">H     </v>
          </cell>
          <cell r="D3403" t="str">
            <v>CR</v>
          </cell>
          <cell r="E3403" t="str">
            <v>17,81</v>
          </cell>
        </row>
        <row r="3404">
          <cell r="A3404">
            <v>41081</v>
          </cell>
          <cell r="B3404" t="str">
            <v xml:space="preserve">PINTOR PARA TINTA EPOXI (MENSALISTA)                                                                                                                                                                                                                                                                                                                                                                                                                                                                      </v>
          </cell>
          <cell r="C3404" t="str">
            <v xml:space="preserve">MES   </v>
          </cell>
          <cell r="D3404" t="str">
            <v>CR</v>
          </cell>
          <cell r="E3404" t="str">
            <v>3.129,94</v>
          </cell>
        </row>
        <row r="3405">
          <cell r="A3405">
            <v>4801</v>
          </cell>
          <cell r="B3405" t="str">
            <v xml:space="preserve">PISO DE BORRACHA CANELADO EM PLACAS 50 X 50 CM, E = *3,5* MM, PARA COLA                                                                                                                                                                                                                                                                                                                                                                                                                                   </v>
          </cell>
          <cell r="C3405" t="str">
            <v xml:space="preserve">M2    </v>
          </cell>
          <cell r="D3405" t="str">
            <v>CR</v>
          </cell>
          <cell r="E3405" t="str">
            <v>76,16</v>
          </cell>
        </row>
        <row r="3406">
          <cell r="A3406">
            <v>4794</v>
          </cell>
          <cell r="B3406" t="str">
            <v xml:space="preserve">PISO DE BORRACHA ESPORTIVO EM PLACAS 50 X 50 CM, E = 15 MM, PARA ARGAMASSA, PRETO                                                                                                                                                                                                                                                                                                                                                                                                                         </v>
          </cell>
          <cell r="C3406" t="str">
            <v xml:space="preserve">M2    </v>
          </cell>
          <cell r="D3406" t="str">
            <v>CR</v>
          </cell>
          <cell r="E3406" t="str">
            <v>346,86</v>
          </cell>
        </row>
        <row r="3407">
          <cell r="A3407">
            <v>4796</v>
          </cell>
          <cell r="B3407" t="str">
            <v xml:space="preserve">PISO DE BORRACHA FRISADO OU PASTILHADO, PRETO, EM PLACAS 50 X 50 CM, E = 7 MM, PARA ARGAMASSA                                                                                                                                                                                                                                                                                                                                                                                                             </v>
          </cell>
          <cell r="C3407" t="str">
            <v xml:space="preserve">M2    </v>
          </cell>
          <cell r="D3407" t="str">
            <v>CR</v>
          </cell>
          <cell r="E3407" t="str">
            <v>210,68</v>
          </cell>
        </row>
        <row r="3408">
          <cell r="A3408">
            <v>4800</v>
          </cell>
          <cell r="B3408" t="str">
            <v xml:space="preserve">PISO DE BORRACHA PASTILHADO EM PLACAS 50 X 50 CM, E = *3,5* MM, PARA COLA, PRETO                                                                                                                                                                                                                                                                                                                                                                                                                          </v>
          </cell>
          <cell r="C3408" t="str">
            <v xml:space="preserve">M2    </v>
          </cell>
          <cell r="D3408" t="str">
            <v>CR</v>
          </cell>
          <cell r="E3408" t="str">
            <v>57,94</v>
          </cell>
        </row>
        <row r="3409">
          <cell r="A3409">
            <v>4795</v>
          </cell>
          <cell r="B3409" t="str">
            <v xml:space="preserve">PISO DE BORRACHA PASTILHADO EM PLACAS 50 X 50 CM, E = 15 MM, PARA ARGAMASSA, PRETO                                                                                                                                                                                                                                                                                                                                                                                                                        </v>
          </cell>
          <cell r="C3409" t="str">
            <v xml:space="preserve">M2    </v>
          </cell>
          <cell r="D3409" t="str">
            <v>CR</v>
          </cell>
          <cell r="E3409" t="str">
            <v>337,65</v>
          </cell>
        </row>
        <row r="3410">
          <cell r="A3410">
            <v>39694</v>
          </cell>
          <cell r="B3410" t="str">
            <v xml:space="preserve">PISO ELEVADO COM 2 PLACAS DE ACO COM ENCHIMENTO DE CONCRETO CELULAR, INCLUSO BASE/HASTE/CRUZETAS, 60 X 60 CM, H = *28* CM, RESISTENCIA CARGA CONCENTRADA 496 KG (COM COLOCACAO)                                                                                                                                                                                                                                                                                                                           </v>
          </cell>
          <cell r="C3410" t="str">
            <v xml:space="preserve">M2    </v>
          </cell>
          <cell r="D3410" t="str">
            <v>CR</v>
          </cell>
          <cell r="E3410" t="str">
            <v>361,25</v>
          </cell>
        </row>
        <row r="3411">
          <cell r="A3411">
            <v>1292</v>
          </cell>
          <cell r="B3411" t="str">
            <v xml:space="preserve">PISO EM CERAMICA ESMALTADA EXTRA, PEI MAIOR OU IGUAL A 4, FORMATO MAIOR QUE 2025 CM2                                                                                                                                                                                                                                                                                                                                                                                                                      </v>
          </cell>
          <cell r="C3411" t="str">
            <v xml:space="preserve">M2    </v>
          </cell>
          <cell r="D3411" t="str">
            <v>CR</v>
          </cell>
          <cell r="E3411" t="str">
            <v>52,79</v>
          </cell>
        </row>
        <row r="3412">
          <cell r="A3412">
            <v>1287</v>
          </cell>
          <cell r="B3412" t="str">
            <v xml:space="preserve">PISO EM CERAMICA ESMALTADA EXTRA, PEI MAIOR OU IGUAL A 4, FORMATO MENOR OU IGUAL A 2025 CM2                                                                                                                                                                                                                                                                                                                                                                                                               </v>
          </cell>
          <cell r="C3412" t="str">
            <v xml:space="preserve">M2    </v>
          </cell>
          <cell r="D3412" t="str">
            <v xml:space="preserve">C </v>
          </cell>
          <cell r="E3412" t="str">
            <v>25,90</v>
          </cell>
        </row>
        <row r="3413">
          <cell r="A3413">
            <v>1297</v>
          </cell>
          <cell r="B3413" t="str">
            <v xml:space="preserve">PISO EM CERAMICA ESMALTADA, COMERCIAL (PADRAO POPULAR), PEI MAIOR OU IGUAL A 3, FORMATO MENOR OU IGUAL A  2025 CM2                                                                                                                                                                                                                                                                                                                                                                                        </v>
          </cell>
          <cell r="C3413" t="str">
            <v xml:space="preserve">M2    </v>
          </cell>
          <cell r="D3413" t="str">
            <v>CR</v>
          </cell>
          <cell r="E3413" t="str">
            <v>21,48</v>
          </cell>
        </row>
        <row r="3414">
          <cell r="A3414">
            <v>4786</v>
          </cell>
          <cell r="B3414" t="str">
            <v xml:space="preserve">PISO EM GRANILITE, MARMORITE OU GRANITINA, AGREGADO COR PRETO, CINZA, PALHA OU BRANCO, E=  *8* MM (INCLUSO EXECUCAO)                                                                                                                                                                                                                                                                                                                                                                                      </v>
          </cell>
          <cell r="C3414" t="str">
            <v xml:space="preserve">M2    </v>
          </cell>
          <cell r="D3414" t="str">
            <v>AS</v>
          </cell>
          <cell r="E3414" t="str">
            <v>120,00</v>
          </cell>
        </row>
        <row r="3415">
          <cell r="A3415">
            <v>10840</v>
          </cell>
          <cell r="B3415" t="str">
            <v xml:space="preserve">PISO EM GRANITO, POLIDO, TIPO AMENDOA/ AMARELO CAPRI/ AMARELO DOURADO CARIOCA OU OUTROS EQUIVALENTES DA REGIAO, FORMATO MENOR OU IGUAL A 3025 CM2, E=  *2* CM                                                                                                                                                                                                                                                                                                                                             </v>
          </cell>
          <cell r="C3415" t="str">
            <v xml:space="preserve">M2    </v>
          </cell>
          <cell r="D3415" t="str">
            <v xml:space="preserve">C </v>
          </cell>
          <cell r="E3415" t="str">
            <v>491,70</v>
          </cell>
        </row>
        <row r="3416">
          <cell r="A3416">
            <v>10841</v>
          </cell>
          <cell r="B3416" t="str">
            <v xml:space="preserve">PISO EM GRANITO, POLIDO, TIPO ANDORINHA/ QUARTZ/ CASTELO/ CORUMBA OU OUTROS EQUIVALENTES DA REGIAO, FORMATO MENOR OU IGUAL A 3025 CM2, E=  *2* CM                                                                                                                                                                                                                                                                                                                                                         </v>
          </cell>
          <cell r="C3416" t="str">
            <v xml:space="preserve">M2    </v>
          </cell>
          <cell r="D3416" t="str">
            <v>CR</v>
          </cell>
          <cell r="E3416" t="str">
            <v>371,09</v>
          </cell>
        </row>
        <row r="3417">
          <cell r="A3417">
            <v>44540</v>
          </cell>
          <cell r="B3417" t="str">
            <v xml:space="preserve">PISO EM GRANITO, POLIDO, TIPO MARFIM, DALLAS, CARAVELAS OU OUTROS EQUIVALENTES DA REGIAO, FORMATO MENOR OU IGUAL A 3025 CM2, E=  *2*CM                                                                                                                                                                                                                                                                                                                                                                    </v>
          </cell>
          <cell r="C3417" t="str">
            <v xml:space="preserve">M2    </v>
          </cell>
          <cell r="D3417" t="str">
            <v>CR</v>
          </cell>
          <cell r="E3417" t="str">
            <v>474,17</v>
          </cell>
        </row>
        <row r="3418">
          <cell r="A3418">
            <v>10842</v>
          </cell>
          <cell r="B3418" t="str">
            <v xml:space="preserve">PISO EM GRANITO, POLIDO, TIPO PRETO SAO GABRIEL/ TIJUCA OU OUTROS EQUIVALENTES DA REGIAO, FORMATO MENOR OU IGUAL A 3025 CM2, E=  *2* CM                                                                                                                                                                                                                                                                                                                                                                   </v>
          </cell>
          <cell r="C3418" t="str">
            <v xml:space="preserve">M2    </v>
          </cell>
          <cell r="D3418" t="str">
            <v>CR</v>
          </cell>
          <cell r="E3418" t="str">
            <v>536,02</v>
          </cell>
        </row>
        <row r="3419">
          <cell r="A3419">
            <v>21108</v>
          </cell>
          <cell r="B3419" t="str">
            <v xml:space="preserve">PISO EM PORCELANATO RETIFICADO EXTRA, FORMATO MENOR OU IGUAL A 2025 CM2                                                                                                                                                                                                                                                                                                                                                                                                                                   </v>
          </cell>
          <cell r="C3419" t="str">
            <v xml:space="preserve">M2    </v>
          </cell>
          <cell r="D3419" t="str">
            <v>CR</v>
          </cell>
          <cell r="E3419" t="str">
            <v>70,37</v>
          </cell>
        </row>
        <row r="3420">
          <cell r="A3420">
            <v>38180</v>
          </cell>
          <cell r="B3420" t="str">
            <v xml:space="preserve">PISO EM REGUA VINILICA SEMIFLEXIVEL, ENCAIXE CLICADO, E = 4 MM (SEM COLOCACAO)                                                                                                                                                                                                                                                                                                                                                                                                                            </v>
          </cell>
          <cell r="C3420" t="str">
            <v xml:space="preserve">M2    </v>
          </cell>
          <cell r="D3420" t="str">
            <v>CR</v>
          </cell>
          <cell r="E3420" t="str">
            <v>169,62</v>
          </cell>
        </row>
        <row r="3421">
          <cell r="A3421">
            <v>40648</v>
          </cell>
          <cell r="B3421" t="str">
            <v xml:space="preserve">PISO EPOXI AUTONIVELANTE, ESPESSURA *4* MM (INCLUSO EXECUCAO)                                                                                                                                                                                                                                                                                                                                                                                                                                             </v>
          </cell>
          <cell r="C3421" t="str">
            <v xml:space="preserve">M2    </v>
          </cell>
          <cell r="D3421" t="str">
            <v>AS</v>
          </cell>
          <cell r="E3421" t="str">
            <v>230,40</v>
          </cell>
        </row>
        <row r="3422">
          <cell r="A3422">
            <v>40649</v>
          </cell>
          <cell r="B3422" t="str">
            <v xml:space="preserve">PISO EPOXI MULTILAYER, ESPESSURA *2* MM (INCLUSO EXECUCAO)                                                                                                                                                                                                                                                                                                                                                                                                                                                </v>
          </cell>
          <cell r="C3422" t="str">
            <v xml:space="preserve">M2    </v>
          </cell>
          <cell r="D3422" t="str">
            <v>AS</v>
          </cell>
          <cell r="E3422" t="str">
            <v>134,20</v>
          </cell>
        </row>
        <row r="3423">
          <cell r="A3423">
            <v>40650</v>
          </cell>
          <cell r="B3423" t="str">
            <v xml:space="preserve">PISO FULGET (GRANITO LAVADO) EM PLACAS DE *40 X 40* CM, E = 2,0 CM (SEM COLOCACAO)                                                                                                                                                                                                                                                                                                                                                                                                                        </v>
          </cell>
          <cell r="C3423" t="str">
            <v xml:space="preserve">M2    </v>
          </cell>
          <cell r="D3423" t="str">
            <v>AS</v>
          </cell>
          <cell r="E3423" t="str">
            <v>172,80</v>
          </cell>
        </row>
        <row r="3424">
          <cell r="A3424">
            <v>40651</v>
          </cell>
          <cell r="B3424" t="str">
            <v xml:space="preserve">PISO FULGET (GRANITO LAVADO) EM PLACAS DE *75 X 75* CM, E = 2,0 CM (SEM COLOCACAO)                                                                                                                                                                                                                                                                                                                                                                                                                        </v>
          </cell>
          <cell r="C3424" t="str">
            <v xml:space="preserve">M2    </v>
          </cell>
          <cell r="D3424" t="str">
            <v>AS</v>
          </cell>
          <cell r="E3424" t="str">
            <v>318,72</v>
          </cell>
        </row>
        <row r="3425">
          <cell r="A3425">
            <v>40652</v>
          </cell>
          <cell r="B3425" t="str">
            <v xml:space="preserve">PISO FULGET (GRANITO LAVADO) MOLDADO IN LOCO (INCLUSO EXECUCAO)                                                                                                                                                                                                                                                                                                                                                                                                                                           </v>
          </cell>
          <cell r="C3425" t="str">
            <v xml:space="preserve">M2    </v>
          </cell>
          <cell r="D3425" t="str">
            <v>AS</v>
          </cell>
          <cell r="E3425" t="str">
            <v>170,88</v>
          </cell>
        </row>
        <row r="3426">
          <cell r="A3426">
            <v>40647</v>
          </cell>
          <cell r="B3426" t="str">
            <v xml:space="preserve">PISO INDUSTRIAL EM CONCRETO ARMADO DE ACABAMENTO POLIDO, ESPESSURA 12 CM (CIMENTO QUEIMADO) (INCLUSO EXECUCAO)                                                                                                                                                                                                                                                                                                                                                                                            </v>
          </cell>
          <cell r="C3426" t="str">
            <v xml:space="preserve">M2    </v>
          </cell>
          <cell r="D3426" t="str">
            <v>AS</v>
          </cell>
          <cell r="E3426" t="str">
            <v>188,16</v>
          </cell>
        </row>
        <row r="3427">
          <cell r="A3427">
            <v>40653</v>
          </cell>
          <cell r="B3427" t="str">
            <v xml:space="preserve">PISO KORODUR (INCLUSO EXECUCAO)                                                                                                                                                                                                                                                                                                                                                                                                                                                                           </v>
          </cell>
          <cell r="C3427" t="str">
            <v xml:space="preserve">M2    </v>
          </cell>
          <cell r="D3427" t="str">
            <v>AS</v>
          </cell>
          <cell r="E3427" t="str">
            <v>144,00</v>
          </cell>
        </row>
        <row r="3428">
          <cell r="A3428">
            <v>36178</v>
          </cell>
          <cell r="B3428" t="str">
            <v xml:space="preserve">PISO PODOTATIL DE CONCRETO - DIRECIONAL E ALERTA, *40 X 40 X 2,5* CM                                                                                                                                                                                                                                                                                                                                                                                                                                      </v>
          </cell>
          <cell r="C3428" t="str">
            <v xml:space="preserve">UN    </v>
          </cell>
          <cell r="D3428" t="str">
            <v>CR</v>
          </cell>
          <cell r="E3428" t="str">
            <v>15,72</v>
          </cell>
        </row>
        <row r="3429">
          <cell r="A3429">
            <v>38195</v>
          </cell>
          <cell r="B3429" t="str">
            <v xml:space="preserve">PISO PORCELANATO, BORDA RETA, EXTRA, FORMATO MAIOR QUE 2025 CM2                                                                                                                                                                                                                                                                                                                                                                                                                                           </v>
          </cell>
          <cell r="C3429" t="str">
            <v xml:space="preserve">M2    </v>
          </cell>
          <cell r="D3429" t="str">
            <v>CR</v>
          </cell>
          <cell r="E3429" t="str">
            <v>83,11</v>
          </cell>
        </row>
        <row r="3430">
          <cell r="A3430">
            <v>38181</v>
          </cell>
          <cell r="B3430" t="str">
            <v xml:space="preserve">PISO TATIL ALERTA OU DIRECIONAL, DE BORRACHA, COLORIDO, 25 X 25 CM, E = 5 MM, PARA COLA                                                                                                                                                                                                                                                                                                                                                                                                                   </v>
          </cell>
          <cell r="C3430" t="str">
            <v xml:space="preserve">M2    </v>
          </cell>
          <cell r="D3430" t="str">
            <v>CR</v>
          </cell>
          <cell r="E3430" t="str">
            <v>231,56</v>
          </cell>
        </row>
        <row r="3431">
          <cell r="A3431">
            <v>38182</v>
          </cell>
          <cell r="B3431" t="str">
            <v xml:space="preserve">PISO TATIL DE ALERTA OU DIRECIONAL DE BORRACHA, PRETO, 25 X 25 CM, E = 5 MM, PARA COLA                                                                                                                                                                                                                                                                                                                                                                                                                    </v>
          </cell>
          <cell r="C3431" t="str">
            <v xml:space="preserve">M2    </v>
          </cell>
          <cell r="D3431" t="str">
            <v>CR</v>
          </cell>
          <cell r="E3431" t="str">
            <v>220,57</v>
          </cell>
        </row>
        <row r="3432">
          <cell r="A3432">
            <v>38186</v>
          </cell>
          <cell r="B3432" t="str">
            <v xml:space="preserve">PISO TATIL DE ALERTA OU DIRECIONAL, DE BORRACHA, COLORIDO, 25 X 25 CM, E = 12 MM, PARA ARGAMASSA                                                                                                                                                                                                                                                                                                                                                                                                          </v>
          </cell>
          <cell r="C3432" t="str">
            <v xml:space="preserve">M2    </v>
          </cell>
          <cell r="D3432" t="str">
            <v>CR</v>
          </cell>
          <cell r="E3432" t="str">
            <v>573,34</v>
          </cell>
        </row>
        <row r="3433">
          <cell r="A3433">
            <v>38185</v>
          </cell>
          <cell r="B3433" t="str">
            <v xml:space="preserve">PISO TATIL DE ALERTA OU DIRECIONAL, DE BORRACHA, PRETO, 25 X 25 CM, E = 12 MM, PARA ARGAMASSA                                                                                                                                                                                                                                                                                                                                                                                                             </v>
          </cell>
          <cell r="C3433" t="str">
            <v xml:space="preserve">M2    </v>
          </cell>
          <cell r="D3433" t="str">
            <v>CR</v>
          </cell>
          <cell r="E3433" t="str">
            <v>510,47</v>
          </cell>
        </row>
        <row r="3434">
          <cell r="A3434">
            <v>40654</v>
          </cell>
          <cell r="B3434" t="str">
            <v xml:space="preserve">PISO URETANO, VERSAO REVESTIMENTO AUTONIVELANTE, ESPESSURA VARIÁVEL DE 3 A 4 MM (INCLUSO EXECUCAO)                                                                                                                                                                                                                                                                                                                                                                                                        </v>
          </cell>
          <cell r="C3434" t="str">
            <v xml:space="preserve">M2    </v>
          </cell>
          <cell r="D3434" t="str">
            <v>AS</v>
          </cell>
          <cell r="E3434" t="str">
            <v>223,68</v>
          </cell>
        </row>
        <row r="3435">
          <cell r="A3435">
            <v>44541</v>
          </cell>
          <cell r="B3435" t="str">
            <v xml:space="preserve">PISO/ REVESTIMENTO EM GRANITO, POLIDO, TIPO ANDORINHA/ QUARTZ/ CASTELO/ CORUMBA OU OUTROS EQUIVALENTES DA REGIAO, FORMATO MAIOR OU IGUAL A 3025 CM2, E = *2*CM                                                                                                                                                                                                                                                                                                                                            </v>
          </cell>
          <cell r="C3435" t="str">
            <v xml:space="preserve">M2    </v>
          </cell>
          <cell r="D3435" t="str">
            <v>CR</v>
          </cell>
          <cell r="E3435" t="str">
            <v>391,71</v>
          </cell>
        </row>
        <row r="3436">
          <cell r="A3436">
            <v>4822</v>
          </cell>
          <cell r="B3436" t="str">
            <v xml:space="preserve">PISO/ REVESTIMENTO EM MARMORE, POLIDO, BRANCO COMUM, FORMATO MAIOR OU IGUAL A 3025 CM2, E = *2* CM                                                                                                                                                                                                                                                                                                                                                                                                        </v>
          </cell>
          <cell r="C3436" t="str">
            <v xml:space="preserve">M2    </v>
          </cell>
          <cell r="D3436" t="str">
            <v>CR</v>
          </cell>
          <cell r="E3436" t="str">
            <v>350,24</v>
          </cell>
        </row>
        <row r="3437">
          <cell r="A3437">
            <v>4818</v>
          </cell>
          <cell r="B3437" t="str">
            <v xml:space="preserve">PISO/ REVESTIMENTO EM MARMORE, POLIDO, BRANCO COMUM, FORMATO MENOR OU IGUAL A 3025 CM2, E = *2* CM                                                                                                                                                                                                                                                                                                                                                                                                        </v>
          </cell>
          <cell r="C3437" t="str">
            <v xml:space="preserve">M2    </v>
          </cell>
          <cell r="D3437" t="str">
            <v xml:space="preserve">C </v>
          </cell>
          <cell r="E3437" t="str">
            <v>360,00</v>
          </cell>
        </row>
        <row r="3438">
          <cell r="A3438">
            <v>39567</v>
          </cell>
          <cell r="B3438" t="str">
            <v xml:space="preserve">PLACA / CHAPA DE GESSO ACARTONADO, ACABAMENTO VINILICO LISO EM UMA DAS FACES, COR BRANCA, BORDA QUADRADA, E = 9,5 MM, *625 X 1250* MM (L X C), PARA FORRO REMOVIVEL                                                                                                                                                                                                                                                                                                                                       </v>
          </cell>
          <cell r="C3438" t="str">
            <v xml:space="preserve">M2    </v>
          </cell>
          <cell r="D3438" t="str">
            <v>CR</v>
          </cell>
          <cell r="E3438" t="str">
            <v>41,88</v>
          </cell>
        </row>
        <row r="3439">
          <cell r="A3439">
            <v>39566</v>
          </cell>
          <cell r="B3439" t="str">
            <v xml:space="preserve">PLACA / CHAPA DE GESSO ACARTONADO, ACABAMENTO VINILICO LISO EM UMA DAS FACES, COR BRANCA, BORDA QUADRADA, E = 9,5 MM, *625 X 625* MM (L X C), PARA FORRO REMOVIVEL                                                                                                                                                                                                                                                                                                                                        </v>
          </cell>
          <cell r="C3439" t="str">
            <v xml:space="preserve">M2    </v>
          </cell>
          <cell r="D3439" t="str">
            <v>CR</v>
          </cell>
          <cell r="E3439" t="str">
            <v>44,32</v>
          </cell>
        </row>
        <row r="3440">
          <cell r="A3440">
            <v>39416</v>
          </cell>
          <cell r="B3440" t="str">
            <v xml:space="preserve">PLACA / CHAPA DE GESSO ACARTONADO, RESISTENTE A UMIDADE (RU), COR VERDE, E = 12,5 MM, 1200 X 1800 MM (L X C)                                                                                                                                                                                                                                                                                                                                                                                              </v>
          </cell>
          <cell r="C3440" t="str">
            <v xml:space="preserve">M2    </v>
          </cell>
          <cell r="D3440" t="str">
            <v>CR</v>
          </cell>
          <cell r="E3440" t="str">
            <v>27,01</v>
          </cell>
        </row>
        <row r="3441">
          <cell r="A3441">
            <v>39417</v>
          </cell>
          <cell r="B3441" t="str">
            <v xml:space="preserve">PLACA / CHAPA DE GESSO ACARTONADO, RESISTENTE A UMIDADE (RU), COR VERDE, E = 12,5 MM, 1200 X 2400 MM (L X C)                                                                                                                                                                                                                                                                                                                                                                                              </v>
          </cell>
          <cell r="C3441" t="str">
            <v xml:space="preserve">M2    </v>
          </cell>
          <cell r="D3441" t="str">
            <v>CR</v>
          </cell>
          <cell r="E3441" t="str">
            <v>26,35</v>
          </cell>
        </row>
        <row r="3442">
          <cell r="A3442">
            <v>43742</v>
          </cell>
          <cell r="B3442" t="str">
            <v xml:space="preserve">PLACA / CHAPA DE GESSO ACARTONADO, RESISTENTE A UMIDADE (RU), COR VERDE, E = 15 MM, 1200 X 2400 MM (L X C)                                                                                                                                                                                                                                                                                                                                                                                                </v>
          </cell>
          <cell r="C3442" t="str">
            <v xml:space="preserve">M2    </v>
          </cell>
          <cell r="D3442" t="str">
            <v>CR</v>
          </cell>
          <cell r="E3442" t="str">
            <v>28,42</v>
          </cell>
        </row>
        <row r="3443">
          <cell r="A3443">
            <v>39414</v>
          </cell>
          <cell r="B3443" t="str">
            <v xml:space="preserve">PLACA / CHAPA DE GESSO ACARTONADO, RESISTENTE AO FOGO (RF), COR ROSA, E = 12,5 MM, 1200 X 1800 MM (L X C)                                                                                                                                                                                                                                                                                                                                                                                                 </v>
          </cell>
          <cell r="C3443" t="str">
            <v xml:space="preserve">M2    </v>
          </cell>
          <cell r="D3443" t="str">
            <v>CR</v>
          </cell>
          <cell r="E3443" t="str">
            <v>25,58</v>
          </cell>
        </row>
        <row r="3444">
          <cell r="A3444">
            <v>39415</v>
          </cell>
          <cell r="B3444" t="str">
            <v xml:space="preserve">PLACA / CHAPA DE GESSO ACARTONADO, RESISTENTE AO FOGO (RF), COR ROSA, E = 12,5 MM, 1200 X 2400 MM (L X C)                                                                                                                                                                                                                                                                                                                                                                                                 </v>
          </cell>
          <cell r="C3444" t="str">
            <v xml:space="preserve">M2    </v>
          </cell>
          <cell r="D3444" t="str">
            <v>CR</v>
          </cell>
          <cell r="E3444" t="str">
            <v>22,05</v>
          </cell>
        </row>
        <row r="3445">
          <cell r="A3445">
            <v>43740</v>
          </cell>
          <cell r="B3445" t="str">
            <v xml:space="preserve">PLACA / CHAPA DE GESSO ACARTONADO, RESISTENTE AO FOGO (RF), COR ROSA, E = 15 MM, 1200 X 2400 MM (L X C)                                                                                                                                                                                                                                                                                                                                                                                                   </v>
          </cell>
          <cell r="C3445" t="str">
            <v xml:space="preserve">M2    </v>
          </cell>
          <cell r="D3445" t="str">
            <v>CR</v>
          </cell>
          <cell r="E3445" t="str">
            <v>26,93</v>
          </cell>
        </row>
        <row r="3446">
          <cell r="A3446">
            <v>39412</v>
          </cell>
          <cell r="B3446" t="str">
            <v xml:space="preserve">PLACA / CHAPA DE GESSO ACARTONADO, STANDARD (ST), COR BRANCA, E = 12,5 MM, 1200 X 1800 MM (L X C)                                                                                                                                                                                                                                                                                                                                                                                                         </v>
          </cell>
          <cell r="C3446" t="str">
            <v xml:space="preserve">M2    </v>
          </cell>
          <cell r="D3446" t="str">
            <v xml:space="preserve">C </v>
          </cell>
          <cell r="E3446" t="str">
            <v>18,47</v>
          </cell>
        </row>
        <row r="3447">
          <cell r="A3447">
            <v>39413</v>
          </cell>
          <cell r="B3447" t="str">
            <v xml:space="preserve">PLACA / CHAPA DE GESSO ACARTONADO, STANDARD (ST), COR BRANCA, E = 12,5 MM, 1200 X 2400 MM (L X C)                                                                                                                                                                                                                                                                                                                                                                                                         </v>
          </cell>
          <cell r="C3447" t="str">
            <v xml:space="preserve">M2    </v>
          </cell>
          <cell r="D3447" t="str">
            <v>CR</v>
          </cell>
          <cell r="E3447" t="str">
            <v>19,97</v>
          </cell>
        </row>
        <row r="3448">
          <cell r="A3448">
            <v>43741</v>
          </cell>
          <cell r="B3448" t="str">
            <v xml:space="preserve">PLACA / CHAPA DE GESSO ACARTONADO, STANDARD (ST), COR BRANCA, E = 15 MM, 1200 X 2400 MM (L X C)                                                                                                                                                                                                                                                                                                                                                                                                           </v>
          </cell>
          <cell r="C3448" t="str">
            <v xml:space="preserve">M2    </v>
          </cell>
          <cell r="D3448" t="str">
            <v>CR</v>
          </cell>
          <cell r="E3448" t="str">
            <v>21,29</v>
          </cell>
        </row>
        <row r="3449">
          <cell r="A3449">
            <v>11062</v>
          </cell>
          <cell r="B3449" t="str">
            <v xml:space="preserve">PLACA CIMENTICIA LISA E = 10 MM, DE 1,20 X *2,50* M (SEM AMIANTO)                                                                                                                                                                                                                                                                                                                                                                                                                                         </v>
          </cell>
          <cell r="C3449" t="str">
            <v xml:space="preserve">M2    </v>
          </cell>
          <cell r="D3449" t="str">
            <v>CR</v>
          </cell>
          <cell r="E3449" t="str">
            <v>51,88</v>
          </cell>
        </row>
        <row r="3450">
          <cell r="A3450">
            <v>11063</v>
          </cell>
          <cell r="B3450" t="str">
            <v xml:space="preserve">PLACA CIMENTICIA LISA E = 6 MM, DE 1,20 X *2,50* M (SEM AMIANTO)                                                                                                                                                                                                                                                                                                                                                                                                                                          </v>
          </cell>
          <cell r="C3450" t="str">
            <v xml:space="preserve">M2    </v>
          </cell>
          <cell r="D3450" t="str">
            <v>CR</v>
          </cell>
          <cell r="E3450" t="str">
            <v>31,75</v>
          </cell>
        </row>
        <row r="3451">
          <cell r="A3451">
            <v>13521</v>
          </cell>
          <cell r="B3451" t="str">
            <v xml:space="preserve">PLACA DE ACO ESMALTADA PARA  IDENTIFICACAO DE RUA, *45 CM X 20* CM                                                                                                                                                                                                                                                                                                                                                                                                                                        </v>
          </cell>
          <cell r="C3451" t="str">
            <v xml:space="preserve">UN    </v>
          </cell>
          <cell r="D3451" t="str">
            <v>AS</v>
          </cell>
          <cell r="E3451" t="str">
            <v>82,50</v>
          </cell>
        </row>
        <row r="3452">
          <cell r="A3452">
            <v>10851</v>
          </cell>
          <cell r="B3452" t="str">
            <v xml:space="preserve">PLACA DE ACRILICO TRANSPARENTE ADESIVADA PARA SINALIZACAO DE PORTAS, BORDA POLIDA, DE *25 X 8*, E = 6 MM (NAO INCLUI ACESSORIOS PARA FIXACAO)                                                                                                                                                                                                                                                                                                                                                             </v>
          </cell>
          <cell r="C3452" t="str">
            <v xml:space="preserve">UN    </v>
          </cell>
          <cell r="D3452" t="str">
            <v>AS</v>
          </cell>
          <cell r="E3452" t="str">
            <v>94,28</v>
          </cell>
        </row>
        <row r="3453">
          <cell r="A3453">
            <v>39515</v>
          </cell>
          <cell r="B3453" t="str">
            <v xml:space="preserve">PLACA DE FIBRA MINERAL PARA FORRO, DE 1250 X 625 MM, E = 15 MM, BORDA RETA, COM PINTURA ANTIMOFO (NAO INCLUI PERFIS)                                                                                                                                                                                                                                                                                                                                                                                      </v>
          </cell>
          <cell r="C3453" t="str">
            <v xml:space="preserve">UN    </v>
          </cell>
          <cell r="D3453" t="str">
            <v>AS</v>
          </cell>
          <cell r="E3453" t="str">
            <v>61,45</v>
          </cell>
        </row>
        <row r="3454">
          <cell r="A3454">
            <v>39516</v>
          </cell>
          <cell r="B3454" t="str">
            <v xml:space="preserve">PLACA DE FIBRA MINERAL PARA FORRO, DE 625 X 625 MM, E = 15 MM, BORDA REBAIXADA PARA PERFIL 24 MM, COM PINTURA ANTIMOFO (NAO INCLUI PERFIS)                                                                                                                                                                                                                                                                                                                                                                </v>
          </cell>
          <cell r="C3454" t="str">
            <v xml:space="preserve">UN    </v>
          </cell>
          <cell r="D3454" t="str">
            <v>AS</v>
          </cell>
          <cell r="E3454" t="str">
            <v>51,80</v>
          </cell>
        </row>
        <row r="3455">
          <cell r="A3455">
            <v>39514</v>
          </cell>
          <cell r="B3455" t="str">
            <v xml:space="preserve">PLACA DE FIBRA MINERAL PARA FORRO, DE 625 X 625 MM, E = 15 MM, BORDA RETA, COM PINTURA ANTIMOFO (NAO INCLUI PERFIS)                                                                                                                                                                                                                                                                                                                                                                                       </v>
          </cell>
          <cell r="C3455" t="str">
            <v xml:space="preserve">UN    </v>
          </cell>
          <cell r="D3455" t="str">
            <v>AS</v>
          </cell>
          <cell r="E3455" t="str">
            <v>32,23</v>
          </cell>
        </row>
        <row r="3456">
          <cell r="A3456">
            <v>4812</v>
          </cell>
          <cell r="B3456" t="str">
            <v xml:space="preserve">PLACA DE GESSO PARA FORRO, *60 X 60* CM, ESPESSURA DE 12 MM (SEM COLOCACAO)                                                                                                                                                                                                                                                                                                                                                                                                                               </v>
          </cell>
          <cell r="C3456" t="str">
            <v xml:space="preserve">M2    </v>
          </cell>
          <cell r="D3456" t="str">
            <v>CR</v>
          </cell>
          <cell r="E3456" t="str">
            <v>11,08</v>
          </cell>
        </row>
        <row r="3457">
          <cell r="A3457">
            <v>10849</v>
          </cell>
          <cell r="B3457" t="str">
            <v xml:space="preserve">PLACA DE INAUGURACAO EM BRONZE *35X 50*CM                                                                                                                                                                                                                                                                                                                                                                                                                                                                 </v>
          </cell>
          <cell r="C3457" t="str">
            <v xml:space="preserve">UN    </v>
          </cell>
          <cell r="D3457" t="str">
            <v>AS</v>
          </cell>
          <cell r="E3457" t="str">
            <v>1.200,01</v>
          </cell>
        </row>
        <row r="3458">
          <cell r="A3458">
            <v>10848</v>
          </cell>
          <cell r="B3458" t="str">
            <v xml:space="preserve">PLACA DE INAUGURACAO METALICA, *40* CM X *60* CM                                                                                                                                                                                                                                                                                                                                                                                                                                                          </v>
          </cell>
          <cell r="C3458" t="str">
            <v xml:space="preserve">UN    </v>
          </cell>
          <cell r="D3458" t="str">
            <v>AS</v>
          </cell>
          <cell r="E3458" t="str">
            <v>753,75</v>
          </cell>
        </row>
        <row r="3459">
          <cell r="A3459">
            <v>4813</v>
          </cell>
          <cell r="B3459" t="str">
            <v xml:space="preserve">PLACA DE OBRA (PARA CONSTRUCAO CIVIL) EM CHAPA GALVANIZADA *N. 22*, ADESIVADA, DE *2,4 X 1,2* M (SEM POSTES PARA FIXACAO)                                                                                                                                                                                                                                                                                                                                                                                 </v>
          </cell>
          <cell r="C3459" t="str">
            <v xml:space="preserve">M2    </v>
          </cell>
          <cell r="D3459" t="str">
            <v>AS</v>
          </cell>
          <cell r="E3459" t="str">
            <v>250,00</v>
          </cell>
        </row>
        <row r="3460">
          <cell r="A3460">
            <v>37560</v>
          </cell>
          <cell r="B3460" t="str">
            <v xml:space="preserve">PLACA DE SINALIZACAO DE SEGURANCA CONTRA INCENDIO - ALERTA, TRIANGULAR, BASE DE *30* CM, EM PVC *2* MM ANTI-CHAMAS (SIMBOLOS, CORES E PICTOGRAMAS CONFORME NBR 16820)                                                                                                                                                                                                                                                                                                                                     </v>
          </cell>
          <cell r="C3460" t="str">
            <v xml:space="preserve">UN    </v>
          </cell>
          <cell r="D3460" t="str">
            <v>AS</v>
          </cell>
          <cell r="E3460" t="str">
            <v>51,79</v>
          </cell>
        </row>
        <row r="3461">
          <cell r="A3461">
            <v>37557</v>
          </cell>
          <cell r="B3461" t="str">
            <v xml:space="preserve">PLACA DE SINALIZACAO DE SEGURANCA CONTRA INCENDIO, FOTOLUMINESCENTE, QUADRADA, *14 X 14* CM, EM PVC *2* MM ANTI-CHAMAS (SIMBOLOS, CORES E PICTOGRAMAS CONFORME NBR 16820)                                                                                                                                                                                                                                                                                                                                 </v>
          </cell>
          <cell r="C3461" t="str">
            <v xml:space="preserve">UN    </v>
          </cell>
          <cell r="D3461" t="str">
            <v>AS</v>
          </cell>
          <cell r="E3461" t="str">
            <v>15,73</v>
          </cell>
        </row>
        <row r="3462">
          <cell r="A3462">
            <v>37556</v>
          </cell>
          <cell r="B3462" t="str">
            <v xml:space="preserve">PLACA DE SINALIZACAO DE SEGURANCA CONTRA INCENDIO, FOTOLUMINESCENTE, QUADRADA, *20 X 20* CM, EM PVC *2* MM ANTI-CHAMAS (SIMBOLOS, CORES E PICTOGRAMAS CONFORME NBR 16820)                                                                                                                                                                                                                                                                                                                                 </v>
          </cell>
          <cell r="C3462" t="str">
            <v xml:space="preserve">UN    </v>
          </cell>
          <cell r="D3462" t="str">
            <v>AS</v>
          </cell>
          <cell r="E3462" t="str">
            <v>30,43</v>
          </cell>
        </row>
        <row r="3463">
          <cell r="A3463">
            <v>37559</v>
          </cell>
          <cell r="B3463" t="str">
            <v xml:space="preserve">PLACA DE SINALIZACAO DE SEGURANCA CONTRA INCENDIO, FOTOLUMINESCENTE, RETANGULAR, *12 X 40* CM, EM PVC *2* MM ANTI-CHAMAS (SIMBOLOS, CORES E PICTOGRAMAS CONFORME NBR 16820)                                                                                                                                                                                                                                                                                                                               </v>
          </cell>
          <cell r="C3463" t="str">
            <v xml:space="preserve">UN    </v>
          </cell>
          <cell r="D3463" t="str">
            <v>AS</v>
          </cell>
          <cell r="E3463" t="str">
            <v>37,33</v>
          </cell>
        </row>
        <row r="3464">
          <cell r="A3464">
            <v>37539</v>
          </cell>
          <cell r="B3464" t="str">
            <v xml:space="preserve">PLACA DE SINALIZACAO DE SEGURANCA CONTRA INCENDIO, FOTOLUMINESCENTE, RETANGULAR, *13 X 26* CM, EM PVC *2* MM ANTI-CHAMAS (SIMBOLOS, CORES E PICTOGRAMAS CONFORME NBR 16820)                                                                                                                                                                                                                                                                                                                               </v>
          </cell>
          <cell r="C3464" t="str">
            <v xml:space="preserve">UN    </v>
          </cell>
          <cell r="D3464" t="str">
            <v>AS</v>
          </cell>
          <cell r="E3464" t="str">
            <v>26,31</v>
          </cell>
        </row>
        <row r="3465">
          <cell r="A3465">
            <v>37558</v>
          </cell>
          <cell r="B3465" t="str">
            <v xml:space="preserve">PLACA DE SINALIZACAO DE SEGURANCA CONTRA INCENDIO, FOTOLUMINESCENTE, RETANGULAR, *20 X 40* CM, EM PVC *2* MM ANTI-CHAMAS (SIMBOLOS, CORES E PICTOGRAMAS CONFORME NBR 16820)                                                                                                                                                                                                                                                                                                                               </v>
          </cell>
          <cell r="C3465" t="str">
            <v xml:space="preserve">UN    </v>
          </cell>
          <cell r="D3465" t="str">
            <v>AS</v>
          </cell>
          <cell r="E3465" t="str">
            <v>49,05</v>
          </cell>
        </row>
        <row r="3466">
          <cell r="A3466">
            <v>34723</v>
          </cell>
          <cell r="B3466" t="str">
            <v xml:space="preserve">PLACA DE SINALIZACAO EM CHAPA DE ACO NUM 16 COM PINTURA REFLETIVA                                                                                                                                                                                                                                                                                                                                                                                                                                         </v>
          </cell>
          <cell r="C3466" t="str">
            <v xml:space="preserve">M2    </v>
          </cell>
          <cell r="D3466" t="str">
            <v>AS</v>
          </cell>
          <cell r="E3466" t="str">
            <v>577,50</v>
          </cell>
        </row>
        <row r="3467">
          <cell r="A3467">
            <v>34721</v>
          </cell>
          <cell r="B3467" t="str">
            <v xml:space="preserve">PLACA DE SINALIZACAO EM CHAPA DE ALUMINIO COM PINTURA REFLETIVA, E = 2 MM                                                                                                                                                                                                                                                                                                                                                                                                                                 </v>
          </cell>
          <cell r="C3467" t="str">
            <v xml:space="preserve">M2    </v>
          </cell>
          <cell r="D3467" t="str">
            <v>AS</v>
          </cell>
          <cell r="E3467" t="str">
            <v>720,00</v>
          </cell>
        </row>
        <row r="3468">
          <cell r="A3468">
            <v>4309</v>
          </cell>
          <cell r="B3468" t="str">
            <v xml:space="preserve">PLACA DE VENTILACAO PARA TELHA DE FIBROCIMENTO CANALETE 49 KALHETA                                                                                                                                                                                                                                                                                                                                                                                                                                        </v>
          </cell>
          <cell r="C3468" t="str">
            <v xml:space="preserve">UN    </v>
          </cell>
          <cell r="D3468" t="str">
            <v>CR</v>
          </cell>
          <cell r="E3468" t="str">
            <v>9,30</v>
          </cell>
        </row>
        <row r="3469">
          <cell r="A3469">
            <v>4307</v>
          </cell>
          <cell r="B3469" t="str">
            <v xml:space="preserve">PLACA DE VENTILACAO PARA TELHA DE FIBROCIMENTO, CANALETE 90 OU KALHETAO                                                                                                                                                                                                                                                                                                                                                                                                                                   </v>
          </cell>
          <cell r="C3469" t="str">
            <v xml:space="preserve">UN    </v>
          </cell>
          <cell r="D3469" t="str">
            <v>CR</v>
          </cell>
          <cell r="E3469" t="str">
            <v>15,92</v>
          </cell>
        </row>
        <row r="3470">
          <cell r="A3470">
            <v>10850</v>
          </cell>
          <cell r="B3470" t="str">
            <v xml:space="preserve">PLACA NUMERACAO RESIDENCIAL EM CHAPA GALVANIZADA ESMALTADA 12 X 18 CM                                                                                                                                                                                                                                                                                                                                                                                                                                     </v>
          </cell>
          <cell r="C3470" t="str">
            <v xml:space="preserve">UN    </v>
          </cell>
          <cell r="D3470" t="str">
            <v>AS</v>
          </cell>
          <cell r="E3470" t="str">
            <v>37,50</v>
          </cell>
        </row>
        <row r="3471">
          <cell r="A3471">
            <v>42438</v>
          </cell>
          <cell r="B3471" t="str">
            <v xml:space="preserve">PLACA ORIENTATIVA SOBRE EXERCÍCIOS, 2,00M X 1,00M, EM TUBO DE ACO CARBONO, PINTURA NO PROCESSO ELETROSTATICO - PARA ACADEMIA AO AR LIVRE / ACADEMIA DA TERCEIRA IDADE - ATI                                                                                                                                                                                                                                                                                                                               </v>
          </cell>
          <cell r="C3471" t="str">
            <v xml:space="preserve">UN    </v>
          </cell>
          <cell r="D3471" t="str">
            <v>AS</v>
          </cell>
          <cell r="E3471" t="str">
            <v>2.090,75</v>
          </cell>
        </row>
        <row r="3472">
          <cell r="A3472">
            <v>4792</v>
          </cell>
          <cell r="B3472" t="str">
            <v xml:space="preserve">PLACA VINILICA SEMIFLEXIVEL PARA PISOS, E = 3,2 MM, 30 X 30 CM (SEM COLOCACAO)                                                                                                                                                                                                                                                                                                                                                                                                                            </v>
          </cell>
          <cell r="C3472" t="str">
            <v xml:space="preserve">M2    </v>
          </cell>
          <cell r="D3472" t="str">
            <v>CR</v>
          </cell>
          <cell r="E3472" t="str">
            <v>162,83</v>
          </cell>
        </row>
        <row r="3473">
          <cell r="A3473">
            <v>4790</v>
          </cell>
          <cell r="B3473" t="str">
            <v xml:space="preserve">PLACA VINILICA SEMIFLEXIVEL PARA REVESTIMENTO DE PISOS E PAREDES, E = 2 MM (SEM COLOCACAO)                                                                                                                                                                                                                                                                                                                                                                                                                </v>
          </cell>
          <cell r="C3473" t="str">
            <v xml:space="preserve">M2    </v>
          </cell>
          <cell r="D3473" t="str">
            <v xml:space="preserve">C </v>
          </cell>
          <cell r="E3473" t="str">
            <v>97,90</v>
          </cell>
        </row>
        <row r="3474">
          <cell r="A3474">
            <v>40671</v>
          </cell>
          <cell r="B3474" t="str">
            <v xml:space="preserve">PLACA/PISO DE CONCRETO POROSO/ PAVIMENTO PERMEAVEL/BLOCO DRENANTE DE CONCRETO, 40 CM X 40 CM, E = 6 CM, COR NATURAL                                                                                                                                                                                                                                                                                                                                                                                       </v>
          </cell>
          <cell r="C3474" t="str">
            <v xml:space="preserve">M2    </v>
          </cell>
          <cell r="D3474" t="str">
            <v>CR</v>
          </cell>
          <cell r="E3474" t="str">
            <v>103,17</v>
          </cell>
        </row>
        <row r="3475">
          <cell r="A3475">
            <v>7552</v>
          </cell>
          <cell r="B3475" t="str">
            <v xml:space="preserve">PLACA/TAMPA CEGA EM LATAO ESCOVADO PARA CONDULETE EM LIGA DE ALUMINIO 4 X 4"                                                                                                                                                                                                                                                                                                                                                                                                                              </v>
          </cell>
          <cell r="C3475" t="str">
            <v xml:space="preserve">UN    </v>
          </cell>
          <cell r="D3475" t="str">
            <v>CR</v>
          </cell>
          <cell r="E3475" t="str">
            <v>22,50</v>
          </cell>
        </row>
        <row r="3476">
          <cell r="A3476">
            <v>4893</v>
          </cell>
          <cell r="B3476" t="str">
            <v xml:space="preserve">PLUG OU BUJAO DE FERRO GALVANIZADO, DE 1 1/2"                                                                                                                                                                                                                                                                                                                                                                                                                                                             </v>
          </cell>
          <cell r="C3476" t="str">
            <v xml:space="preserve">UN    </v>
          </cell>
          <cell r="D3476" t="str">
            <v>AS</v>
          </cell>
          <cell r="E3476" t="str">
            <v>14,56</v>
          </cell>
        </row>
        <row r="3477">
          <cell r="A3477">
            <v>4894</v>
          </cell>
          <cell r="B3477" t="str">
            <v xml:space="preserve">PLUG OU BUJAO DE FERRO GALVANIZADO, DE 1 1/4"                                                                                                                                                                                                                                                                                                                                                                                                                                                             </v>
          </cell>
          <cell r="C3477" t="str">
            <v xml:space="preserve">UN    </v>
          </cell>
          <cell r="D3477" t="str">
            <v>AS</v>
          </cell>
          <cell r="E3477" t="str">
            <v>12,49</v>
          </cell>
        </row>
        <row r="3478">
          <cell r="A3478">
            <v>4888</v>
          </cell>
          <cell r="B3478" t="str">
            <v xml:space="preserve">PLUG OU BUJAO DE FERRO GALVANIZADO, DE 1/2"                                                                                                                                                                                                                                                                                                                                                                                                                                                               </v>
          </cell>
          <cell r="C3478" t="str">
            <v xml:space="preserve">UN    </v>
          </cell>
          <cell r="D3478" t="str">
            <v>AS</v>
          </cell>
          <cell r="E3478" t="str">
            <v>4,25</v>
          </cell>
        </row>
        <row r="3479">
          <cell r="A3479">
            <v>4890</v>
          </cell>
          <cell r="B3479" t="str">
            <v xml:space="preserve">PLUG OU BUJAO DE FERRO GALVANIZADO, DE 1"                                                                                                                                                                                                                                                                                                                                                                                                                                                                 </v>
          </cell>
          <cell r="C3479" t="str">
            <v xml:space="preserve">UN    </v>
          </cell>
          <cell r="D3479" t="str">
            <v>AS</v>
          </cell>
          <cell r="E3479" t="str">
            <v>7,99</v>
          </cell>
        </row>
        <row r="3480">
          <cell r="A3480">
            <v>12411</v>
          </cell>
          <cell r="B3480" t="str">
            <v xml:space="preserve">PLUG OU BUJAO DE FERRO GALVANIZADO, DE 2 1/2"                                                                                                                                                                                                                                                                                                                                                                                                                                                             </v>
          </cell>
          <cell r="C3480" t="str">
            <v xml:space="preserve">UN    </v>
          </cell>
          <cell r="D3480" t="str">
            <v>AS</v>
          </cell>
          <cell r="E3480" t="str">
            <v>43,04</v>
          </cell>
        </row>
        <row r="3481">
          <cell r="A3481">
            <v>4891</v>
          </cell>
          <cell r="B3481" t="str">
            <v xml:space="preserve">PLUG OU BUJAO DE FERRO GALVANIZADO, DE 2"                                                                                                                                                                                                                                                                                                                                                                                                                                                                 </v>
          </cell>
          <cell r="C3481" t="str">
            <v xml:space="preserve">UN    </v>
          </cell>
          <cell r="D3481" t="str">
            <v>AS</v>
          </cell>
          <cell r="E3481" t="str">
            <v>21,52</v>
          </cell>
        </row>
        <row r="3482">
          <cell r="A3482">
            <v>4889</v>
          </cell>
          <cell r="B3482" t="str">
            <v xml:space="preserve">PLUG OU BUJAO DE FERRO GALVANIZADO, DE 3/4"                                                                                                                                                                                                                                                                                                                                                                                                                                                               </v>
          </cell>
          <cell r="C3482" t="str">
            <v xml:space="preserve">UN    </v>
          </cell>
          <cell r="D3482" t="str">
            <v>AS</v>
          </cell>
          <cell r="E3482" t="str">
            <v>5,75</v>
          </cell>
        </row>
        <row r="3483">
          <cell r="A3483">
            <v>4892</v>
          </cell>
          <cell r="B3483" t="str">
            <v xml:space="preserve">PLUG OU BUJAO DE FERRO GALVANIZADO, DE 3"                                                                                                                                                                                                                                                                                                                                                                                                                                                                 </v>
          </cell>
          <cell r="C3483" t="str">
            <v xml:space="preserve">UN    </v>
          </cell>
          <cell r="D3483" t="str">
            <v>AS</v>
          </cell>
          <cell r="E3483" t="str">
            <v>60,26</v>
          </cell>
        </row>
        <row r="3484">
          <cell r="A3484">
            <v>12412</v>
          </cell>
          <cell r="B3484" t="str">
            <v xml:space="preserve">PLUG OU BUJAO DE FERRO GALVANIZADO, DE 4"                                                                                                                                                                                                                                                                                                                                                                                                                                                                 </v>
          </cell>
          <cell r="C3484" t="str">
            <v xml:space="preserve">UN    </v>
          </cell>
          <cell r="D3484" t="str">
            <v>AS</v>
          </cell>
          <cell r="E3484" t="str">
            <v>112,01</v>
          </cell>
        </row>
        <row r="3485">
          <cell r="A3485">
            <v>4907</v>
          </cell>
          <cell r="B3485" t="str">
            <v xml:space="preserve">PLUG PVC, JE, DN 100 MM, PARA REDE COLETORA ESGOTO                                                                                                                                                                                                                                                                                                                                                                                                                                                        </v>
          </cell>
          <cell r="C3485" t="str">
            <v xml:space="preserve">UN    </v>
          </cell>
          <cell r="D3485" t="str">
            <v>CR</v>
          </cell>
          <cell r="E3485" t="str">
            <v>22,87</v>
          </cell>
        </row>
        <row r="3486">
          <cell r="A3486">
            <v>4902</v>
          </cell>
          <cell r="B3486" t="str">
            <v xml:space="preserve">PLUG PVC, JE, DN 150 MM, PARA REDE COLETORA ESGOTO                                                                                                                                                                                                                                                                                                                                                                                                                                                        </v>
          </cell>
          <cell r="C3486" t="str">
            <v xml:space="preserve">UN    </v>
          </cell>
          <cell r="D3486" t="str">
            <v>CR</v>
          </cell>
          <cell r="E3486" t="str">
            <v>59,33</v>
          </cell>
        </row>
        <row r="3487">
          <cell r="A3487">
            <v>11096</v>
          </cell>
          <cell r="B3487" t="str">
            <v xml:space="preserve">PO DE MARMORE (POSTO PEDREIRA/FORNECEDOR, SEM FRETE)                                                                                                                                                                                                                                                                                                                                                                                                                                                      </v>
          </cell>
          <cell r="C3487" t="str">
            <v xml:space="preserve">KG    </v>
          </cell>
          <cell r="D3487" t="str">
            <v>CR</v>
          </cell>
          <cell r="E3487" t="str">
            <v>1,41</v>
          </cell>
        </row>
        <row r="3488">
          <cell r="A3488">
            <v>4741</v>
          </cell>
          <cell r="B3488" t="str">
            <v xml:space="preserve">PO DE PEDRA (POSTO PEDREIRA/FORNECEDOR, SEM FRETE)                                                                                                                                                                                                                                                                                                                                                                                                                                                        </v>
          </cell>
          <cell r="C3488" t="str">
            <v xml:space="preserve">M3    </v>
          </cell>
          <cell r="D3488" t="str">
            <v>CR</v>
          </cell>
          <cell r="E3488" t="str">
            <v>96,94</v>
          </cell>
        </row>
        <row r="3489">
          <cell r="A3489">
            <v>4752</v>
          </cell>
          <cell r="B3489" t="str">
            <v xml:space="preserve">POCEIRO / ESCAVADOR DE VALAS E TUBULOES                                                                                                                                                                                                                                                                                                                                                                                                                                                                   </v>
          </cell>
          <cell r="C3489" t="str">
            <v xml:space="preserve">H     </v>
          </cell>
          <cell r="D3489" t="str">
            <v>CR</v>
          </cell>
          <cell r="E3489" t="str">
            <v>14,11</v>
          </cell>
        </row>
        <row r="3490">
          <cell r="A3490">
            <v>41091</v>
          </cell>
          <cell r="B3490" t="str">
            <v xml:space="preserve">POCEIRO / ESCAVADOR DE VALAS E TUBULOES (MENSALISTA)                                                                                                                                                                                                                                                                                                                                                                                                                                                      </v>
          </cell>
          <cell r="C3490" t="str">
            <v xml:space="preserve">MES   </v>
          </cell>
          <cell r="D3490" t="str">
            <v>CR</v>
          </cell>
          <cell r="E3490" t="str">
            <v>2.480,50</v>
          </cell>
        </row>
        <row r="3491">
          <cell r="A3491">
            <v>13954</v>
          </cell>
          <cell r="B3491" t="str">
            <v xml:space="preserve">POLIDORA DE PISO (POLITRIZ) ELETRICA, MOTOR MONOFASICO DE 4 HP, PESO DE 100 KG, DIAMETRO DO TRABALHO DE 450 MM                                                                                                                                                                                                                                                                                                                                                                                            </v>
          </cell>
          <cell r="C3491" t="str">
            <v xml:space="preserve">UN    </v>
          </cell>
          <cell r="D3491" t="str">
            <v>AS</v>
          </cell>
          <cell r="E3491" t="str">
            <v>7.693,61</v>
          </cell>
        </row>
        <row r="3492">
          <cell r="A3492">
            <v>3411</v>
          </cell>
          <cell r="B3492" t="str">
            <v xml:space="preserve">POLIESTIRENO EXPANDIDO/EPS (ISOPOR), PEROLAS, PARA CONCRETO LEVE                                                                                                                                                                                                                                                                                                                                                                                                                                          </v>
          </cell>
          <cell r="C3492" t="str">
            <v xml:space="preserve">KG    </v>
          </cell>
          <cell r="D3492" t="str">
            <v>AS</v>
          </cell>
          <cell r="E3492" t="str">
            <v>82,28</v>
          </cell>
        </row>
        <row r="3493">
          <cell r="A3493">
            <v>39995</v>
          </cell>
          <cell r="B3493" t="str">
            <v xml:space="preserve">POLIESTIRENO EXPANDIDO/EPS (ISOPOR), TIPO 2F, BLOCO                                                                                                                                                                                                                                                                                                                                                                                                                                                       </v>
          </cell>
          <cell r="C3493" t="str">
            <v xml:space="preserve">M3    </v>
          </cell>
          <cell r="D3493" t="str">
            <v>AS</v>
          </cell>
          <cell r="E3493" t="str">
            <v>633,03</v>
          </cell>
        </row>
        <row r="3494">
          <cell r="A3494">
            <v>11615</v>
          </cell>
          <cell r="B3494" t="str">
            <v xml:space="preserve">POLIESTIRENO EXPANDIDO/EPS (ISOPOR), TIPO 2F, PLACA, ISOLAMENTO TERMOACUSTICO, E = 10 MM, 1000 X 500 MM                                                                                                                                                                                                                                                                                                                                                                                                   </v>
          </cell>
          <cell r="C3494" t="str">
            <v xml:space="preserve">M2    </v>
          </cell>
          <cell r="D3494" t="str">
            <v>AS</v>
          </cell>
          <cell r="E3494" t="str">
            <v>5,37</v>
          </cell>
        </row>
        <row r="3495">
          <cell r="A3495">
            <v>3408</v>
          </cell>
          <cell r="B3495" t="str">
            <v xml:space="preserve">POLIESTIRENO EXPANDIDO/EPS (ISOPOR), TIPO 2F, PLACA, ISOLAMENTO TERMOACUSTICO, E = 20 MM, 1000 X 500 MM                                                                                                                                                                                                                                                                                                                                                                                                   </v>
          </cell>
          <cell r="C3495" t="str">
            <v xml:space="preserve">M2    </v>
          </cell>
          <cell r="D3495" t="str">
            <v>AS</v>
          </cell>
          <cell r="E3495" t="str">
            <v>14,26</v>
          </cell>
        </row>
        <row r="3496">
          <cell r="A3496">
            <v>3409</v>
          </cell>
          <cell r="B3496" t="str">
            <v xml:space="preserve">POLIESTIRENO EXPANDIDO/EPS (ISOPOR), TIPO 2F, PLACA, ISOLAMENTO TERMOACUSTICO, E = 50 MM, 1000 X 500 MM                                                                                                                                                                                                                                                                                                                                                                                                   </v>
          </cell>
          <cell r="C3496" t="str">
            <v xml:space="preserve">M2    </v>
          </cell>
          <cell r="D3496" t="str">
            <v>AS</v>
          </cell>
          <cell r="E3496" t="str">
            <v>35,65</v>
          </cell>
        </row>
        <row r="3497">
          <cell r="A3497">
            <v>11427</v>
          </cell>
          <cell r="B3497" t="str">
            <v xml:space="preserve">POLVORA NEGRA                                                                                                                                                                                                                                                                                                                                                                                                                                                                                             </v>
          </cell>
          <cell r="C3497" t="str">
            <v xml:space="preserve">KG    </v>
          </cell>
          <cell r="D3497" t="str">
            <v>AS</v>
          </cell>
          <cell r="E3497" t="str">
            <v>98,06</v>
          </cell>
        </row>
        <row r="3498">
          <cell r="A3498">
            <v>4491</v>
          </cell>
          <cell r="B3498" t="str">
            <v xml:space="preserve">PONTALETE *7,5 X 7,5* CM EM PINUS, MISTA OU EQUIVALENTE DA REGIAO - BRUTA                                                                                                                                                                                                                                                                                                                                                                                                                                 </v>
          </cell>
          <cell r="C3498" t="str">
            <v xml:space="preserve">M     </v>
          </cell>
          <cell r="D3498" t="str">
            <v>CR</v>
          </cell>
          <cell r="E3498" t="str">
            <v>8,44</v>
          </cell>
        </row>
        <row r="3499">
          <cell r="A3499">
            <v>2745</v>
          </cell>
          <cell r="B3499" t="str">
            <v xml:space="preserve">PONTALETE ROLIÇO SEM TRATAMENTO, D = 8 A 11 CM, H = 3 M, EM EUCALIPTO OU EQUIVALENTE DA REGIAO - BRUTA (PARA ESCORAMENTO)                                                                                                                                                                                                                                                                                                                                                                                 </v>
          </cell>
          <cell r="C3499" t="str">
            <v xml:space="preserve">M     </v>
          </cell>
          <cell r="D3499" t="str">
            <v>CR</v>
          </cell>
          <cell r="E3499" t="str">
            <v>3,34</v>
          </cell>
        </row>
        <row r="3500">
          <cell r="A3500">
            <v>14439</v>
          </cell>
          <cell r="B3500" t="str">
            <v xml:space="preserve">PONTALETE ROLIÇO SEM TRATAMENTO, D = 8 A 11 CM, H = 6 M, EM EUCALIPTO OU EQUIVALENTE DA REGIAO - BRUTA (PARA ESCORAMENTO)                                                                                                                                                                                                                                                                                                                                                                                 </v>
          </cell>
          <cell r="C3500" t="str">
            <v xml:space="preserve">M     </v>
          </cell>
          <cell r="D3500" t="str">
            <v>CR</v>
          </cell>
          <cell r="E3500" t="str">
            <v>4,15</v>
          </cell>
        </row>
        <row r="3501">
          <cell r="A3501">
            <v>44496</v>
          </cell>
          <cell r="B3501" t="str">
            <v xml:space="preserve">PONTEIRO PARA MARTELO ROMPEDOR, DIAMETRO = *28* MM, COMPRIMENTO = *520* MM, ENCAIXE  SEXTAVADO                                                                                                                                                                                                                                                                                                                                                                                                            </v>
          </cell>
          <cell r="C3501" t="str">
            <v xml:space="preserve">UN    </v>
          </cell>
          <cell r="D3501" t="str">
            <v>CR</v>
          </cell>
          <cell r="E3501" t="str">
            <v>119,76</v>
          </cell>
        </row>
        <row r="3502">
          <cell r="A3502">
            <v>12362</v>
          </cell>
          <cell r="B3502" t="str">
            <v xml:space="preserve">PORCA OLHAL EM ACO GALVANIZADO, ESPESSURA 16MM, ABERTURA 21MM                                                                                                                                                                                                                                                                                                                                                                                                                                             </v>
          </cell>
          <cell r="C3502" t="str">
            <v xml:space="preserve">UN    </v>
          </cell>
          <cell r="D3502" t="str">
            <v>CR</v>
          </cell>
          <cell r="E3502" t="str">
            <v>20,21</v>
          </cell>
        </row>
        <row r="3503">
          <cell r="A3503">
            <v>421</v>
          </cell>
          <cell r="B3503" t="str">
            <v xml:space="preserve">PORCA OLHAL M 16,  EM ACO GALVANIZADO, DIAMETRO = 16 MM                                                                                                                                                                                                                                                                                                                                                                                                                                                   </v>
          </cell>
          <cell r="C3503" t="str">
            <v xml:space="preserve">UN    </v>
          </cell>
          <cell r="D3503" t="str">
            <v>AS</v>
          </cell>
          <cell r="E3503" t="str">
            <v>23,07</v>
          </cell>
        </row>
        <row r="3504">
          <cell r="A3504">
            <v>14148</v>
          </cell>
          <cell r="B3504" t="str">
            <v xml:space="preserve">PORCA UNIAO/JUNCAO ZINCADA SEXTAVADA 1/4 ", CHAVE 7/16 ", COMPRIMENTO = 25 MM                                                                                                                                                                                                                                                                                                                                                                                                                             </v>
          </cell>
          <cell r="C3504" t="str">
            <v xml:space="preserve">UN    </v>
          </cell>
          <cell r="D3504" t="str">
            <v>AS</v>
          </cell>
          <cell r="E3504" t="str">
            <v>0,87</v>
          </cell>
        </row>
        <row r="3505">
          <cell r="A3505">
            <v>4341</v>
          </cell>
          <cell r="B3505" t="str">
            <v xml:space="preserve">PORCA ZINCADA, QUADRADA, DIAMETRO 3/8"                                                                                                                                                                                                                                                                                                                                                                                                                                                                    </v>
          </cell>
          <cell r="C3505" t="str">
            <v xml:space="preserve">UN    </v>
          </cell>
          <cell r="D3505" t="str">
            <v>AS</v>
          </cell>
          <cell r="E3505" t="str">
            <v>1,08</v>
          </cell>
        </row>
        <row r="3506">
          <cell r="A3506">
            <v>4337</v>
          </cell>
          <cell r="B3506" t="str">
            <v xml:space="preserve">PORCA ZINCADA, QUADRADA, DIAMETRO 5/8"                                                                                                                                                                                                                                                                                                                                                                                                                                                                    </v>
          </cell>
          <cell r="C3506" t="str">
            <v xml:space="preserve">UN    </v>
          </cell>
          <cell r="D3506" t="str">
            <v>AS</v>
          </cell>
          <cell r="E3506" t="str">
            <v>2,73</v>
          </cell>
        </row>
        <row r="3507">
          <cell r="A3507">
            <v>4339</v>
          </cell>
          <cell r="B3507" t="str">
            <v xml:space="preserve">PORCA ZINCADA, SEXTAVADA, DIAMETRO 1/2"                                                                                                                                                                                                                                                                                                                                                                                                                                                                   </v>
          </cell>
          <cell r="C3507" t="str">
            <v xml:space="preserve">UN    </v>
          </cell>
          <cell r="D3507" t="str">
            <v>AS</v>
          </cell>
          <cell r="E3507" t="str">
            <v>0,58</v>
          </cell>
        </row>
        <row r="3508">
          <cell r="A3508">
            <v>39997</v>
          </cell>
          <cell r="B3508" t="str">
            <v xml:space="preserve">PORCA ZINCADA, SEXTAVADA, DIAMETRO 1/4"                                                                                                                                                                                                                                                                                                                                                                                                                                                                   </v>
          </cell>
          <cell r="C3508" t="str">
            <v xml:space="preserve">UN    </v>
          </cell>
          <cell r="D3508" t="str">
            <v>AS</v>
          </cell>
          <cell r="E3508" t="str">
            <v>0,32</v>
          </cell>
        </row>
        <row r="3509">
          <cell r="A3509">
            <v>11971</v>
          </cell>
          <cell r="B3509" t="str">
            <v xml:space="preserve">PORCA ZINCADA, SEXTAVADA, DIAMETRO 1"                                                                                                                                                                                                                                                                                                                                                                                                                                                                     </v>
          </cell>
          <cell r="C3509" t="str">
            <v xml:space="preserve">UN    </v>
          </cell>
          <cell r="D3509" t="str">
            <v>AS</v>
          </cell>
          <cell r="E3509" t="str">
            <v>4,51</v>
          </cell>
        </row>
        <row r="3510">
          <cell r="A3510">
            <v>4342</v>
          </cell>
          <cell r="B3510" t="str">
            <v xml:space="preserve">PORCA ZINCADA, SEXTAVADA, DIAMETRO 3/8"                                                                                                                                                                                                                                                                                                                                                                                                                                                                   </v>
          </cell>
          <cell r="C3510" t="str">
            <v xml:space="preserve">UN    </v>
          </cell>
          <cell r="D3510" t="str">
            <v>AS</v>
          </cell>
          <cell r="E3510" t="str">
            <v>0,24</v>
          </cell>
        </row>
        <row r="3511">
          <cell r="A3511">
            <v>4330</v>
          </cell>
          <cell r="B3511" t="str">
            <v xml:space="preserve">PORCA ZINCADA, SEXTAVADA, DIAMETRO 5/16"                                                                                                                                                                                                                                                                                                                                                                                                                                                                  </v>
          </cell>
          <cell r="C3511" t="str">
            <v xml:space="preserve">UN    </v>
          </cell>
          <cell r="D3511" t="str">
            <v>AS</v>
          </cell>
          <cell r="E3511" t="str">
            <v>0,16</v>
          </cell>
        </row>
        <row r="3512">
          <cell r="A3512">
            <v>4340</v>
          </cell>
          <cell r="B3512" t="str">
            <v xml:space="preserve">PORCA ZINCADA, SEXTAVADA, DIAMETRO 5/8"                                                                                                                                                                                                                                                                                                                                                                                                                                                                   </v>
          </cell>
          <cell r="C3512" t="str">
            <v xml:space="preserve">UN    </v>
          </cell>
          <cell r="D3512" t="str">
            <v>AS</v>
          </cell>
          <cell r="E3512" t="str">
            <v>1,26</v>
          </cell>
        </row>
        <row r="3513">
          <cell r="A3513">
            <v>5088</v>
          </cell>
          <cell r="B3513" t="str">
            <v xml:space="preserve">PORTA CADEADO EM ACO GALVANIZADO, COMPRIMENTO DE 3  1/2"                                                                                                                                                                                                                                                                                                                                                                                                                                                  </v>
          </cell>
          <cell r="C3513" t="str">
            <v xml:space="preserve">UN    </v>
          </cell>
          <cell r="D3513" t="str">
            <v>CR</v>
          </cell>
          <cell r="E3513" t="str">
            <v>6,95</v>
          </cell>
        </row>
        <row r="3514">
          <cell r="A3514">
            <v>11154</v>
          </cell>
          <cell r="B3514" t="str">
            <v xml:space="preserve">PORTA CORTA-FOGO PARA SAIDA DE EMERGENCIA, COM FECHADURA, VAO LUZ DE 90 X 210 CM, CLASSE P-90 (NBR 11742)                                                                                                                                                                                                                                                                                                                                                                                                 </v>
          </cell>
          <cell r="C3514" t="str">
            <v xml:space="preserve">UN    </v>
          </cell>
          <cell r="D3514" t="str">
            <v>CR</v>
          </cell>
          <cell r="E3514" t="str">
            <v>867,63</v>
          </cell>
        </row>
        <row r="3515">
          <cell r="A3515">
            <v>4989</v>
          </cell>
          <cell r="B3515" t="str">
            <v xml:space="preserve">PORTA DE ABRIR / GIRO, DE MADEIRA FOLHA MEDIA (NBR 15930) DE 1000 X 2100 MM, DE 35 MM A 40 MM DE ESPESSURA, NUCLEO SEMI-SOLIDO (SARRAFEADO), CAPA LISA EM HDF, ACABAMENTO EM LAMINADO NATURAL PARA VERNIZ                                                                                                                                                                                                                                                                                                 </v>
          </cell>
          <cell r="C3515" t="str">
            <v xml:space="preserve">UN    </v>
          </cell>
          <cell r="D3515" t="str">
            <v>CR</v>
          </cell>
          <cell r="E3515" t="str">
            <v>321,94</v>
          </cell>
        </row>
        <row r="3516">
          <cell r="A3516">
            <v>4982</v>
          </cell>
          <cell r="B3516" t="str">
            <v xml:space="preserve">PORTA DE ABRIR / GIRO, DE MADEIRA FOLHA MEDIA (NBR 15930) DE 1000 X 2100 MM, DE 35 MM A 40 MM DE ESPESSURA, NUCLEO SEMI-SOLIDO (SARRAFEADO), CAPA LISA EM HDF, ACABAMENTO EM PRIMER PARA PINTURA                                                                                                                                                                                                                                                                                                          </v>
          </cell>
          <cell r="C3516" t="str">
            <v xml:space="preserve">UN    </v>
          </cell>
          <cell r="D3516" t="str">
            <v>CR</v>
          </cell>
          <cell r="E3516" t="str">
            <v>301,96</v>
          </cell>
        </row>
        <row r="3517">
          <cell r="A3517">
            <v>4962</v>
          </cell>
          <cell r="B3517" t="str">
            <v xml:space="preserve">PORTA DE ABRIR / GIRO, DE MADEIRA FOLHA MEDIA (NBR 15930) DE 700 X 2100 MM, DE 35 MM A 40 MM DE ESPESSURA, NUCLEO SEMI-SOLIDO (SARRAFEADO), CAPA FRISADA EM HDF, ACABAMENTO MELAMINICO EM PADRAO MADEIRA                                                                                                                                                                                                                                                                                                  </v>
          </cell>
          <cell r="C3517" t="str">
            <v xml:space="preserve">UN    </v>
          </cell>
          <cell r="D3517" t="str">
            <v>CR</v>
          </cell>
          <cell r="E3517" t="str">
            <v>238,13</v>
          </cell>
        </row>
        <row r="3518">
          <cell r="A3518">
            <v>4981</v>
          </cell>
          <cell r="B3518" t="str">
            <v xml:space="preserve">PORTA DE ABRIR / GIRO, DE MADEIRA FOLHA MEDIA (NBR 15930) DE 700 X 2100 MM, DE 35 MM A 40 MM DE ESPESSURA, NUCLEO SEMI-SOLIDO (SARRAFEADO), CAPA LISA EM HDF, ACABAMENTO EM LAMINADO NATURAL PARA VERNIZ                                                                                                                                                                                                                                                                                                  </v>
          </cell>
          <cell r="C3518" t="str">
            <v xml:space="preserve">UN    </v>
          </cell>
          <cell r="D3518" t="str">
            <v xml:space="preserve">C </v>
          </cell>
          <cell r="E3518" t="str">
            <v>212,00</v>
          </cell>
        </row>
        <row r="3519">
          <cell r="A3519">
            <v>4964</v>
          </cell>
          <cell r="B3519" t="str">
            <v xml:space="preserve">PORTA DE ABRIR / GIRO, DE MADEIRA FOLHA MEDIA (NBR 15930) DE 800 X 2100 MM, DE 35 MM A 40 MM DE ESPESSURA, NUCLEO SEMI-SOLIDO (SARRAFEADO), CAPA FRISADA EM HDF, ACABAMENTO MELAMINICO EM PADRAO MADEIRA                                                                                                                                                                                                                                                                                                  </v>
          </cell>
          <cell r="C3519" t="str">
            <v xml:space="preserve">UN    </v>
          </cell>
          <cell r="D3519" t="str">
            <v>CR</v>
          </cell>
          <cell r="E3519" t="str">
            <v>268,95</v>
          </cell>
        </row>
        <row r="3520">
          <cell r="A3520">
            <v>4992</v>
          </cell>
          <cell r="B3520" t="str">
            <v xml:space="preserve">PORTA DE ABRIR / GIRO, DE MADEIRA FOLHA MEDIA (NBR 15930) DE 800 X 2100 MM, DE 35 MM A 40 MM DE ESPESSURA, NUCLEO SEMI-SOLIDO (SARRAFEADO), CAPA LISA EM HDF, ACABAMENTO EM LAMINADO NATURAL PARA VERNIZ                                                                                                                                                                                                                                                                                                  </v>
          </cell>
          <cell r="C3520" t="str">
            <v xml:space="preserve">UN    </v>
          </cell>
          <cell r="D3520" t="str">
            <v>CR</v>
          </cell>
          <cell r="E3520" t="str">
            <v>262,71</v>
          </cell>
        </row>
        <row r="3521">
          <cell r="A3521">
            <v>4987</v>
          </cell>
          <cell r="B3521" t="str">
            <v xml:space="preserve">PORTA DE ABRIR / GIRO, DE MADEIRA FOLHA MEDIA (NBR 15930) DE 900 X 2100 MM, DE 35 MM A 40 MM DE ESPESSURA, NUCLEO SEMI-SOLIDO (SARRAFEADO), CAPA LISA EM HDF, ACABAMENTO EM LAMINADO NATURAL PARA VERNIZ                                                                                                                                                                                                                                                                                                  </v>
          </cell>
          <cell r="C3521" t="str">
            <v xml:space="preserve">UN    </v>
          </cell>
          <cell r="D3521" t="str">
            <v>CR</v>
          </cell>
          <cell r="E3521" t="str">
            <v>300,56</v>
          </cell>
        </row>
        <row r="3522">
          <cell r="A3522">
            <v>4930</v>
          </cell>
          <cell r="B3522" t="str">
            <v xml:space="preserve">PORTA DE ABRIR / GIRO, EM GRADIL FERRO, COM BARRA CHATA 3 CM X 1/4", COM REQUADRO E GUARNICAO - COMPLETO - ACABAMENTO NATURAL                                                                                                                                                                                                                                                                                                                                                                             </v>
          </cell>
          <cell r="C3522" t="str">
            <v xml:space="preserve">M2    </v>
          </cell>
          <cell r="D3522" t="str">
            <v>CR</v>
          </cell>
          <cell r="E3522" t="str">
            <v>367,50</v>
          </cell>
        </row>
        <row r="3523">
          <cell r="A3523">
            <v>39021</v>
          </cell>
          <cell r="B3523" t="str">
            <v xml:space="preserve">PORTA DE ABRIR EM ACO COM DIVISAO HORIZONTAL PARA VIDROS, COM FUNDO ANTICORROSIVO/PRIMER DE PROTECAO, SEM GUARNICAO/ALIZAR/VISTA, VIDROS NAO INCLUSOS, 90 X 210 CM                                                                                                                                                                                                                                                                                                                                        </v>
          </cell>
          <cell r="C3523" t="str">
            <v xml:space="preserve">UN    </v>
          </cell>
          <cell r="D3523" t="str">
            <v>CR</v>
          </cell>
          <cell r="E3523" t="str">
            <v>390,74</v>
          </cell>
        </row>
        <row r="3524">
          <cell r="A3524">
            <v>39022</v>
          </cell>
          <cell r="B3524" t="str">
            <v xml:space="preserve">PORTA DE ABRIR EM ACO TIPO VENEZIANA, COM FUNDO ANTICORROSIVO / PRIMER DE PROTECAO, SEM GUARNICAO/ALIZAR/VISTA, 90 X 210 CM                                                                                                                                                                                                                                                                                                                                                                               </v>
          </cell>
          <cell r="C3524" t="str">
            <v xml:space="preserve">UN    </v>
          </cell>
          <cell r="D3524" t="str">
            <v xml:space="preserve">C </v>
          </cell>
          <cell r="E3524" t="str">
            <v>350,00</v>
          </cell>
        </row>
        <row r="3525">
          <cell r="A3525">
            <v>39024</v>
          </cell>
          <cell r="B3525" t="str">
            <v xml:space="preserve">PORTA DE ABRIR EM ALUMINIO COM DIVISAO HORIZONTAL  PARA VIDROS,  ACABAMENTO ANODIZADO NATURAL, VIDROS INCLUSOS, SEM GUARNICAO/ALIZAR/VISTA , 87 X 210 CM                                                                                                                                                                                                                                                                                                                                                  </v>
          </cell>
          <cell r="C3525" t="str">
            <v xml:space="preserve">UN    </v>
          </cell>
          <cell r="D3525" t="str">
            <v>AS</v>
          </cell>
          <cell r="E3525" t="str">
            <v>760,66</v>
          </cell>
        </row>
        <row r="3526">
          <cell r="A3526">
            <v>4914</v>
          </cell>
          <cell r="B3526" t="str">
            <v xml:space="preserve">PORTA DE ABRIR EM ALUMINIO COM LAMBRI HORIZONTAL/LAMINADA, ACABAMENTO ANODIZADO NATURAL, SEM GUARNICAO/ALIZAR/VISTA                                                                                                                                                                                                                                                                                                                                                                                       </v>
          </cell>
          <cell r="C3526" t="str">
            <v xml:space="preserve">M2    </v>
          </cell>
          <cell r="D3526" t="str">
            <v>AS</v>
          </cell>
          <cell r="E3526" t="str">
            <v>616,76</v>
          </cell>
        </row>
        <row r="3527">
          <cell r="A3527">
            <v>4917</v>
          </cell>
          <cell r="B3527" t="str">
            <v xml:space="preserve">PORTA DE ABRIR EM ALUMINIO TIPO VENEZIANA, ACABAMENTO ANODIZADO NATURAL, SEM GUARNICAO/ALIZAR/VISTA                                                                                                                                                                                                                                                                                                                                                                                                       </v>
          </cell>
          <cell r="C3527" t="str">
            <v xml:space="preserve">M2    </v>
          </cell>
          <cell r="D3527" t="str">
            <v>AS</v>
          </cell>
          <cell r="E3527" t="str">
            <v>425,94</v>
          </cell>
        </row>
        <row r="3528">
          <cell r="A3528">
            <v>39025</v>
          </cell>
          <cell r="B3528" t="str">
            <v xml:space="preserve">PORTA DE ABRIR EM ALUMINIO TIPO VENEZIANA, ACABAMENTO ANODIZADO NATURAL, SEM GUARNICAO/ALIZAR/VISTA, 87 X 210 CM                                                                                                                                                                                                                                                                                                                                                                                          </v>
          </cell>
          <cell r="C3528" t="str">
            <v xml:space="preserve">UN    </v>
          </cell>
          <cell r="D3528" t="str">
            <v>AS</v>
          </cell>
          <cell r="E3528" t="str">
            <v>779,97</v>
          </cell>
        </row>
        <row r="3529">
          <cell r="A3529">
            <v>4922</v>
          </cell>
          <cell r="B3529" t="str">
            <v xml:space="preserve">PORTA DE CORRER EM ALUMINIO, DUAS FOLHAS MOVEIS COM VIDRO, FECHADURA E PUXADOR EMBUTIDO, ACABAMENTO ANODIZADO NATURAL, SEM GUARNICAO/ALIZAR/VISTA                                                                                                                                                                                                                                                                                                                                                         </v>
          </cell>
          <cell r="C3529" t="str">
            <v xml:space="preserve">M2    </v>
          </cell>
          <cell r="D3529" t="str">
            <v>AS</v>
          </cell>
          <cell r="E3529" t="str">
            <v>395,10</v>
          </cell>
        </row>
        <row r="3530">
          <cell r="A3530">
            <v>4911</v>
          </cell>
          <cell r="B3530" t="str">
            <v xml:space="preserve">PORTA DE ENROLAR MANUAL COMPLETA, ARTICULADA RAIADA LARGA, EM ACO GALVANIZADO NATURAL, CHAPA NUMERO 24 (SEM INSTALACAO)                                                                                                                                                                                                                                                                                                                                                                                   </v>
          </cell>
          <cell r="C3530" t="str">
            <v xml:space="preserve">M2    </v>
          </cell>
          <cell r="D3530" t="str">
            <v>AS</v>
          </cell>
          <cell r="E3530" t="str">
            <v>327,04</v>
          </cell>
        </row>
        <row r="3531">
          <cell r="A3531">
            <v>37518</v>
          </cell>
          <cell r="B3531" t="str">
            <v xml:space="preserve">PORTA DE ENROLAR MANUAL COMPLETA, PERFIL MEIA CANA CEGA, EM ACO GALVANIZADO COM PINTURA ELETROSTATICA, CHAPA NUMERO 24 " (SEM INSTALACAO)                                                                                                                                                                                                                                                                                                                                                                 </v>
          </cell>
          <cell r="C3531" t="str">
            <v xml:space="preserve">M2    </v>
          </cell>
          <cell r="D3531" t="str">
            <v>AS</v>
          </cell>
          <cell r="E3531" t="str">
            <v>531,44</v>
          </cell>
        </row>
        <row r="3532">
          <cell r="A3532">
            <v>4910</v>
          </cell>
          <cell r="B3532" t="str">
            <v xml:space="preserve">PORTA DE ENROLAR MANUAL COMPLETA, PERFIL MEIA CANA CEGA, EM ACO GALVANIZADO NATURAL, CHAPA NUMERO 24 (SEM INSTALACAO)                                                                                                                                                                                                                                                                                                                                                                                     </v>
          </cell>
          <cell r="C3532" t="str">
            <v xml:space="preserve">M2    </v>
          </cell>
          <cell r="D3532" t="str">
            <v>AS</v>
          </cell>
          <cell r="E3532" t="str">
            <v>448,01</v>
          </cell>
        </row>
        <row r="3533">
          <cell r="A3533">
            <v>4943</v>
          </cell>
          <cell r="B3533" t="str">
            <v xml:space="preserve">PORTA DE ENROLAR MANUAL COMPLETA, PERFIL MEIA CANA VAZADA TIJOLINHO, EM ACO GALVANIZADO NATURAL, CHAPA NUMERO 24 (SEM INSTALACAO)                                                                                                                                                                                                                                                                                                                                                                         </v>
          </cell>
          <cell r="C3533" t="str">
            <v xml:space="preserve">M2    </v>
          </cell>
          <cell r="D3533" t="str">
            <v>AS</v>
          </cell>
          <cell r="E3533" t="str">
            <v>667,42</v>
          </cell>
        </row>
        <row r="3534">
          <cell r="A3534">
            <v>5002</v>
          </cell>
          <cell r="B3534" t="str">
            <v xml:space="preserve">PORTA DE MADEIRA QUADRICULADA PARA VIDRO, DE CORRER (EUCALIPTO OU EQUIVALENTE REGIONAL), E = *3,5* CM                                                                                                                                                                                                                                                                                                                                                                                                     </v>
          </cell>
          <cell r="C3534" t="str">
            <v xml:space="preserve">M2    </v>
          </cell>
          <cell r="D3534" t="str">
            <v>AS</v>
          </cell>
          <cell r="E3534" t="str">
            <v>477,42</v>
          </cell>
        </row>
        <row r="3535">
          <cell r="A3535">
            <v>4977</v>
          </cell>
          <cell r="B3535" t="str">
            <v xml:space="preserve">PORTA DE MADEIRA TIPO VENEZIANA (EUCALIPTO OU EQUIVALENTE REGIONAL), E = *3,5* CM                                                                                                                                                                                                                                                                                                                                                                                                                         </v>
          </cell>
          <cell r="C3535" t="str">
            <v xml:space="preserve">M2    </v>
          </cell>
          <cell r="D3535" t="str">
            <v>AS</v>
          </cell>
          <cell r="E3535" t="str">
            <v>322,28</v>
          </cell>
        </row>
        <row r="3536">
          <cell r="A3536">
            <v>5028</v>
          </cell>
          <cell r="B3536" t="str">
            <v xml:space="preserve">PORTA DE MADEIRA-DE-LEI QUADRICULADA PARA VIDRO, DE CORRER (ANGELIM OU EQUIVALENTE REGIONAL), E = *3,5* CM                                                                                                                                                                                                                                                                                                                                                                                                </v>
          </cell>
          <cell r="C3536" t="str">
            <v xml:space="preserve">M2    </v>
          </cell>
          <cell r="D3536" t="str">
            <v>AS</v>
          </cell>
          <cell r="E3536" t="str">
            <v>788,56</v>
          </cell>
        </row>
        <row r="3537">
          <cell r="A3537">
            <v>4998</v>
          </cell>
          <cell r="B3537" t="str">
            <v xml:space="preserve">PORTA DE MADEIRA-DE-LEI TIPO MEXICANA SEM EMENDA (ANGELIM OU EQUIVALENTE REGIONAL), E = *3,5* CM                                                                                                                                                                                                                                                                                                                                                                                                          </v>
          </cell>
          <cell r="C3537" t="str">
            <v xml:space="preserve">M2    </v>
          </cell>
          <cell r="D3537" t="str">
            <v>AS</v>
          </cell>
          <cell r="E3537" t="str">
            <v>654,92</v>
          </cell>
        </row>
        <row r="3538">
          <cell r="A3538">
            <v>4969</v>
          </cell>
          <cell r="B3538" t="str">
            <v xml:space="preserve">PORTA DE MADEIRA-DE-LEI TIPO VENEZIANA (ANGELIM OU EQUIVALENTE REGIONAL), E = *3,5* CM                                                                                                                                                                                                                                                                                                                                                                                                                    </v>
          </cell>
          <cell r="C3538" t="str">
            <v xml:space="preserve">M2    </v>
          </cell>
          <cell r="D3538" t="str">
            <v>AS</v>
          </cell>
          <cell r="E3538" t="str">
            <v>455,80</v>
          </cell>
        </row>
        <row r="3539">
          <cell r="A3539">
            <v>11364</v>
          </cell>
          <cell r="B3539" t="str">
            <v xml:space="preserve">PORTA DE MADEIRA, FOLHA LEVE (NBR 15930) DE 600 X 2100 MM, DE 35 MM A 40 MM DE ESPESSURA, NUCLEO COLMEIA, CAPA LISA EM HDF, ACABAMENTO EM PRIMER PARA PINTURA                                                                                                                                                                                                                                                                                                                                             </v>
          </cell>
          <cell r="C3539" t="str">
            <v xml:space="preserve">UN    </v>
          </cell>
          <cell r="D3539" t="str">
            <v>CR</v>
          </cell>
          <cell r="E3539" t="str">
            <v>182,13</v>
          </cell>
        </row>
        <row r="3540">
          <cell r="A3540">
            <v>11365</v>
          </cell>
          <cell r="B3540" t="str">
            <v xml:space="preserve">PORTA DE MADEIRA, FOLHA LEVE (NBR 15930) DE 700 X 2100 MM, DE 35 MM A 40 MM DE ESPESSURA, NUCLEO COLMEIA, CAPA LISA EM HDF, ACABAMENTO EM PRIMER PARA PINTURA                                                                                                                                                                                                                                                                                                                                             </v>
          </cell>
          <cell r="C3540" t="str">
            <v xml:space="preserve">UN    </v>
          </cell>
          <cell r="D3540" t="str">
            <v>CR</v>
          </cell>
          <cell r="E3540" t="str">
            <v>189,00</v>
          </cell>
        </row>
        <row r="3541">
          <cell r="A3541">
            <v>11366</v>
          </cell>
          <cell r="B3541" t="str">
            <v xml:space="preserve">PORTA DE MADEIRA, FOLHA LEVE (NBR 15930) DE 800 X 2100 MM, DE 35 MM A 40 MM DE ESPESSURA, NUCLEO COLMEIA, CAPA LISA EM HDF, ACABAMENTO EM PRIMER PARA PINTURA                                                                                                                                                                                                                                                                                                                                             </v>
          </cell>
          <cell r="C3541" t="str">
            <v xml:space="preserve">UN    </v>
          </cell>
          <cell r="D3541" t="str">
            <v>CR</v>
          </cell>
          <cell r="E3541" t="str">
            <v>200,91</v>
          </cell>
        </row>
        <row r="3542">
          <cell r="A3542">
            <v>43777</v>
          </cell>
          <cell r="B3542" t="str">
            <v xml:space="preserve">PORTA DE MADEIRA, FOLHA LEVE (NBR 15930), DE 600 X 2100 MM, E = 35 MM, NUCLEO COLMEIA, CAPA LISA EM HDF, ACABAMENTO MELAMINICO EM PADRAO MADEIRA                                                                                                                                                                                                                                                                                                                                                          </v>
          </cell>
          <cell r="C3542" t="str">
            <v xml:space="preserve">UN    </v>
          </cell>
          <cell r="D3542" t="str">
            <v>CR</v>
          </cell>
          <cell r="E3542" t="str">
            <v>236,00</v>
          </cell>
        </row>
        <row r="3543">
          <cell r="A3543">
            <v>20322</v>
          </cell>
          <cell r="B3543" t="str">
            <v xml:space="preserve">PORTA DE MADEIRA, FOLHA MEDIA (NBR 15930) DE 600 X 2100 MM, DE 35 MM A 40 MM DE ESPESSURA, NUCLEO SEMI-SOLIDO (SARRAFEADO), CAPA FRISADA EM HDF, ACABAMENTO MELAMINICO EM PADRAO MADEIRA                                                                                                                                                                                                                                                                                                                  </v>
          </cell>
          <cell r="C3543" t="str">
            <v xml:space="preserve">UN    </v>
          </cell>
          <cell r="D3543" t="str">
            <v>CR</v>
          </cell>
          <cell r="E3543" t="str">
            <v>219,08</v>
          </cell>
        </row>
        <row r="3544">
          <cell r="A3544">
            <v>10553</v>
          </cell>
          <cell r="B3544" t="str">
            <v xml:space="preserve">PORTA DE MADEIRA, FOLHA MEDIA (NBR 15930) DE 600 X 2100 MM, DE 35 MM A 40 MM DE ESPESSURA, NUCLEO SEMI-SOLIDO (SARRAFEADO), CAPA LISA EM HDF, ACABAMENTO EM PRIMER PARA PINTURA                                                                                                                                                                                                                                                                                                                           </v>
          </cell>
          <cell r="C3544" t="str">
            <v xml:space="preserve">UN    </v>
          </cell>
          <cell r="D3544" t="str">
            <v>CR</v>
          </cell>
          <cell r="E3544" t="str">
            <v>198,92</v>
          </cell>
        </row>
        <row r="3545">
          <cell r="A3545">
            <v>5020</v>
          </cell>
          <cell r="B3545" t="str">
            <v xml:space="preserve">PORTA DE MADEIRA, FOLHA MEDIA (NBR 15930) DE 600 X 2100 MM, DE 35 MM A 40 MM DE ESPESSURA, NUCLEO SEMI-SOLIDO (SARRAFEADO), CAPA LISA EM HDF, ACABAMENTO LAMINADO NATURAL PARA VERNIZ                                                                                                                                                                                                                                                                                                                     </v>
          </cell>
          <cell r="C3545" t="str">
            <v xml:space="preserve">UN    </v>
          </cell>
          <cell r="D3545" t="str">
            <v>CR</v>
          </cell>
          <cell r="E3545" t="str">
            <v>209,72</v>
          </cell>
        </row>
        <row r="3546">
          <cell r="A3546">
            <v>10554</v>
          </cell>
          <cell r="B3546" t="str">
            <v xml:space="preserve">PORTA DE MADEIRA, FOLHA MEDIA (NBR 15930) DE 700 X 2100 MM, DE 35 MM A 40 MM DE ESPESSURA, NUCLEO SEMI-SOLIDO (SARRAFEADO), CAPA LISA EM HDF, ACABAMENTO EM PRIMER PARA PINTURA                                                                                                                                                                                                                                                                                                                           </v>
          </cell>
          <cell r="C3546" t="str">
            <v xml:space="preserve">UN    </v>
          </cell>
          <cell r="D3546" t="str">
            <v>CR</v>
          </cell>
          <cell r="E3546" t="str">
            <v>200,68</v>
          </cell>
        </row>
        <row r="3547">
          <cell r="A3547">
            <v>10555</v>
          </cell>
          <cell r="B3547" t="str">
            <v xml:space="preserve">PORTA DE MADEIRA, FOLHA MEDIA (NBR 15930) DE 800 X 2100 MM, DE 35 MM A 40 MM DE ESPESSURA, NUCLEO SEMI-SOLIDO (SARRAFEADO), CAPA LISA EM HDF, ACABAMENTO EM PRIMER PARA PINTURA                                                                                                                                                                                                                                                                                                                           </v>
          </cell>
          <cell r="C3547" t="str">
            <v xml:space="preserve">UN    </v>
          </cell>
          <cell r="D3547" t="str">
            <v>CR</v>
          </cell>
          <cell r="E3547" t="str">
            <v>218,85</v>
          </cell>
        </row>
        <row r="3548">
          <cell r="A3548">
            <v>10556</v>
          </cell>
          <cell r="B3548" t="str">
            <v xml:space="preserve">PORTA DE MADEIRA, FOLHA MEDIA (NBR 15930) DE 900 X 2100 MM, DE 35 MM A 40 MM DE ESPESSURA, NUCLEO SEMI-SOLIDO (SARRAFEADO), CAPA LISA EM HDF, ACABAMENTO EM PRIMER PARA PINTURA                                                                                                                                                                                                                                                                                                                           </v>
          </cell>
          <cell r="C3548" t="str">
            <v xml:space="preserve">UN    </v>
          </cell>
          <cell r="D3548" t="str">
            <v>CR</v>
          </cell>
          <cell r="E3548" t="str">
            <v>290,99</v>
          </cell>
        </row>
        <row r="3549">
          <cell r="A3549">
            <v>39502</v>
          </cell>
          <cell r="B3549" t="str">
            <v xml:space="preserve">PORTA DE MADEIRA, FOLHA PESADA (NBR 15930) DE 800 X 2100 MM, DE 40 MM A 45 MM DE ESPESSURA, NUCLEO SOLIDO, CAPA LISA EM HDF, ACABAMENTO EM LAMINADO NATURAL PARA VERNIZ                                                                                                                                                                                                                                                                                                                                   </v>
          </cell>
          <cell r="C3549" t="str">
            <v xml:space="preserve">UN    </v>
          </cell>
          <cell r="D3549" t="str">
            <v>CR</v>
          </cell>
          <cell r="E3549" t="str">
            <v>408,61</v>
          </cell>
        </row>
        <row r="3550">
          <cell r="A3550">
            <v>39504</v>
          </cell>
          <cell r="B3550" t="str">
            <v xml:space="preserve">PORTA DE MADEIRA, FOLHA PESADA (NBR 15930) DE 800 X 2100 MM, DE 40 MM A 45 MM DE ESPESSURA, NUCLEO SOLIDO, CAPA LISA EM HDF, ACABAMENTO EM PRIMER PARA PINTURA                                                                                                                                                                                                                                                                                                                                            </v>
          </cell>
          <cell r="C3550" t="str">
            <v xml:space="preserve">UN    </v>
          </cell>
          <cell r="D3550" t="str">
            <v>CR</v>
          </cell>
          <cell r="E3550" t="str">
            <v>451,85</v>
          </cell>
        </row>
        <row r="3551">
          <cell r="A3551">
            <v>39503</v>
          </cell>
          <cell r="B3551" t="str">
            <v xml:space="preserve">PORTA DE MADEIRA, FOLHA PESADA (NBR 15930) DE 900 X 2100 MM, DE 40 MM A 45 MM DE ESPESSURA, NUCLEO SOLIDO, CAPA LISA EM HDF, ACABAMENTO EM LAMINADO NATURAL PARA VERNIZ                                                                                                                                                                                                                                                                                                                                   </v>
          </cell>
          <cell r="C3551" t="str">
            <v xml:space="preserve">UN    </v>
          </cell>
          <cell r="D3551" t="str">
            <v>CR</v>
          </cell>
          <cell r="E3551" t="str">
            <v>475,56</v>
          </cell>
        </row>
        <row r="3552">
          <cell r="A3552">
            <v>39505</v>
          </cell>
          <cell r="B3552" t="str">
            <v xml:space="preserve">PORTA DE MADEIRA, FOLHA PESADA (NBR 15930) DE 900 X 2100 MM, DE 40 MM A 45 MM DE ESPESSURA, NUCLEO SOLIDO, CAPA LISA EM HDF, ACABAMENTO EM PRIMER PARA PINTURA                                                                                                                                                                                                                                                                                                                                            </v>
          </cell>
          <cell r="C3552" t="str">
            <v xml:space="preserve">UN    </v>
          </cell>
          <cell r="D3552" t="str">
            <v>CR</v>
          </cell>
          <cell r="E3552" t="str">
            <v>512,48</v>
          </cell>
        </row>
        <row r="3553">
          <cell r="A3553">
            <v>44471</v>
          </cell>
          <cell r="B3553" t="str">
            <v xml:space="preserve">PORTA DENTE PARA  FRESADORA                                                                                                                                                                                                                                                                                                                                                                                                                                                                               </v>
          </cell>
          <cell r="C3553" t="str">
            <v xml:space="preserve">UN    </v>
          </cell>
          <cell r="D3553" t="str">
            <v>AS</v>
          </cell>
          <cell r="E3553" t="str">
            <v>583,81</v>
          </cell>
        </row>
        <row r="3554">
          <cell r="A3554">
            <v>4944</v>
          </cell>
          <cell r="B3554" t="str">
            <v xml:space="preserve">PORTA GRADE DE ENROLAR MANUAL COMPLETA, PERFIL TUBULAR TIJOLINHO 3/4 ", EM ACO GALVANIZADO NATURAL (SEM INSTALACAO)                                                                                                                                                                                                                                                                                                                                                                                       </v>
          </cell>
          <cell r="C3554" t="str">
            <v xml:space="preserve">M2    </v>
          </cell>
          <cell r="D3554" t="str">
            <v>AS</v>
          </cell>
          <cell r="E3554" t="str">
            <v>997,80</v>
          </cell>
        </row>
        <row r="3555">
          <cell r="A3555">
            <v>21102</v>
          </cell>
          <cell r="B3555" t="str">
            <v xml:space="preserve">PORTA TOALHA BANHO EM METAL CROMADO, TIPO BARRA                                                                                                                                                                                                                                                                                                                                                                                                                                                           </v>
          </cell>
          <cell r="C3555" t="str">
            <v xml:space="preserve">UN    </v>
          </cell>
          <cell r="D3555" t="str">
            <v>CR</v>
          </cell>
          <cell r="E3555" t="str">
            <v>25,62</v>
          </cell>
        </row>
        <row r="3556">
          <cell r="A3556">
            <v>21101</v>
          </cell>
          <cell r="B3556" t="str">
            <v xml:space="preserve">PORTA TOALHA ROSTO EM METAL CROMADO, TIPO ARGOLA                                                                                                                                                                                                                                                                                                                                                                                                                                                          </v>
          </cell>
          <cell r="C3556" t="str">
            <v xml:space="preserve">UN    </v>
          </cell>
          <cell r="D3556" t="str">
            <v>CR</v>
          </cell>
          <cell r="E3556" t="str">
            <v>16,45</v>
          </cell>
        </row>
        <row r="3557">
          <cell r="A3557">
            <v>34713</v>
          </cell>
          <cell r="B3557" t="str">
            <v xml:space="preserve">PORTA VIDRO TEMPERADO INCOLOR, 2 FOLHAS DE CORRER, E = 10 MM (SEM FERRAGENS E SEM COLOCACAO)                                                                                                                                                                                                                                                                                                                                                                                                              </v>
          </cell>
          <cell r="C3557" t="str">
            <v xml:space="preserve">M2    </v>
          </cell>
          <cell r="D3557" t="str">
            <v>CR</v>
          </cell>
          <cell r="E3557" t="str">
            <v>277,28</v>
          </cell>
        </row>
        <row r="3558">
          <cell r="A3558">
            <v>37563</v>
          </cell>
          <cell r="B3558" t="str">
            <v xml:space="preserve">PORTAO BASCULANTE, MANUAL, EM ACO GALVANIZADO, CHAPA 26, TIPO LAMBRIL, COM REQUADRO, ACABAMENTO NATURAL                                                                                                                                                                                                                                                                                                                                                                                                   </v>
          </cell>
          <cell r="C3558" t="str">
            <v xml:space="preserve">M2    </v>
          </cell>
          <cell r="D3558" t="str">
            <v>CR</v>
          </cell>
          <cell r="E3558" t="str">
            <v>404,38</v>
          </cell>
        </row>
        <row r="3559">
          <cell r="A3559">
            <v>4948</v>
          </cell>
          <cell r="B3559" t="str">
            <v xml:space="preserve">PORTAO DE ABRIR / GIRO, EM GRADIL DE METALON REDONDO DE 3/4"  VERTICAL, COM REQUADRO, ACABAMENTO NATURAL - COMPLETO                                                                                                                                                                                                                                                                                                                                                                                       </v>
          </cell>
          <cell r="C3559" t="str">
            <v xml:space="preserve">M2    </v>
          </cell>
          <cell r="D3559" t="str">
            <v>CR</v>
          </cell>
          <cell r="E3559" t="str">
            <v>351,82</v>
          </cell>
        </row>
        <row r="3560">
          <cell r="A3560">
            <v>37561</v>
          </cell>
          <cell r="B3560" t="str">
            <v xml:space="preserve">PORTAO DE CORRER EM CHAPA TIPO PAINEL LAMBRIL QUADRADO, COM PORTA SOCIAL COMPLETA INCLUIDA, COM REQUADRO, ACABAMENTO NATURAL, COM TRILHOS E ROLDANAS                                                                                                                                                                                                                                                                                                                                                      </v>
          </cell>
          <cell r="C3560" t="str">
            <v xml:space="preserve">M2    </v>
          </cell>
          <cell r="D3560" t="str">
            <v>CR</v>
          </cell>
          <cell r="E3560" t="str">
            <v>328,12</v>
          </cell>
        </row>
        <row r="3561">
          <cell r="A3561">
            <v>37562</v>
          </cell>
          <cell r="B3561" t="str">
            <v xml:space="preserve">PORTAO DE CORRER EM GRADIL FIXO DE BARRA DE FERRO CHATA DE 3 X 1/4" NA VERTICAL, SEM REQUADRO, ACABAMENTO NATURAL, COM TRILHOS E ROLDANAS                                                                                                                                                                                                                                                                                                                                                                 </v>
          </cell>
          <cell r="C3561" t="str">
            <v xml:space="preserve">M2    </v>
          </cell>
          <cell r="D3561" t="str">
            <v>CR</v>
          </cell>
          <cell r="E3561" t="str">
            <v>430,20</v>
          </cell>
        </row>
        <row r="3562">
          <cell r="A3562">
            <v>14164</v>
          </cell>
          <cell r="B3562" t="str">
            <v xml:space="preserve">POSTE CONICO CONTINUO EM ACO GALVANIZADO, CURVO, BRACO DUPLO, ENGASTADO,  H = 9 M, DIAMETRO INFERIOR = *135* MM                                                                                                                                                                                                                                                                                                                                                                                           </v>
          </cell>
          <cell r="C3562" t="str">
            <v xml:space="preserve">UN    </v>
          </cell>
          <cell r="D3562" t="str">
            <v>AS</v>
          </cell>
          <cell r="E3562" t="str">
            <v>2.009,86</v>
          </cell>
        </row>
        <row r="3563">
          <cell r="A3563">
            <v>14163</v>
          </cell>
          <cell r="B3563" t="str">
            <v xml:space="preserve">POSTE CONICO CONTINUO EM ACO GALVANIZADO, CURVO, BRACO DUPLO, FLANGEADO,  H = 9 M, DIAMETRO INFERIOR = *135* MM                                                                                                                                                                                                                                                                                                                                                                                           </v>
          </cell>
          <cell r="C3563" t="str">
            <v xml:space="preserve">UN    </v>
          </cell>
          <cell r="D3563" t="str">
            <v>AS</v>
          </cell>
          <cell r="E3563" t="str">
            <v>2.284,34</v>
          </cell>
        </row>
        <row r="3564">
          <cell r="A3564">
            <v>5051</v>
          </cell>
          <cell r="B3564" t="str">
            <v xml:space="preserve">POSTE CONICO CONTINUO EM ACO GALVANIZADO, CURVO, BRACO SIMPLES, ENGASTADO,  H = 9 M, DIAMETRO INFERIOR = *135* MM                                                                                                                                                                                                                                                                                                                                                                                         </v>
          </cell>
          <cell r="C3564" t="str">
            <v xml:space="preserve">UN    </v>
          </cell>
          <cell r="D3564" t="str">
            <v>AS</v>
          </cell>
          <cell r="E3564" t="str">
            <v>1.942,80</v>
          </cell>
        </row>
        <row r="3565">
          <cell r="A3565">
            <v>14162</v>
          </cell>
          <cell r="B3565" t="str">
            <v xml:space="preserve">POSTE CONICO CONTINUO EM ACO GALVANIZADO, CURVO, BRACO SIMPLES, FLANGEADO,  H = 9 M, DIAMETRO INFERIOR = *135* MM                                                                                                                                                                                                                                                                                                                                                                                         </v>
          </cell>
          <cell r="C3565" t="str">
            <v xml:space="preserve">UN    </v>
          </cell>
          <cell r="D3565" t="str">
            <v>AS</v>
          </cell>
          <cell r="E3565" t="str">
            <v>1.939,98</v>
          </cell>
        </row>
        <row r="3566">
          <cell r="A3566">
            <v>5052</v>
          </cell>
          <cell r="B3566" t="str">
            <v xml:space="preserve">POSTE CONICO CONTINUO EM ACO GALVANIZADO, CURVO, BRACO SIMPLES, FLANGEADO, H = 7 M, DIAMETRO INFERIOR = *125* MM                                                                                                                                                                                                                                                                                                                                                                                          </v>
          </cell>
          <cell r="C3566" t="str">
            <v xml:space="preserve">UN    </v>
          </cell>
          <cell r="D3566" t="str">
            <v>AS</v>
          </cell>
          <cell r="E3566" t="str">
            <v>1.447,50</v>
          </cell>
        </row>
        <row r="3567">
          <cell r="A3567">
            <v>14166</v>
          </cell>
          <cell r="B3567" t="str">
            <v xml:space="preserve">POSTE CONICO CONTINUO EM ACO GALVANIZADO, RETO, ENGASTADO,  H = 7 M, DIAMETRO INFERIOR = *125* MM                                                                                                                                                                                                                                                                                                                                                                                                         </v>
          </cell>
          <cell r="C3567" t="str">
            <v xml:space="preserve">UN    </v>
          </cell>
          <cell r="D3567" t="str">
            <v>AS</v>
          </cell>
          <cell r="E3567" t="str">
            <v>1.465,88</v>
          </cell>
        </row>
        <row r="3568">
          <cell r="A3568">
            <v>14165</v>
          </cell>
          <cell r="B3568" t="str">
            <v xml:space="preserve">POSTE CONICO CONTINUO EM ACO GALVANIZADO, RETO, ENGASTADO,  H = 9 M, DIAMETRO INFERIOR = *145* MM                                                                                                                                                                                                                                                                                                                                                                                                         </v>
          </cell>
          <cell r="C3568" t="str">
            <v xml:space="preserve">UN    </v>
          </cell>
          <cell r="D3568" t="str">
            <v>AS</v>
          </cell>
          <cell r="E3568" t="str">
            <v>2.030,77</v>
          </cell>
        </row>
        <row r="3569">
          <cell r="A3569">
            <v>5050</v>
          </cell>
          <cell r="B3569" t="str">
            <v xml:space="preserve">POSTE CONICO CONTINUO EM ACO GALVANIZADO, RETO, FLANGEADO,  H = 3 M, DIAMETRO INFERIOR = *95* MM                                                                                                                                                                                                                                                                                                                                                                                                          </v>
          </cell>
          <cell r="C3569" t="str">
            <v xml:space="preserve">UN    </v>
          </cell>
          <cell r="D3569" t="str">
            <v>AS</v>
          </cell>
          <cell r="E3569" t="str">
            <v>499,82</v>
          </cell>
        </row>
        <row r="3570">
          <cell r="A3570">
            <v>12366</v>
          </cell>
          <cell r="B3570" t="str">
            <v xml:space="preserve">POSTE DE CONCRETO ARMADO DE SECAO CIRCULAR, EXTENSAO DE 10,00 M, RESISTENCIA DE 150 A 200 DAN, TIPO C-14                                                                                                                                                                                                                                                                                                                                                                                                  </v>
          </cell>
          <cell r="C3570" t="str">
            <v xml:space="preserve">UN    </v>
          </cell>
          <cell r="D3570" t="str">
            <v>AS</v>
          </cell>
          <cell r="E3570" t="str">
            <v>997,38</v>
          </cell>
        </row>
        <row r="3571">
          <cell r="A3571">
            <v>5045</v>
          </cell>
          <cell r="B3571" t="str">
            <v xml:space="preserve">POSTE DE CONCRETO ARMADO DE SECAO CIRCULAR, EXTENSAO DE 11,00 M, RESISTENCIA DE 200 A 300 DAN, TIPO C-14                                                                                                                                                                                                                                                                                                                                                                                                  </v>
          </cell>
          <cell r="C3571" t="str">
            <v xml:space="preserve">UN    </v>
          </cell>
          <cell r="D3571" t="str">
            <v>AS</v>
          </cell>
          <cell r="E3571" t="str">
            <v>1.377,83</v>
          </cell>
        </row>
        <row r="3572">
          <cell r="A3572">
            <v>5035</v>
          </cell>
          <cell r="B3572" t="str">
            <v xml:space="preserve">POSTE DE CONCRETO ARMADO DE SECAO CIRCULAR, EXTENSAO DE 11,00 M, RESISTENCIA DE 300 A 400 DAN, TIPO C-17                                                                                                                                                                                                                                                                                                                                                                                                  </v>
          </cell>
          <cell r="C3572" t="str">
            <v xml:space="preserve">UN    </v>
          </cell>
          <cell r="D3572" t="str">
            <v>AS</v>
          </cell>
          <cell r="E3572" t="str">
            <v>1.584,17</v>
          </cell>
        </row>
        <row r="3573">
          <cell r="A3573">
            <v>41180</v>
          </cell>
          <cell r="B3573" t="str">
            <v xml:space="preserve">POSTE DE CONCRETO ARMADO DE SECAO CIRCULAR, EXTENSAO DE 13,00 M, RESISTENCIA DE 1000 DAN, TIPO C-23                                                                                                                                                                                                                                                                                                                                                                                                       </v>
          </cell>
          <cell r="C3573" t="str">
            <v xml:space="preserve">UN    </v>
          </cell>
          <cell r="D3573" t="str">
            <v>AS</v>
          </cell>
          <cell r="E3573" t="str">
            <v>3.561,20</v>
          </cell>
        </row>
        <row r="3574">
          <cell r="A3574">
            <v>41181</v>
          </cell>
          <cell r="B3574" t="str">
            <v xml:space="preserve">POSTE DE CONCRETO ARMADO DE SECAO CIRCULAR, EXTENSAO DE 13,00 M, RESISTENCIA DE 1500 DAN, TIPO C-29                                                                                                                                                                                                                                                                                                                                                                                                       </v>
          </cell>
          <cell r="C3574" t="str">
            <v xml:space="preserve">UN    </v>
          </cell>
          <cell r="D3574" t="str">
            <v>AS</v>
          </cell>
          <cell r="E3574" t="str">
            <v>4.714,91</v>
          </cell>
        </row>
        <row r="3575">
          <cell r="A3575">
            <v>41182</v>
          </cell>
          <cell r="B3575" t="str">
            <v xml:space="preserve">POSTE DE CONCRETO ARMADO DE SECAO CIRCULAR, EXTENSAO DE 13,00 M, RESISTENCIA DE 2000 DAN, TIPO C-29                                                                                                                                                                                                                                                                                                                                                                                                       </v>
          </cell>
          <cell r="C3575" t="str">
            <v xml:space="preserve">UN    </v>
          </cell>
          <cell r="D3575" t="str">
            <v>AS</v>
          </cell>
          <cell r="E3575" t="str">
            <v>6.763,93</v>
          </cell>
        </row>
        <row r="3576">
          <cell r="A3576">
            <v>41183</v>
          </cell>
          <cell r="B3576" t="str">
            <v xml:space="preserve">POSTE DE CONCRETO ARMADO DE SECAO CIRCULAR, EXTENSAO DE 13,00 M, RESISTENCIA DE 2500 DAN, TIPO C-29                                                                                                                                                                                                                                                                                                                                                                                                       </v>
          </cell>
          <cell r="C3576" t="str">
            <v xml:space="preserve">UN    </v>
          </cell>
          <cell r="D3576" t="str">
            <v>AS</v>
          </cell>
          <cell r="E3576" t="str">
            <v>8.444,91</v>
          </cell>
        </row>
        <row r="3577">
          <cell r="A3577">
            <v>41184</v>
          </cell>
          <cell r="B3577" t="str">
            <v xml:space="preserve">POSTE DE CONCRETO ARMADO DE SECAO CIRCULAR, EXTENSAO DE 13,00 M, RESISTENCIA DE 3000 DAN, TIPO C-29                                                                                                                                                                                                                                                                                                                                                                                                       </v>
          </cell>
          <cell r="C3577" t="str">
            <v xml:space="preserve">UN    </v>
          </cell>
          <cell r="D3577" t="str">
            <v>AS</v>
          </cell>
          <cell r="E3577" t="str">
            <v>12.857,89</v>
          </cell>
        </row>
        <row r="3578">
          <cell r="A3578">
            <v>41185</v>
          </cell>
          <cell r="B3578" t="str">
            <v xml:space="preserve">POSTE DE CONCRETO ARMADO DE SECAO CIRCULAR, EXTENSAO DE 14,00 M, RESISTENCIA DE 1000 DAN, TIPO C-23                                                                                                                                                                                                                                                                                                                                                                                                       </v>
          </cell>
          <cell r="C3578" t="str">
            <v xml:space="preserve">UN    </v>
          </cell>
          <cell r="D3578" t="str">
            <v>AS</v>
          </cell>
          <cell r="E3578" t="str">
            <v>4.768,28</v>
          </cell>
        </row>
        <row r="3579">
          <cell r="A3579">
            <v>41186</v>
          </cell>
          <cell r="B3579" t="str">
            <v xml:space="preserve">POSTE DE CONCRETO ARMADO DE SECAO CIRCULAR, EXTENSAO DE 14,00 M, RESISTENCIA DE 1500 DAN, TIPO C-29                                                                                                                                                                                                                                                                                                                                                                                                       </v>
          </cell>
          <cell r="C3579" t="str">
            <v xml:space="preserve">UN    </v>
          </cell>
          <cell r="D3579" t="str">
            <v>AS</v>
          </cell>
          <cell r="E3579" t="str">
            <v>6.682,20</v>
          </cell>
        </row>
        <row r="3580">
          <cell r="A3580">
            <v>41187</v>
          </cell>
          <cell r="B3580" t="str">
            <v xml:space="preserve">POSTE DE CONCRETO ARMADO DE SECAO CIRCULAR, EXTENSAO DE 14,00 M, RESISTENCIA DE 2000 DAN, TIPO C-29                                                                                                                                                                                                                                                                                                                                                                                                       </v>
          </cell>
          <cell r="C3580" t="str">
            <v xml:space="preserve">UN    </v>
          </cell>
          <cell r="D3580" t="str">
            <v>AS</v>
          </cell>
          <cell r="E3580" t="str">
            <v>8.961,38</v>
          </cell>
        </row>
        <row r="3581">
          <cell r="A3581">
            <v>41188</v>
          </cell>
          <cell r="B3581" t="str">
            <v xml:space="preserve">POSTE DE CONCRETO ARMADO DE SECAO CIRCULAR, EXTENSAO DE 14,00 M, RESISTENCIA DE 2500 DAN, TIPO C-29                                                                                                                                                                                                                                                                                                                                                                                                       </v>
          </cell>
          <cell r="C3581" t="str">
            <v xml:space="preserve">UN    </v>
          </cell>
          <cell r="D3581" t="str">
            <v>AS</v>
          </cell>
          <cell r="E3581" t="str">
            <v>11.459,61</v>
          </cell>
        </row>
        <row r="3582">
          <cell r="A3582">
            <v>5036</v>
          </cell>
          <cell r="B3582" t="str">
            <v xml:space="preserve">POSTE DE CONCRETO ARMADO DE SECAO CIRCULAR, EXTENSAO DE 14,00 M, RESISTENCIA DE 300 A 400 DAN, TIPO C-17                                                                                                                                                                                                                                                                                                                                                                                                  </v>
          </cell>
          <cell r="C3582" t="str">
            <v xml:space="preserve">UN    </v>
          </cell>
          <cell r="D3582" t="str">
            <v>AS</v>
          </cell>
          <cell r="E3582" t="str">
            <v>2.430,41</v>
          </cell>
        </row>
        <row r="3583">
          <cell r="A3583">
            <v>41189</v>
          </cell>
          <cell r="B3583" t="str">
            <v xml:space="preserve">POSTE DE CONCRETO ARMADO DE SECAO CIRCULAR, EXTENSAO DE 14,00 M, RESISTENCIA DE 3000 DAN, TIPO C-29                                                                                                                                                                                                                                                                                                                                                                                                       </v>
          </cell>
          <cell r="C3583" t="str">
            <v xml:space="preserve">UN    </v>
          </cell>
          <cell r="D3583" t="str">
            <v>AS</v>
          </cell>
          <cell r="E3583" t="str">
            <v>14.732,53</v>
          </cell>
        </row>
        <row r="3584">
          <cell r="A3584">
            <v>41190</v>
          </cell>
          <cell r="B3584" t="str">
            <v xml:space="preserve">POSTE DE CONCRETO ARMADO DE SECAO CIRCULAR, EXTENSAO DE 15,00 M, RESISTENCIA DE 1000 DAN, TIPO C-23                                                                                                                                                                                                                                                                                                                                                                                                       </v>
          </cell>
          <cell r="C3584" t="str">
            <v xml:space="preserve">UN    </v>
          </cell>
          <cell r="D3584" t="str">
            <v>AS</v>
          </cell>
          <cell r="E3584" t="str">
            <v>5.123,46</v>
          </cell>
        </row>
        <row r="3585">
          <cell r="A3585">
            <v>41191</v>
          </cell>
          <cell r="B3585" t="str">
            <v xml:space="preserve">POSTE DE CONCRETO ARMADO DE SECAO CIRCULAR, EXTENSAO DE 15,00 M, RESISTENCIA DE 1500 DAN, TIPO C-29                                                                                                                                                                                                                                                                                                                                                                                                       </v>
          </cell>
          <cell r="C3585" t="str">
            <v xml:space="preserve">UN    </v>
          </cell>
          <cell r="D3585" t="str">
            <v>AS</v>
          </cell>
          <cell r="E3585" t="str">
            <v>7.856,63</v>
          </cell>
        </row>
        <row r="3586">
          <cell r="A3586">
            <v>41192</v>
          </cell>
          <cell r="B3586" t="str">
            <v xml:space="preserve">POSTE DE CONCRETO ARMADO DE SECAO CIRCULAR, EXTENSAO DE 15,00 M, RESISTENCIA DE 2000 DAN, TIPO C-29                                                                                                                                                                                                                                                                                                                                                                                                       </v>
          </cell>
          <cell r="C3586" t="str">
            <v xml:space="preserve">UN    </v>
          </cell>
          <cell r="D3586" t="str">
            <v>AS</v>
          </cell>
          <cell r="E3586" t="str">
            <v>8.190,48</v>
          </cell>
        </row>
        <row r="3587">
          <cell r="A3587">
            <v>41193</v>
          </cell>
          <cell r="B3587" t="str">
            <v xml:space="preserve">POSTE DE CONCRETO ARMADO DE SECAO CIRCULAR, EXTENSAO DE 15,00 M, RESISTENCIA DE 2500 DAN, TIPO C-29                                                                                                                                                                                                                                                                                                                                                                                                       </v>
          </cell>
          <cell r="C3587" t="str">
            <v xml:space="preserve">UN    </v>
          </cell>
          <cell r="D3587" t="str">
            <v>AS</v>
          </cell>
          <cell r="E3587" t="str">
            <v>13.382,97</v>
          </cell>
        </row>
        <row r="3588">
          <cell r="A3588">
            <v>41194</v>
          </cell>
          <cell r="B3588" t="str">
            <v xml:space="preserve">POSTE DE CONCRETO ARMADO DE SECAO CIRCULAR, EXTENSAO DE 15,00 M, RESISTENCIA DE 3000 DAN, TIPO C-29                                                                                                                                                                                                                                                                                                                                                                                                       </v>
          </cell>
          <cell r="C3588" t="str">
            <v xml:space="preserve">UN    </v>
          </cell>
          <cell r="D3588" t="str">
            <v>AS</v>
          </cell>
          <cell r="E3588" t="str">
            <v>15.968,91</v>
          </cell>
        </row>
        <row r="3589">
          <cell r="A3589">
            <v>5044</v>
          </cell>
          <cell r="B3589" t="str">
            <v xml:space="preserve">POSTE DE CONCRETO ARMADO DE SECAO CIRCULAR, EXTENSAO DE 9,00 M, RESISTENCIA DE 200 A 300 DAN, TIPO C-14                                                                                                                                                                                                                                                                                                                                                                                                   </v>
          </cell>
          <cell r="C3589" t="str">
            <v xml:space="preserve">UN    </v>
          </cell>
          <cell r="D3589" t="str">
            <v>AS</v>
          </cell>
          <cell r="E3589" t="str">
            <v>859,29</v>
          </cell>
        </row>
        <row r="3590">
          <cell r="A3590">
            <v>5059</v>
          </cell>
          <cell r="B3590" t="str">
            <v xml:space="preserve">POSTE DE CONCRETO ARMADO DE SECAO CIRCULAR, EXTENSAO DE 9,00 M, RESISTENCIA DE 300 A 400 DAN, TIPO C-17                                                                                                                                                                                                                                                                                                                                                                                                   </v>
          </cell>
          <cell r="C3590" t="str">
            <v xml:space="preserve">UN    </v>
          </cell>
          <cell r="D3590" t="str">
            <v>AS</v>
          </cell>
          <cell r="E3590" t="str">
            <v>1.027,61</v>
          </cell>
        </row>
        <row r="3591">
          <cell r="A3591">
            <v>41201</v>
          </cell>
          <cell r="B3591" t="str">
            <v xml:space="preserve">POSTE DE CONCRETO ARMADO DE SECAO DUPLO T, EXTENSAO DE 10,00 M, RESISTENCIA DE 1000 DAN, TIPO B-1,5                                                                                                                                                                                                                                                                                                                                                                                                       </v>
          </cell>
          <cell r="C3591" t="str">
            <v xml:space="preserve">UN    </v>
          </cell>
          <cell r="D3591" t="str">
            <v>AS</v>
          </cell>
          <cell r="E3591" t="str">
            <v>2.085,44</v>
          </cell>
        </row>
        <row r="3592">
          <cell r="A3592">
            <v>41199</v>
          </cell>
          <cell r="B3592" t="str">
            <v xml:space="preserve">POSTE DE CONCRETO ARMADO DE SECAO DUPLO T, EXTENSAO DE 10,00 M, RESISTENCIA DE 150 DAN, TIPO D                                                                                                                                                                                                                                                                                                                                                                                                            </v>
          </cell>
          <cell r="C3592" t="str">
            <v xml:space="preserve">UN    </v>
          </cell>
          <cell r="D3592" t="str">
            <v>AS</v>
          </cell>
          <cell r="E3592" t="str">
            <v>670,13</v>
          </cell>
        </row>
        <row r="3593">
          <cell r="A3593">
            <v>5057</v>
          </cell>
          <cell r="B3593" t="str">
            <v xml:space="preserve">POSTE DE CONCRETO ARMADO DE SECAO DUPLO T, EXTENSAO DE 10,00 M, RESISTENCIA DE 300 A 400 DAN, TIPO B OU D                                                                                                                                                                                                                                                                                                                                                                                                 </v>
          </cell>
          <cell r="C3593" t="str">
            <v xml:space="preserve">UN    </v>
          </cell>
          <cell r="D3593" t="str">
            <v>AS</v>
          </cell>
          <cell r="E3593" t="str">
            <v>907,23</v>
          </cell>
        </row>
        <row r="3594">
          <cell r="A3594">
            <v>41200</v>
          </cell>
          <cell r="B3594" t="str">
            <v xml:space="preserve">POSTE DE CONCRETO ARMADO DE SECAO DUPLO T, EXTENSAO DE 10,00 M, RESISTENCIA DE 600 DAN, TIPO B                                                                                                                                                                                                                                                                                                                                                                                                            </v>
          </cell>
          <cell r="C3594" t="str">
            <v xml:space="preserve">UN    </v>
          </cell>
          <cell r="D3594" t="str">
            <v>AS</v>
          </cell>
          <cell r="E3594" t="str">
            <v>1.304,31</v>
          </cell>
        </row>
        <row r="3595">
          <cell r="A3595">
            <v>41205</v>
          </cell>
          <cell r="B3595" t="str">
            <v xml:space="preserve">POSTE DE CONCRETO ARMADO DE SECAO DUPLO T, EXTENSAO DE 11,00 M, RESISTENCIA DE 1000 DAN, TIPO B-1,5                                                                                                                                                                                                                                                                                                                                                                                                       </v>
          </cell>
          <cell r="C3595" t="str">
            <v xml:space="preserve">UN    </v>
          </cell>
          <cell r="D3595" t="str">
            <v>AS</v>
          </cell>
          <cell r="E3595" t="str">
            <v>2.416,86</v>
          </cell>
        </row>
        <row r="3596">
          <cell r="A3596">
            <v>41202</v>
          </cell>
          <cell r="B3596" t="str">
            <v xml:space="preserve">POSTE DE CONCRETO ARMADO DE SECAO DUPLO T, EXTENSAO DE 11,00 M, RESISTENCIA DE 150 DAN, TIPO D                                                                                                                                                                                                                                                                                                                                                                                                            </v>
          </cell>
          <cell r="C3596" t="str">
            <v xml:space="preserve">UN    </v>
          </cell>
          <cell r="D3596" t="str">
            <v>AS</v>
          </cell>
          <cell r="E3596" t="str">
            <v>705,25</v>
          </cell>
        </row>
        <row r="3597">
          <cell r="A3597">
            <v>41206</v>
          </cell>
          <cell r="B3597" t="str">
            <v xml:space="preserve">POSTE DE CONCRETO ARMADO DE SECAO DUPLO T, EXTENSAO DE 11,00 M, RESISTENCIA DE 1500 DAN, TIPO B-3,0                                                                                                                                                                                                                                                                                                                                                                                                       </v>
          </cell>
          <cell r="C3597" t="str">
            <v xml:space="preserve">UN    </v>
          </cell>
          <cell r="D3597" t="str">
            <v>AS</v>
          </cell>
          <cell r="E3597" t="str">
            <v>3.186,53</v>
          </cell>
        </row>
        <row r="3598">
          <cell r="A3598">
            <v>12372</v>
          </cell>
          <cell r="B3598" t="str">
            <v xml:space="preserve">POSTE DE CONCRETO ARMADO DE SECAO DUPLO T, EXTENSAO DE 11,00 M, RESISTENCIA DE 200 DAN, TIPO D                                                                                                                                                                                                                                                                                                                                                                                                            </v>
          </cell>
          <cell r="C3598" t="str">
            <v xml:space="preserve">UN    </v>
          </cell>
          <cell r="D3598" t="str">
            <v>AS</v>
          </cell>
          <cell r="E3598" t="str">
            <v>740,52</v>
          </cell>
        </row>
        <row r="3599">
          <cell r="A3599">
            <v>41207</v>
          </cell>
          <cell r="B3599" t="str">
            <v xml:space="preserve">POSTE DE CONCRETO ARMADO DE SECAO DUPLO T, EXTENSAO DE 11,00 M, RESISTENCIA DE 2000 DAN, TIPO B-4,5                                                                                                                                                                                                                                                                                                                                                                                                       </v>
          </cell>
          <cell r="C3599" t="str">
            <v xml:space="preserve">UN    </v>
          </cell>
          <cell r="D3599" t="str">
            <v>AS</v>
          </cell>
          <cell r="E3599" t="str">
            <v>4.289,70</v>
          </cell>
        </row>
        <row r="3600">
          <cell r="A3600">
            <v>41203</v>
          </cell>
          <cell r="B3600" t="str">
            <v xml:space="preserve">POSTE DE CONCRETO ARMADO DE SECAO DUPLO T, EXTENSAO DE 11,00 M, RESISTENCIA DE 300 DAN, TIPO B                                                                                                                                                                                                                                                                                                                                                                                                            </v>
          </cell>
          <cell r="C3600" t="str">
            <v xml:space="preserve">UN    </v>
          </cell>
          <cell r="D3600" t="str">
            <v>AS</v>
          </cell>
          <cell r="E3600" t="str">
            <v>1.129,74</v>
          </cell>
        </row>
        <row r="3601">
          <cell r="A3601">
            <v>41204</v>
          </cell>
          <cell r="B3601" t="str">
            <v xml:space="preserve">POSTE DE CONCRETO ARMADO DE SECAO DUPLO T, EXTENSAO DE 11,00 M, RESISTENCIA DE 600 DAN, TIPO B                                                                                                                                                                                                                                                                                                                                                                                                            </v>
          </cell>
          <cell r="C3601" t="str">
            <v xml:space="preserve">UN    </v>
          </cell>
          <cell r="D3601" t="str">
            <v>AS</v>
          </cell>
          <cell r="E3601" t="str">
            <v>1.597,17</v>
          </cell>
        </row>
        <row r="3602">
          <cell r="A3602">
            <v>41210</v>
          </cell>
          <cell r="B3602" t="str">
            <v xml:space="preserve">POSTE DE CONCRETO ARMADO DE SECAO DUPLO T, EXTENSAO DE 12,00 M, RESISTENCIA DE 1000 DAN, TIPO B-1,5                                                                                                                                                                                                                                                                                                                                                                                                       </v>
          </cell>
          <cell r="C3602" t="str">
            <v xml:space="preserve">UN    </v>
          </cell>
          <cell r="D3602" t="str">
            <v>AS</v>
          </cell>
          <cell r="E3602" t="str">
            <v>2.668,03</v>
          </cell>
        </row>
        <row r="3603">
          <cell r="A3603">
            <v>41208</v>
          </cell>
          <cell r="B3603" t="str">
            <v xml:space="preserve">POSTE DE CONCRETO ARMADO DE SECAO DUPLO T, EXTENSAO DE 12,00 M, RESISTENCIA DE 150 DAN, TIPO D                                                                                                                                                                                                                                                                                                                                                                                                            </v>
          </cell>
          <cell r="C3603" t="str">
            <v xml:space="preserve">UN    </v>
          </cell>
          <cell r="D3603" t="str">
            <v>AS</v>
          </cell>
          <cell r="E3603" t="str">
            <v>933,96</v>
          </cell>
        </row>
        <row r="3604">
          <cell r="A3604">
            <v>41211</v>
          </cell>
          <cell r="B3604" t="str">
            <v xml:space="preserve">POSTE DE CONCRETO ARMADO DE SECAO DUPLO T, EXTENSAO DE 12,00 M, RESISTENCIA DE 1500 DAN, TIPO B-3,0                                                                                                                                                                                                                                                                                                                                                                                                       </v>
          </cell>
          <cell r="C3604" t="str">
            <v xml:space="preserve">UN    </v>
          </cell>
          <cell r="D3604" t="str">
            <v>AS</v>
          </cell>
          <cell r="E3604" t="str">
            <v>3.759,21</v>
          </cell>
        </row>
        <row r="3605">
          <cell r="A3605">
            <v>13339</v>
          </cell>
          <cell r="B3605" t="str">
            <v xml:space="preserve">POSTE DE CONCRETO ARMADO DE SECAO DUPLO T, EXTENSAO DE 12,00 M, RESISTENCIA DE 300 A 400 DAN, TIPO B OU D                                                                                                                                                                                                                                                                                                                                                                                                 </v>
          </cell>
          <cell r="C3605" t="str">
            <v xml:space="preserve">UN    </v>
          </cell>
          <cell r="D3605" t="str">
            <v>AS</v>
          </cell>
          <cell r="E3605" t="str">
            <v>1.265,75</v>
          </cell>
        </row>
        <row r="3606">
          <cell r="A3606">
            <v>41213</v>
          </cell>
          <cell r="B3606" t="str">
            <v xml:space="preserve">POSTE DE CONCRETO ARMADO DE SECAO DUPLO T, EXTENSAO DE 12,00 M, RESISTENCIA DE 3000 DAN, TIPO B-6,0                                                                                                                                                                                                                                                                                                                                                                                                       </v>
          </cell>
          <cell r="C3606" t="str">
            <v xml:space="preserve">UN    </v>
          </cell>
          <cell r="D3606" t="str">
            <v>AS</v>
          </cell>
          <cell r="E3606" t="str">
            <v>7.791,93</v>
          </cell>
        </row>
        <row r="3607">
          <cell r="A3607">
            <v>41209</v>
          </cell>
          <cell r="B3607" t="str">
            <v xml:space="preserve">POSTE DE CONCRETO ARMADO DE SECAO DUPLO T, EXTENSAO DE 12,00 M, RESISTENCIA DE 600 DAN, TIPO B                                                                                                                                                                                                                                                                                                                                                                                                            </v>
          </cell>
          <cell r="C3607" t="str">
            <v xml:space="preserve">UN    </v>
          </cell>
          <cell r="D3607" t="str">
            <v>AS</v>
          </cell>
          <cell r="E3607" t="str">
            <v>1.741,51</v>
          </cell>
        </row>
        <row r="3608">
          <cell r="A3608">
            <v>41216</v>
          </cell>
          <cell r="B3608" t="str">
            <v xml:space="preserve">POSTE DE CONCRETO ARMADO DE SECAO DUPLO T, EXTENSAO DE 13,00 M, RESISTENCIA DE 1000 DAN, TIPO B-1,5                                                                                                                                                                                                                                                                                                                                                                                                       </v>
          </cell>
          <cell r="C3608" t="str">
            <v xml:space="preserve">UN    </v>
          </cell>
          <cell r="D3608" t="str">
            <v>AS</v>
          </cell>
          <cell r="E3608" t="str">
            <v>3.262,08</v>
          </cell>
        </row>
        <row r="3609">
          <cell r="A3609">
            <v>41217</v>
          </cell>
          <cell r="B3609" t="str">
            <v xml:space="preserve">POSTE DE CONCRETO ARMADO DE SECAO DUPLO T, EXTENSAO DE 13,00 M, RESISTENCIA DE 1500 DAN, TIPO B-3,0                                                                                                                                                                                                                                                                                                                                                                                                       </v>
          </cell>
          <cell r="C3609" t="str">
            <v xml:space="preserve">UN    </v>
          </cell>
          <cell r="D3609" t="str">
            <v>AS</v>
          </cell>
          <cell r="E3609" t="str">
            <v>5.230,28</v>
          </cell>
        </row>
        <row r="3610">
          <cell r="A3610">
            <v>41218</v>
          </cell>
          <cell r="B3610" t="str">
            <v xml:space="preserve">POSTE DE CONCRETO ARMADO DE SECAO DUPLO T, EXTENSAO DE 13,00 M, RESISTENCIA DE 2000 DAN, TIPO B-4,5                                                                                                                                                                                                                                                                                                                                                                                                       </v>
          </cell>
          <cell r="C3610" t="str">
            <v xml:space="preserve">UN    </v>
          </cell>
          <cell r="D3610" t="str">
            <v>AS</v>
          </cell>
          <cell r="E3610" t="str">
            <v>7.013,97</v>
          </cell>
        </row>
        <row r="3611">
          <cell r="A3611">
            <v>41214</v>
          </cell>
          <cell r="B3611" t="str">
            <v xml:space="preserve">POSTE DE CONCRETO ARMADO DE SECAO DUPLO T, EXTENSAO DE 13,00 M, RESISTENCIA DE 300 DAN, TIPO B                                                                                                                                                                                                                                                                                                                                                                                                            </v>
          </cell>
          <cell r="C3611" t="str">
            <v xml:space="preserve">UN    </v>
          </cell>
          <cell r="D3611" t="str">
            <v>AS</v>
          </cell>
          <cell r="E3611" t="str">
            <v>1.478,88</v>
          </cell>
        </row>
        <row r="3612">
          <cell r="A3612">
            <v>41215</v>
          </cell>
          <cell r="B3612" t="str">
            <v xml:space="preserve">POSTE DE CONCRETO ARMADO DE SECAO DUPLO T, EXTENSAO DE 13,00 M, RESISTENCIA DE 600 DAN, TIPO B                                                                                                                                                                                                                                                                                                                                                                                                            </v>
          </cell>
          <cell r="C3612" t="str">
            <v xml:space="preserve">UN    </v>
          </cell>
          <cell r="D3612" t="str">
            <v>AS</v>
          </cell>
          <cell r="E3612" t="str">
            <v>2.226,66</v>
          </cell>
        </row>
        <row r="3613">
          <cell r="A3613">
            <v>41221</v>
          </cell>
          <cell r="B3613" t="str">
            <v xml:space="preserve">POSTE DE CONCRETO ARMADO DE SECAO DUPLO T, EXTENSAO DE 15,00 M, RESISTENCIA DE 1500 DAN, TIPO B-3,0                                                                                                                                                                                                                                                                                                                                                                                                       </v>
          </cell>
          <cell r="C3613" t="str">
            <v xml:space="preserve">UN    </v>
          </cell>
          <cell r="D3613" t="str">
            <v>AS</v>
          </cell>
          <cell r="E3613" t="str">
            <v>6.447,32</v>
          </cell>
        </row>
        <row r="3614">
          <cell r="A3614">
            <v>41222</v>
          </cell>
          <cell r="B3614" t="str">
            <v xml:space="preserve">POSTE DE CONCRETO ARMADO DE SECAO DUPLO T, EXTENSAO DE 15,00 M, RESISTENCIA DE 2000 DAN, TIPO B-4,5                                                                                                                                                                                                                                                                                                                                                                                                       </v>
          </cell>
          <cell r="C3614" t="str">
            <v xml:space="preserve">UN    </v>
          </cell>
          <cell r="D3614" t="str">
            <v>AS</v>
          </cell>
          <cell r="E3614" t="str">
            <v>9.226,20</v>
          </cell>
        </row>
        <row r="3615">
          <cell r="A3615">
            <v>41195</v>
          </cell>
          <cell r="B3615" t="str">
            <v xml:space="preserve">POSTE DE CONCRETO ARMADO DE SECAO DUPLO T, EXTENSAO DE 8,00 M, RESISTENCIA DE 150 DAN, TIPO D                                                                                                                                                                                                                                                                                                                                                                                                             </v>
          </cell>
          <cell r="C3615" t="str">
            <v xml:space="preserve">UN    </v>
          </cell>
          <cell r="D3615" t="str">
            <v>AS</v>
          </cell>
          <cell r="E3615" t="str">
            <v>474,20</v>
          </cell>
        </row>
        <row r="3616">
          <cell r="A3616">
            <v>41198</v>
          </cell>
          <cell r="B3616" t="str">
            <v xml:space="preserve">POSTE DE CONCRETO ARMADO DE SECAO DUPLO T, EXTENSAO DE 9,00 M, RESISTENCIA DE 1000 DAN, TIPO B-1,5                                                                                                                                                                                                                                                                                                                                                                                                        </v>
          </cell>
          <cell r="C3616" t="str">
            <v xml:space="preserve">UN    </v>
          </cell>
          <cell r="D3616" t="str">
            <v>AS</v>
          </cell>
          <cell r="E3616" t="str">
            <v>1.853,06</v>
          </cell>
        </row>
        <row r="3617">
          <cell r="A3617">
            <v>41196</v>
          </cell>
          <cell r="B3617" t="str">
            <v xml:space="preserve">POSTE DE CONCRETO ARMADO DE SECAO DUPLO T, EXTENSAO DE 9,00 M, RESISTENCIA DE 150 DAN, TIPO D                                                                                                                                                                                                                                                                                                                                                                                                             </v>
          </cell>
          <cell r="C3617" t="str">
            <v xml:space="preserve">UN    </v>
          </cell>
          <cell r="D3617" t="str">
            <v>AS</v>
          </cell>
          <cell r="E3617" t="str">
            <v>587,80</v>
          </cell>
        </row>
        <row r="3618">
          <cell r="A3618">
            <v>5033</v>
          </cell>
          <cell r="B3618" t="str">
            <v xml:space="preserve">POSTE DE CONCRETO ARMADO DE SECAO DUPLO T, EXTENSAO DE 9,00 M, RESISTENCIA DE 300 A 400 DAN, TIPO B OU D                                                                                                                                                                                                                                                                                                                                                                                                  </v>
          </cell>
          <cell r="C3618" t="str">
            <v xml:space="preserve">UN    </v>
          </cell>
          <cell r="D3618" t="str">
            <v>AS</v>
          </cell>
          <cell r="E3618" t="str">
            <v>771,75</v>
          </cell>
        </row>
        <row r="3619">
          <cell r="A3619">
            <v>41197</v>
          </cell>
          <cell r="B3619" t="str">
            <v xml:space="preserve">POSTE DE CONCRETO ARMADO DE SECAO DUPLO T, EXTENSAO DE 9,00 M, RESISTENCIA DE 600 DAN, TIPO B                                                                                                                                                                                                                                                                                                                                                                                                             </v>
          </cell>
          <cell r="C3619" t="str">
            <v xml:space="preserve">UN    </v>
          </cell>
          <cell r="D3619" t="str">
            <v>AS</v>
          </cell>
          <cell r="E3619" t="str">
            <v>1.146,33</v>
          </cell>
        </row>
        <row r="3620">
          <cell r="A3620">
            <v>12388</v>
          </cell>
          <cell r="B3620" t="str">
            <v xml:space="preserve">POSTE DECORATIVO PARA JARDIM EM ACO TUBULAR, SEM LUMINARIA, H = *2,5* M                                                                                                                                                                                                                                                                                                                                                                                                                                   </v>
          </cell>
          <cell r="C3620" t="str">
            <v xml:space="preserve">UN    </v>
          </cell>
          <cell r="D3620" t="str">
            <v>AS</v>
          </cell>
          <cell r="E3620" t="str">
            <v>295,85</v>
          </cell>
        </row>
        <row r="3621">
          <cell r="A3621">
            <v>2731</v>
          </cell>
          <cell r="B3621" t="str">
            <v xml:space="preserve">POSTE ROLICO DE MADEIRA TRATADA, D = 20 A 25 CM, H = 12,00 M, EM EUCALIPTO OU EQUIVALENTE DA REGIAO                                                                                                                                                                                                                                                                                                                                                                                                       </v>
          </cell>
          <cell r="C3621" t="str">
            <v xml:space="preserve">M     </v>
          </cell>
          <cell r="D3621" t="str">
            <v>CR</v>
          </cell>
          <cell r="E3621" t="str">
            <v>95,52</v>
          </cell>
        </row>
        <row r="3622">
          <cell r="A3622">
            <v>41457</v>
          </cell>
          <cell r="B3622" t="str">
            <v xml:space="preserve">POSTES METALICOS AUTOPORTANTES, CONICO OU TELESCOPICO, PARA SPDA, ALTURA 10 METROS LIVRES                                                                                                                                                                                                                                                                                                                                                                                                                 </v>
          </cell>
          <cell r="C3622" t="str">
            <v xml:space="preserve">UN    </v>
          </cell>
          <cell r="D3622" t="str">
            <v>CR</v>
          </cell>
          <cell r="E3622" t="str">
            <v>1.445,35</v>
          </cell>
        </row>
        <row r="3623">
          <cell r="A3623">
            <v>41458</v>
          </cell>
          <cell r="B3623" t="str">
            <v xml:space="preserve">POSTES METALICOS AUTOPORTANTES, CONICO OU TELESCOPICO, PARA SPDA, ALTURA 12 METROS LIVRES                                                                                                                                                                                                                                                                                                                                                                                                                 </v>
          </cell>
          <cell r="C3623" t="str">
            <v xml:space="preserve">UN    </v>
          </cell>
          <cell r="D3623" t="str">
            <v>CR</v>
          </cell>
          <cell r="E3623" t="str">
            <v>2.017,79</v>
          </cell>
        </row>
        <row r="3624">
          <cell r="A3624">
            <v>41459</v>
          </cell>
          <cell r="B3624" t="str">
            <v xml:space="preserve">POSTES METALICOS AUTOPORTANTES, CONICO OU TELESCOPICO, PARA SPDA, ALTURA 15 METROS LIVRES                                                                                                                                                                                                                                                                                                                                                                                                                 </v>
          </cell>
          <cell r="C3624" t="str">
            <v xml:space="preserve">UN    </v>
          </cell>
          <cell r="D3624" t="str">
            <v>CR</v>
          </cell>
          <cell r="E3624" t="str">
            <v>2.814,66</v>
          </cell>
        </row>
        <row r="3625">
          <cell r="A3625">
            <v>41461</v>
          </cell>
          <cell r="B3625" t="str">
            <v xml:space="preserve">POSTES METALICOS AUTOPORTANTES, CONICO OU TELESCOPICO, PARA SPDA, ALTURA 20 METROS LIVRES                                                                                                                                                                                                                                                                                                                                                                                                                 </v>
          </cell>
          <cell r="C3625" t="str">
            <v xml:space="preserve">UN    </v>
          </cell>
          <cell r="D3625" t="str">
            <v>CR</v>
          </cell>
          <cell r="E3625" t="str">
            <v>3.837,64</v>
          </cell>
        </row>
        <row r="3626">
          <cell r="A3626">
            <v>44537</v>
          </cell>
          <cell r="B3626" t="str">
            <v xml:space="preserve">POZOLANA DE CLASSE  C                                                                                                                                                                                                                                                                                                                                                                                                                                                                                     </v>
          </cell>
          <cell r="C3626" t="str">
            <v xml:space="preserve">T     </v>
          </cell>
          <cell r="D3626" t="str">
            <v>CR</v>
          </cell>
          <cell r="E3626" t="str">
            <v>422,73</v>
          </cell>
        </row>
        <row r="3627">
          <cell r="A3627">
            <v>11844</v>
          </cell>
          <cell r="B3627" t="str">
            <v xml:space="preserve">PRANCHA  APARELHADA *4 X 30* CM, EM MACARANDUBA, ANGELIM OU EQUIVALENTE DA REGIAO                                                                                                                                                                                                                                                                                                                                                                                                                         </v>
          </cell>
          <cell r="C3627" t="str">
            <v xml:space="preserve">M     </v>
          </cell>
          <cell r="D3627" t="str">
            <v>CR</v>
          </cell>
          <cell r="E3627" t="str">
            <v>54,60</v>
          </cell>
        </row>
        <row r="3628">
          <cell r="A3628">
            <v>4465</v>
          </cell>
          <cell r="B3628" t="str">
            <v xml:space="preserve">PRANCHA NAO APARELHADA  *6 X 25* CM, EM MACARANDUBA, ANGELIM OU EQUIVALENTE DA REGIAO -  BRUTA                                                                                                                                                                                                                                                                                                                                                                                                            </v>
          </cell>
          <cell r="C3628" t="str">
            <v xml:space="preserve">M     </v>
          </cell>
          <cell r="D3628" t="str">
            <v>CR</v>
          </cell>
          <cell r="E3628" t="str">
            <v>45,38</v>
          </cell>
        </row>
        <row r="3629">
          <cell r="A3629">
            <v>35273</v>
          </cell>
          <cell r="B3629" t="str">
            <v xml:space="preserve">PRANCHA NAO APARELHADA  *6 X 30* CM, EM MACARANDUBA, ANGELIM OU EQUIVALENTE DA REGIAO - BRUTA                                                                                                                                                                                                                                                                                                                                                                                                             </v>
          </cell>
          <cell r="C3629" t="str">
            <v xml:space="preserve">M     </v>
          </cell>
          <cell r="D3629" t="str">
            <v>CR</v>
          </cell>
          <cell r="E3629" t="str">
            <v>54,42</v>
          </cell>
        </row>
        <row r="3630">
          <cell r="A3630">
            <v>4470</v>
          </cell>
          <cell r="B3630" t="str">
            <v xml:space="preserve">PRANCHA NAO APARELHADA  *6 X 40* CM, EM MACARANDUBA, ANGELIM OU EQUIVALENTE DA REGIAO -  BRUTA                                                                                                                                                                                                                                                                                                                                                                                                            </v>
          </cell>
          <cell r="C3630" t="str">
            <v xml:space="preserve">M     </v>
          </cell>
          <cell r="D3630" t="str">
            <v>CR</v>
          </cell>
          <cell r="E3630" t="str">
            <v>125,59</v>
          </cell>
        </row>
        <row r="3631">
          <cell r="A3631">
            <v>20208</v>
          </cell>
          <cell r="B3631" t="str">
            <v xml:space="preserve">PRANCHAO  APARELHADO *8 X 30* CM, EM MACARANDUBA, ANGELIM OU EQUIVALENTE DA REGIAO                                                                                                                                                                                                                                                                                                                                                                                                                        </v>
          </cell>
          <cell r="C3631" t="str">
            <v xml:space="preserve">M     </v>
          </cell>
          <cell r="D3631" t="str">
            <v>CR</v>
          </cell>
          <cell r="E3631" t="str">
            <v>113,03</v>
          </cell>
        </row>
        <row r="3632">
          <cell r="A3632">
            <v>20204</v>
          </cell>
          <cell r="B3632" t="str">
            <v xml:space="preserve">PRANCHAO APARELHADO *7,5 X 23* CM, EM MACARANDUBA, ANGELIM OU EQUIVALENTE DA REGIAO                                                                                                                                                                                                                                                                                                                                                                                                                       </v>
          </cell>
          <cell r="C3632" t="str">
            <v xml:space="preserve">M     </v>
          </cell>
          <cell r="D3632" t="str">
            <v>CR</v>
          </cell>
          <cell r="E3632" t="str">
            <v>83,72</v>
          </cell>
        </row>
        <row r="3633">
          <cell r="A3633">
            <v>4437</v>
          </cell>
          <cell r="B3633" t="str">
            <v xml:space="preserve">PRANCHAO NAO APARELHADO  *7,5 X 23* CM, EM MACARANDUBA, ANGELIM OU EQUIVALENTE DA REGIAO - BRUTA                                                                                                                                                                                                                                                                                                                                                                                                          </v>
          </cell>
          <cell r="C3633" t="str">
            <v xml:space="preserve">M     </v>
          </cell>
          <cell r="D3633" t="str">
            <v>CR</v>
          </cell>
          <cell r="E3633" t="str">
            <v>94,19</v>
          </cell>
        </row>
        <row r="3634">
          <cell r="A3634">
            <v>14580</v>
          </cell>
          <cell r="B3634" t="str">
            <v xml:space="preserve">PRANCHAO NAO APARELHADO *8 X 30* CM, EM MACARANDUBA, ANGELIM OU EQUIVALENTE DA REGIAO - BRUTA                                                                                                                                                                                                                                                                                                                                                                                                             </v>
          </cell>
          <cell r="C3634" t="str">
            <v xml:space="preserve">M     </v>
          </cell>
          <cell r="D3634" t="str">
            <v>CR</v>
          </cell>
          <cell r="E3634" t="str">
            <v>94,19</v>
          </cell>
        </row>
        <row r="3635">
          <cell r="A3635">
            <v>40304</v>
          </cell>
          <cell r="B3635" t="str">
            <v xml:space="preserve">PREGO DE ACO POLIDO COM CABECA DUPLA 17 X 27 (2 1/2 X 11)                                                                                                                                                                                                                                                                                                                                                                                                                                                 </v>
          </cell>
          <cell r="C3635" t="str">
            <v xml:space="preserve">KG    </v>
          </cell>
          <cell r="D3635" t="str">
            <v>CR</v>
          </cell>
          <cell r="E3635" t="str">
            <v>27,56</v>
          </cell>
        </row>
        <row r="3636">
          <cell r="A3636">
            <v>5065</v>
          </cell>
          <cell r="B3636" t="str">
            <v xml:space="preserve">PREGO DE ACO POLIDO COM CABECA 10 X 10 (7/8 X 17)                                                                                                                                                                                                                                                                                                                                                                                                                                                         </v>
          </cell>
          <cell r="C3636" t="str">
            <v xml:space="preserve">KG    </v>
          </cell>
          <cell r="D3636" t="str">
            <v>CR</v>
          </cell>
          <cell r="E3636" t="str">
            <v>42,47</v>
          </cell>
        </row>
        <row r="3637">
          <cell r="A3637">
            <v>5072</v>
          </cell>
          <cell r="B3637" t="str">
            <v xml:space="preserve">PREGO DE ACO POLIDO COM CABECA 10 X 11 (1 X 17)                                                                                                                                                                                                                                                                                                                                                                                                                                                           </v>
          </cell>
          <cell r="C3637" t="str">
            <v xml:space="preserve">KG    </v>
          </cell>
          <cell r="D3637" t="str">
            <v>CR</v>
          </cell>
          <cell r="E3637" t="str">
            <v>39,29</v>
          </cell>
        </row>
        <row r="3638">
          <cell r="A3638">
            <v>5066</v>
          </cell>
          <cell r="B3638" t="str">
            <v xml:space="preserve">PREGO DE ACO POLIDO COM CABECA 12 X 12                                                                                                                                                                                                                                                                                                                                                                                                                                                                    </v>
          </cell>
          <cell r="C3638" t="str">
            <v xml:space="preserve">KG    </v>
          </cell>
          <cell r="D3638" t="str">
            <v>CR</v>
          </cell>
          <cell r="E3638" t="str">
            <v>29,42</v>
          </cell>
        </row>
        <row r="3639">
          <cell r="A3639">
            <v>5063</v>
          </cell>
          <cell r="B3639" t="str">
            <v xml:space="preserve">PREGO DE ACO POLIDO COM CABECA 14 X 18 (1 1/2 X 14)                                                                                                                                                                                                                                                                                                                                                                                                                                                       </v>
          </cell>
          <cell r="C3639" t="str">
            <v xml:space="preserve">KG    </v>
          </cell>
          <cell r="D3639" t="str">
            <v>CR</v>
          </cell>
          <cell r="E3639" t="str">
            <v>26,64</v>
          </cell>
        </row>
        <row r="3640">
          <cell r="A3640">
            <v>20247</v>
          </cell>
          <cell r="B3640" t="str">
            <v xml:space="preserve">PREGO DE ACO POLIDO COM CABECA 15 X 15 (1 1/4 X 13)                                                                                                                                                                                                                                                                                                                                                                                                                                                       </v>
          </cell>
          <cell r="C3640" t="str">
            <v xml:space="preserve">KG    </v>
          </cell>
          <cell r="D3640" t="str">
            <v>CR</v>
          </cell>
          <cell r="E3640" t="str">
            <v>24,72</v>
          </cell>
        </row>
        <row r="3641">
          <cell r="A3641">
            <v>5074</v>
          </cell>
          <cell r="B3641" t="str">
            <v xml:space="preserve">PREGO DE ACO POLIDO COM CABECA 15 X 18 (1 1/2 X 13)                                                                                                                                                                                                                                                                                                                                                                                                                                                       </v>
          </cell>
          <cell r="C3641" t="str">
            <v xml:space="preserve">KG    </v>
          </cell>
          <cell r="D3641" t="str">
            <v>CR</v>
          </cell>
          <cell r="E3641" t="str">
            <v>25,02</v>
          </cell>
        </row>
        <row r="3642">
          <cell r="A3642">
            <v>5067</v>
          </cell>
          <cell r="B3642" t="str">
            <v xml:space="preserve">PREGO DE ACO POLIDO COM CABECA 16 X 24 (2 1/4 X 12)                                                                                                                                                                                                                                                                                                                                                                                                                                                       </v>
          </cell>
          <cell r="C3642" t="str">
            <v xml:space="preserve">KG    </v>
          </cell>
          <cell r="D3642" t="str">
            <v>CR</v>
          </cell>
          <cell r="E3642" t="str">
            <v>23,80</v>
          </cell>
        </row>
        <row r="3643">
          <cell r="A3643">
            <v>5078</v>
          </cell>
          <cell r="B3643" t="str">
            <v xml:space="preserve">PREGO DE ACO POLIDO COM CABECA 16 X 27 (2 1/2 X 12)                                                                                                                                                                                                                                                                                                                                                                                                                                                       </v>
          </cell>
          <cell r="C3643" t="str">
            <v xml:space="preserve">KG    </v>
          </cell>
          <cell r="D3643" t="str">
            <v>CR</v>
          </cell>
          <cell r="E3643" t="str">
            <v>23,53</v>
          </cell>
        </row>
        <row r="3644">
          <cell r="A3644">
            <v>5068</v>
          </cell>
          <cell r="B3644" t="str">
            <v xml:space="preserve">PREGO DE ACO POLIDO COM CABECA 17 X 21 (2 X 11)                                                                                                                                                                                                                                                                                                                                                                                                                                                           </v>
          </cell>
          <cell r="C3644" t="str">
            <v xml:space="preserve">KG    </v>
          </cell>
          <cell r="D3644" t="str">
            <v>CR</v>
          </cell>
          <cell r="E3644" t="str">
            <v>22,33</v>
          </cell>
        </row>
        <row r="3645">
          <cell r="A3645">
            <v>5073</v>
          </cell>
          <cell r="B3645" t="str">
            <v xml:space="preserve">PREGO DE ACO POLIDO COM CABECA 17 X 24 (2 1/4 X 11)                                                                                                                                                                                                                                                                                                                                                                                                                                                       </v>
          </cell>
          <cell r="C3645" t="str">
            <v xml:space="preserve">KG    </v>
          </cell>
          <cell r="D3645" t="str">
            <v>CR</v>
          </cell>
          <cell r="E3645" t="str">
            <v>22,76</v>
          </cell>
        </row>
        <row r="3646">
          <cell r="A3646">
            <v>5069</v>
          </cell>
          <cell r="B3646" t="str">
            <v xml:space="preserve">PREGO DE ACO POLIDO COM CABECA 17 X 27 (2 1/2 X 11)                                                                                                                                                                                                                                                                                                                                                                                                                                                       </v>
          </cell>
          <cell r="C3646" t="str">
            <v xml:space="preserve">KG    </v>
          </cell>
          <cell r="D3646" t="str">
            <v>CR</v>
          </cell>
          <cell r="E3646" t="str">
            <v>22,76</v>
          </cell>
        </row>
        <row r="3647">
          <cell r="A3647">
            <v>5070</v>
          </cell>
          <cell r="B3647" t="str">
            <v xml:space="preserve">PREGO DE ACO POLIDO COM CABECA 17 X 30 (2 3/4 X 11)                                                                                                                                                                                                                                                                                                                                                                                                                                                       </v>
          </cell>
          <cell r="C3647" t="str">
            <v xml:space="preserve">KG    </v>
          </cell>
          <cell r="D3647" t="str">
            <v>CR</v>
          </cell>
          <cell r="E3647" t="str">
            <v>23,01</v>
          </cell>
        </row>
        <row r="3648">
          <cell r="A3648">
            <v>5071</v>
          </cell>
          <cell r="B3648" t="str">
            <v xml:space="preserve">PREGO DE ACO POLIDO COM CABECA 18 X 24 (2 1/4 X 10)                                                                                                                                                                                                                                                                                                                                                                                                                                                       </v>
          </cell>
          <cell r="C3648" t="str">
            <v xml:space="preserve">KG    </v>
          </cell>
          <cell r="D3648" t="str">
            <v>CR</v>
          </cell>
          <cell r="E3648" t="str">
            <v>22,33</v>
          </cell>
        </row>
        <row r="3649">
          <cell r="A3649">
            <v>5061</v>
          </cell>
          <cell r="B3649" t="str">
            <v xml:space="preserve">PREGO DE ACO POLIDO COM CABECA 18 X 27 (2 1/2 X 10)                                                                                                                                                                                                                                                                                                                                                                                                                                                       </v>
          </cell>
          <cell r="C3649" t="str">
            <v xml:space="preserve">KG    </v>
          </cell>
          <cell r="D3649" t="str">
            <v xml:space="preserve">C </v>
          </cell>
          <cell r="E3649" t="str">
            <v>21,95</v>
          </cell>
        </row>
        <row r="3650">
          <cell r="A3650">
            <v>5075</v>
          </cell>
          <cell r="B3650" t="str">
            <v xml:space="preserve">PREGO DE ACO POLIDO COM CABECA 18 X 30 (2 3/4 X 10)                                                                                                                                                                                                                                                                                                                                                                                                                                                       </v>
          </cell>
          <cell r="C3650" t="str">
            <v xml:space="preserve">KG    </v>
          </cell>
          <cell r="D3650" t="str">
            <v>CR</v>
          </cell>
          <cell r="E3650" t="str">
            <v>22,33</v>
          </cell>
        </row>
        <row r="3651">
          <cell r="A3651">
            <v>39027</v>
          </cell>
          <cell r="B3651" t="str">
            <v xml:space="preserve">PREGO DE ACO POLIDO COM CABECA 19  X 36 (3 1/4  X  9)                                                                                                                                                                                                                                                                                                                                                                                                                                                     </v>
          </cell>
          <cell r="C3651" t="str">
            <v xml:space="preserve">KG    </v>
          </cell>
          <cell r="D3651" t="str">
            <v>CR</v>
          </cell>
          <cell r="E3651" t="str">
            <v>22,31</v>
          </cell>
        </row>
        <row r="3652">
          <cell r="A3652">
            <v>5062</v>
          </cell>
          <cell r="B3652" t="str">
            <v xml:space="preserve">PREGO DE ACO POLIDO COM CABECA 19 X 33 (3 X 9)                                                                                                                                                                                                                                                                                                                                                                                                                                                            </v>
          </cell>
          <cell r="C3652" t="str">
            <v xml:space="preserve">KG    </v>
          </cell>
          <cell r="D3652" t="str">
            <v>CR</v>
          </cell>
          <cell r="E3652" t="str">
            <v>22,62</v>
          </cell>
        </row>
        <row r="3653">
          <cell r="A3653">
            <v>40568</v>
          </cell>
          <cell r="B3653" t="str">
            <v xml:space="preserve">PREGO DE ACO POLIDO COM CABECA 22 X 48 (4 1/4 X 5)                                                                                                                                                                                                                                                                                                                                                                                                                                                        </v>
          </cell>
          <cell r="C3653" t="str">
            <v xml:space="preserve">KG    </v>
          </cell>
          <cell r="D3653" t="str">
            <v>CR</v>
          </cell>
          <cell r="E3653" t="str">
            <v>22,49</v>
          </cell>
        </row>
        <row r="3654">
          <cell r="A3654">
            <v>39026</v>
          </cell>
          <cell r="B3654" t="str">
            <v xml:space="preserve">PREGO DE ACO POLIDO SEM CABECA 15 X 15 (1 1/4 X 13)                                                                                                                                                                                                                                                                                                                                                                                                                                                       </v>
          </cell>
          <cell r="C3654" t="str">
            <v xml:space="preserve">KG    </v>
          </cell>
          <cell r="D3654" t="str">
            <v>CR</v>
          </cell>
          <cell r="E3654" t="str">
            <v>25,11</v>
          </cell>
        </row>
        <row r="3655">
          <cell r="A3655">
            <v>42431</v>
          </cell>
          <cell r="B3655" t="str">
            <v xml:space="preserve">PRESSAO DE PERNAS TRIPLO, EM TUBO DE ACO CARBONO, PINTURA NO PROCESSO ELETROSTATICO - EQUIPAMENTO DE GINASTICA PARA ACADEMIA AO AR LIVRE / ACADEMIA DA TERCEIRA IDADE - ATI                                                                                                                                                                                                                                                                                                                               </v>
          </cell>
          <cell r="C3655" t="str">
            <v xml:space="preserve">UN    </v>
          </cell>
          <cell r="D3655" t="str">
            <v>AS</v>
          </cell>
          <cell r="E3655" t="str">
            <v>3.957,85</v>
          </cell>
        </row>
        <row r="3656">
          <cell r="A3656">
            <v>44074</v>
          </cell>
          <cell r="B3656" t="str">
            <v xml:space="preserve">PRIMER DE POLIURETANO                                                                                                                                                                                                                                                                                                                                                                                                                                                                                     </v>
          </cell>
          <cell r="C3656" t="str">
            <v xml:space="preserve">L     </v>
          </cell>
          <cell r="D3656" t="str">
            <v>CR</v>
          </cell>
          <cell r="E3656" t="str">
            <v>675,22</v>
          </cell>
        </row>
        <row r="3657">
          <cell r="A3657">
            <v>44072</v>
          </cell>
          <cell r="B3657" t="str">
            <v xml:space="preserve">PRIMER EPOXI / EPOXIDICO                                                                                                                                                                                                                                                                                                                                                                                                                                                                                  </v>
          </cell>
          <cell r="C3657" t="str">
            <v xml:space="preserve">L     </v>
          </cell>
          <cell r="D3657" t="str">
            <v>CR</v>
          </cell>
          <cell r="E3657" t="str">
            <v>108,13</v>
          </cell>
        </row>
        <row r="3658">
          <cell r="A3658">
            <v>511</v>
          </cell>
          <cell r="B3658" t="str">
            <v xml:space="preserve">PRIMER PARA MANTA ASFALTICA A BASE DE ASFALTO MODIFICADO DILUIDO EM SOLVENTE, APLICACAO A FRIO                                                                                                                                                                                                                                                                                                                                                                                                            </v>
          </cell>
          <cell r="C3658" t="str">
            <v xml:space="preserve">L     </v>
          </cell>
          <cell r="D3658" t="str">
            <v xml:space="preserve">C </v>
          </cell>
          <cell r="E3658" t="str">
            <v>21,25</v>
          </cell>
        </row>
        <row r="3659">
          <cell r="A3659">
            <v>37540</v>
          </cell>
          <cell r="B3659" t="str">
            <v xml:space="preserve">PROJETOR DE ARGAMASSA, CAPACIDADE DE PROJECAO 1,5 M3/H, ALCANCE DA PROJECAO 30 ATE 60 M, MOTOR ELETRICO TRIFASICO                                                                                                                                                                                                                                                                                                                                                                                         </v>
          </cell>
          <cell r="C3659" t="str">
            <v xml:space="preserve">UN    </v>
          </cell>
          <cell r="D3659" t="str">
            <v>CR</v>
          </cell>
          <cell r="E3659" t="str">
            <v>88.048,83</v>
          </cell>
        </row>
        <row r="3660">
          <cell r="A3660">
            <v>37548</v>
          </cell>
          <cell r="B3660" t="str">
            <v xml:space="preserve">PROJETOR DE ARGAMASSA, CAPACIDADE DE PROJECAO 2,0 M3/H, ALCANCE DA PROJECAO ATE 50 M, MOTOR ELETRICO TRIFASICO                                                                                                                                                                                                                                                                                                                                                                                            </v>
          </cell>
          <cell r="C3660" t="str">
            <v xml:space="preserve">UN    </v>
          </cell>
          <cell r="D3660" t="str">
            <v>CR</v>
          </cell>
          <cell r="E3660" t="str">
            <v>116.708,28</v>
          </cell>
        </row>
        <row r="3661">
          <cell r="A3661">
            <v>39828</v>
          </cell>
          <cell r="B3661" t="str">
            <v xml:space="preserve">PROJETOR PNEUMATICO DE ARGAMASSA PARA CHAPISCO E REBOCO COM RECIPIENTE ACOPLADO, TIPO CANEQUNHA, COM VOLUME DE 1,50 L, SEM COMPRESSOR                                                                                                                                                                                                                                                                                                                                                                     </v>
          </cell>
          <cell r="C3661" t="str">
            <v xml:space="preserve">UN    </v>
          </cell>
          <cell r="D3661" t="str">
            <v>CR</v>
          </cell>
          <cell r="E3661" t="str">
            <v>700,13</v>
          </cell>
        </row>
        <row r="3662">
          <cell r="A3662">
            <v>12273</v>
          </cell>
          <cell r="B3662" t="str">
            <v xml:space="preserve">PROJETOR RETANGULAR FECHADO PARA LAMPADA VAPOR DE MERCURIO/SODIO 250 W A 500 W, CABECEIRAS EM ALUMINIO FUNDIDO, CORPO EM ALUMINIO ANODIZADO, PARA LAMPADA E40 FECHAMENTO EM VIDRO TEMPERADO.                                                                                                                                                                                                                                                                                                              </v>
          </cell>
          <cell r="C3662" t="str">
            <v xml:space="preserve">UN    </v>
          </cell>
          <cell r="D3662" t="str">
            <v>CR</v>
          </cell>
          <cell r="E3662" t="str">
            <v>100,41</v>
          </cell>
        </row>
        <row r="3663">
          <cell r="A3663">
            <v>38392</v>
          </cell>
          <cell r="B3663" t="str">
            <v xml:space="preserve">PROLONGADOR/EXTENSOR PARA ROLO DE PINTURA 3 M                                                                                                                                                                                                                                                                                                                                                                                                                                                             </v>
          </cell>
          <cell r="C3663" t="str">
            <v xml:space="preserve">UN    </v>
          </cell>
          <cell r="D3663" t="str">
            <v>CR</v>
          </cell>
          <cell r="E3663" t="str">
            <v>49,09</v>
          </cell>
        </row>
        <row r="3664">
          <cell r="A3664">
            <v>11735</v>
          </cell>
          <cell r="B3664" t="str">
            <v xml:space="preserve">PROLONGAMENTO / PROLONGADOR PARA CAIXA SIFONADA, PVC, 100 MM X 200 MM (NBR 5688)                                                                                                                                                                                                                                                                                                                                                                                                                          </v>
          </cell>
          <cell r="C3664" t="str">
            <v xml:space="preserve">UN    </v>
          </cell>
          <cell r="D3664" t="str">
            <v>CR</v>
          </cell>
          <cell r="E3664" t="str">
            <v>8,36</v>
          </cell>
        </row>
        <row r="3665">
          <cell r="A3665">
            <v>11737</v>
          </cell>
          <cell r="B3665" t="str">
            <v xml:space="preserve">PROLONGAMENTO / PROLONGADOR PARA CAIXA SIFONADA, PVC, 150 MM X 150 MM (NBR 5688)                                                                                                                                                                                                                                                                                                                                                                                                                          </v>
          </cell>
          <cell r="C3665" t="str">
            <v xml:space="preserve">UN    </v>
          </cell>
          <cell r="D3665" t="str">
            <v>CR</v>
          </cell>
          <cell r="E3665" t="str">
            <v>11,85</v>
          </cell>
        </row>
        <row r="3666">
          <cell r="A3666">
            <v>11738</v>
          </cell>
          <cell r="B3666" t="str">
            <v xml:space="preserve">PROLONGAMENTO / PROLONGADOR PARA CAIXA SIFONADA, PVC, 150 MM X 200 MM (NBR 5688)                                                                                                                                                                                                                                                                                                                                                                                                                          </v>
          </cell>
          <cell r="C3666" t="str">
            <v xml:space="preserve">UN    </v>
          </cell>
          <cell r="D3666" t="str">
            <v>CR</v>
          </cell>
          <cell r="E3666" t="str">
            <v>14,94</v>
          </cell>
        </row>
        <row r="3667">
          <cell r="A3667">
            <v>36143</v>
          </cell>
          <cell r="B3667" t="str">
            <v xml:space="preserve">PROTETOR AUDITIVO TIPO CONCHA COM ABAFADOR DE RUIDOS, ATENUACAO ACIMA DE 22 DB                                                                                                                                                                                                                                                                                                                                                                                                                            </v>
          </cell>
          <cell r="C3667" t="str">
            <v xml:space="preserve">UN    </v>
          </cell>
          <cell r="D3667" t="str">
            <v>CR</v>
          </cell>
          <cell r="E3667" t="str">
            <v>25,52</v>
          </cell>
        </row>
        <row r="3668">
          <cell r="A3668">
            <v>36142</v>
          </cell>
          <cell r="B3668" t="str">
            <v xml:space="preserve">PROTETOR AUDITIVO TIPO PLUG DE INSERCAO COM CORDAO, ATENUACAO SUPERIOR A 15 DB                                                                                                                                                                                                                                                                                                                                                                                                                            </v>
          </cell>
          <cell r="C3668" t="str">
            <v xml:space="preserve">UN    </v>
          </cell>
          <cell r="D3668" t="str">
            <v>CR</v>
          </cell>
          <cell r="E3668" t="str">
            <v>1,86</v>
          </cell>
        </row>
        <row r="3669">
          <cell r="A3669">
            <v>36146</v>
          </cell>
          <cell r="B3669" t="str">
            <v xml:space="preserve">PROTETOR SOLAR FPS 30, EMBALAGEM 2 LITROS                                                                                                                                                                                                                                                                                                                                                                                                                                                                 </v>
          </cell>
          <cell r="C3669" t="str">
            <v xml:space="preserve">UN    </v>
          </cell>
          <cell r="D3669" t="str">
            <v>CR</v>
          </cell>
          <cell r="E3669" t="str">
            <v>211,65</v>
          </cell>
        </row>
        <row r="3670">
          <cell r="A3670">
            <v>39015</v>
          </cell>
          <cell r="B3670" t="str">
            <v xml:space="preserve">PROTETOR/PONTEIRA PLASTICA PARA PONTA DE VERGALHAO DE ATE 1", TIPO PROTETOR DE ESPERA                                                                                                                                                                                                                                                                                                                                                                                                                     </v>
          </cell>
          <cell r="C3670" t="str">
            <v xml:space="preserve">UN    </v>
          </cell>
          <cell r="D3670" t="str">
            <v>AS</v>
          </cell>
          <cell r="E3670" t="str">
            <v>0,97</v>
          </cell>
        </row>
        <row r="3671">
          <cell r="A3671">
            <v>38377</v>
          </cell>
          <cell r="B3671" t="str">
            <v xml:space="preserve">PRUMO DE CENTRO EM ACO *400* G                                                                                                                                                                                                                                                                                                                                                                                                                                                                            </v>
          </cell>
          <cell r="C3671" t="str">
            <v xml:space="preserve">UN    </v>
          </cell>
          <cell r="D3671" t="str">
            <v>CR</v>
          </cell>
          <cell r="E3671" t="str">
            <v>43,21</v>
          </cell>
        </row>
        <row r="3672">
          <cell r="A3672">
            <v>38376</v>
          </cell>
          <cell r="B3672" t="str">
            <v xml:space="preserve">PRUMO DE PAREDE EM ACO 700 A 750 G                                                                                                                                                                                                                                                                                                                                                                                                                                                                        </v>
          </cell>
          <cell r="C3672" t="str">
            <v xml:space="preserve">UN    </v>
          </cell>
          <cell r="D3672" t="str">
            <v>CR</v>
          </cell>
          <cell r="E3672" t="str">
            <v>49,27</v>
          </cell>
        </row>
        <row r="3673">
          <cell r="A3673">
            <v>38116</v>
          </cell>
          <cell r="B3673" t="str">
            <v xml:space="preserve">PULSADOR CAMPAINHA 10A, 250V (APENAS MODULO)                                                                                                                                                                                                                                                                                                                                                                                                                                                              </v>
          </cell>
          <cell r="C3673" t="str">
            <v xml:space="preserve">UN    </v>
          </cell>
          <cell r="D3673" t="str">
            <v>CR</v>
          </cell>
          <cell r="E3673" t="str">
            <v>4,99</v>
          </cell>
        </row>
        <row r="3674">
          <cell r="A3674">
            <v>38066</v>
          </cell>
          <cell r="B3674" t="str">
            <v xml:space="preserve">PULSADOR CAMPAINHA 10A, 250V, CONJUNTO MONTADO PARA EMBUTIR 4" X 2" (PLACA + SUPORTE + MODULO)                                                                                                                                                                                                                                                                                                                                                                                                            </v>
          </cell>
          <cell r="C3674" t="str">
            <v xml:space="preserve">UN    </v>
          </cell>
          <cell r="D3674" t="str">
            <v>CR</v>
          </cell>
          <cell r="E3674" t="str">
            <v>8,23</v>
          </cell>
        </row>
        <row r="3675">
          <cell r="A3675">
            <v>38117</v>
          </cell>
          <cell r="B3675" t="str">
            <v xml:space="preserve">PULSADOR MINUTERIA 10A, 250V (APENAS MODULO)                                                                                                                                                                                                                                                                                                                                                                                                                                                              </v>
          </cell>
          <cell r="C3675" t="str">
            <v xml:space="preserve">UN    </v>
          </cell>
          <cell r="D3675" t="str">
            <v>CR</v>
          </cell>
          <cell r="E3675" t="str">
            <v>8,49</v>
          </cell>
        </row>
        <row r="3676">
          <cell r="A3676">
            <v>38067</v>
          </cell>
          <cell r="B3676" t="str">
            <v xml:space="preserve">PULSADOR MINUTERIA 10A, 250V, CONJUNTO MONTADO PARA EMBUTIR 4" X 2" (PLACA + SUPORTE + MODULO)                                                                                                                                                                                                                                                                                                                                                                                                            </v>
          </cell>
          <cell r="C3676" t="str">
            <v xml:space="preserve">UN    </v>
          </cell>
          <cell r="D3676" t="str">
            <v>CR</v>
          </cell>
          <cell r="E3676" t="str">
            <v>11,59</v>
          </cell>
        </row>
        <row r="3677">
          <cell r="A3677">
            <v>11522</v>
          </cell>
          <cell r="B3677" t="str">
            <v xml:space="preserve">PUXADOR DE EMBUTIR TIPO CONCHA, COM FURO PARA CHAVE, EM LATAO CROMADO,  COMPRIMENTO DE APROX *100* MM E LARGURA DE APROX *40* MM                                                                                                                                                                                                                                                                                                                                                                          </v>
          </cell>
          <cell r="C3677" t="str">
            <v xml:space="preserve">UN    </v>
          </cell>
          <cell r="D3677" t="str">
            <v>CR</v>
          </cell>
          <cell r="E3677" t="str">
            <v>13,48</v>
          </cell>
        </row>
        <row r="3678">
          <cell r="A3678">
            <v>43600</v>
          </cell>
          <cell r="B3678" t="str">
            <v xml:space="preserve">PUXADOR TIPO ALCA, EM ZAMAC CROMADO, COM COMPRIMENTO DE APROX 150 MM, COM ROSETA PARA PORTAS DE MADEIRAS, INCLUINDO PARAFUSOS                                                                                                                                                                                                                                                                                                                                                                             </v>
          </cell>
          <cell r="C3678" t="str">
            <v xml:space="preserve">UN    </v>
          </cell>
          <cell r="D3678" t="str">
            <v>CR</v>
          </cell>
          <cell r="E3678" t="str">
            <v>54,02</v>
          </cell>
        </row>
        <row r="3679">
          <cell r="A3679">
            <v>5080</v>
          </cell>
          <cell r="B3679" t="str">
            <v xml:space="preserve">PUXADOR TIPO ALCA, EM ZAMAC CROMADO, COM ROSETAS, COMPRIMENTO DE APROX *100* MM, PARA PORTAS E JANELAS DE MADEIRA, INCLUINDO PARAFUSOS                                                                                                                                                                                                                                                                                                                                                                    </v>
          </cell>
          <cell r="C3679" t="str">
            <v xml:space="preserve">UN    </v>
          </cell>
          <cell r="D3679" t="str">
            <v>CR</v>
          </cell>
          <cell r="E3679" t="str">
            <v>21,06</v>
          </cell>
        </row>
        <row r="3680">
          <cell r="A3680">
            <v>38168</v>
          </cell>
          <cell r="B3680" t="str">
            <v xml:space="preserve">PUXADOR TUBULAR RETO DUPLO, EM ALUMINIO CROMADO, COMPRIMENTO DE APROX 400 MM E DIAMETRO DE 25 MM (1")                                                                                                                                                                                                                                                                                                                                                                                                     </v>
          </cell>
          <cell r="C3680" t="str">
            <v xml:space="preserve">UN    </v>
          </cell>
          <cell r="D3680" t="str">
            <v>CR</v>
          </cell>
          <cell r="E3680" t="str">
            <v>147,07</v>
          </cell>
        </row>
        <row r="3681">
          <cell r="A3681">
            <v>43601</v>
          </cell>
          <cell r="B3681" t="str">
            <v xml:space="preserve">PUXADOR TUBULAR RETO SIMPLES, EM ALUMINIO CROMADO, COM COMPRIMENTO DE APROX 400 MM E DIAMETRO DE 25 MM                                                                                                                                                                                                                                                                                                                                                                                                    </v>
          </cell>
          <cell r="C3681" t="str">
            <v xml:space="preserve">UN    </v>
          </cell>
          <cell r="D3681" t="str">
            <v>CR</v>
          </cell>
          <cell r="E3681" t="str">
            <v>73,53</v>
          </cell>
        </row>
        <row r="3682">
          <cell r="A3682">
            <v>13393</v>
          </cell>
          <cell r="B3682" t="str">
            <v xml:space="preserve">QUADRO DE DISTRIBUICAO COM BARRAMENTO TRIFASICO, DE EMBUTIR, EM CHAPA DE ACO GALVANIZADO, PARA 12 DISJUNTORES DIN, 100 A                                                                                                                                                                                                                                                                                                                                                                                  </v>
          </cell>
          <cell r="C3682" t="str">
            <v xml:space="preserve">UN    </v>
          </cell>
          <cell r="D3682" t="str">
            <v>AS</v>
          </cell>
          <cell r="E3682" t="str">
            <v>339,33</v>
          </cell>
        </row>
        <row r="3683">
          <cell r="A3683">
            <v>13395</v>
          </cell>
          <cell r="B3683" t="str">
            <v xml:space="preserve">QUADRO DE DISTRIBUICAO COM BARRAMENTO TRIFASICO, DE EMBUTIR, EM CHAPA DE ACO GALVANIZADO, PARA 18 DISJUNTORES DIN, 100 A, INCLUINDO BARRAMENTO                                                                                                                                                                                                                                                                                                                                                            </v>
          </cell>
          <cell r="C3683" t="str">
            <v xml:space="preserve">UN    </v>
          </cell>
          <cell r="D3683" t="str">
            <v>AS</v>
          </cell>
          <cell r="E3683" t="str">
            <v>475,54</v>
          </cell>
        </row>
        <row r="3684">
          <cell r="A3684">
            <v>12039</v>
          </cell>
          <cell r="B3684" t="str">
            <v xml:space="preserve">QUADRO DE DISTRIBUICAO COM BARRAMENTO TRIFASICO, DE EMBUTIR, EM CHAPA DE ACO GALVANIZADO, PARA 24 DISJUNTORES DIN, 100 A                                                                                                                                                                                                                                                                                                                                                                                  </v>
          </cell>
          <cell r="C3684" t="str">
            <v xml:space="preserve">UN    </v>
          </cell>
          <cell r="D3684" t="str">
            <v>AS</v>
          </cell>
          <cell r="E3684" t="str">
            <v>499,74</v>
          </cell>
        </row>
        <row r="3685">
          <cell r="A3685">
            <v>13396</v>
          </cell>
          <cell r="B3685" t="str">
            <v xml:space="preserve">QUADRO DE DISTRIBUICAO COM BARRAMENTO TRIFASICO, DE EMBUTIR, EM CHAPA DE ACO GALVANIZADO, PARA 28 DISJUNTORES DIN, 100 A                                                                                                                                                                                                                                                                                                                                                                                  </v>
          </cell>
          <cell r="C3685" t="str">
            <v xml:space="preserve">UN    </v>
          </cell>
          <cell r="D3685" t="str">
            <v>AS</v>
          </cell>
          <cell r="E3685" t="str">
            <v>701,85</v>
          </cell>
        </row>
        <row r="3686">
          <cell r="A3686">
            <v>12041</v>
          </cell>
          <cell r="B3686" t="str">
            <v xml:space="preserve">QUADRO DE DISTRIBUICAO COM BARRAMENTO TRIFASICO, DE EMBUTIR, EM CHAPA DE ACO GALVANIZADO, PARA 30 DISJUNTORES DIN, 150 A                                                                                                                                                                                                                                                                                                                                                                                  </v>
          </cell>
          <cell r="C3686" t="str">
            <v xml:space="preserve">UN    </v>
          </cell>
          <cell r="D3686" t="str">
            <v>AS</v>
          </cell>
          <cell r="E3686" t="str">
            <v>573,11</v>
          </cell>
        </row>
        <row r="3687">
          <cell r="A3687">
            <v>12043</v>
          </cell>
          <cell r="B3687" t="str">
            <v xml:space="preserve">QUADRO DE DISTRIBUICAO COM BARRAMENTO TRIFASICO, DE EMBUTIR, EM CHAPA DE ACO GALVANIZADO, PARA 30 DISJUNTORES DIN, 225 A                                                                                                                                                                                                                                                                                                                                                                                  </v>
          </cell>
          <cell r="C3687" t="str">
            <v xml:space="preserve">UN    </v>
          </cell>
          <cell r="D3687" t="str">
            <v>AS</v>
          </cell>
          <cell r="E3687" t="str">
            <v>1.210,03</v>
          </cell>
        </row>
        <row r="3688">
          <cell r="A3688">
            <v>39762</v>
          </cell>
          <cell r="B3688" t="str">
            <v xml:space="preserve">QUADRO DE DISTRIBUICAO COM BARRAMENTO TRIFASICO, DE EMBUTIR, EM CHAPA DE ACO GALVANIZADO, PARA 36 DISJUNTORES DIN, 100 A                                                                                                                                                                                                                                                                                                                                                                                  </v>
          </cell>
          <cell r="C3688" t="str">
            <v xml:space="preserve">UN    </v>
          </cell>
          <cell r="D3688" t="str">
            <v>AS</v>
          </cell>
          <cell r="E3688" t="str">
            <v>576,00</v>
          </cell>
        </row>
        <row r="3689">
          <cell r="A3689">
            <v>12042</v>
          </cell>
          <cell r="B3689" t="str">
            <v xml:space="preserve">QUADRO DE DISTRIBUICAO COM BARRAMENTO TRIFASICO, DE EMBUTIR, EM CHAPA DE ACO GALVANIZADO, PARA 40 DISJUNTORES DIN, 100 A                                                                                                                                                                                                                                                                                                                                                                                  </v>
          </cell>
          <cell r="C3689" t="str">
            <v xml:space="preserve">UN    </v>
          </cell>
          <cell r="D3689" t="str">
            <v>AS</v>
          </cell>
          <cell r="E3689" t="str">
            <v>840,95</v>
          </cell>
        </row>
        <row r="3690">
          <cell r="A3690">
            <v>39763</v>
          </cell>
          <cell r="B3690" t="str">
            <v xml:space="preserve">QUADRO DE DISTRIBUICAO COM BARRAMENTO TRIFASICO, DE EMBUTIR, EM CHAPA DE ACO GALVANIZADO, PARA 48 DISJUNTORES DIN, 100 A                                                                                                                                                                                                                                                                                                                                                                                  </v>
          </cell>
          <cell r="C3690" t="str">
            <v xml:space="preserve">UN    </v>
          </cell>
          <cell r="D3690" t="str">
            <v>AS</v>
          </cell>
          <cell r="E3690" t="str">
            <v>984,22</v>
          </cell>
        </row>
        <row r="3691">
          <cell r="A3691">
            <v>39760</v>
          </cell>
          <cell r="B3691" t="str">
            <v xml:space="preserve">QUADRO DE DISTRIBUICAO COM BARRAMENTO TRIFASICO, DE SOBREPOR, EM CHAPA DE ACO GALVANIZADO, PARA *42* DISJUNTORES DIN, 100 A                                                                                                                                                                                                                                                                                                                                                                               </v>
          </cell>
          <cell r="C3691" t="str">
            <v xml:space="preserve">UN    </v>
          </cell>
          <cell r="D3691" t="str">
            <v>AS</v>
          </cell>
          <cell r="E3691" t="str">
            <v>980,98</v>
          </cell>
        </row>
        <row r="3692">
          <cell r="A3692">
            <v>39756</v>
          </cell>
          <cell r="B3692" t="str">
            <v xml:space="preserve">QUADRO DE DISTRIBUICAO COM BARRAMENTO TRIFASICO, DE SOBREPOR, EM CHAPA DE ACO GALVANIZADO, PARA 12 DISJUNTORES DIN, 100 A                                                                                                                                                                                                                                                                                                                                                                                 </v>
          </cell>
          <cell r="C3692" t="str">
            <v xml:space="preserve">UN    </v>
          </cell>
          <cell r="D3692" t="str">
            <v>AS</v>
          </cell>
          <cell r="E3692" t="str">
            <v>352,23</v>
          </cell>
        </row>
        <row r="3693">
          <cell r="A3693">
            <v>12038</v>
          </cell>
          <cell r="B3693" t="str">
            <v xml:space="preserve">QUADRO DE DISTRIBUICAO COM BARRAMENTO TRIFASICO, DE SOBREPOR, EM CHAPA DE ACO GALVANIZADO, PARA 18 DISJUNTORES DIN, 100 A                                                                                                                                                                                                                                                                                                                                                                                 </v>
          </cell>
          <cell r="C3693" t="str">
            <v xml:space="preserve">UN    </v>
          </cell>
          <cell r="D3693" t="str">
            <v>AS</v>
          </cell>
          <cell r="E3693" t="str">
            <v>440,12</v>
          </cell>
        </row>
        <row r="3694">
          <cell r="A3694">
            <v>39757</v>
          </cell>
          <cell r="B3694" t="str">
            <v xml:space="preserve">QUADRO DE DISTRIBUICAO COM BARRAMENTO TRIFASICO, DE SOBREPOR, EM CHAPA DE ACO GALVANIZADO, PARA 28 DISJUNTORES DIN, 100 A                                                                                                                                                                                                                                                                                                                                                                                 </v>
          </cell>
          <cell r="C3694" t="str">
            <v xml:space="preserve">UN    </v>
          </cell>
          <cell r="D3694" t="str">
            <v>AS</v>
          </cell>
          <cell r="E3694" t="str">
            <v>406,98</v>
          </cell>
        </row>
        <row r="3695">
          <cell r="A3695">
            <v>39758</v>
          </cell>
          <cell r="B3695" t="str">
            <v xml:space="preserve">QUADRO DE DISTRIBUICAO COM BARRAMENTO TRIFASICO, DE SOBREPOR, EM CHAPA DE ACO GALVANIZADO, PARA 30 DISJUNTORES DIN, 100 A                                                                                                                                                                                                                                                                                                                                                                                 </v>
          </cell>
          <cell r="C3695" t="str">
            <v xml:space="preserve">UN    </v>
          </cell>
          <cell r="D3695" t="str">
            <v>AS</v>
          </cell>
          <cell r="E3695" t="str">
            <v>593,11</v>
          </cell>
        </row>
        <row r="3696">
          <cell r="A3696">
            <v>39759</v>
          </cell>
          <cell r="B3696" t="str">
            <v xml:space="preserve">QUADRO DE DISTRIBUICAO COM BARRAMENTO TRIFASICO, DE SOBREPOR, EM CHAPA DE ACO GALVANIZADO, PARA 36 DISJUNTORES DIN, 100 A                                                                                                                                                                                                                                                                                                                                                                                 </v>
          </cell>
          <cell r="C3696" t="str">
            <v xml:space="preserve">UN    </v>
          </cell>
          <cell r="D3696" t="str">
            <v>AS</v>
          </cell>
          <cell r="E3696" t="str">
            <v>732,50</v>
          </cell>
        </row>
        <row r="3697">
          <cell r="A3697">
            <v>39761</v>
          </cell>
          <cell r="B3697" t="str">
            <v xml:space="preserve">QUADRO DE DISTRIBUICAO COM BARRAMENTO TRIFASICO, DE SOBREPOR, EM CHAPA DE ACO GALVANIZADO, PARA 48 DISJUNTORES DIN, 100 A                                                                                                                                                                                                                                                                                                                                                                                 </v>
          </cell>
          <cell r="C3697" t="str">
            <v xml:space="preserve">UN    </v>
          </cell>
          <cell r="D3697" t="str">
            <v>AS</v>
          </cell>
          <cell r="E3697" t="str">
            <v>880,48</v>
          </cell>
        </row>
        <row r="3698">
          <cell r="A3698">
            <v>39805</v>
          </cell>
          <cell r="B3698" t="str">
            <v xml:space="preserve">QUADRO DE DISTRIBUICAO, EM PVC, DE EMBUTIR, COM BARRAMENTO TERRA / NEUTRO, PARA 12 DISJUNTORES NEMA OU 16 DISJUNTORES DIN                                                                                                                                                                                                                                                                                                                                                                                 </v>
          </cell>
          <cell r="C3698" t="str">
            <v xml:space="preserve">UN    </v>
          </cell>
          <cell r="D3698" t="str">
            <v>CR</v>
          </cell>
          <cell r="E3698" t="str">
            <v>135,64</v>
          </cell>
        </row>
        <row r="3699">
          <cell r="A3699">
            <v>39806</v>
          </cell>
          <cell r="B3699" t="str">
            <v xml:space="preserve">QUADRO DE DISTRIBUICAO, EM PVC, DE EMBUTIR, COM BARRAMENTO TERRA / NEUTRO, PARA 18 DISJUNTORES NEMA OU 24 DISJUNTORES DIN                                                                                                                                                                                                                                                                                                                                                                                 </v>
          </cell>
          <cell r="C3699" t="str">
            <v xml:space="preserve">UN    </v>
          </cell>
          <cell r="D3699" t="str">
            <v>CR</v>
          </cell>
          <cell r="E3699" t="str">
            <v>251,30</v>
          </cell>
        </row>
        <row r="3700">
          <cell r="A3700">
            <v>39807</v>
          </cell>
          <cell r="B3700" t="str">
            <v xml:space="preserve">QUADRO DE DISTRIBUICAO, EM PVC, DE EMBUTIR, COM BARRAMENTO TERRA / NEUTRO, PARA 27 DISJUNTORES NEMA OU 36 DISJUNTORES DIN                                                                                                                                                                                                                                                                                                                                                                                 </v>
          </cell>
          <cell r="C3700" t="str">
            <v xml:space="preserve">UN    </v>
          </cell>
          <cell r="D3700" t="str">
            <v>CR</v>
          </cell>
          <cell r="E3700" t="str">
            <v>544,63</v>
          </cell>
        </row>
        <row r="3701">
          <cell r="A3701">
            <v>43100</v>
          </cell>
          <cell r="B3701" t="str">
            <v xml:space="preserve">QUADRO DE DISTRIBUICAO, EM PVC, DE EMBUTIR, COM BARRAMENTO TERRA / NEUTRO, PARA 48 DISJUNTORES DIN                                                                                                                                                                                                                                                                                                                                                                                                        </v>
          </cell>
          <cell r="C3701" t="str">
            <v xml:space="preserve">UN    </v>
          </cell>
          <cell r="D3701" t="str">
            <v>CR</v>
          </cell>
          <cell r="E3701" t="str">
            <v>425,79</v>
          </cell>
        </row>
        <row r="3702">
          <cell r="A3702">
            <v>39804</v>
          </cell>
          <cell r="B3702" t="str">
            <v xml:space="preserve">QUADRO DE DISTRIBUICAO, EM PVC, DE EMBUTIR, COM BARRAMENTO TERRA / NEUTRO, PARA 6 DISJUNTORES NEMA OU 8 DISJUNTORES DIN                                                                                                                                                                                                                                                                                                                                                                                   </v>
          </cell>
          <cell r="C3702" t="str">
            <v xml:space="preserve">UN    </v>
          </cell>
          <cell r="D3702" t="str">
            <v>CR</v>
          </cell>
          <cell r="E3702" t="str">
            <v>79,65</v>
          </cell>
        </row>
        <row r="3703">
          <cell r="A3703">
            <v>39796</v>
          </cell>
          <cell r="B3703" t="str">
            <v xml:space="preserve">QUADRO DE DISTRIBUICAO, SEM BARRAMENTO, EM PVC, DE EMBUTIR, PARA 12 DISJUNTORES NEMA OU 16 DISJUNTORES DIN                                                                                                                                                                                                                                                                                                                                                                                                </v>
          </cell>
          <cell r="C3703" t="str">
            <v xml:space="preserve">UN    </v>
          </cell>
          <cell r="D3703" t="str">
            <v>CR</v>
          </cell>
          <cell r="E3703" t="str">
            <v>82,49</v>
          </cell>
        </row>
        <row r="3704">
          <cell r="A3704">
            <v>39797</v>
          </cell>
          <cell r="B3704" t="str">
            <v xml:space="preserve">QUADRO DE DISTRIBUICAO, SEM BARRAMENTO, EM PVC, DE EMBUTIR, PARA 18 DISJUNTORES NEMA OU 24 DISJUNTORES DIN                                                                                                                                                                                                                                                                                                                                                                                                </v>
          </cell>
          <cell r="C3704" t="str">
            <v xml:space="preserve">UN    </v>
          </cell>
          <cell r="D3704" t="str">
            <v xml:space="preserve">C </v>
          </cell>
          <cell r="E3704" t="str">
            <v>129,50</v>
          </cell>
        </row>
        <row r="3705">
          <cell r="A3705">
            <v>39798</v>
          </cell>
          <cell r="B3705" t="str">
            <v xml:space="preserve">QUADRO DE DISTRIBUICAO, SEM BARRAMENTO, EM PVC, DE EMBUTIR, PARA 27 DISJUNTORES NEMA OU 36 DISJUNTORES DIN                                                                                                                                                                                                                                                                                                                                                                                                </v>
          </cell>
          <cell r="C3705" t="str">
            <v xml:space="preserve">UN    </v>
          </cell>
          <cell r="D3705" t="str">
            <v>CR</v>
          </cell>
          <cell r="E3705" t="str">
            <v>222,13</v>
          </cell>
        </row>
        <row r="3706">
          <cell r="A3706">
            <v>39794</v>
          </cell>
          <cell r="B3706" t="str">
            <v xml:space="preserve">QUADRO DE DISTRIBUICAO, SEM BARRAMENTO, EM PVC, DE EMBUTIR, PARA 3 DISJUNTORES NEMA OU 4 DISJUNTORES DIN                                                                                                                                                                                                                                                                                                                                                                                                  </v>
          </cell>
          <cell r="C3706" t="str">
            <v xml:space="preserve">UN    </v>
          </cell>
          <cell r="D3706" t="str">
            <v>CR</v>
          </cell>
          <cell r="E3706" t="str">
            <v>35,01</v>
          </cell>
        </row>
        <row r="3707">
          <cell r="A3707">
            <v>39795</v>
          </cell>
          <cell r="B3707" t="str">
            <v xml:space="preserve">QUADRO DE DISTRIBUICAO, SEM BARRAMENTO, EM PVC, DE EMBUTIR, PARA 6 DISJUNTORES NEMA OU 8 DISJUNTORES DIN                                                                                                                                                                                                                                                                                                                                                                                                  </v>
          </cell>
          <cell r="C3707" t="str">
            <v xml:space="preserve">UN    </v>
          </cell>
          <cell r="D3707" t="str">
            <v>CR</v>
          </cell>
          <cell r="E3707" t="str">
            <v>55,32</v>
          </cell>
        </row>
        <row r="3708">
          <cell r="A3708">
            <v>39799</v>
          </cell>
          <cell r="B3708" t="str">
            <v xml:space="preserve">QUADRO DE DISTRIBUICAO, SEM BARRAMENTO, EM PVC, DE SOBREPOR,  PARA 3 DISJUNTORES NEMA OU 4 DISJUNTORES DIN                                                                                                                                                                                                                                                                                                                                                                                                </v>
          </cell>
          <cell r="C3708" t="str">
            <v xml:space="preserve">UN    </v>
          </cell>
          <cell r="D3708" t="str">
            <v>CR</v>
          </cell>
          <cell r="E3708" t="str">
            <v>40,81</v>
          </cell>
        </row>
        <row r="3709">
          <cell r="A3709">
            <v>39801</v>
          </cell>
          <cell r="B3709" t="str">
            <v xml:space="preserve">QUADRO DE DISTRIBUICAO, SEM BARRAMENTO, EM PVC, DE SOBREPOR, PARA 12 DISJUNTORES NEMA OU 16 DISJUNTORES DIN                                                                                                                                                                                                                                                                                                                                                                                               </v>
          </cell>
          <cell r="C3709" t="str">
            <v xml:space="preserve">UN    </v>
          </cell>
          <cell r="D3709" t="str">
            <v>CR</v>
          </cell>
          <cell r="E3709" t="str">
            <v>116,82</v>
          </cell>
        </row>
        <row r="3710">
          <cell r="A3710">
            <v>39802</v>
          </cell>
          <cell r="B3710" t="str">
            <v xml:space="preserve">QUADRO DE DISTRIBUICAO, SEM BARRAMENTO, EM PVC, DE SOBREPOR, PARA 18 DISJUNTORES NEMA OU 24 DISJUNTORES DIN                                                                                                                                                                                                                                                                                                                                                                                               </v>
          </cell>
          <cell r="C3710" t="str">
            <v xml:space="preserve">UN    </v>
          </cell>
          <cell r="D3710" t="str">
            <v>CR</v>
          </cell>
          <cell r="E3710" t="str">
            <v>171,23</v>
          </cell>
        </row>
        <row r="3711">
          <cell r="A3711">
            <v>39803</v>
          </cell>
          <cell r="B3711" t="str">
            <v xml:space="preserve">QUADRO DE DISTRIBUICAO, SEM BARRAMENTO, EM PVC, DE SOBREPOR, PARA 27 DISJUNTORES NEMA OU 36 DISJUNTORES DIN                                                                                                                                                                                                                                                                                                                                                                                               </v>
          </cell>
          <cell r="C3711" t="str">
            <v xml:space="preserve">UN    </v>
          </cell>
          <cell r="D3711" t="str">
            <v>CR</v>
          </cell>
          <cell r="E3711" t="str">
            <v>238,87</v>
          </cell>
        </row>
        <row r="3712">
          <cell r="A3712">
            <v>39800</v>
          </cell>
          <cell r="B3712" t="str">
            <v xml:space="preserve">QUADRO DE DISTRIBUICAO, SEM BARRAMENTO, EM PVC, DE SOBREPOR, PARA 6 DISJUNTORES NEMA OU 8 DISJUNTORES DIN                                                                                                                                                                                                                                                                                                                                                                                                 </v>
          </cell>
          <cell r="C3712" t="str">
            <v xml:space="preserve">UN    </v>
          </cell>
          <cell r="D3712" t="str">
            <v>CR</v>
          </cell>
          <cell r="E3712" t="str">
            <v>69,53</v>
          </cell>
        </row>
        <row r="3713">
          <cell r="A3713">
            <v>43837</v>
          </cell>
          <cell r="B3713" t="str">
            <v xml:space="preserve">RACK DE PISO PARA SERVIDOR, ABERTO, EM COLUNA, 44U X *570* MM                                                                                                                                                                                                                                                                                                                                                                                                                                             </v>
          </cell>
          <cell r="C3713" t="str">
            <v xml:space="preserve">UN    </v>
          </cell>
          <cell r="D3713" t="str">
            <v>CR</v>
          </cell>
          <cell r="E3713" t="str">
            <v>1.299,16</v>
          </cell>
        </row>
        <row r="3714">
          <cell r="A3714">
            <v>43836</v>
          </cell>
          <cell r="B3714" t="str">
            <v xml:space="preserve">RACK DE PISO PARA SERVIDOR, FECHADO, 44U, COM PORTA, 44U X *570* MM                                                                                                                                                                                                                                                                                                                                                                                                                                       </v>
          </cell>
          <cell r="C3714" t="str">
            <v xml:space="preserve">UN    </v>
          </cell>
          <cell r="D3714" t="str">
            <v>CR</v>
          </cell>
          <cell r="E3714" t="str">
            <v>2.643,57</v>
          </cell>
        </row>
        <row r="3715">
          <cell r="A3715">
            <v>21059</v>
          </cell>
          <cell r="B3715" t="str">
            <v xml:space="preserve">RALO FOFO COM REQUADRO, QUADRADO 150 X 150 MM                                                                                                                                                                                                                                                                                                                                                                                                                                                             </v>
          </cell>
          <cell r="C3715" t="str">
            <v xml:space="preserve">UN    </v>
          </cell>
          <cell r="D3715" t="str">
            <v>AS</v>
          </cell>
          <cell r="E3715" t="str">
            <v>60,97</v>
          </cell>
        </row>
        <row r="3716">
          <cell r="A3716">
            <v>11234</v>
          </cell>
          <cell r="B3716" t="str">
            <v xml:space="preserve">RALO FOFO COM REQUADRO, QUADRADO 200 X 200 MM                                                                                                                                                                                                                                                                                                                                                                                                                                                             </v>
          </cell>
          <cell r="C3716" t="str">
            <v xml:space="preserve">UN    </v>
          </cell>
          <cell r="D3716" t="str">
            <v>AS</v>
          </cell>
          <cell r="E3716" t="str">
            <v>91,90</v>
          </cell>
        </row>
        <row r="3717">
          <cell r="A3717">
            <v>21060</v>
          </cell>
          <cell r="B3717" t="str">
            <v xml:space="preserve">RALO FOFO COM REQUADRO, QUADRADO 250 X 250 MM                                                                                                                                                                                                                                                                                                                                                                                                                                                             </v>
          </cell>
          <cell r="C3717" t="str">
            <v xml:space="preserve">UN    </v>
          </cell>
          <cell r="D3717" t="str">
            <v>AS</v>
          </cell>
          <cell r="E3717" t="str">
            <v>113,11</v>
          </cell>
        </row>
        <row r="3718">
          <cell r="A3718">
            <v>21061</v>
          </cell>
          <cell r="B3718" t="str">
            <v xml:space="preserve">RALO FOFO COM REQUADRO, QUADRADO 300 X 300 MM                                                                                                                                                                                                                                                                                                                                                                                                                                                             </v>
          </cell>
          <cell r="C3718" t="str">
            <v xml:space="preserve">UN    </v>
          </cell>
          <cell r="D3718" t="str">
            <v>AS</v>
          </cell>
          <cell r="E3718" t="str">
            <v>141,39</v>
          </cell>
        </row>
        <row r="3719">
          <cell r="A3719">
            <v>21062</v>
          </cell>
          <cell r="B3719" t="str">
            <v xml:space="preserve">RALO FOFO COM REQUADRO, QUADRADO 400 X 400 MM                                                                                                                                                                                                                                                                                                                                                                                                                                                             </v>
          </cell>
          <cell r="C3719" t="str">
            <v xml:space="preserve">UN    </v>
          </cell>
          <cell r="D3719" t="str">
            <v>AS</v>
          </cell>
          <cell r="E3719" t="str">
            <v>222,69</v>
          </cell>
        </row>
        <row r="3720">
          <cell r="A3720">
            <v>11708</v>
          </cell>
          <cell r="B3720" t="str">
            <v xml:space="preserve">RALO FOFO SEMIESFERICO, 100 MM, PARA LAJES/ CALHAS                                                                                                                                                                                                                                                                                                                                                                                                                                                        </v>
          </cell>
          <cell r="C3720" t="str">
            <v xml:space="preserve">UN    </v>
          </cell>
          <cell r="D3720" t="str">
            <v>AS</v>
          </cell>
          <cell r="E3720" t="str">
            <v>24,30</v>
          </cell>
        </row>
        <row r="3721">
          <cell r="A3721">
            <v>11709</v>
          </cell>
          <cell r="B3721" t="str">
            <v xml:space="preserve">RALO FOFO SEMIESFERICO, 150 MM, PARA LAJES/ CALHAS                                                                                                                                                                                                                                                                                                                                                                                                                                                        </v>
          </cell>
          <cell r="C3721" t="str">
            <v xml:space="preserve">UN    </v>
          </cell>
          <cell r="D3721" t="str">
            <v>AS</v>
          </cell>
          <cell r="E3721" t="str">
            <v>57,08</v>
          </cell>
        </row>
        <row r="3722">
          <cell r="A3722">
            <v>11710</v>
          </cell>
          <cell r="B3722" t="str">
            <v xml:space="preserve">RALO FOFO SEMIESFERICO, 200 MM, PARA LAJES/ CALHAS                                                                                                                                                                                                                                                                                                                                                                                                                                                        </v>
          </cell>
          <cell r="C3722" t="str">
            <v xml:space="preserve">UN    </v>
          </cell>
          <cell r="D3722" t="str">
            <v>AS</v>
          </cell>
          <cell r="E3722" t="str">
            <v>131,23</v>
          </cell>
        </row>
        <row r="3723">
          <cell r="A3723">
            <v>11707</v>
          </cell>
          <cell r="B3723" t="str">
            <v xml:space="preserve">RALO FOFO SEMIESFERICO, 75 MM, PARA LAJES/ CALHAS                                                                                                                                                                                                                                                                                                                                                                                                                                                         </v>
          </cell>
          <cell r="C3723" t="str">
            <v xml:space="preserve">UN    </v>
          </cell>
          <cell r="D3723" t="str">
            <v>AS</v>
          </cell>
          <cell r="E3723" t="str">
            <v>18,20</v>
          </cell>
        </row>
        <row r="3724">
          <cell r="A3724">
            <v>5102</v>
          </cell>
          <cell r="B3724" t="str">
            <v xml:space="preserve">RALO SECO / RALO DE PASSAGEM EM PVC, QUADRADO, 100 X 100 X 53 MM, SAIDA 40 MM, COM GRELHA BRANCA                                                                                                                                                                                                                                                                                                                                                                                                          </v>
          </cell>
          <cell r="C3724" t="str">
            <v xml:space="preserve">UN    </v>
          </cell>
          <cell r="D3724" t="str">
            <v>CR</v>
          </cell>
          <cell r="E3724" t="str">
            <v>11,74</v>
          </cell>
        </row>
        <row r="3725">
          <cell r="A3725">
            <v>11739</v>
          </cell>
          <cell r="B3725" t="str">
            <v xml:space="preserve">RALO SECO CONICO, PVC, 100 X 40 MM,  COM GRELHA REDONDA BRANCA                                                                                                                                                                                                                                                                                                                                                                                                                                            </v>
          </cell>
          <cell r="C3725" t="str">
            <v xml:space="preserve">UN    </v>
          </cell>
          <cell r="D3725" t="str">
            <v>CR</v>
          </cell>
          <cell r="E3725" t="str">
            <v>8,37</v>
          </cell>
        </row>
        <row r="3726">
          <cell r="A3726">
            <v>11711</v>
          </cell>
          <cell r="B3726" t="str">
            <v xml:space="preserve">RALO SECO CONICO, PVC, 100 X 40 MM, COM GRELHA QUADRADA BRANCA                                                                                                                                                                                                                                                                                                                                                                                                                                            </v>
          </cell>
          <cell r="C3726" t="str">
            <v xml:space="preserve">UN    </v>
          </cell>
          <cell r="D3726" t="str">
            <v>CR</v>
          </cell>
          <cell r="E3726" t="str">
            <v>9,78</v>
          </cell>
        </row>
        <row r="3727">
          <cell r="A3727">
            <v>11741</v>
          </cell>
          <cell r="B3727" t="str">
            <v xml:space="preserve">RALO SIFONADO CILINDRICO, PVC, 100 X 40 MM,  COM GRELHA REDONDA BRANCA                                                                                                                                                                                                                                                                                                                                                                                                                                    </v>
          </cell>
          <cell r="C3727" t="str">
            <v xml:space="preserve">UN    </v>
          </cell>
          <cell r="D3727" t="str">
            <v>CR</v>
          </cell>
          <cell r="E3727" t="str">
            <v>10,65</v>
          </cell>
        </row>
        <row r="3728">
          <cell r="A3728">
            <v>11745</v>
          </cell>
          <cell r="B3728" t="str">
            <v xml:space="preserve">RALO SIFONADO QUADRADO, PVC, 100 X 53 MM, SAIDA 40 MM, COM GRELHA QUADRADA BRANCA                                                                                                                                                                                                                                                                                                                                                                                                                         </v>
          </cell>
          <cell r="C3728" t="str">
            <v xml:space="preserve">UN    </v>
          </cell>
          <cell r="D3728" t="str">
            <v>CR</v>
          </cell>
          <cell r="E3728" t="str">
            <v>14,04</v>
          </cell>
        </row>
        <row r="3729">
          <cell r="A3729">
            <v>11743</v>
          </cell>
          <cell r="B3729" t="str">
            <v xml:space="preserve">RALO SIFONADO REDONDO CONICO, PVC, 100 X 40 MM, COM GRELHA REDONDA BRANCA                                                                                                                                                                                                                                                                                                                                                                                                                                 </v>
          </cell>
          <cell r="C3729" t="str">
            <v xml:space="preserve">UN    </v>
          </cell>
          <cell r="D3729" t="str">
            <v>CR</v>
          </cell>
          <cell r="E3729" t="str">
            <v>8,94</v>
          </cell>
        </row>
        <row r="3730">
          <cell r="A3730">
            <v>40985</v>
          </cell>
          <cell r="B3730" t="str">
            <v xml:space="preserve">RASTELEIRO (MENSALISTA)                                                                                                                                                                                                                                                                                                                                                                                                                                                                                   </v>
          </cell>
          <cell r="C3730" t="str">
            <v xml:space="preserve">MES   </v>
          </cell>
          <cell r="D3730" t="str">
            <v>CR</v>
          </cell>
          <cell r="E3730" t="str">
            <v>2.029,25</v>
          </cell>
        </row>
        <row r="3731">
          <cell r="A3731">
            <v>44502</v>
          </cell>
          <cell r="B3731" t="str">
            <v xml:space="preserve">RASTELEIRO HORISTA                                                                                                                                                                                                                                                                                                                                                                                                                                                                                        </v>
          </cell>
          <cell r="C3731" t="str">
            <v xml:space="preserve">H     </v>
          </cell>
          <cell r="D3731" t="str">
            <v>CR</v>
          </cell>
          <cell r="E3731" t="str">
            <v>11,53</v>
          </cell>
        </row>
        <row r="3732">
          <cell r="A3732">
            <v>1088</v>
          </cell>
          <cell r="B3732" t="str">
            <v xml:space="preserve">REATOR ELETRONICO BIVOLT PARA 1 LAMPADA FLUORESCENTE DE 18/20 W                                                                                                                                                                                                                                                                                                                                                                                                                                           </v>
          </cell>
          <cell r="C3732" t="str">
            <v xml:space="preserve">UN    </v>
          </cell>
          <cell r="D3732" t="str">
            <v>CR</v>
          </cell>
          <cell r="E3732" t="str">
            <v>26,67</v>
          </cell>
        </row>
        <row r="3733">
          <cell r="A3733">
            <v>1087</v>
          </cell>
          <cell r="B3733" t="str">
            <v xml:space="preserve">REATOR ELETRONICO BIVOLT PARA 1 LAMPADA FLUORESCENTE DE 36/40 W                                                                                                                                                                                                                                                                                                                                                                                                                                           </v>
          </cell>
          <cell r="C3733" t="str">
            <v xml:space="preserve">UN    </v>
          </cell>
          <cell r="D3733" t="str">
            <v>CR</v>
          </cell>
          <cell r="E3733" t="str">
            <v>33,32</v>
          </cell>
        </row>
        <row r="3734">
          <cell r="A3734">
            <v>38777</v>
          </cell>
          <cell r="B3734" t="str">
            <v xml:space="preserve">REATOR ELETRONICO BIVOLT PARA 2 LAMPADAS FLUORESCENTES DE 14 W                                                                                                                                                                                                                                                                                                                                                                                                                                            </v>
          </cell>
          <cell r="C3734" t="str">
            <v xml:space="preserve">UN    </v>
          </cell>
          <cell r="D3734" t="str">
            <v>CR</v>
          </cell>
          <cell r="E3734" t="str">
            <v>66,36</v>
          </cell>
        </row>
        <row r="3735">
          <cell r="A3735">
            <v>1086</v>
          </cell>
          <cell r="B3735" t="str">
            <v xml:space="preserve">REATOR ELETRONICO BIVOLT PARA 2 LAMPADAS FLUORESCENTES DE 18/20 W                                                                                                                                                                                                                                                                                                                                                                                                                                         </v>
          </cell>
          <cell r="C3735" t="str">
            <v xml:space="preserve">UN    </v>
          </cell>
          <cell r="D3735" t="str">
            <v>CR</v>
          </cell>
          <cell r="E3735" t="str">
            <v>35,02</v>
          </cell>
        </row>
        <row r="3736">
          <cell r="A3736">
            <v>1079</v>
          </cell>
          <cell r="B3736" t="str">
            <v xml:space="preserve">REATOR ELETRONICO BIVOLT PARA 2 LAMPADAS FLUORESCENTES DE 36/40 W                                                                                                                                                                                                                                                                                                                                                                                                                                         </v>
          </cell>
          <cell r="C3736" t="str">
            <v xml:space="preserve">UN    </v>
          </cell>
          <cell r="D3736" t="str">
            <v>CR</v>
          </cell>
          <cell r="E3736" t="str">
            <v>36,20</v>
          </cell>
        </row>
        <row r="3737">
          <cell r="A3737">
            <v>39374</v>
          </cell>
          <cell r="B3737" t="str">
            <v xml:space="preserve">REATOR INTERNO/INTEGRADO PARA LAMPADA VAPOR METALICO 400 W, ALTO FATOR DE POTENCIA                                                                                                                                                                                                                                                                                                                                                                                                                        </v>
          </cell>
          <cell r="C3737" t="str">
            <v xml:space="preserve">UN    </v>
          </cell>
          <cell r="D3737" t="str">
            <v xml:space="preserve">C </v>
          </cell>
          <cell r="E3737" t="str">
            <v>128,90</v>
          </cell>
        </row>
        <row r="3738">
          <cell r="A3738">
            <v>1082</v>
          </cell>
          <cell r="B3738" t="str">
            <v xml:space="preserve">REATOR P/ LAMPADA VAPOR DE SODIO 250W USO EXT                                                                                                                                                                                                                                                                                                                                                                                                                                                             </v>
          </cell>
          <cell r="C3738" t="str">
            <v xml:space="preserve">UN    </v>
          </cell>
          <cell r="D3738" t="str">
            <v>CR</v>
          </cell>
          <cell r="E3738" t="str">
            <v>227,59</v>
          </cell>
        </row>
        <row r="3739">
          <cell r="A3739">
            <v>12316</v>
          </cell>
          <cell r="B3739" t="str">
            <v xml:space="preserve">REATOR P/ 1 LAMPADA VAPOR DE MERCURIO 125W USO EXT                                                                                                                                                                                                                                                                                                                                                                                                                                                        </v>
          </cell>
          <cell r="C3739" t="str">
            <v xml:space="preserve">UN    </v>
          </cell>
          <cell r="D3739" t="str">
            <v>CR</v>
          </cell>
          <cell r="E3739" t="str">
            <v>104,31</v>
          </cell>
        </row>
        <row r="3740">
          <cell r="A3740">
            <v>12317</v>
          </cell>
          <cell r="B3740" t="str">
            <v xml:space="preserve">REATOR P/ 1 LAMPADA VAPOR DE MERCURIO 250W USO EXT                                                                                                                                                                                                                                                                                                                                                                                                                                                        </v>
          </cell>
          <cell r="C3740" t="str">
            <v xml:space="preserve">UN    </v>
          </cell>
          <cell r="D3740" t="str">
            <v>CR</v>
          </cell>
          <cell r="E3740" t="str">
            <v>124,39</v>
          </cell>
        </row>
        <row r="3741">
          <cell r="A3741">
            <v>12318</v>
          </cell>
          <cell r="B3741" t="str">
            <v xml:space="preserve">REATOR P/ 1 LAMPADA VAPOR DE MERCURIO 400W USO EXT                                                                                                                                                                                                                                                                                                                                                                                                                                                        </v>
          </cell>
          <cell r="C3741" t="str">
            <v xml:space="preserve">UN    </v>
          </cell>
          <cell r="D3741" t="str">
            <v>CR</v>
          </cell>
          <cell r="E3741" t="str">
            <v>143,30</v>
          </cell>
        </row>
        <row r="3742">
          <cell r="A3742">
            <v>5104</v>
          </cell>
          <cell r="B3742" t="str">
            <v xml:space="preserve">REBITE DE ALUMINIO VAZADO DE REPUXO, 3,2 X 8 MM (1KG = 1025 UNIDADES)                                                                                                                                                                                                                                                                                                                                                                                                                                     </v>
          </cell>
          <cell r="C3742" t="str">
            <v xml:space="preserve">KG    </v>
          </cell>
          <cell r="D3742" t="str">
            <v>AS</v>
          </cell>
          <cell r="E3742" t="str">
            <v>64,51</v>
          </cell>
        </row>
        <row r="3743">
          <cell r="A3743">
            <v>44530</v>
          </cell>
          <cell r="B3743" t="str">
            <v xml:space="preserve">REBOLO ABRASIVO RETO DE USO GERAL GRAO 36, DE 6 X 1 " ( DIAMETRO X ALTURA)                                                                                                                                                                                                                                                                                                                                                                                                                                </v>
          </cell>
          <cell r="C3743" t="str">
            <v xml:space="preserve">UN    </v>
          </cell>
          <cell r="D3743" t="str">
            <v>CR</v>
          </cell>
          <cell r="E3743" t="str">
            <v>42,54</v>
          </cell>
        </row>
        <row r="3744">
          <cell r="A3744">
            <v>2710</v>
          </cell>
          <cell r="B3744" t="str">
            <v xml:space="preserve">REBOLO ABRASIVO RETO DE USO GERAL GRAO 36, DE 6 X 3/4 " (DIAMETRO X ALTURA)                                                                                                                                                                                                                                                                                                                                                                                                                               </v>
          </cell>
          <cell r="C3744" t="str">
            <v xml:space="preserve">UN    </v>
          </cell>
          <cell r="D3744" t="str">
            <v>CR</v>
          </cell>
          <cell r="E3744" t="str">
            <v>33,97</v>
          </cell>
        </row>
        <row r="3745">
          <cell r="A3745">
            <v>14575</v>
          </cell>
          <cell r="B3745" t="str">
            <v xml:space="preserve">RECICLADORA DE ASFALTO A FRIO SOBRE RODAS, LARG. FRESAGEM 2,00 M, POT. 315 KW/422 HP                                                                                                                                                                                                                                                                                                                                                                                                                      </v>
          </cell>
          <cell r="C3745" t="str">
            <v xml:space="preserve">UN    </v>
          </cell>
          <cell r="D3745" t="str">
            <v>AS</v>
          </cell>
          <cell r="E3745" t="str">
            <v>5.896.973,33</v>
          </cell>
        </row>
        <row r="3746">
          <cell r="A3746">
            <v>20043</v>
          </cell>
          <cell r="B3746" t="str">
            <v xml:space="preserve">REDUCAO EXCENTRICA PVC, DN 100 X 50 MM, PARA ESGOTO PREDIAL                                                                                                                                                                                                                                                                                                                                                                                                                                               </v>
          </cell>
          <cell r="C3746" t="str">
            <v xml:space="preserve">UN    </v>
          </cell>
          <cell r="D3746" t="str">
            <v>CR</v>
          </cell>
          <cell r="E3746" t="str">
            <v>9,63</v>
          </cell>
        </row>
        <row r="3747">
          <cell r="A3747">
            <v>20044</v>
          </cell>
          <cell r="B3747" t="str">
            <v xml:space="preserve">REDUCAO EXCENTRICA PVC, DN 100 X 75 MM, PARA ESGOTO PREDIAL                                                                                                                                                                                                                                                                                                                                                                                                                                               </v>
          </cell>
          <cell r="C3747" t="str">
            <v xml:space="preserve">UN    </v>
          </cell>
          <cell r="D3747" t="str">
            <v>CR</v>
          </cell>
          <cell r="E3747" t="str">
            <v>11,17</v>
          </cell>
        </row>
        <row r="3748">
          <cell r="A3748">
            <v>20042</v>
          </cell>
          <cell r="B3748" t="str">
            <v xml:space="preserve">REDUCAO EXCENTRICA PVC, DN 75 X 50 MM, PARA ESGOTO PREDIAL                                                                                                                                                                                                                                                                                                                                                                                                                                                </v>
          </cell>
          <cell r="C3748" t="str">
            <v xml:space="preserve">UN    </v>
          </cell>
          <cell r="D3748" t="str">
            <v>CR</v>
          </cell>
          <cell r="E3748" t="str">
            <v>8,36</v>
          </cell>
        </row>
        <row r="3749">
          <cell r="A3749">
            <v>20046</v>
          </cell>
          <cell r="B3749" t="str">
            <v xml:space="preserve">REDUCAO EXCENTRICA PVC, SERIE R, DN 100 X 75 MM, PARA ESGOTO PREDIAL                                                                                                                                                                                                                                                                                                                                                                                                                                      </v>
          </cell>
          <cell r="C3749" t="str">
            <v xml:space="preserve">UN    </v>
          </cell>
          <cell r="D3749" t="str">
            <v>CR</v>
          </cell>
          <cell r="E3749" t="str">
            <v>19,78</v>
          </cell>
        </row>
        <row r="3750">
          <cell r="A3750">
            <v>20047</v>
          </cell>
          <cell r="B3750" t="str">
            <v xml:space="preserve">REDUCAO EXCENTRICA PVC, SERIE R, DN 150 X 100 MM, PARA ESGOTO PREDIAL                                                                                                                                                                                                                                                                                                                                                                                                                                     </v>
          </cell>
          <cell r="C3750" t="str">
            <v xml:space="preserve">UN    </v>
          </cell>
          <cell r="D3750" t="str">
            <v>CR</v>
          </cell>
          <cell r="E3750" t="str">
            <v>59,31</v>
          </cell>
        </row>
        <row r="3751">
          <cell r="A3751">
            <v>20045</v>
          </cell>
          <cell r="B3751" t="str">
            <v xml:space="preserve">REDUCAO EXCENTRICA PVC, SERIE R, DN 75 X 50 MM, PARA ESGOTO PREDIAL                                                                                                                                                                                                                                                                                                                                                                                                                                       </v>
          </cell>
          <cell r="C3751" t="str">
            <v xml:space="preserve">UN    </v>
          </cell>
          <cell r="D3751" t="str">
            <v>CR</v>
          </cell>
          <cell r="E3751" t="str">
            <v>10,01</v>
          </cell>
        </row>
        <row r="3752">
          <cell r="A3752">
            <v>20972</v>
          </cell>
          <cell r="B3752" t="str">
            <v xml:space="preserve">REDUCAO FIXA TIPO STORZ, ENGATE RAPIDO 2.1/2" X 1.1/2", EM LATAO, PARA INSTALACAO PREDIAL COMBATE A INCENDIO PREDIAL                                                                                                                                                                                                                                                                                                                                                                                      </v>
          </cell>
          <cell r="C3752" t="str">
            <v xml:space="preserve">UN    </v>
          </cell>
          <cell r="D3752" t="str">
            <v>AS</v>
          </cell>
          <cell r="E3752" t="str">
            <v>210,71</v>
          </cell>
        </row>
        <row r="3753">
          <cell r="A3753">
            <v>11321</v>
          </cell>
          <cell r="B3753" t="str">
            <v xml:space="preserve">REDUCAO PVC PBA, JE, PB, DN 100 X 50 / DE 110 X 60 MM, PARA REDE DE AGUA                                                                                                                                                                                                                                                                                                                                                                                                                                  </v>
          </cell>
          <cell r="C3753" t="str">
            <v xml:space="preserve">UN    </v>
          </cell>
          <cell r="D3753" t="str">
            <v>AS</v>
          </cell>
          <cell r="E3753" t="str">
            <v>34,02</v>
          </cell>
        </row>
        <row r="3754">
          <cell r="A3754">
            <v>11323</v>
          </cell>
          <cell r="B3754" t="str">
            <v xml:space="preserve">REDUCAO PVC PBA, JE, PB, DN 100 X 75 / DE 110 X 85 MM, PARA REDE DE AGUA                                                                                                                                                                                                                                                                                                                                                                                                                                  </v>
          </cell>
          <cell r="C3754" t="str">
            <v xml:space="preserve">UN    </v>
          </cell>
          <cell r="D3754" t="str">
            <v>AS</v>
          </cell>
          <cell r="E3754" t="str">
            <v>39,13</v>
          </cell>
        </row>
        <row r="3755">
          <cell r="A3755">
            <v>20327</v>
          </cell>
          <cell r="B3755" t="str">
            <v xml:space="preserve">REDUCAO PVC PBA, JE, PB, DN 75 X 50 / DE 85 X 60 MM, PARA REDE DE AGUA                                                                                                                                                                                                                                                                                                                                                                                                                                    </v>
          </cell>
          <cell r="C3755" t="str">
            <v xml:space="preserve">UN    </v>
          </cell>
          <cell r="D3755" t="str">
            <v>AS</v>
          </cell>
          <cell r="E3755" t="str">
            <v>22,20</v>
          </cell>
        </row>
        <row r="3756">
          <cell r="A3756">
            <v>13390</v>
          </cell>
          <cell r="B3756" t="str">
            <v xml:space="preserve">REFLETOR REDONDO EM ALUMINIO ANODIZADO PARA LAMPADA VAPOR DE MERCURIO/SODIO, CORPO EM ALUMINIO COM PINTURA EPOXI, PARA LAMPADA E-27 DE 300 W, COM SUPORTE REDONDO E ALCA REGULAVEL PARA FIXACAO.                                                                                                                                                                                                                                                                                                          </v>
          </cell>
          <cell r="C3756" t="str">
            <v xml:space="preserve">UN    </v>
          </cell>
          <cell r="D3756" t="str">
            <v>CR</v>
          </cell>
          <cell r="E3756" t="str">
            <v>131,65</v>
          </cell>
        </row>
        <row r="3757">
          <cell r="A3757">
            <v>6034</v>
          </cell>
          <cell r="B3757" t="str">
            <v xml:space="preserve">REGISTRO DE ESFERA DE PASSEIO, PVC PARA POLIETILENO, 20 MM                                                                                                                                                                                                                                                                                                                                                                                                                                                </v>
          </cell>
          <cell r="C3757" t="str">
            <v xml:space="preserve">UN    </v>
          </cell>
          <cell r="D3757" t="str">
            <v>CR</v>
          </cell>
          <cell r="E3757" t="str">
            <v>7,50</v>
          </cell>
        </row>
        <row r="3758">
          <cell r="A3758">
            <v>6036</v>
          </cell>
          <cell r="B3758" t="str">
            <v xml:space="preserve">REGISTRO DE ESFERA PVC, COM BORBOLETA, COM ROSCA EXTERNA, DE 1/2"                                                                                                                                                                                                                                                                                                                                                                                                                                         </v>
          </cell>
          <cell r="C3758" t="str">
            <v xml:space="preserve">UN    </v>
          </cell>
          <cell r="D3758" t="str">
            <v>CR</v>
          </cell>
          <cell r="E3758" t="str">
            <v>10,21</v>
          </cell>
        </row>
        <row r="3759">
          <cell r="A3759">
            <v>6031</v>
          </cell>
          <cell r="B3759" t="str">
            <v xml:space="preserve">REGISTRO DE ESFERA PVC, COM BORBOLETA, COM ROSCA EXTERNA, DE 3/4"                                                                                                                                                                                                                                                                                                                                                                                                                                         </v>
          </cell>
          <cell r="C3759" t="str">
            <v xml:space="preserve">UN    </v>
          </cell>
          <cell r="D3759" t="str">
            <v xml:space="preserve">C </v>
          </cell>
          <cell r="E3759" t="str">
            <v>12,00</v>
          </cell>
        </row>
        <row r="3760">
          <cell r="A3760">
            <v>6029</v>
          </cell>
          <cell r="B3760" t="str">
            <v xml:space="preserve">REGISTRO DE ESFERA PVC, COM CABECA QUADRADA, COM ROSCA EXTERNA, 1/2"                                                                                                                                                                                                                                                                                                                                                                                                                                      </v>
          </cell>
          <cell r="C3760" t="str">
            <v xml:space="preserve">UN    </v>
          </cell>
          <cell r="D3760" t="str">
            <v>CR</v>
          </cell>
          <cell r="E3760" t="str">
            <v>12,12</v>
          </cell>
        </row>
        <row r="3761">
          <cell r="A3761">
            <v>6033</v>
          </cell>
          <cell r="B3761" t="str">
            <v xml:space="preserve">REGISTRO DE ESFERA PVC, COM CABECA QUADRADA, COM ROSCA EXTERNA, 3/4"                                                                                                                                                                                                                                                                                                                                                                                                                                      </v>
          </cell>
          <cell r="C3761" t="str">
            <v xml:space="preserve">UN    </v>
          </cell>
          <cell r="D3761" t="str">
            <v>CR</v>
          </cell>
          <cell r="E3761" t="str">
            <v>15,98</v>
          </cell>
        </row>
        <row r="3762">
          <cell r="A3762">
            <v>11672</v>
          </cell>
          <cell r="B3762" t="str">
            <v xml:space="preserve">REGISTRO DE ESFERA, PVC, COM VOLANTE, VS, ROSCAVEL, DN 1 1/2", COM CORPO DIVIDIDO                                                                                                                                                                                                                                                                                                                                                                                                                         </v>
          </cell>
          <cell r="C3762" t="str">
            <v xml:space="preserve">UN    </v>
          </cell>
          <cell r="D3762" t="str">
            <v>CR</v>
          </cell>
          <cell r="E3762" t="str">
            <v>34,77</v>
          </cell>
        </row>
        <row r="3763">
          <cell r="A3763">
            <v>11669</v>
          </cell>
          <cell r="B3763" t="str">
            <v xml:space="preserve">REGISTRO DE ESFERA, PVC, COM VOLANTE, VS, ROSCAVEL, DN 1 1/4", COM CORPO DIVIDIDO                                                                                                                                                                                                                                                                                                                                                                                                                         </v>
          </cell>
          <cell r="C3763" t="str">
            <v xml:space="preserve">UN    </v>
          </cell>
          <cell r="D3763" t="str">
            <v>CR</v>
          </cell>
          <cell r="E3763" t="str">
            <v>33,11</v>
          </cell>
        </row>
        <row r="3764">
          <cell r="A3764">
            <v>11670</v>
          </cell>
          <cell r="B3764" t="str">
            <v xml:space="preserve">REGISTRO DE ESFERA, PVC, COM VOLANTE, VS, ROSCAVEL, DN 1/2", COM CORPO DIVIDIDO                                                                                                                                                                                                                                                                                                                                                                                                                           </v>
          </cell>
          <cell r="C3764" t="str">
            <v xml:space="preserve">UN    </v>
          </cell>
          <cell r="D3764" t="str">
            <v>CR</v>
          </cell>
          <cell r="E3764" t="str">
            <v>12,68</v>
          </cell>
        </row>
        <row r="3765">
          <cell r="A3765">
            <v>20055</v>
          </cell>
          <cell r="B3765" t="str">
            <v xml:space="preserve">REGISTRO DE ESFERA, PVC, COM VOLANTE, VS, ROSCAVEL, DN 1", COM CORPO DIVIDIDO                                                                                                                                                                                                                                                                                                                                                                                                                             </v>
          </cell>
          <cell r="C3765" t="str">
            <v xml:space="preserve">UN    </v>
          </cell>
          <cell r="D3765" t="str">
            <v>CR</v>
          </cell>
          <cell r="E3765" t="str">
            <v>24,80</v>
          </cell>
        </row>
        <row r="3766">
          <cell r="A3766">
            <v>11671</v>
          </cell>
          <cell r="B3766" t="str">
            <v xml:space="preserve">REGISTRO DE ESFERA, PVC, COM VOLANTE, VS, ROSCAVEL, DN 2", COM CORPO DIVIDIDO                                                                                                                                                                                                                                                                                                                                                                                                                             </v>
          </cell>
          <cell r="C3766" t="str">
            <v xml:space="preserve">UN    </v>
          </cell>
          <cell r="D3766" t="str">
            <v>CR</v>
          </cell>
          <cell r="E3766" t="str">
            <v>53,21</v>
          </cell>
        </row>
        <row r="3767">
          <cell r="A3767">
            <v>6032</v>
          </cell>
          <cell r="B3767" t="str">
            <v xml:space="preserve">REGISTRO DE ESFERA, PVC, COM VOLANTE, VS, ROSCAVEL, DN 3/4", COM CORPO DIVIDIDO                                                                                                                                                                                                                                                                                                                                                                                                                           </v>
          </cell>
          <cell r="C3767" t="str">
            <v xml:space="preserve">UN    </v>
          </cell>
          <cell r="D3767" t="str">
            <v>CR</v>
          </cell>
          <cell r="E3767" t="str">
            <v>15,20</v>
          </cell>
        </row>
        <row r="3768">
          <cell r="A3768">
            <v>11673</v>
          </cell>
          <cell r="B3768" t="str">
            <v xml:space="preserve">REGISTRO DE ESFERA, PVC, COM VOLANTE, VS, SOLDAVEL, DN 20 MM, COM CORPO DIVIDIDO                                                                                                                                                                                                                                                                                                                                                                                                                          </v>
          </cell>
          <cell r="C3768" t="str">
            <v xml:space="preserve">UN    </v>
          </cell>
          <cell r="D3768" t="str">
            <v>CR</v>
          </cell>
          <cell r="E3768" t="str">
            <v>11,97</v>
          </cell>
        </row>
        <row r="3769">
          <cell r="A3769">
            <v>11674</v>
          </cell>
          <cell r="B3769" t="str">
            <v xml:space="preserve">REGISTRO DE ESFERA, PVC, COM VOLANTE, VS, SOLDAVEL, DN 25 MM, COM CORPO DIVIDIDO                                                                                                                                                                                                                                                                                                                                                                                                                          </v>
          </cell>
          <cell r="C3769" t="str">
            <v xml:space="preserve">UN    </v>
          </cell>
          <cell r="D3769" t="str">
            <v>CR</v>
          </cell>
          <cell r="E3769" t="str">
            <v>15,41</v>
          </cell>
        </row>
        <row r="3770">
          <cell r="A3770">
            <v>11675</v>
          </cell>
          <cell r="B3770" t="str">
            <v xml:space="preserve">REGISTRO DE ESFERA, PVC, COM VOLANTE, VS, SOLDAVEL, DN 32 MM, COM CORPO DIVIDIDO                                                                                                                                                                                                                                                                                                                                                                                                                          </v>
          </cell>
          <cell r="C3770" t="str">
            <v xml:space="preserve">UN    </v>
          </cell>
          <cell r="D3770" t="str">
            <v>CR</v>
          </cell>
          <cell r="E3770" t="str">
            <v>24,47</v>
          </cell>
        </row>
        <row r="3771">
          <cell r="A3771">
            <v>11676</v>
          </cell>
          <cell r="B3771" t="str">
            <v xml:space="preserve">REGISTRO DE ESFERA, PVC, COM VOLANTE, VS, SOLDAVEL, DN 40 MM, COM CORPO DIVIDIDO                                                                                                                                                                                                                                                                                                                                                                                                                          </v>
          </cell>
          <cell r="C3771" t="str">
            <v xml:space="preserve">UN    </v>
          </cell>
          <cell r="D3771" t="str">
            <v>CR</v>
          </cell>
          <cell r="E3771" t="str">
            <v>32,72</v>
          </cell>
        </row>
        <row r="3772">
          <cell r="A3772">
            <v>11677</v>
          </cell>
          <cell r="B3772" t="str">
            <v xml:space="preserve">REGISTRO DE ESFERA, PVC, COM VOLANTE, VS, SOLDAVEL, DN 50 MM, COM CORPO DIVIDIDO                                                                                                                                                                                                                                                                                                                                                                                                                          </v>
          </cell>
          <cell r="C3772" t="str">
            <v xml:space="preserve">UN    </v>
          </cell>
          <cell r="D3772" t="str">
            <v>CR</v>
          </cell>
          <cell r="E3772" t="str">
            <v>33,80</v>
          </cell>
        </row>
        <row r="3773">
          <cell r="A3773">
            <v>11678</v>
          </cell>
          <cell r="B3773" t="str">
            <v xml:space="preserve">REGISTRO DE ESFERA, PVC, COM VOLANTE, VS, SOLDAVEL, DN 60 MM, COM CORPO DIVIDIDO                                                                                                                                                                                                                                                                                                                                                                                                                          </v>
          </cell>
          <cell r="C3773" t="str">
            <v xml:space="preserve">UN    </v>
          </cell>
          <cell r="D3773" t="str">
            <v>CR</v>
          </cell>
          <cell r="E3773" t="str">
            <v>61,89</v>
          </cell>
        </row>
        <row r="3774">
          <cell r="A3774">
            <v>6038</v>
          </cell>
          <cell r="B3774" t="str">
            <v xml:space="preserve">REGISTRO DE PRESSAO PVC, ROSCAVEL, VOLANTE SIMPLES, DE 1/2"                                                                                                                                                                                                                                                                                                                                                                                                                                               </v>
          </cell>
          <cell r="C3774" t="str">
            <v xml:space="preserve">UN    </v>
          </cell>
          <cell r="D3774" t="str">
            <v>CR</v>
          </cell>
          <cell r="E3774" t="str">
            <v>3,92</v>
          </cell>
        </row>
        <row r="3775">
          <cell r="A3775">
            <v>11718</v>
          </cell>
          <cell r="B3775" t="str">
            <v xml:space="preserve">REGISTRO DE PRESSAO PVC, ROSCAVEL, VOLANTE SIMPLES, DE 3/4"                                                                                                                                                                                                                                                                                                                                                                                                                                               </v>
          </cell>
          <cell r="C3775" t="str">
            <v xml:space="preserve">UN    </v>
          </cell>
          <cell r="D3775" t="str">
            <v>CR</v>
          </cell>
          <cell r="E3775" t="str">
            <v>11,19</v>
          </cell>
        </row>
        <row r="3776">
          <cell r="A3776">
            <v>6037</v>
          </cell>
          <cell r="B3776" t="str">
            <v xml:space="preserve">REGISTRO DE PRESSAO PVC, SOLDAVEL, VOLANTE SIMPLES, DE 20 MM                                                                                                                                                                                                                                                                                                                                                                                                                                              </v>
          </cell>
          <cell r="C3776" t="str">
            <v xml:space="preserve">UN    </v>
          </cell>
          <cell r="D3776" t="str">
            <v>CR</v>
          </cell>
          <cell r="E3776" t="str">
            <v>8,17</v>
          </cell>
        </row>
        <row r="3777">
          <cell r="A3777">
            <v>11719</v>
          </cell>
          <cell r="B3777" t="str">
            <v xml:space="preserve">REGISTRO DE PRESSAO PVC, SOLDAVEL, VOLANTE SIMPLES, DE 25 MM                                                                                                                                                                                                                                                                                                                                                                                                                                              </v>
          </cell>
          <cell r="C3777" t="str">
            <v xml:space="preserve">UN    </v>
          </cell>
          <cell r="D3777" t="str">
            <v>CR</v>
          </cell>
          <cell r="E3777" t="str">
            <v>9,08</v>
          </cell>
        </row>
        <row r="3778">
          <cell r="A3778">
            <v>6019</v>
          </cell>
          <cell r="B3778" t="str">
            <v xml:space="preserve">REGISTRO GAVETA BRUTO EM LATAO FORJADO, BITOLA 1 " (REF 1509)                                                                                                                                                                                                                                                                                                                                                                                                                                             </v>
          </cell>
          <cell r="C3778" t="str">
            <v xml:space="preserve">UN    </v>
          </cell>
          <cell r="D3778" t="str">
            <v>CR</v>
          </cell>
          <cell r="E3778" t="str">
            <v>51,26</v>
          </cell>
        </row>
        <row r="3779">
          <cell r="A3779">
            <v>6010</v>
          </cell>
          <cell r="B3779" t="str">
            <v xml:space="preserve">REGISTRO GAVETA BRUTO EM LATAO FORJADO, BITOLA 1 1/2 " (REF 1509)                                                                                                                                                                                                                                                                                                                                                                                                                                         </v>
          </cell>
          <cell r="C3779" t="str">
            <v xml:space="preserve">UN    </v>
          </cell>
          <cell r="D3779" t="str">
            <v>CR</v>
          </cell>
          <cell r="E3779" t="str">
            <v>88,20</v>
          </cell>
        </row>
        <row r="3780">
          <cell r="A3780">
            <v>6017</v>
          </cell>
          <cell r="B3780" t="str">
            <v xml:space="preserve">REGISTRO GAVETA BRUTO EM LATAO FORJADO, BITOLA 1 1/4 " (REF 1509)                                                                                                                                                                                                                                                                                                                                                                                                                                         </v>
          </cell>
          <cell r="C3780" t="str">
            <v xml:space="preserve">UN    </v>
          </cell>
          <cell r="D3780" t="str">
            <v>CR</v>
          </cell>
          <cell r="E3780" t="str">
            <v>69,86</v>
          </cell>
        </row>
        <row r="3781">
          <cell r="A3781">
            <v>6020</v>
          </cell>
          <cell r="B3781" t="str">
            <v xml:space="preserve">REGISTRO GAVETA BRUTO EM LATAO FORJADO, BITOLA 1/2 " (REF 1509)                                                                                                                                                                                                                                                                                                                                                                                                                                           </v>
          </cell>
          <cell r="C3781" t="str">
            <v xml:space="preserve">UN    </v>
          </cell>
          <cell r="D3781" t="str">
            <v>CR</v>
          </cell>
          <cell r="E3781" t="str">
            <v>30,79</v>
          </cell>
        </row>
        <row r="3782">
          <cell r="A3782">
            <v>6028</v>
          </cell>
          <cell r="B3782" t="str">
            <v xml:space="preserve">REGISTRO GAVETA BRUTO EM LATAO FORJADO, BITOLA 2 " (REF 1509)                                                                                                                                                                                                                                                                                                                                                                                                                                             </v>
          </cell>
          <cell r="C3782" t="str">
            <v xml:space="preserve">UN    </v>
          </cell>
          <cell r="D3782" t="str">
            <v>CR</v>
          </cell>
          <cell r="E3782" t="str">
            <v>122,85</v>
          </cell>
        </row>
        <row r="3783">
          <cell r="A3783">
            <v>6011</v>
          </cell>
          <cell r="B3783" t="str">
            <v xml:space="preserve">REGISTRO GAVETA BRUTO EM LATAO FORJADO, BITOLA 2 1/2 " (REF 1509)                                                                                                                                                                                                                                                                                                                                                                                                                                         </v>
          </cell>
          <cell r="C3783" t="str">
            <v xml:space="preserve">UN    </v>
          </cell>
          <cell r="D3783" t="str">
            <v>CR</v>
          </cell>
          <cell r="E3783" t="str">
            <v>254,79</v>
          </cell>
        </row>
        <row r="3784">
          <cell r="A3784">
            <v>6012</v>
          </cell>
          <cell r="B3784" t="str">
            <v xml:space="preserve">REGISTRO GAVETA BRUTO EM LATAO FORJADO, BITOLA 3 " (REF 1509)                                                                                                                                                                                                                                                                                                                                                                                                                                             </v>
          </cell>
          <cell r="C3784" t="str">
            <v xml:space="preserve">UN    </v>
          </cell>
          <cell r="D3784" t="str">
            <v>CR</v>
          </cell>
          <cell r="E3784" t="str">
            <v>308,47</v>
          </cell>
        </row>
        <row r="3785">
          <cell r="A3785">
            <v>6016</v>
          </cell>
          <cell r="B3785" t="str">
            <v xml:space="preserve">REGISTRO GAVETA BRUTO EM LATAO FORJADO, BITOLA 3/4 " (REF 1509)                                                                                                                                                                                                                                                                                                                                                                                                                                           </v>
          </cell>
          <cell r="C3785" t="str">
            <v xml:space="preserve">UN    </v>
          </cell>
          <cell r="D3785" t="str">
            <v>CR</v>
          </cell>
          <cell r="E3785" t="str">
            <v>32,47</v>
          </cell>
        </row>
        <row r="3786">
          <cell r="A3786">
            <v>6027</v>
          </cell>
          <cell r="B3786" t="str">
            <v xml:space="preserve">REGISTRO GAVETA BRUTO EM LATAO FORJADO, BITOLA 4 " (REF 1509)                                                                                                                                                                                                                                                                                                                                                                                                                                             </v>
          </cell>
          <cell r="C3786" t="str">
            <v xml:space="preserve">UN    </v>
          </cell>
          <cell r="D3786" t="str">
            <v>CR</v>
          </cell>
          <cell r="E3786" t="str">
            <v>642,74</v>
          </cell>
        </row>
        <row r="3787">
          <cell r="A3787">
            <v>6013</v>
          </cell>
          <cell r="B3787" t="str">
            <v xml:space="preserve">REGISTRO GAVETA COM ACABAMENTO E CANOPLA CROMADOS, SIMPLES, BITOLA 1 " (REF 1509)                                                                                                                                                                                                                                                                                                                                                                                                                         </v>
          </cell>
          <cell r="C3787" t="str">
            <v xml:space="preserve">UN    </v>
          </cell>
          <cell r="D3787" t="str">
            <v>CR</v>
          </cell>
          <cell r="E3787" t="str">
            <v>96,99</v>
          </cell>
        </row>
        <row r="3788">
          <cell r="A3788">
            <v>6015</v>
          </cell>
          <cell r="B3788" t="str">
            <v xml:space="preserve">REGISTRO GAVETA COM ACABAMENTO E CANOPLA CROMADOS, SIMPLES, BITOLA 1 1/2 " (REF 1509)                                                                                                                                                                                                                                                                                                                                                                                                                     </v>
          </cell>
          <cell r="C3788" t="str">
            <v xml:space="preserve">UN    </v>
          </cell>
          <cell r="D3788" t="str">
            <v>CR</v>
          </cell>
          <cell r="E3788" t="str">
            <v>141,04</v>
          </cell>
        </row>
        <row r="3789">
          <cell r="A3789">
            <v>6014</v>
          </cell>
          <cell r="B3789" t="str">
            <v xml:space="preserve">REGISTRO GAVETA COM ACABAMENTO E CANOPLA CROMADOS, SIMPLES, BITOLA 1 1/4 " (REF 1509)                                                                                                                                                                                                                                                                                                                                                                                                                     </v>
          </cell>
          <cell r="C3789" t="str">
            <v xml:space="preserve">UN    </v>
          </cell>
          <cell r="D3789" t="str">
            <v>CR</v>
          </cell>
          <cell r="E3789" t="str">
            <v>134,84</v>
          </cell>
        </row>
        <row r="3790">
          <cell r="A3790">
            <v>6006</v>
          </cell>
          <cell r="B3790" t="str">
            <v xml:space="preserve">REGISTRO GAVETA COM ACABAMENTO E CANOPLA CROMADOS, SIMPLES, BITOLA 1/2 " (REF 1509)                                                                                                                                                                                                                                                                                                                                                                                                                       </v>
          </cell>
          <cell r="C3790" t="str">
            <v xml:space="preserve">UN    </v>
          </cell>
          <cell r="D3790" t="str">
            <v>CR</v>
          </cell>
          <cell r="E3790" t="str">
            <v>70,23</v>
          </cell>
        </row>
        <row r="3791">
          <cell r="A3791">
            <v>6005</v>
          </cell>
          <cell r="B3791" t="str">
            <v xml:space="preserve">REGISTRO GAVETA COM ACABAMENTO E CANOPLA CROMADOS, SIMPLES, BITOLA 3/4 " (REF 1509)                                                                                                                                                                                                                                                                                                                                                                                                                       </v>
          </cell>
          <cell r="C3791" t="str">
            <v xml:space="preserve">UN    </v>
          </cell>
          <cell r="D3791" t="str">
            <v xml:space="preserve">C </v>
          </cell>
          <cell r="E3791" t="str">
            <v>79,23</v>
          </cell>
        </row>
        <row r="3792">
          <cell r="A3792">
            <v>11756</v>
          </cell>
          <cell r="B3792" t="str">
            <v xml:space="preserve">REGISTRO OU REGULADOR DE GAS COZINHA, VAZAO DE 2 KG/H, 2,8 KPA                                                                                                                                                                                                                                                                                                                                                                                                                                            </v>
          </cell>
          <cell r="C3792" t="str">
            <v xml:space="preserve">UN    </v>
          </cell>
          <cell r="D3792" t="str">
            <v>CR</v>
          </cell>
          <cell r="E3792" t="str">
            <v>37,84</v>
          </cell>
        </row>
        <row r="3793">
          <cell r="A3793">
            <v>10904</v>
          </cell>
          <cell r="B3793" t="str">
            <v xml:space="preserve">REGISTRO OU VALVULA GLOBO ANGULAR EM LATAO, PARA HIDRANTES EM INSTALACAO PREDIAL DE INCENDIO, 45 GRAUS, DIAMETRO DE 2 1/2", COM VOLANTE, CLASSE DE PRESSAO DE ATE 200 PSI                                                                                                                                                                                                                                                                                                                                 </v>
          </cell>
          <cell r="C3793" t="str">
            <v xml:space="preserve">UN    </v>
          </cell>
          <cell r="D3793" t="str">
            <v>AS</v>
          </cell>
          <cell r="E3793" t="str">
            <v>295,00</v>
          </cell>
        </row>
        <row r="3794">
          <cell r="A3794">
            <v>11752</v>
          </cell>
          <cell r="B3794" t="str">
            <v xml:space="preserve">REGISTRO PRESSAO BRUTO EM LATAO FORJADO, BITOLA 1/2 " (REF 1400)                                                                                                                                                                                                                                                                                                                                                                                                                                          </v>
          </cell>
          <cell r="C3794" t="str">
            <v xml:space="preserve">UN    </v>
          </cell>
          <cell r="D3794" t="str">
            <v>CR</v>
          </cell>
          <cell r="E3794" t="str">
            <v>21,82</v>
          </cell>
        </row>
        <row r="3795">
          <cell r="A3795">
            <v>11753</v>
          </cell>
          <cell r="B3795" t="str">
            <v xml:space="preserve">REGISTRO PRESSAO BRUTO EM LATAO FORJADO, BITOLA 3/4 " (REF 1400)                                                                                                                                                                                                                                                                                                                                                                                                                                          </v>
          </cell>
          <cell r="C3795" t="str">
            <v xml:space="preserve">UN    </v>
          </cell>
          <cell r="D3795" t="str">
            <v>CR</v>
          </cell>
          <cell r="E3795" t="str">
            <v>26,05</v>
          </cell>
        </row>
        <row r="3796">
          <cell r="A3796">
            <v>6021</v>
          </cell>
          <cell r="B3796" t="str">
            <v xml:space="preserve">REGISTRO PRESSAO COM ACABAMENTO E CANOPLA CROMADA, SIMPLES, BITOLA 1/2 " (REF 1416)                                                                                                                                                                                                                                                                                                                                                                                                                       </v>
          </cell>
          <cell r="C3796" t="str">
            <v xml:space="preserve">UN    </v>
          </cell>
          <cell r="D3796" t="str">
            <v>CR</v>
          </cell>
          <cell r="E3796" t="str">
            <v>72,29</v>
          </cell>
        </row>
        <row r="3797">
          <cell r="A3797">
            <v>6024</v>
          </cell>
          <cell r="B3797" t="str">
            <v xml:space="preserve">REGISTRO PRESSAO COM ACABAMENTO E CANOPLA CROMADA, SIMPLES, BITOLA 3/4 " (REF 1416)                                                                                                                                                                                                                                                                                                                                                                                                                       </v>
          </cell>
          <cell r="C3797" t="str">
            <v xml:space="preserve">UN    </v>
          </cell>
          <cell r="D3797" t="str">
            <v>CR</v>
          </cell>
          <cell r="E3797" t="str">
            <v>74,72</v>
          </cell>
        </row>
        <row r="3798">
          <cell r="A3798">
            <v>38379</v>
          </cell>
          <cell r="B3798" t="str">
            <v xml:space="preserve">REGUA DE ALUMINIO PARA PEDREIRO 2 X 1 "                                                                                                                                                                                                                                                                                                                                                                                                                                                                   </v>
          </cell>
          <cell r="C3798" t="str">
            <v xml:space="preserve">M     </v>
          </cell>
          <cell r="D3798" t="str">
            <v>CR</v>
          </cell>
          <cell r="E3798" t="str">
            <v>57,81</v>
          </cell>
        </row>
        <row r="3799">
          <cell r="A3799">
            <v>13897</v>
          </cell>
          <cell r="B3799" t="str">
            <v xml:space="preserve">REGUA VIBRADORA DUPLA PARA CONCRETO A GASOLINA 5,5 HP, PESO DE 60 KG, COMPRIMENTO 4 M                                                                                                                                                                                                                                                                                                                                                                                                                     </v>
          </cell>
          <cell r="C3799" t="str">
            <v xml:space="preserve">UN    </v>
          </cell>
          <cell r="D3799" t="str">
            <v>AS</v>
          </cell>
          <cell r="E3799" t="str">
            <v>7.016,57</v>
          </cell>
        </row>
        <row r="3800">
          <cell r="A3800">
            <v>10640</v>
          </cell>
          <cell r="B3800" t="str">
            <v xml:space="preserve">REGUA VIBRATORIA DE CONCRETO TRELICADA, EQUIPADA COM MOTOR A GASOLINA DE 9 HP                                                                                                                                                                                                                                                                                                                                                                                                                             </v>
          </cell>
          <cell r="C3800" t="str">
            <v xml:space="preserve">UN    </v>
          </cell>
          <cell r="D3800" t="str">
            <v>AS</v>
          </cell>
          <cell r="E3800" t="str">
            <v>15.196,43</v>
          </cell>
        </row>
        <row r="3801">
          <cell r="A3801">
            <v>34357</v>
          </cell>
          <cell r="B3801" t="str">
            <v xml:space="preserve">REJUNTE CIMENTICIO, QUALQUER COR                                                                                                                                                                                                                                                                                                                                                                                                                                                                          </v>
          </cell>
          <cell r="C3801" t="str">
            <v xml:space="preserve">KG    </v>
          </cell>
          <cell r="D3801" t="str">
            <v>CR</v>
          </cell>
          <cell r="E3801" t="str">
            <v>4,58</v>
          </cell>
        </row>
        <row r="3802">
          <cell r="A3802">
            <v>37329</v>
          </cell>
          <cell r="B3802" t="str">
            <v xml:space="preserve">REJUNTE EPOXI, QUALQUER COR                                                                                                                                                                                                                                                                                                                                                                                                                                                                               </v>
          </cell>
          <cell r="C3802" t="str">
            <v xml:space="preserve">KG    </v>
          </cell>
          <cell r="D3802" t="str">
            <v>CR</v>
          </cell>
          <cell r="E3802" t="str">
            <v>96,46</v>
          </cell>
        </row>
        <row r="3803">
          <cell r="A3803">
            <v>2510</v>
          </cell>
          <cell r="B3803" t="str">
            <v xml:space="preserve">RELE FOTOELETRICO INTERNO E EXTERNO BIVOLT 1000 W, DE CONECTOR, SEM BASE                                                                                                                                                                                                                                                                                                                                                                                                                                  </v>
          </cell>
          <cell r="C3803" t="str">
            <v xml:space="preserve">UN    </v>
          </cell>
          <cell r="D3803" t="str">
            <v>CR</v>
          </cell>
          <cell r="E3803" t="str">
            <v>32,97</v>
          </cell>
        </row>
        <row r="3804">
          <cell r="A3804">
            <v>12359</v>
          </cell>
          <cell r="B3804" t="str">
            <v xml:space="preserve">RELE TERMICO BIMETAL PARA USO EM MOTORES TRIFASICOS, TENSAO 380 V, POTENCIA ATE 15 CV, CORRENTE NOMINAL MAXIMA 22 A                                                                                                                                                                                                                                                                                                                                                                                       </v>
          </cell>
          <cell r="C3804" t="str">
            <v xml:space="preserve">UN    </v>
          </cell>
          <cell r="D3804" t="str">
            <v>CR</v>
          </cell>
          <cell r="E3804" t="str">
            <v>86,47</v>
          </cell>
        </row>
        <row r="3805">
          <cell r="A3805">
            <v>7353</v>
          </cell>
          <cell r="B3805" t="str">
            <v xml:space="preserve">RESINA ACRILICA PREMIUM BASE AGUA - COR BRANCA                                                                                                                                                                                                                                                                                                                                                                                                                                                            </v>
          </cell>
          <cell r="C3805" t="str">
            <v xml:space="preserve">L     </v>
          </cell>
          <cell r="D3805" t="str">
            <v>CR</v>
          </cell>
          <cell r="E3805" t="str">
            <v>30,99</v>
          </cell>
        </row>
        <row r="3806">
          <cell r="A3806">
            <v>36144</v>
          </cell>
          <cell r="B3806" t="str">
            <v xml:space="preserve">RESPIRADOR DESCARTAVEL SEM VALVULA DE EXALACAO, PFF 1                                                                                                                                                                                                                                                                                                                                                                                                                                                     </v>
          </cell>
          <cell r="C3806" t="str">
            <v xml:space="preserve">UN    </v>
          </cell>
          <cell r="D3806" t="str">
            <v>CR</v>
          </cell>
          <cell r="E3806" t="str">
            <v>1,39</v>
          </cell>
        </row>
        <row r="3807">
          <cell r="A3807">
            <v>10518</v>
          </cell>
          <cell r="B3807" t="str">
            <v xml:space="preserve">RETARDO PARA CORDEL DETONANTE                                                                                                                                                                                                                                                                                                                                                                                                                                                                             </v>
          </cell>
          <cell r="C3807" t="str">
            <v xml:space="preserve">UN    </v>
          </cell>
          <cell r="D3807" t="str">
            <v>AS</v>
          </cell>
          <cell r="E3807" t="str">
            <v>135,09</v>
          </cell>
        </row>
        <row r="3808">
          <cell r="A3808">
            <v>36530</v>
          </cell>
          <cell r="B3808" t="str">
            <v xml:space="preserve">RETROESCAVADEIRA SOBRE RODAS COM CARREGADEIRA, TRACAO 4 X 2, POTENCIA LIQUIDA 79 HP, PESO OPERACIONAL MINIMO DE 6570 KG, CAPACIDADE DA CARREGADEIRA DE 1,00 M3 E DA  RETROESCAVADEIRA MINIMA DE 0,20 M3, PROFUNDIDADE DE ESCAVACAO MAXIMA DE 4,37 M                                                                                                                                                                                                                                                       </v>
          </cell>
          <cell r="C3808" t="str">
            <v xml:space="preserve">UN    </v>
          </cell>
          <cell r="D3808" t="str">
            <v>AS</v>
          </cell>
          <cell r="E3808" t="str">
            <v>414.878,04</v>
          </cell>
        </row>
        <row r="3809">
          <cell r="A3809">
            <v>6046</v>
          </cell>
          <cell r="B3809"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809" t="str">
            <v xml:space="preserve">UN    </v>
          </cell>
          <cell r="D3809" t="str">
            <v>AS</v>
          </cell>
          <cell r="E3809" t="str">
            <v>450.000,00</v>
          </cell>
        </row>
        <row r="3810">
          <cell r="A3810">
            <v>36531</v>
          </cell>
          <cell r="B3810" t="str">
            <v xml:space="preserve">RETROESCAVADEIRA SOBRE RODAS COM CARREGADEIRA, TRACAO 4 X 4, POTENCIA LIQUIDA 88 HP, PESO OPERACIONAL MINIMO DE 6674 KG, CAPACIDADE DA CARREGADEIRA DE 1,00 M3 E DA  RETROESCAVADEIRA MINIMA DE 0,26 M3, PROFUNDIDADE DE ESCAVACAO MAXIMA DE 4,37 M                                                                                                                                                                                                                                                       </v>
          </cell>
          <cell r="C3810" t="str">
            <v xml:space="preserve">UN    </v>
          </cell>
          <cell r="D3810" t="str">
            <v>AS</v>
          </cell>
          <cell r="E3810" t="str">
            <v>466.463,38</v>
          </cell>
        </row>
        <row r="3811">
          <cell r="A3811">
            <v>34684</v>
          </cell>
          <cell r="B3811" t="str">
            <v xml:space="preserve">REVESTIMENTO DE PAREDE EM GRANILITE, MARMORITE OU GRANITINA - ESP = 5 MM (INCLUSO EXECUCAO)                                                                                                                                                                                                                                                                                                                                                                                                               </v>
          </cell>
          <cell r="C3811" t="str">
            <v xml:space="preserve">M2    </v>
          </cell>
          <cell r="D3811" t="str">
            <v>AS</v>
          </cell>
          <cell r="E3811" t="str">
            <v>283,82</v>
          </cell>
        </row>
        <row r="3812">
          <cell r="A3812">
            <v>34683</v>
          </cell>
          <cell r="B3812" t="str">
            <v xml:space="preserve">REVESTIMENTO DE PAREDE EM GRANILITE, MARMORITE OU GRANITINA COLORIDO - ESP = 5 MM (INCLUSO EXECUCAO)                                                                                                                                                                                                                                                                                                                                                                                                      </v>
          </cell>
          <cell r="C3812" t="str">
            <v xml:space="preserve">M2    </v>
          </cell>
          <cell r="D3812" t="str">
            <v>AS</v>
          </cell>
          <cell r="E3812" t="str">
            <v>177,39</v>
          </cell>
        </row>
        <row r="3813">
          <cell r="A3813">
            <v>533</v>
          </cell>
          <cell r="B3813" t="str">
            <v xml:space="preserve">REVESTIMENTO EM CERAMICA ESMALTADA COMERCIAL, PEI MENOR OU IGUAL A 3, FORMATO MENOR OU IGUAL A 2025 CM2                                                                                                                                                                                                                                                                                                                                                                                                   </v>
          </cell>
          <cell r="C3813" t="str">
            <v xml:space="preserve">M2    </v>
          </cell>
          <cell r="D3813" t="str">
            <v>CR</v>
          </cell>
          <cell r="E3813" t="str">
            <v>19,71</v>
          </cell>
        </row>
        <row r="3814">
          <cell r="A3814">
            <v>10515</v>
          </cell>
          <cell r="B3814" t="str">
            <v xml:space="preserve">REVESTIMENTO EM CERAMICA ESMALTADA EXTRA, PEI MAIOR OU IGUAL 4, FORMATO MAIOR A 2025 CM2                                                                                                                                                                                                                                                                                                                                                                                                                  </v>
          </cell>
          <cell r="C3814" t="str">
            <v xml:space="preserve">M2    </v>
          </cell>
          <cell r="D3814" t="str">
            <v>CR</v>
          </cell>
          <cell r="E3814" t="str">
            <v>37,18</v>
          </cell>
        </row>
        <row r="3815">
          <cell r="A3815">
            <v>536</v>
          </cell>
          <cell r="B3815" t="str">
            <v xml:space="preserve">REVESTIMENTO EM CERAMICA ESMALTADA EXTRA, PEI MENOR OU IGUAL A 3, FORMATO MENOR OU IGUAL A 2025 CM2                                                                                                                                                                                                                                                                                                                                                                                                       </v>
          </cell>
          <cell r="C3815" t="str">
            <v xml:space="preserve">M2    </v>
          </cell>
          <cell r="D3815" t="str">
            <v xml:space="preserve">C </v>
          </cell>
          <cell r="E3815" t="str">
            <v>26,90</v>
          </cell>
        </row>
        <row r="3816">
          <cell r="A3816">
            <v>153</v>
          </cell>
          <cell r="B3816" t="str">
            <v xml:space="preserve">REVESTIMENTO EPOXI DE ALTA RESISTENCIA QUIMICA, ISENTO DE SOLVENTES, BICOMPONENTE                                                                                                                                                                                                                                                                                                                                                                                                                         </v>
          </cell>
          <cell r="C3816" t="str">
            <v xml:space="preserve">L     </v>
          </cell>
          <cell r="D3816" t="str">
            <v>CR</v>
          </cell>
          <cell r="E3816" t="str">
            <v>117,08</v>
          </cell>
        </row>
        <row r="3817">
          <cell r="A3817">
            <v>34682</v>
          </cell>
          <cell r="B3817" t="str">
            <v xml:space="preserve">REVESTIMENTO PARA ESCADA EM GRANILITE, MARMORITE OU GRANITINA ESP = 8 MM (INCLUSO EXECUCAO)                                                                                                                                                                                                                                                                                                                                                                                                               </v>
          </cell>
          <cell r="C3817" t="str">
            <v xml:space="preserve">M2    </v>
          </cell>
          <cell r="D3817" t="str">
            <v>AS</v>
          </cell>
          <cell r="E3817" t="str">
            <v>135,65</v>
          </cell>
        </row>
        <row r="3818">
          <cell r="A3818">
            <v>20205</v>
          </cell>
          <cell r="B3818" t="str">
            <v xml:space="preserve">RIPA  APARELHADA *1,5 X 5* CM, EM MACARANDUBA, ANGELIM OU EQUIVALENTE DA REGIAO                                                                                                                                                                                                                                                                                                                                                                                                                           </v>
          </cell>
          <cell r="C3818" t="str">
            <v xml:space="preserve">M     </v>
          </cell>
          <cell r="D3818" t="str">
            <v>CR</v>
          </cell>
          <cell r="E3818" t="str">
            <v>3,49</v>
          </cell>
        </row>
        <row r="3819">
          <cell r="A3819">
            <v>4412</v>
          </cell>
          <cell r="B3819" t="str">
            <v xml:space="preserve">RIPA NAO APARELHADA  *1 X 3* CM, EM MACARANDUBA, ANGELIM OU EQUIVALENTE DA REGIAO - BRUTA                                                                                                                                                                                                                                                                                                                                                                                                                 </v>
          </cell>
          <cell r="C3819" t="str">
            <v xml:space="preserve">M     </v>
          </cell>
          <cell r="D3819" t="str">
            <v>CR</v>
          </cell>
          <cell r="E3819" t="str">
            <v>2,09</v>
          </cell>
        </row>
        <row r="3820">
          <cell r="A3820">
            <v>4408</v>
          </cell>
          <cell r="B3820" t="str">
            <v xml:space="preserve">RIPA NAO APARELHADA,  *1,5 X 5* CM, EM MACARANDUBA, ANGELIM OU EQUIVALENTE DA REGIAO -  BRUTA                                                                                                                                                                                                                                                                                                                                                                                                             </v>
          </cell>
          <cell r="C3820" t="str">
            <v xml:space="preserve">M     </v>
          </cell>
          <cell r="D3820" t="str">
            <v>CR</v>
          </cell>
          <cell r="E3820" t="str">
            <v>2,61</v>
          </cell>
        </row>
        <row r="3821">
          <cell r="A3821">
            <v>36250</v>
          </cell>
          <cell r="B3821" t="str">
            <v xml:space="preserve">RODAFORRO EM PVC, PARA FORRO DE PVC, COMPRIMENTO 6 M                                                                                                                                                                                                                                                                                                                                                                                                                                                      </v>
          </cell>
          <cell r="C3821" t="str">
            <v xml:space="preserve">M     </v>
          </cell>
          <cell r="D3821" t="str">
            <v>CR</v>
          </cell>
          <cell r="E3821" t="str">
            <v>4,27</v>
          </cell>
        </row>
        <row r="3822">
          <cell r="A3822">
            <v>10857</v>
          </cell>
          <cell r="B3822" t="str">
            <v xml:space="preserve">RODAPE ARDOSIA, CINZA, 10 CM, E= *1CM                                                                                                                                                                                                                                                                                                                                                                                                                                                                     </v>
          </cell>
          <cell r="C3822" t="str">
            <v xml:space="preserve">M     </v>
          </cell>
          <cell r="D3822" t="str">
            <v>AS</v>
          </cell>
          <cell r="E3822" t="str">
            <v>17,53</v>
          </cell>
        </row>
        <row r="3823">
          <cell r="A3823">
            <v>4803</v>
          </cell>
          <cell r="B3823" t="str">
            <v xml:space="preserve">RODAPE DE BORRACHA LISO, H = 70 MM, E = *2* MM, PARA ARGAMASSA, PRETO                                                                                                                                                                                                                                                                                                                                                                                                                                     </v>
          </cell>
          <cell r="C3823" t="str">
            <v xml:space="preserve">M     </v>
          </cell>
          <cell r="D3823" t="str">
            <v>CR</v>
          </cell>
          <cell r="E3823" t="str">
            <v>30,96</v>
          </cell>
        </row>
        <row r="3824">
          <cell r="A3824">
            <v>6186</v>
          </cell>
          <cell r="B3824" t="str">
            <v xml:space="preserve">RODAPE DE MADEIRA MACICA CUMARU/IPE CHAMPANHE OU EQUIVALENTE DA REGIAO, *1,5 X 7 CM                                                                                                                                                                                                                                                                                                                                                                                                                       </v>
          </cell>
          <cell r="C3824" t="str">
            <v xml:space="preserve">M     </v>
          </cell>
          <cell r="D3824" t="str">
            <v>AS</v>
          </cell>
          <cell r="E3824" t="str">
            <v>18,05</v>
          </cell>
        </row>
        <row r="3825">
          <cell r="A3825">
            <v>4829</v>
          </cell>
          <cell r="B3825" t="str">
            <v xml:space="preserve">RODAPE EM MARMORE, POLIDO, BRANCO COMUM, L= *7* CM, E=  *2* CM, CORTE RETO                                                                                                                                                                                                                                                                                                                                                                                                                                </v>
          </cell>
          <cell r="C3825" t="str">
            <v xml:space="preserve">M     </v>
          </cell>
          <cell r="D3825" t="str">
            <v>CR</v>
          </cell>
          <cell r="E3825" t="str">
            <v>42,86</v>
          </cell>
        </row>
        <row r="3826">
          <cell r="A3826">
            <v>39829</v>
          </cell>
          <cell r="B3826" t="str">
            <v xml:space="preserve">RODAPE EM POLIESTIRENO, BRANCO, H = *5* CM, E = *1,5* CM                                                                                                                                                                                                                                                                                                                                                                                                                                                  </v>
          </cell>
          <cell r="C3826" t="str">
            <v xml:space="preserve">M     </v>
          </cell>
          <cell r="D3826" t="str">
            <v>AS</v>
          </cell>
          <cell r="E3826" t="str">
            <v>40,37</v>
          </cell>
        </row>
        <row r="3827">
          <cell r="A3827">
            <v>20231</v>
          </cell>
          <cell r="B3827" t="str">
            <v xml:space="preserve">RODAPE OU RODABANCADA EM GRANITO, POLIDO, TIPO ANDORINHA/ QUARTZ/ CASTELO/ CORUMBA OU OUTROS EQUIVALENTES DA REGIAO, H= 10 CM, E=  *2,0* CM                                                                                                                                                                                                                                                                                                                                                               </v>
          </cell>
          <cell r="C3827" t="str">
            <v xml:space="preserve">M     </v>
          </cell>
          <cell r="D3827" t="str">
            <v>CR</v>
          </cell>
          <cell r="E3827" t="str">
            <v>73,18</v>
          </cell>
        </row>
        <row r="3828">
          <cell r="A3828">
            <v>4804</v>
          </cell>
          <cell r="B3828" t="str">
            <v xml:space="preserve">RODAPE PLANO PARA PISO VINILICO, H = 5 CM                                                                                                                                                                                                                                                                                                                                                                                                                                                                 </v>
          </cell>
          <cell r="C3828" t="str">
            <v xml:space="preserve">M     </v>
          </cell>
          <cell r="D3828" t="str">
            <v>CR</v>
          </cell>
          <cell r="E3828" t="str">
            <v>23,77</v>
          </cell>
        </row>
        <row r="3829">
          <cell r="A3829">
            <v>34680</v>
          </cell>
          <cell r="B3829" t="str">
            <v xml:space="preserve">RODAPE PRE-MOLDADO DE GRANILITE, MARMORITE OU GRANITINA L = 10 CM                                                                                                                                                                                                                                                                                                                                                                                                                                         </v>
          </cell>
          <cell r="C3829" t="str">
            <v xml:space="preserve">M     </v>
          </cell>
          <cell r="D3829" t="str">
            <v>AS</v>
          </cell>
          <cell r="E3829" t="str">
            <v>41,73</v>
          </cell>
        </row>
        <row r="3830">
          <cell r="A3830">
            <v>11573</v>
          </cell>
          <cell r="B3830" t="str">
            <v xml:space="preserve">RODIZIO TIPO NAPOLEAO PARA JANELAS DE CORRER, EM ZAMAC, COMPRIMENTO DE APROX 60 CM, COM ROLAMENTO EM ACO                                                                                                                                                                                                                                                                                                                                                                                                  </v>
          </cell>
          <cell r="C3830" t="str">
            <v xml:space="preserve">UN    </v>
          </cell>
          <cell r="D3830" t="str">
            <v>CR</v>
          </cell>
          <cell r="E3830" t="str">
            <v>6,03</v>
          </cell>
        </row>
        <row r="3831">
          <cell r="A3831">
            <v>38401</v>
          </cell>
          <cell r="B3831" t="str">
            <v xml:space="preserve">RODO PARA CHAO 40 CM COM CABO                                                                                                                                                                                                                                                                                                                                                                                                                                                                             </v>
          </cell>
          <cell r="C3831" t="str">
            <v xml:space="preserve">UN    </v>
          </cell>
          <cell r="D3831" t="str">
            <v>CR</v>
          </cell>
          <cell r="E3831" t="str">
            <v>8,64</v>
          </cell>
        </row>
        <row r="3832">
          <cell r="A3832">
            <v>11575</v>
          </cell>
          <cell r="B3832" t="str">
            <v xml:space="preserve">ROLDANA CONCAVA DUPLA, 4 RODAS, EM ZAMAC COM CHAPA DE LATAO, ROLAMENTOS EM ACO, PARA PORTAS E JANELAS DE CORRER                                                                                                                                                                                                                                                                                                                                                                                           </v>
          </cell>
          <cell r="C3832" t="str">
            <v xml:space="preserve">UN    </v>
          </cell>
          <cell r="D3832" t="str">
            <v>CR</v>
          </cell>
          <cell r="E3832" t="str">
            <v>58,17</v>
          </cell>
        </row>
        <row r="3833">
          <cell r="A3833">
            <v>38179</v>
          </cell>
          <cell r="B3833" t="str">
            <v xml:space="preserve">ROLDANA CONCAVA DUPLA, 4 RODAS, PARA PORTA DE CORRER, EM ZAMAC COM CHAPA DE ACO,  ROLAMENTO INTERNO BLINDADO DE ACO REVESTIDO EM NYLON                                                                                                                                                                                                                                                                                                                                                                    </v>
          </cell>
          <cell r="C3833" t="str">
            <v xml:space="preserve">UN    </v>
          </cell>
          <cell r="D3833" t="str">
            <v>CR</v>
          </cell>
          <cell r="E3833" t="str">
            <v>48,10</v>
          </cell>
        </row>
        <row r="3834">
          <cell r="A3834">
            <v>20256</v>
          </cell>
          <cell r="B3834" t="str">
            <v xml:space="preserve">ROLDANA PLASTICA COM PREGO, TAMANHO 30 X 30 MM, PARA INSTALACAO ELETRICA APARENTE                                                                                                                                                                                                                                                                                                                                                                                                                         </v>
          </cell>
          <cell r="C3834" t="str">
            <v xml:space="preserve">UN    </v>
          </cell>
          <cell r="D3834" t="str">
            <v>CR</v>
          </cell>
          <cell r="E3834" t="str">
            <v>0,27</v>
          </cell>
        </row>
        <row r="3835">
          <cell r="A3835">
            <v>14511</v>
          </cell>
          <cell r="B3835" t="str">
            <v xml:space="preserve">ROLO COMPACTADOR DE PNEUS, ESTATICO, PRESSAO VARIAVEL, POTENCIA 110 HP, PESO SEM/COM LASTRO 10,8/27 T, LARGURA DE ROLAGEM 2,30 M                                                                                                                                                                                                                                                                                                                                                                          </v>
          </cell>
          <cell r="C3835" t="str">
            <v xml:space="preserve">UN    </v>
          </cell>
          <cell r="D3835" t="str">
            <v>AS</v>
          </cell>
          <cell r="E3835" t="str">
            <v>1.058.862,60</v>
          </cell>
        </row>
        <row r="3836">
          <cell r="A3836">
            <v>10642</v>
          </cell>
          <cell r="B3836" t="str">
            <v xml:space="preserve">ROLO COMPACTADOR DE PNEUS, ESTATICO, PRESSAO VARIAVEL, POTENCIA 111 HP, PESO SEM/COM LASTRO 9,5/26,0 T, LARGURA DE ROLAGEM 1,90 M                                                                                                                                                                                                                                                                                                                                                                         </v>
          </cell>
          <cell r="C3836" t="str">
            <v xml:space="preserve">UN    </v>
          </cell>
          <cell r="D3836" t="str">
            <v>AS</v>
          </cell>
          <cell r="E3836" t="str">
            <v>997.500,00</v>
          </cell>
        </row>
        <row r="3837">
          <cell r="A3837">
            <v>14489</v>
          </cell>
          <cell r="B3837" t="str">
            <v xml:space="preserve">ROLO COMPACTADOR PE DE CARNEIRO VIBRATORIO, POTENCIA 125 HP, PESO OPERACIONAL SEM/COM LASTRO 11,95/13,30 T, IMPACTO DINAMICO 38,5/22,5 T, LARGURA DE TRABALHO 2,15 M                                                                                                                                                                                                                                                                                                                                      </v>
          </cell>
          <cell r="C3837" t="str">
            <v xml:space="preserve">UN    </v>
          </cell>
          <cell r="D3837" t="str">
            <v>AS</v>
          </cell>
          <cell r="E3837" t="str">
            <v>884.763,94</v>
          </cell>
        </row>
        <row r="3838">
          <cell r="A3838">
            <v>14513</v>
          </cell>
          <cell r="B3838" t="str">
            <v xml:space="preserve">ROLO COMPACTADOR PE DE CARNEIRO VIBRATORIO, POTENCIA 80 HP, PESO OPERACIONAL SEM/COM LASTRO 7,4/8,8 T, LARGURA DE TRABALHO 1,68 M                                                                                                                                                                                                                                                                                                                                                                         </v>
          </cell>
          <cell r="C3838" t="str">
            <v xml:space="preserve">UN    </v>
          </cell>
          <cell r="D3838" t="str">
            <v>AS</v>
          </cell>
          <cell r="E3838" t="str">
            <v>663.593,95</v>
          </cell>
        </row>
        <row r="3839">
          <cell r="A3839">
            <v>13600</v>
          </cell>
          <cell r="B3839" t="str">
            <v xml:space="preserve">ROLO COMPACTADOR VIBRATORIO DE UM CILINDRO LISO DE ACO, POTENCIA 125 HP, PESO SEM/COM LASTRO 10,75/12,92 T, IMPACTO DINAMICO 31,5/18,5 T, LARGURA TRABALHO 2,15 M                                                                                                                                                                                                                                                                                                                                         </v>
          </cell>
          <cell r="C3839" t="str">
            <v xml:space="preserve">UN    </v>
          </cell>
          <cell r="D3839" t="str">
            <v>AS</v>
          </cell>
          <cell r="E3839" t="str">
            <v>856.223,07</v>
          </cell>
        </row>
        <row r="3840">
          <cell r="A3840">
            <v>10646</v>
          </cell>
          <cell r="B3840" t="str">
            <v xml:space="preserve">ROLO COMPACTADOR VIBRATORIO DE UM CILINDRO, ACO LISO, POTENCIA 80 HP, PESO OPERACIONAL MAXIMO 8,1 T, IMPACTO DINAMICO 16,15/9,5 T, LARGURA TRABALHO 1,68 M                                                                                                                                                                                                                                                                                                                                                </v>
          </cell>
          <cell r="C3840" t="str">
            <v xml:space="preserve">UN    </v>
          </cell>
          <cell r="D3840" t="str">
            <v>AS</v>
          </cell>
          <cell r="E3840" t="str">
            <v>638.257,25</v>
          </cell>
        </row>
        <row r="3841">
          <cell r="A3841">
            <v>6070</v>
          </cell>
          <cell r="B3841" t="str">
            <v xml:space="preserve">ROLO COMPACTADOR VIBRATORIO PE DE CARNEIRO, COM CONTROLE REMOTO POR RADIO, POTENCIA  12,5 KW, PESO OPERACIONAL DE 1,675 T, LARGURA DE TRABALHO 0,85 M                                                                                                                                                                                                                                                                                                                                                     </v>
          </cell>
          <cell r="C3841" t="str">
            <v xml:space="preserve">UN    </v>
          </cell>
          <cell r="D3841" t="str">
            <v>AS</v>
          </cell>
          <cell r="E3841" t="str">
            <v>872.099,98</v>
          </cell>
        </row>
        <row r="3842">
          <cell r="A3842">
            <v>6069</v>
          </cell>
          <cell r="B3842" t="str">
            <v xml:space="preserve">ROLO COMPACTADOR VIBRATORIO REBOCAVEL, CILINDRO DE ACO LISO, POTENCIA DE TRACAO DE 65 CV, PESO DE 4,7 T, IMPACTO DINAMICO TOTAL DE 18,3 T, LARGURA DO ROLO 1,67 M                                                                                                                                                                                                                                                                                                                                         </v>
          </cell>
          <cell r="C3842" t="str">
            <v xml:space="preserve">UN    </v>
          </cell>
          <cell r="D3842" t="str">
            <v>AS</v>
          </cell>
          <cell r="E3842" t="str">
            <v>192.660,04</v>
          </cell>
        </row>
        <row r="3843">
          <cell r="A3843">
            <v>14626</v>
          </cell>
          <cell r="B3843" t="str">
            <v xml:space="preserve">ROLO COMPACTADOR VIBRATORIO TANDEM, ACO LISO, POTENCIA 125 HP, PESO SEM/COM LASTRO 10,20/11,65 T, LARGURA DE TRABALHO 1,73 M                                                                                                                                                                                                                                                                                                                                                                              </v>
          </cell>
          <cell r="C3843" t="str">
            <v xml:space="preserve">UN    </v>
          </cell>
          <cell r="D3843" t="str">
            <v>AS</v>
          </cell>
          <cell r="E3843" t="str">
            <v>954.750,04</v>
          </cell>
        </row>
        <row r="3844">
          <cell r="A3844">
            <v>6067</v>
          </cell>
          <cell r="B3844" t="str">
            <v xml:space="preserve">ROLO COMPACTADOR VIBRATORIO TANDEM, ACO LISO, POTENCIA 58 CV, PESO SEM/COM LASTRO 6,5/9,4 T, LARGURA DE TRABALHO 1,20 M                                                                                                                                                                                                                                                                                                                                                                                   </v>
          </cell>
          <cell r="C3844" t="str">
            <v xml:space="preserve">UN    </v>
          </cell>
          <cell r="D3844" t="str">
            <v>AS</v>
          </cell>
          <cell r="E3844" t="str">
            <v>783.750,01</v>
          </cell>
        </row>
        <row r="3845">
          <cell r="A3845">
            <v>38393</v>
          </cell>
          <cell r="B3845" t="str">
            <v xml:space="preserve">ROLO DE ESPUMA POLIESTER 23 CM (SEM CABO)                                                                                                                                                                                                                                                                                                                                                                                                                                                                 </v>
          </cell>
          <cell r="C3845" t="str">
            <v xml:space="preserve">UN    </v>
          </cell>
          <cell r="D3845" t="str">
            <v xml:space="preserve">C </v>
          </cell>
          <cell r="E3845" t="str">
            <v>13,75</v>
          </cell>
        </row>
        <row r="3846">
          <cell r="A3846">
            <v>38390</v>
          </cell>
          <cell r="B3846" t="str">
            <v xml:space="preserve">ROLO DE LA DE CARNEIRO 23 CM (SEM CABO)                                                                                                                                                                                                                                                                                                                                                                                                                                                                   </v>
          </cell>
          <cell r="C3846" t="str">
            <v xml:space="preserve">UN    </v>
          </cell>
          <cell r="D3846" t="str">
            <v>CR</v>
          </cell>
          <cell r="E3846" t="str">
            <v>30,49</v>
          </cell>
        </row>
        <row r="3847">
          <cell r="A3847">
            <v>36532</v>
          </cell>
          <cell r="B3847" t="str">
            <v xml:space="preserve">ROMPEDOR ELETRICO PESO 26 KG, POTENCIA OPERACIONAL DE 2,5 KW                                                                                                                                                                                                                                                                                                                                                                                                                                              </v>
          </cell>
          <cell r="C3847" t="str">
            <v xml:space="preserve">UN    </v>
          </cell>
          <cell r="D3847" t="str">
            <v>AS</v>
          </cell>
          <cell r="E3847" t="str">
            <v>24.197,77</v>
          </cell>
        </row>
        <row r="3848">
          <cell r="A3848">
            <v>11578</v>
          </cell>
          <cell r="B3848" t="str">
            <v xml:space="preserve">ROSETA QUADRADA, SEM FUROS, EM ACO INOX POLIDO, LARGURA APROXIMADA DE 50 MM, PARA FECHADURA DE PORTA - PARAFUSOS INCLUIDOS                                                                                                                                                                                                                                                                                                                                                                                </v>
          </cell>
          <cell r="C3848" t="str">
            <v xml:space="preserve">UN    </v>
          </cell>
          <cell r="D3848" t="str">
            <v>CR</v>
          </cell>
          <cell r="E3848" t="str">
            <v>12,56</v>
          </cell>
        </row>
        <row r="3849">
          <cell r="A3849">
            <v>11577</v>
          </cell>
          <cell r="B3849" t="str">
            <v xml:space="preserve">ROSETA REDONDA DE SOBREPOR, SEM FUROS, EM ACO INOX POLIDO, DIAMETRO APROXIMADO DE 50 MM, PARA FECHADURA DE PORTA - PARAFUSOS INCLUIDOS                                                                                                                                                                                                                                                                                                                                                                    </v>
          </cell>
          <cell r="C3849" t="str">
            <v xml:space="preserve">UN    </v>
          </cell>
          <cell r="D3849" t="str">
            <v>CR</v>
          </cell>
          <cell r="E3849" t="str">
            <v>11,99</v>
          </cell>
        </row>
        <row r="3850">
          <cell r="A3850">
            <v>42432</v>
          </cell>
          <cell r="B3850" t="str">
            <v xml:space="preserve">ROTACAO DIAGONAL DUPLA, APARELHO TRIPLO, EM TUBO DE ACO CARBONO, PINTURA NO PROCESSO ELETROSTATICO - EQUIPAMENTO DE GINASTICA PARA ACADEMIA AO AR LIVRE / ACADEMIA DA TERCEIRA IDADE - ATI                                                                                                                                                                                                                                                                                                                </v>
          </cell>
          <cell r="C3850" t="str">
            <v xml:space="preserve">UN    </v>
          </cell>
          <cell r="D3850" t="str">
            <v>AS</v>
          </cell>
          <cell r="E3850" t="str">
            <v>2.424,64</v>
          </cell>
        </row>
        <row r="3851">
          <cell r="A3851">
            <v>42437</v>
          </cell>
          <cell r="B3851" t="str">
            <v xml:space="preserve">ROTACAO VERTICAL DUPLO, EM TUBO DE ACO CARBONO, PINTURA NO PROCESSO ELETROSTATICO - EQUIPAMENTO DE GINASTICA PARA ACADEMIA AO AR LIVRE / ACADEMIA DA TERCEIRA IDADE - ATI                                                                                                                                                                                                                                                                                                                                 </v>
          </cell>
          <cell r="C3851" t="str">
            <v xml:space="preserve">UN    </v>
          </cell>
          <cell r="D3851" t="str">
            <v>AS</v>
          </cell>
          <cell r="E3851" t="str">
            <v>1.843,37</v>
          </cell>
        </row>
        <row r="3852">
          <cell r="A3852">
            <v>1116</v>
          </cell>
          <cell r="B3852" t="str">
            <v xml:space="preserve">RUFO EXTERNO DE CHAPA DE ACO GALVANIZADA NUM 26, CORTE 25 CM                                                                                                                                                                                                                                                                                                                                                                                                                                              </v>
          </cell>
          <cell r="C3852" t="str">
            <v xml:space="preserve">M     </v>
          </cell>
          <cell r="D3852" t="str">
            <v>AS</v>
          </cell>
          <cell r="E3852" t="str">
            <v>19,50</v>
          </cell>
        </row>
        <row r="3853">
          <cell r="A3853">
            <v>1115</v>
          </cell>
          <cell r="B3853" t="str">
            <v xml:space="preserve">RUFO EXTERNO DE CHAPA DE ACO GALVANIZADA NUM 26, CORTE 28 CM                                                                                                                                                                                                                                                                                                                                                                                                                                              </v>
          </cell>
          <cell r="C3853" t="str">
            <v xml:space="preserve">M     </v>
          </cell>
          <cell r="D3853" t="str">
            <v>AS</v>
          </cell>
          <cell r="E3853" t="str">
            <v>23,36</v>
          </cell>
        </row>
        <row r="3854">
          <cell r="A3854">
            <v>1113</v>
          </cell>
          <cell r="B3854" t="str">
            <v xml:space="preserve">RUFO EXTERNO/INTERNO DE CHAPA DE ACO GALVANIZADA NUM 26, CORTE 33 CM                                                                                                                                                                                                                                                                                                                                                                                                                                      </v>
          </cell>
          <cell r="C3854" t="str">
            <v xml:space="preserve">M     </v>
          </cell>
          <cell r="D3854" t="str">
            <v>AS</v>
          </cell>
          <cell r="E3854" t="str">
            <v>27,31</v>
          </cell>
        </row>
        <row r="3855">
          <cell r="A3855">
            <v>1114</v>
          </cell>
          <cell r="B3855" t="str">
            <v xml:space="preserve">RUFO INTERNO DE CHAPA DE ACO GALVANIZADA NUM 26, CORTE 50 CM                                                                                                                                                                                                                                                                                                                                                                                                                                              </v>
          </cell>
          <cell r="C3855" t="str">
            <v xml:space="preserve">M     </v>
          </cell>
          <cell r="D3855" t="str">
            <v>AS</v>
          </cell>
          <cell r="E3855" t="str">
            <v>32,53</v>
          </cell>
        </row>
        <row r="3856">
          <cell r="A3856">
            <v>40873</v>
          </cell>
          <cell r="B3856" t="str">
            <v xml:space="preserve">RUFO INTERNO/EXTERNO DE CHAPA DE ACO GALVANIZADA NUM 24, CORTE 25 CM                                                                                                                                                                                                                                                                                                                                                                                                                                      </v>
          </cell>
          <cell r="C3856" t="str">
            <v xml:space="preserve">M     </v>
          </cell>
          <cell r="D3856" t="str">
            <v>AS</v>
          </cell>
          <cell r="E3856" t="str">
            <v>25,46</v>
          </cell>
        </row>
        <row r="3857">
          <cell r="A3857">
            <v>20214</v>
          </cell>
          <cell r="B3857" t="str">
            <v xml:space="preserve">RUFO PARA TELHA ESTRUTURAL DE FIBROCIMENTO 1 ABA (SEM AMIANTO)                                                                                                                                                                                                                                                                                                                                                                                                                                            </v>
          </cell>
          <cell r="C3857" t="str">
            <v xml:space="preserve">UN    </v>
          </cell>
          <cell r="D3857" t="str">
            <v>CR</v>
          </cell>
          <cell r="E3857" t="str">
            <v>58,19</v>
          </cell>
        </row>
        <row r="3858">
          <cell r="A3858">
            <v>7237</v>
          </cell>
          <cell r="B3858" t="str">
            <v xml:space="preserve">RUFO PARA TELHA ONDULADA DE FIBROCIMENTO, E = 6 MM, ABA *260* MM, COMPRIMENTO 1100 MM (SEM AMIANTO)                                                                                                                                                                                                                                                                                                                                                                                                       </v>
          </cell>
          <cell r="C3858" t="str">
            <v xml:space="preserve">UN    </v>
          </cell>
          <cell r="D3858" t="str">
            <v>CR</v>
          </cell>
          <cell r="E3858" t="str">
            <v>56,97</v>
          </cell>
        </row>
        <row r="3859">
          <cell r="A3859">
            <v>11757</v>
          </cell>
          <cell r="B3859" t="str">
            <v xml:space="preserve">SABONETEIRA DE PAREDE EM METAL CROMADO                                                                                                                                                                                                                                                                                                                                                                                                                                                                    </v>
          </cell>
          <cell r="C3859" t="str">
            <v xml:space="preserve">UN    </v>
          </cell>
          <cell r="D3859" t="str">
            <v xml:space="preserve">C </v>
          </cell>
          <cell r="E3859" t="str">
            <v>21,00</v>
          </cell>
        </row>
        <row r="3860">
          <cell r="A3860">
            <v>11758</v>
          </cell>
          <cell r="B3860" t="str">
            <v xml:space="preserve">SABONETEIRA PLASTICA TIPO DISPENSER PARA SABONETE LIQUIDO COM RESERVATORIO 800 A 1500 ML                                                                                                                                                                                                                                                                                                                                                                                                                  </v>
          </cell>
          <cell r="C3860" t="str">
            <v xml:space="preserve">UN    </v>
          </cell>
          <cell r="D3860" t="str">
            <v xml:space="preserve">C </v>
          </cell>
          <cell r="E3860" t="str">
            <v>91,44</v>
          </cell>
        </row>
        <row r="3861">
          <cell r="A3861">
            <v>37526</v>
          </cell>
          <cell r="B3861" t="str">
            <v xml:space="preserve">SACO DE RAFIA PARA ENTULHO, NOVO, LISO (SEM CLICHE), *60 x 90* CM                                                                                                                                                                                                                                                                                                                                                                                                                                         </v>
          </cell>
          <cell r="C3861" t="str">
            <v xml:space="preserve">UN    </v>
          </cell>
          <cell r="D3861" t="str">
            <v>CR</v>
          </cell>
          <cell r="E3861" t="str">
            <v>4,88</v>
          </cell>
        </row>
        <row r="3862">
          <cell r="A3862">
            <v>6076</v>
          </cell>
          <cell r="B3862" t="str">
            <v xml:space="preserve">SAIBRO PARA ARGAMASSA (COLETADO NO COMERCIO)                                                                                                                                                                                                                                                                                                                                                                                                                                                              </v>
          </cell>
          <cell r="C3862" t="str">
            <v xml:space="preserve">M3    </v>
          </cell>
          <cell r="D3862" t="str">
            <v>AS</v>
          </cell>
          <cell r="E3862" t="str">
            <v>65,00</v>
          </cell>
        </row>
        <row r="3863">
          <cell r="A3863">
            <v>13109</v>
          </cell>
          <cell r="B3863" t="str">
            <v xml:space="preserve">SAPATA DE PVC ADITIVADO NERVURADO D = 6"                                                                                                                                                                                                                                                                                                                                                                                                                                                                  </v>
          </cell>
          <cell r="C3863" t="str">
            <v xml:space="preserve">UN    </v>
          </cell>
          <cell r="D3863" t="str">
            <v>AS</v>
          </cell>
          <cell r="E3863" t="str">
            <v>270,93</v>
          </cell>
        </row>
        <row r="3864">
          <cell r="A3864">
            <v>13110</v>
          </cell>
          <cell r="B3864" t="str">
            <v xml:space="preserve">SAPATA DE PVC ADITIVADO NERVURADO D = 8"                                                                                                                                                                                                                                                                                                                                                                                                                                                                  </v>
          </cell>
          <cell r="C3864" t="str">
            <v xml:space="preserve">UN    </v>
          </cell>
          <cell r="D3864" t="str">
            <v>AS</v>
          </cell>
          <cell r="E3864" t="str">
            <v>356,56</v>
          </cell>
        </row>
        <row r="3865">
          <cell r="A3865">
            <v>7581</v>
          </cell>
          <cell r="B3865" t="str">
            <v xml:space="preserve">SAPATILHA EM ACO GALVANIZADO PARA CABOS COM DIAMETRO NOMINAL ATE 5/8"                                                                                                                                                                                                                                                                                                                                                                                                                                     </v>
          </cell>
          <cell r="C3865" t="str">
            <v xml:space="preserve">UN    </v>
          </cell>
          <cell r="D3865" t="str">
            <v>CR</v>
          </cell>
          <cell r="E3865" t="str">
            <v>5,33</v>
          </cell>
        </row>
        <row r="3866">
          <cell r="A3866">
            <v>4509</v>
          </cell>
          <cell r="B3866" t="str">
            <v xml:space="preserve">SARRAFO *2,5 X 10* CM EM PINUS, MISTA OU EQUIVALENTE DA REGIAO - BRUTA                                                                                                                                                                                                                                                                                                                                                                                                                                    </v>
          </cell>
          <cell r="C3866" t="str">
            <v xml:space="preserve">M     </v>
          </cell>
          <cell r="D3866" t="str">
            <v>CR</v>
          </cell>
          <cell r="E3866" t="str">
            <v>4,28</v>
          </cell>
        </row>
        <row r="3867">
          <cell r="A3867">
            <v>4512</v>
          </cell>
          <cell r="B3867" t="str">
            <v xml:space="preserve">SARRAFO *2,5 X 5* CM EM PINUS, MISTA OU EQUIVALENTE DA REGIAO - BRUTA                                                                                                                                                                                                                                                                                                                                                                                                                                     </v>
          </cell>
          <cell r="C3867" t="str">
            <v xml:space="preserve">M     </v>
          </cell>
          <cell r="D3867" t="str">
            <v>CR</v>
          </cell>
          <cell r="E3867" t="str">
            <v>2,04</v>
          </cell>
        </row>
        <row r="3868">
          <cell r="A3868">
            <v>4517</v>
          </cell>
          <cell r="B3868" t="str">
            <v xml:space="preserve">SARRAFO *2,5 X 7,5* CM EM PINUS, MISTA OU EQUIVALENTE DA REGIAO - BRUTA                                                                                                                                                                                                                                                                                                                                                                                                                                   </v>
          </cell>
          <cell r="C3868" t="str">
            <v xml:space="preserve">M     </v>
          </cell>
          <cell r="D3868" t="str">
            <v>CR</v>
          </cell>
          <cell r="E3868" t="str">
            <v>2,95</v>
          </cell>
        </row>
        <row r="3869">
          <cell r="A3869">
            <v>20206</v>
          </cell>
          <cell r="B3869" t="str">
            <v xml:space="preserve">SARRAFO APARELHADO *2 X 10* CM, EM MACARANDUBA, ANGELIM OU EQUIVALENTE DA REGIAO                                                                                                                                                                                                                                                                                                                                                                                                                          </v>
          </cell>
          <cell r="C3869" t="str">
            <v xml:space="preserve">M     </v>
          </cell>
          <cell r="D3869" t="str">
            <v>CR</v>
          </cell>
          <cell r="E3869" t="str">
            <v>9,41</v>
          </cell>
        </row>
        <row r="3870">
          <cell r="A3870">
            <v>4460</v>
          </cell>
          <cell r="B3870" t="str">
            <v xml:space="preserve">SARRAFO NAO APARELHADO *2,5 X 10* CM, EM MACARANDUBA, ANGELIM OU EQUIVALENTE DA REGIAO -  BRUTA                                                                                                                                                                                                                                                                                                                                                                                                           </v>
          </cell>
          <cell r="C3870" t="str">
            <v xml:space="preserve">M     </v>
          </cell>
          <cell r="D3870" t="str">
            <v>CR</v>
          </cell>
          <cell r="E3870" t="str">
            <v>9,67</v>
          </cell>
        </row>
        <row r="3871">
          <cell r="A3871">
            <v>4417</v>
          </cell>
          <cell r="B3871" t="str">
            <v xml:space="preserve">SARRAFO NAO APARELHADO *2,5 X 7* CM, EM MACARANDUBA, ANGELIM OU EQUIVALENTE DA REGIAO -  BRUTA                                                                                                                                                                                                                                                                                                                                                                                                            </v>
          </cell>
          <cell r="C3871" t="str">
            <v xml:space="preserve">M     </v>
          </cell>
          <cell r="D3871" t="str">
            <v>CR</v>
          </cell>
          <cell r="E3871" t="str">
            <v>7,45</v>
          </cell>
        </row>
        <row r="3872">
          <cell r="A3872">
            <v>4415</v>
          </cell>
          <cell r="B3872" t="str">
            <v xml:space="preserve">SARRAFO NAO APARELHADO 2,5 X 5 CM, EM MACARANDUBA, ANGELIM OU EQUIVALENTE DA REGIAO -  BRUTA                                                                                                                                                                                                                                                                                                                                                                                                              </v>
          </cell>
          <cell r="C3872" t="str">
            <v xml:space="preserve">M     </v>
          </cell>
          <cell r="D3872" t="str">
            <v>CR</v>
          </cell>
          <cell r="E3872" t="str">
            <v>5,18</v>
          </cell>
        </row>
        <row r="3873">
          <cell r="A3873">
            <v>37373</v>
          </cell>
          <cell r="B3873" t="str">
            <v xml:space="preserve">SEGURO - HORISTA (COLETADO CAIXA - ENCARGOS COMPLEMENTARES)                                                                                                                                                                                                                                                                                                                                                                                                                                               </v>
          </cell>
          <cell r="C3873" t="str">
            <v xml:space="preserve">H     </v>
          </cell>
          <cell r="D3873" t="str">
            <v xml:space="preserve">C </v>
          </cell>
          <cell r="E3873" t="str">
            <v>0,07</v>
          </cell>
        </row>
        <row r="3874">
          <cell r="A3874">
            <v>40864</v>
          </cell>
          <cell r="B3874" t="str">
            <v xml:space="preserve">SEGURO - MENSALISTA (COLETADO CAIXA - ENCARGOS COMPLEMENTARES)                                                                                                                                                                                                                                                                                                                                                                                                                                            </v>
          </cell>
          <cell r="C3874" t="str">
            <v xml:space="preserve">MES   </v>
          </cell>
          <cell r="D3874" t="str">
            <v xml:space="preserve">C </v>
          </cell>
          <cell r="E3874" t="str">
            <v>12,89</v>
          </cell>
        </row>
        <row r="3875">
          <cell r="A3875">
            <v>4734</v>
          </cell>
          <cell r="B3875" t="str">
            <v xml:space="preserve">SEIXO ROLADO PARA APLICACAO EM CONCRETO (POSTO PEDREIRA/FORNECEDOR, SEM FRETE)                                                                                                                                                                                                                                                                                                                                                                                                                            </v>
          </cell>
          <cell r="C3875" t="str">
            <v xml:space="preserve">M3    </v>
          </cell>
          <cell r="D3875" t="str">
            <v>CR</v>
          </cell>
          <cell r="E3875" t="str">
            <v>337,37</v>
          </cell>
        </row>
        <row r="3876">
          <cell r="A3876">
            <v>6085</v>
          </cell>
          <cell r="B3876" t="str">
            <v xml:space="preserve">SELADOR ACRILICO OPACO PREMIUM INTERIOR/EXTERIOR                                                                                                                                                                                                                                                                                                                                                                                                                                                          </v>
          </cell>
          <cell r="C3876" t="str">
            <v xml:space="preserve">L     </v>
          </cell>
          <cell r="D3876" t="str">
            <v xml:space="preserve">C </v>
          </cell>
          <cell r="E3876" t="str">
            <v>11,91</v>
          </cell>
        </row>
        <row r="3877">
          <cell r="A3877">
            <v>38396</v>
          </cell>
          <cell r="B3877" t="str">
            <v xml:space="preserve">SELADOR HORIZONTAL PARA FITA DE ACO 1 "                                                                                                                                                                                                                                                                                                                                                                                                                                                                   </v>
          </cell>
          <cell r="C3877" t="str">
            <v xml:space="preserve">UN    </v>
          </cell>
          <cell r="D3877" t="str">
            <v>CR</v>
          </cell>
          <cell r="E3877" t="str">
            <v>469,65</v>
          </cell>
        </row>
        <row r="3878">
          <cell r="A3878">
            <v>11622</v>
          </cell>
          <cell r="B3878" t="str">
            <v xml:space="preserve">SELANTE A BASE DE ALCATRAO E POLIURETANO PARA JUNTAS HORIZONTAIS                                                                                                                                                                                                                                                                                                                                                                                                                                          </v>
          </cell>
          <cell r="C3878" t="str">
            <v xml:space="preserve">KG    </v>
          </cell>
          <cell r="D3878" t="str">
            <v>CR</v>
          </cell>
          <cell r="E3878" t="str">
            <v>88,22</v>
          </cell>
        </row>
        <row r="3879">
          <cell r="A3879">
            <v>43143</v>
          </cell>
          <cell r="B3879" t="str">
            <v xml:space="preserve">SELANTE ACRILICO PARA TRATAMENTO / ACABAMENTO SUPERFICIAL DE CONCRETO ESTAMPADO, APARENTE, PEDRAS E OUTROS                                                                                                                                                                                                                                                                                                                                                                                                </v>
          </cell>
          <cell r="C3879" t="str">
            <v xml:space="preserve">L     </v>
          </cell>
          <cell r="D3879" t="str">
            <v>CR</v>
          </cell>
          <cell r="E3879" t="str">
            <v>33,32</v>
          </cell>
        </row>
        <row r="3880">
          <cell r="A3880">
            <v>7317</v>
          </cell>
          <cell r="B3880" t="str">
            <v xml:space="preserve">SELANTE DE BASE ASFALTICA PARA VEDACAO                                                                                                                                                                                                                                                                                                                                                                                                                                                                    </v>
          </cell>
          <cell r="C3880" t="str">
            <v xml:space="preserve">KG    </v>
          </cell>
          <cell r="D3880" t="str">
            <v>CR</v>
          </cell>
          <cell r="E3880" t="str">
            <v>36,29</v>
          </cell>
        </row>
        <row r="3881">
          <cell r="A3881">
            <v>142</v>
          </cell>
          <cell r="B3881" t="str">
            <v xml:space="preserve">SELANTE ELASTICO MONOCOMPONENTE A BASE DE POLIURETANO (PU) PARA JUNTAS DIVERSAS                                                                                                                                                                                                                                                                                                                                                                                                                           </v>
          </cell>
          <cell r="C3881" t="str">
            <v xml:space="preserve">310ML </v>
          </cell>
          <cell r="D3881" t="str">
            <v>CR</v>
          </cell>
          <cell r="E3881" t="str">
            <v>41,63</v>
          </cell>
        </row>
        <row r="3882">
          <cell r="A3882">
            <v>43142</v>
          </cell>
          <cell r="B3882" t="str">
            <v xml:space="preserve">SELANTE MONOCOMPONENTE A BASE DE SILICONE DE BAIXO MODULO, PARA JUNTAS DE PAVIMENTACAO                                                                                                                                                                                                                                                                                                                                                                                                                    </v>
          </cell>
          <cell r="C3882" t="str">
            <v xml:space="preserve">L     </v>
          </cell>
          <cell r="D3882" t="str">
            <v>CR</v>
          </cell>
          <cell r="E3882" t="str">
            <v>189,09</v>
          </cell>
        </row>
        <row r="3883">
          <cell r="A3883">
            <v>38123</v>
          </cell>
          <cell r="B3883" t="str">
            <v xml:space="preserve">SELANTE TIPO VEDA CALHA PARA METAL E FIBROCIMENTO                                                                                                                                                                                                                                                                                                                                                                                                                                                         </v>
          </cell>
          <cell r="C3883" t="str">
            <v xml:space="preserve">KG    </v>
          </cell>
          <cell r="D3883" t="str">
            <v>CR</v>
          </cell>
          <cell r="E3883" t="str">
            <v>75,29</v>
          </cell>
        </row>
        <row r="3884">
          <cell r="A3884">
            <v>42699</v>
          </cell>
          <cell r="B3884" t="str">
            <v xml:space="preserve">SELIM PVC, COM TRAVA, JE, 90 GRAUS, DN 125 X 100 MM OU 150 X 100 MM, PARA REDE COLETORA ESGOTO                                                                                                                                                                                                                                                                                                                                                                                                            </v>
          </cell>
          <cell r="C3884" t="str">
            <v xml:space="preserve">UN    </v>
          </cell>
          <cell r="D3884" t="str">
            <v>CR</v>
          </cell>
          <cell r="E3884" t="str">
            <v>34,66</v>
          </cell>
        </row>
        <row r="3885">
          <cell r="A3885">
            <v>37743</v>
          </cell>
          <cell r="B3885" t="str">
            <v xml:space="preserve">SEMIRREBOQUE COM DOIS EIXOS EM TANDEM TIPO BASCULANTE COM CACAMBA METALICA 14 M3  (INCLUI MONTAGEM, NAO INCLUI CAVALO MECANICO)                                                                                                                                                                                                                                                                                                                                                                           </v>
          </cell>
          <cell r="C3885" t="str">
            <v xml:space="preserve">UN    </v>
          </cell>
          <cell r="D3885" t="str">
            <v>AS</v>
          </cell>
          <cell r="E3885" t="str">
            <v>219.628,04</v>
          </cell>
        </row>
        <row r="3886">
          <cell r="A3886">
            <v>37744</v>
          </cell>
          <cell r="B3886" t="str">
            <v xml:space="preserve">SEMIRREBOQUE COM TRES EIXOS EM TANDEM TIPO BASCULANTE COM CACAMBA METALICA 18 M3 (INCLUI MONTAGEM, NAO INCLUI CAVALO MECANICO)                                                                                                                                                                                                                                                                                                                                                                            </v>
          </cell>
          <cell r="C3886" t="str">
            <v xml:space="preserve">UN    </v>
          </cell>
          <cell r="D3886" t="str">
            <v>AS</v>
          </cell>
          <cell r="E3886" t="str">
            <v>258.241,25</v>
          </cell>
        </row>
        <row r="3887">
          <cell r="A3887">
            <v>37741</v>
          </cell>
          <cell r="B3887" t="str">
            <v xml:space="preserve">SEMIRREBOQUE COM TRES EIXOS, PARA TRANSPORTE DE CARGA SECA, DIMENSOES APROXIMADAS 2,60 X 12,50 X 0,50 M (NAO INCLUI CAVALO MECANICO)                                                                                                                                                                                                                                                                                                                                                                      </v>
          </cell>
          <cell r="C3887" t="str">
            <v xml:space="preserve">UN    </v>
          </cell>
          <cell r="D3887" t="str">
            <v>AS</v>
          </cell>
          <cell r="E3887" t="str">
            <v>199.706,57</v>
          </cell>
        </row>
        <row r="3888">
          <cell r="A3888">
            <v>39396</v>
          </cell>
          <cell r="B3888" t="str">
            <v xml:space="preserve">SENSOR DE PRESENCA BIVOLT COM FOTOCELULA PARA QUALQUER TIPO DE LAMPADA, POTENCIA MAXIMA *1000* W, USO EXTERNO                                                                                                                                                                                                                                                                                                                                                                                             </v>
          </cell>
          <cell r="C3888" t="str">
            <v xml:space="preserve">UN    </v>
          </cell>
          <cell r="D3888" t="str">
            <v>CR</v>
          </cell>
          <cell r="E3888" t="str">
            <v>64,56</v>
          </cell>
        </row>
        <row r="3889">
          <cell r="A3889">
            <v>39392</v>
          </cell>
          <cell r="B3889" t="str">
            <v xml:space="preserve">SENSOR DE PRESENCA BIVOLT DE PAREDE COM FOTOCELULA PARA QUALQUER TIPO DE LAMPADA POTENCIA MAXIMA *1000* W, USO INTERNO                                                                                                                                                                                                                                                                                                                                                                                    </v>
          </cell>
          <cell r="C3889" t="str">
            <v xml:space="preserve">UN    </v>
          </cell>
          <cell r="D3889" t="str">
            <v>CR</v>
          </cell>
          <cell r="E3889" t="str">
            <v>72,83</v>
          </cell>
        </row>
        <row r="3890">
          <cell r="A3890">
            <v>39393</v>
          </cell>
          <cell r="B3890" t="str">
            <v xml:space="preserve">SENSOR DE PRESENCA BIVOLT DE PAREDE SEM FOTOCELULA PARA QUALQUER TIPO DE LAMPADA POTENCIA MAXIMA *1000* W, USO INTERNO                                                                                                                                                                                                                                                                                                                                                                                    </v>
          </cell>
          <cell r="C3890" t="str">
            <v xml:space="preserve">UN    </v>
          </cell>
          <cell r="D3890" t="str">
            <v>CR</v>
          </cell>
          <cell r="E3890" t="str">
            <v>45,04</v>
          </cell>
        </row>
        <row r="3891">
          <cell r="A3891">
            <v>39394</v>
          </cell>
          <cell r="B3891" t="str">
            <v xml:space="preserve">SENSOR DE PRESENCA BIVOLT DE TETO COM FOTOCELULA PARA QUALQUER TIPO DE LAMPADA POTENCIA MAXIMA *1000* W, USO INTERNO                                                                                                                                                                                                                                                                                                                                                                                      </v>
          </cell>
          <cell r="C3891" t="str">
            <v xml:space="preserve">UN    </v>
          </cell>
          <cell r="D3891" t="str">
            <v>CR</v>
          </cell>
          <cell r="E3891" t="str">
            <v>50,69</v>
          </cell>
        </row>
        <row r="3892">
          <cell r="A3892">
            <v>39395</v>
          </cell>
          <cell r="B3892" t="str">
            <v xml:space="preserve">SENSOR DE PRESENCA BIVOLT DE TETO SEM FOTOCELULA PARA QUALQUER TIPO DE LAMPADA POTENCIA MAXIMA *900* W, USO INTERNO                                                                                                                                                                                                                                                                                                                                                                                       </v>
          </cell>
          <cell r="C3892" t="str">
            <v xml:space="preserve">UN    </v>
          </cell>
          <cell r="D3892" t="str">
            <v>CR</v>
          </cell>
          <cell r="E3892" t="str">
            <v>47,14</v>
          </cell>
        </row>
        <row r="3893">
          <cell r="A3893">
            <v>14618</v>
          </cell>
          <cell r="B3893" t="str">
            <v xml:space="preserve">SERRA CIRCULAR DE BANCADA COM MOTOR ELETRICO, POTENCIA DE *1600* W, PARA DISCO DE DIAMETRO DE 10" (250 MM)                                                                                                                                                                                                                                                                                                                                                                                                </v>
          </cell>
          <cell r="C3893" t="str">
            <v xml:space="preserve">UN    </v>
          </cell>
          <cell r="D3893" t="str">
            <v>CR</v>
          </cell>
          <cell r="E3893" t="str">
            <v>1.318,14</v>
          </cell>
        </row>
        <row r="3894">
          <cell r="A3894">
            <v>40269</v>
          </cell>
          <cell r="B3894" t="str">
            <v xml:space="preserve">SERRA CIRCULAR DE BANCADA, MODELO PICA-PAU, DIAMETRO DE 350 MM. CARACTERISTICAS DO MOTOR: TRIFASICO, POTENCIA DE 5 HP, FREQUENCIA DE 60 HZ                                                                                                                                                                                                                                                                                                                                                                </v>
          </cell>
          <cell r="C3894" t="str">
            <v xml:space="preserve">UN    </v>
          </cell>
          <cell r="D3894" t="str">
            <v>CR</v>
          </cell>
          <cell r="E3894" t="str">
            <v>5.310,69</v>
          </cell>
        </row>
        <row r="3895">
          <cell r="A3895">
            <v>6110</v>
          </cell>
          <cell r="B3895" t="str">
            <v xml:space="preserve">SERRALHEIRO (HORISTA)                                                                                                                                                                                                                                                                                                                                                                                                                                                                                     </v>
          </cell>
          <cell r="C3895" t="str">
            <v xml:space="preserve">H     </v>
          </cell>
          <cell r="D3895" t="str">
            <v>CR</v>
          </cell>
          <cell r="E3895" t="str">
            <v>17,81</v>
          </cell>
        </row>
        <row r="3896">
          <cell r="A3896">
            <v>40910</v>
          </cell>
          <cell r="B3896" t="str">
            <v xml:space="preserve">SERRALHEIRO (MENSALISTA)                                                                                                                                                                                                                                                                                                                                                                                                                                                                                  </v>
          </cell>
          <cell r="C3896" t="str">
            <v xml:space="preserve">MES   </v>
          </cell>
          <cell r="D3896" t="str">
            <v>CR</v>
          </cell>
          <cell r="E3896" t="str">
            <v>3.129,94</v>
          </cell>
        </row>
        <row r="3897">
          <cell r="A3897">
            <v>6111</v>
          </cell>
          <cell r="B3897" t="str">
            <v xml:space="preserve">SERVENTE DE OBRAS                                                                                                                                                                                                                                                                                                                                                                                                                                                                                         </v>
          </cell>
          <cell r="C3897" t="str">
            <v xml:space="preserve">H     </v>
          </cell>
          <cell r="D3897" t="str">
            <v xml:space="preserve">C </v>
          </cell>
          <cell r="E3897" t="str">
            <v>11,05</v>
          </cell>
        </row>
        <row r="3898">
          <cell r="A3898">
            <v>41084</v>
          </cell>
          <cell r="B3898" t="str">
            <v xml:space="preserve">SERVENTE DE OBRAS (MENSALISTA)                                                                                                                                                                                                                                                                                                                                                                                                                                                                            </v>
          </cell>
          <cell r="C3898" t="str">
            <v xml:space="preserve">MES   </v>
          </cell>
          <cell r="D3898" t="str">
            <v>CR</v>
          </cell>
          <cell r="E3898" t="str">
            <v>1.942,26</v>
          </cell>
        </row>
        <row r="3899">
          <cell r="A3899">
            <v>44535</v>
          </cell>
          <cell r="B3899" t="str">
            <v xml:space="preserve">SERVICO DE BOMBEAMENTO DE CONCRETO COM CONSUMO MINIMO DE 40 M3, (DISPONIBILIZACAO DE BOMBA), SEM O LANCAMENTO                                                                                                                                                                                                                                                                                                                                                                                             </v>
          </cell>
          <cell r="C3899" t="str">
            <v xml:space="preserve">M3    </v>
          </cell>
          <cell r="D3899" t="str">
            <v>CR</v>
          </cell>
          <cell r="E3899" t="str">
            <v>57,06</v>
          </cell>
        </row>
        <row r="3900">
          <cell r="A3900">
            <v>44945</v>
          </cell>
          <cell r="B3900" t="str">
            <v xml:space="preserve">SIFAO / TUBO SINFONADO EXTENSIVEL/SANFONADO, UNIVERSAL/ SIMPLES, ENTRE *50 A 70* CM, DE PLASTICO BRANCO                                                                                                                                                                                                                                                                                                                                                                                                   </v>
          </cell>
          <cell r="C3900" t="str">
            <v xml:space="preserve">UN    </v>
          </cell>
          <cell r="D3900" t="str">
            <v xml:space="preserve">C </v>
          </cell>
          <cell r="E3900" t="str">
            <v>8,95</v>
          </cell>
        </row>
        <row r="3901">
          <cell r="A3901">
            <v>38637</v>
          </cell>
          <cell r="B3901" t="str">
            <v xml:space="preserve">SIFAO EM METAL CROMADO PARA PIA AMERICANA, 1.1/2 X 1.1/2 "                                                                                                                                                                                                                                                                                                                                                                                                                                                </v>
          </cell>
          <cell r="C3901" t="str">
            <v xml:space="preserve">UN    </v>
          </cell>
          <cell r="D3901" t="str">
            <v>CR</v>
          </cell>
          <cell r="E3901" t="str">
            <v>255,28</v>
          </cell>
        </row>
        <row r="3902">
          <cell r="A3902">
            <v>6150</v>
          </cell>
          <cell r="B3902" t="str">
            <v xml:space="preserve">SIFAO EM METAL CROMADO PARA PIA AMERICANA, 1.1/2 X 2 "                                                                                                                                                                                                                                                                                                                                                                                                                                                    </v>
          </cell>
          <cell r="C3902" t="str">
            <v xml:space="preserve">UN    </v>
          </cell>
          <cell r="D3902" t="str">
            <v>CR</v>
          </cell>
          <cell r="E3902" t="str">
            <v>258,40</v>
          </cell>
        </row>
        <row r="3903">
          <cell r="A3903">
            <v>6136</v>
          </cell>
          <cell r="B3903" t="str">
            <v xml:space="preserve">SIFAO EM METAL CROMADO PARA PIA OU LAVATORIO, 1 X 1.1/2 "                                                                                                                                                                                                                                                                                                                                                                                                                                                 </v>
          </cell>
          <cell r="C3903" t="str">
            <v xml:space="preserve">UN    </v>
          </cell>
          <cell r="D3903" t="str">
            <v xml:space="preserve">C </v>
          </cell>
          <cell r="E3903" t="str">
            <v>203,12</v>
          </cell>
        </row>
        <row r="3904">
          <cell r="A3904">
            <v>38638</v>
          </cell>
          <cell r="B3904" t="str">
            <v xml:space="preserve">SIFAO EM METAL CROMADO PARA TANQUE, 1.1/4 X 1.1/2 "                                                                                                                                                                                                                                                                                                                                                                                                                                                       </v>
          </cell>
          <cell r="C3904" t="str">
            <v xml:space="preserve">UN    </v>
          </cell>
          <cell r="D3904" t="str">
            <v>CR</v>
          </cell>
          <cell r="E3904" t="str">
            <v>215,12</v>
          </cell>
        </row>
        <row r="3905">
          <cell r="A3905">
            <v>20262</v>
          </cell>
          <cell r="B3905" t="str">
            <v xml:space="preserve">SIFAO PLASTICO EXTENSIVEL UNIVERSAL, TIPO COPO                                                                                                                                                                                                                                                                                                                                                                                                                                                            </v>
          </cell>
          <cell r="C3905" t="str">
            <v xml:space="preserve">UN    </v>
          </cell>
          <cell r="D3905" t="str">
            <v>CR</v>
          </cell>
          <cell r="E3905" t="str">
            <v>16,39</v>
          </cell>
        </row>
        <row r="3906">
          <cell r="A3906">
            <v>6145</v>
          </cell>
          <cell r="B3906" t="str">
            <v xml:space="preserve">SIFAO PLASTICO TIPO COPO PARA PIA AMERICANA 1.1/2 X 1.1/2 "                                                                                                                                                                                                                                                                                                                                                                                                                                               </v>
          </cell>
          <cell r="C3906" t="str">
            <v xml:space="preserve">UN    </v>
          </cell>
          <cell r="D3906" t="str">
            <v>CR</v>
          </cell>
          <cell r="E3906" t="str">
            <v>18,11</v>
          </cell>
        </row>
        <row r="3907">
          <cell r="A3907">
            <v>6149</v>
          </cell>
          <cell r="B3907" t="str">
            <v xml:space="preserve">SIFAO PLASTICO TIPO COPO PARA PIA OU LAVATORIO, 1 X 1.1/2 "                                                                                                                                                                                                                                                                                                                                                                                                                                               </v>
          </cell>
          <cell r="C3907" t="str">
            <v xml:space="preserve">UN    </v>
          </cell>
          <cell r="D3907" t="str">
            <v>CR</v>
          </cell>
          <cell r="E3907" t="str">
            <v>11,97</v>
          </cell>
        </row>
        <row r="3908">
          <cell r="A3908">
            <v>6146</v>
          </cell>
          <cell r="B3908" t="str">
            <v xml:space="preserve">SIFAO PLASTICO TIPO COPO PARA TANQUE, 1.1/4 X 1.1/2 "                                                                                                                                                                                                                                                                                                                                                                                                                                                     </v>
          </cell>
          <cell r="C3908" t="str">
            <v xml:space="preserve">UN    </v>
          </cell>
          <cell r="D3908" t="str">
            <v>CR</v>
          </cell>
          <cell r="E3908" t="str">
            <v>17,20</v>
          </cell>
        </row>
        <row r="3909">
          <cell r="A3909">
            <v>44536</v>
          </cell>
          <cell r="B3909" t="str">
            <v xml:space="preserve">SILICA ATIVA PARA ADICAO EM CONCRETO E  ARGAMASSA                                                                                                                                                                                                                                                                                                                                                                                                                                                         </v>
          </cell>
          <cell r="C3909" t="str">
            <v xml:space="preserve">KG    </v>
          </cell>
          <cell r="D3909" t="str">
            <v>CR</v>
          </cell>
          <cell r="E3909" t="str">
            <v>3,50</v>
          </cell>
        </row>
        <row r="3910">
          <cell r="A3910">
            <v>39961</v>
          </cell>
          <cell r="B3910" t="str">
            <v xml:space="preserve">SILICONE ACETICO USO GERAL INCOLOR 280 G                                                                                                                                                                                                                                                                                                                                                                                                                                                                  </v>
          </cell>
          <cell r="C3910" t="str">
            <v xml:space="preserve">UN    </v>
          </cell>
          <cell r="D3910" t="str">
            <v>CR</v>
          </cell>
          <cell r="E3910" t="str">
            <v>27,50</v>
          </cell>
        </row>
        <row r="3911">
          <cell r="A3911">
            <v>42433</v>
          </cell>
          <cell r="B3911" t="str">
            <v xml:space="preserve">SIMULADOR DE CAMINHADA TRIPLO, EM TUBO DE ACO CARBONO, PINTURA NO PROCESSO ELETROSTATICO - EQUIPAMENTO DE GINASTICA PARA ACADEMIA AO AR LIVRE / ACADEMIA DA TERCEIRA IDADE - ATI                                                                                                                                                                                                                                                                                                                          </v>
          </cell>
          <cell r="C3911" t="str">
            <v xml:space="preserve">UN    </v>
          </cell>
          <cell r="D3911" t="str">
            <v>AS</v>
          </cell>
          <cell r="E3911" t="str">
            <v>4.789,18</v>
          </cell>
        </row>
        <row r="3912">
          <cell r="A3912">
            <v>42434</v>
          </cell>
          <cell r="B3912" t="str">
            <v xml:space="preserve">SIMULADOR DE CAVALGADA TRIPLO, EM TUBO DE ACO CARBONO, PINTURA NO PROCESSO ELETROSTATICO - EQUIPAMENTO DE GINASTICA PARA ACADEMIA AO AR LIVRE / ACADEMIA DA TERCEIRA IDADE - ATI                                                                                                                                                                                                                                                                                                                          </v>
          </cell>
          <cell r="C3912" t="str">
            <v xml:space="preserve">UN    </v>
          </cell>
          <cell r="D3912" t="str">
            <v>AS</v>
          </cell>
          <cell r="E3912" t="str">
            <v>5.175,40</v>
          </cell>
        </row>
        <row r="3913">
          <cell r="A3913">
            <v>42435</v>
          </cell>
          <cell r="B3913" t="str">
            <v xml:space="preserve">SIMULADOR DE REMO INDIVIDUAL, EM TUBO DE ACO CARBONO, PINTURA NO PROCESSO ELETROSTATICO - EQUIPAMENTO DE GINASTICA PARA ACADEMIA AO AR LIVRE / ACADEMIA DA TERCEIRA IDADE - ATI                                                                                                                                                                                                                                                                                                                           </v>
          </cell>
          <cell r="C3913" t="str">
            <v xml:space="preserve">UN    </v>
          </cell>
          <cell r="D3913" t="str">
            <v>AS</v>
          </cell>
          <cell r="E3913" t="str">
            <v>2.580,78</v>
          </cell>
        </row>
        <row r="3914">
          <cell r="A3914">
            <v>38061</v>
          </cell>
          <cell r="B3914" t="str">
            <v xml:space="preserve">SINALIZADOR NOTURNO SIMPLES PARA PARA-RAIOS, SEM RELE FOTOELETRICO                                                                                                                                                                                                                                                                                                                                                                                                                                        </v>
          </cell>
          <cell r="C3914" t="str">
            <v xml:space="preserve">UN    </v>
          </cell>
          <cell r="D3914" t="str">
            <v>CR</v>
          </cell>
          <cell r="E3914" t="str">
            <v>43,70</v>
          </cell>
        </row>
        <row r="3915">
          <cell r="A3915">
            <v>20250</v>
          </cell>
          <cell r="B3915" t="str">
            <v xml:space="preserve">SISAL EM FIBRA / ESTOPA SISAL PARA GESSO                                                                                                                                                                                                                                                                                                                                                                                                                                                                  </v>
          </cell>
          <cell r="C3915" t="str">
            <v xml:space="preserve">KG    </v>
          </cell>
          <cell r="D3915" t="str">
            <v xml:space="preserve">C </v>
          </cell>
          <cell r="E3915" t="str">
            <v>22,00</v>
          </cell>
        </row>
        <row r="3916">
          <cell r="A3916">
            <v>13388</v>
          </cell>
          <cell r="B3916" t="str">
            <v xml:space="preserve">SOLDA EM BARRA DE ESTANHO-CHUMBO 50/50                                                                                                                                                                                                                                                                                                                                                                                                                                                                    </v>
          </cell>
          <cell r="C3916" t="str">
            <v xml:space="preserve">KG    </v>
          </cell>
          <cell r="D3916" t="str">
            <v>CR</v>
          </cell>
          <cell r="E3916" t="str">
            <v>141,12</v>
          </cell>
        </row>
        <row r="3917">
          <cell r="A3917">
            <v>39914</v>
          </cell>
          <cell r="B3917" t="str">
            <v xml:space="preserve">SOLDA EM VARETA FOSCOPER, D = *2,5* MM  X COMPRIMENTO 500 MM                                                                                                                                                                                                                                                                                                                                                                                                                                              </v>
          </cell>
          <cell r="C3917" t="str">
            <v xml:space="preserve">KG    </v>
          </cell>
          <cell r="D3917" t="str">
            <v>AS</v>
          </cell>
          <cell r="E3917" t="str">
            <v>246,88</v>
          </cell>
        </row>
        <row r="3918">
          <cell r="A3918">
            <v>12732</v>
          </cell>
          <cell r="B3918" t="str">
            <v xml:space="preserve">SOLDA ESTANHO/COBRE PARA CONEXOES DE COBRE, FIO 2,5 MM, CARRETEL 500 GR (SEM CHUMBO)                                                                                                                                                                                                                                                                                                                                                                                                                      </v>
          </cell>
          <cell r="C3918" t="str">
            <v xml:space="preserve">UN    </v>
          </cell>
          <cell r="D3918" t="str">
            <v>AS</v>
          </cell>
          <cell r="E3918" t="str">
            <v>284,87</v>
          </cell>
        </row>
        <row r="3919">
          <cell r="A3919">
            <v>6160</v>
          </cell>
          <cell r="B3919" t="str">
            <v xml:space="preserve">SOLDADOR (HORISTA)                                                                                                                                                                                                                                                                                                                                                                                                                                                                                        </v>
          </cell>
          <cell r="C3919" t="str">
            <v xml:space="preserve">H     </v>
          </cell>
          <cell r="D3919" t="str">
            <v xml:space="preserve">C </v>
          </cell>
          <cell r="E3919" t="str">
            <v>17,81</v>
          </cell>
        </row>
        <row r="3920">
          <cell r="A3920">
            <v>41087</v>
          </cell>
          <cell r="B3920" t="str">
            <v xml:space="preserve">SOLDADOR (MENSALISTA)                                                                                                                                                                                                                                                                                                                                                                                                                                                                                     </v>
          </cell>
          <cell r="C3920" t="str">
            <v xml:space="preserve">MES   </v>
          </cell>
          <cell r="D3920" t="str">
            <v>CR</v>
          </cell>
          <cell r="E3920" t="str">
            <v>3.129,94</v>
          </cell>
        </row>
        <row r="3921">
          <cell r="A3921">
            <v>6166</v>
          </cell>
          <cell r="B3921" t="str">
            <v xml:space="preserve">SOLDADOR ELETRICO (PARA SOLDA A SER TESTADA COM RAIOS "X") (HORISTA)                                                                                                                                                                                                                                                                                                                                                                                                                                      </v>
          </cell>
          <cell r="C3921" t="str">
            <v xml:space="preserve">H     </v>
          </cell>
          <cell r="D3921" t="str">
            <v>CR</v>
          </cell>
          <cell r="E3921" t="str">
            <v>20,92</v>
          </cell>
        </row>
        <row r="3922">
          <cell r="A3922">
            <v>41088</v>
          </cell>
          <cell r="B3922" t="str">
            <v xml:space="preserve">SOLDADOR ELETRICO (PARA SOLDA A SER TESTADA COM RAIOS "X") (MENSALISTA)                                                                                                                                                                                                                                                                                                                                                                                                                                   </v>
          </cell>
          <cell r="C3922" t="str">
            <v xml:space="preserve">MES   </v>
          </cell>
          <cell r="D3922" t="str">
            <v>CR</v>
          </cell>
          <cell r="E3922" t="str">
            <v>3.678,06</v>
          </cell>
        </row>
        <row r="3923">
          <cell r="A3923">
            <v>20232</v>
          </cell>
          <cell r="B3923" t="str">
            <v xml:space="preserve">SOLEIRA EM GRANITO, POLIDO, TIPO ANDORINHA/ QUARTZ/ CASTELO/ CORUMBA OU OUTROS EQUIVALENTES DA REGIAO, L= *15* CM, E=  *2,0* CM                                                                                                                                                                                                                                                                                                                                                                           </v>
          </cell>
          <cell r="C3923" t="str">
            <v xml:space="preserve">M     </v>
          </cell>
          <cell r="D3923" t="str">
            <v>CR</v>
          </cell>
          <cell r="E3923" t="str">
            <v>103,59</v>
          </cell>
        </row>
        <row r="3924">
          <cell r="A3924">
            <v>10856</v>
          </cell>
          <cell r="B3924" t="str">
            <v xml:space="preserve">SOLEIRA PRE-MOLDADA EM GRANILITE, MARMORITE OU GRANITINA, L = *15 CM                                                                                                                                                                                                                                                                                                                                                                                                                                      </v>
          </cell>
          <cell r="C3924" t="str">
            <v xml:space="preserve">M     </v>
          </cell>
          <cell r="D3924" t="str">
            <v>AS</v>
          </cell>
          <cell r="E3924" t="str">
            <v>114,78</v>
          </cell>
        </row>
        <row r="3925">
          <cell r="A3925">
            <v>4828</v>
          </cell>
          <cell r="B3925" t="str">
            <v xml:space="preserve">SOLEIRA/ PEITORIL EM MARMORE, POLIDO, BRANCO COMUM, L= *15* CM, E=  *2* CM,  CORTE RETO                                                                                                                                                                                                                                                                                                                                                                                                                   </v>
          </cell>
          <cell r="C3925" t="str">
            <v xml:space="preserve">M     </v>
          </cell>
          <cell r="D3925" t="str">
            <v>CR</v>
          </cell>
          <cell r="E3925" t="str">
            <v>63,97</v>
          </cell>
        </row>
        <row r="3926">
          <cell r="A3926">
            <v>20249</v>
          </cell>
          <cell r="B3926" t="str">
            <v xml:space="preserve">SOLEIRA/ TABEIRA EM MARMORE, POLIDO, BRANCO COMUM, L= 5 CM, E=  *2,0* CM                                                                                                                                                                                                                                                                                                                                                                                                                                  </v>
          </cell>
          <cell r="C3926" t="str">
            <v xml:space="preserve">M     </v>
          </cell>
          <cell r="D3926" t="str">
            <v>CR</v>
          </cell>
          <cell r="E3926" t="str">
            <v>35,03</v>
          </cell>
        </row>
        <row r="3927">
          <cell r="A3927">
            <v>11609</v>
          </cell>
          <cell r="B3927" t="str">
            <v xml:space="preserve">SOLUCAO ASFALTICA ELASTOMERICA PARA IMPRIMACAO, APLICACAO A FRIO                                                                                                                                                                                                                                                                                                                                                                                                                                          </v>
          </cell>
          <cell r="C3927" t="str">
            <v xml:space="preserve">L     </v>
          </cell>
          <cell r="D3927" t="str">
            <v>CR</v>
          </cell>
          <cell r="E3927" t="str">
            <v>14,66</v>
          </cell>
        </row>
        <row r="3928">
          <cell r="A3928">
            <v>20083</v>
          </cell>
          <cell r="B3928" t="str">
            <v xml:space="preserve">SOLUCAO PREPARADORA / LIMPADORA PARA PVC, FRASCO COM 1000 CM3                                                                                                                                                                                                                                                                                                                                                                                                                                             </v>
          </cell>
          <cell r="C3928" t="str">
            <v xml:space="preserve">UN    </v>
          </cell>
          <cell r="D3928" t="str">
            <v>CR</v>
          </cell>
          <cell r="E3928" t="str">
            <v>69,74</v>
          </cell>
        </row>
        <row r="3929">
          <cell r="A3929">
            <v>10691</v>
          </cell>
          <cell r="B3929" t="str">
            <v xml:space="preserve">SOLVENTE PARA COLA (PARA LAMINADO MELAMINICO) A BASE DE RESINA SINTETICA                                                                                                                                                                                                                                                                                                                                                                                                                                  </v>
          </cell>
          <cell r="C3929" t="str">
            <v xml:space="preserve">L     </v>
          </cell>
          <cell r="D3929" t="str">
            <v>AS</v>
          </cell>
          <cell r="E3929" t="str">
            <v>78,01</v>
          </cell>
        </row>
        <row r="3930">
          <cell r="A3930">
            <v>12295</v>
          </cell>
          <cell r="B3930" t="str">
            <v xml:space="preserve">SOQUETE DE BAQUELITE BASE E27, PARA LAMPADAS                                                                                                                                                                                                                                                                                                                                                                                                                                                              </v>
          </cell>
          <cell r="C3930" t="str">
            <v xml:space="preserve">UN    </v>
          </cell>
          <cell r="D3930" t="str">
            <v>CR</v>
          </cell>
          <cell r="E3930" t="str">
            <v>2,29</v>
          </cell>
        </row>
        <row r="3931">
          <cell r="A3931">
            <v>12296</v>
          </cell>
          <cell r="B3931" t="str">
            <v xml:space="preserve">SOQUETE DE PORCELANA BASE E27, FIXO DE TETO, PARA LAMPADAS                                                                                                                                                                                                                                                                                                                                                                                                                                                </v>
          </cell>
          <cell r="C3931" t="str">
            <v xml:space="preserve">UN    </v>
          </cell>
          <cell r="D3931" t="str">
            <v>CR</v>
          </cell>
          <cell r="E3931" t="str">
            <v>2,96</v>
          </cell>
        </row>
        <row r="3932">
          <cell r="A3932">
            <v>12294</v>
          </cell>
          <cell r="B3932" t="str">
            <v xml:space="preserve">SOQUETE DE PORCELANA BASE E27, PARA USO AO TEMPO, PARA LAMPADAS                                                                                                                                                                                                                                                                                                                                                                                                                                           </v>
          </cell>
          <cell r="C3932" t="str">
            <v xml:space="preserve">UN    </v>
          </cell>
          <cell r="D3932" t="str">
            <v>CR</v>
          </cell>
          <cell r="E3932" t="str">
            <v>7,11</v>
          </cell>
        </row>
        <row r="3933">
          <cell r="A3933">
            <v>14543</v>
          </cell>
          <cell r="B3933" t="str">
            <v xml:space="preserve">SOQUETE DE PVC / TERMOPLASTICO BASE E27, COM CHAVE, PARA LAMPADAS                                                                                                                                                                                                                                                                                                                                                                                                                                         </v>
          </cell>
          <cell r="C3933" t="str">
            <v xml:space="preserve">UN    </v>
          </cell>
          <cell r="D3933" t="str">
            <v>CR</v>
          </cell>
          <cell r="E3933" t="str">
            <v>5,07</v>
          </cell>
        </row>
        <row r="3934">
          <cell r="A3934">
            <v>13329</v>
          </cell>
          <cell r="B3934" t="str">
            <v xml:space="preserve">SOQUETE DE PVC / TERMOPLASTICO BASE E27, COM RABICHO, PARA LAMPADAS                                                                                                                                                                                                                                                                                                                                                                                                                                       </v>
          </cell>
          <cell r="C3934" t="str">
            <v xml:space="preserve">UN    </v>
          </cell>
          <cell r="D3934" t="str">
            <v xml:space="preserve">C </v>
          </cell>
          <cell r="E3934" t="str">
            <v>2,98</v>
          </cell>
        </row>
        <row r="3935">
          <cell r="A3935">
            <v>21047</v>
          </cell>
          <cell r="B3935" t="str">
            <v xml:space="preserve">SPRINKLER TIPO PENDENTE, BULBO AMARELO DE RESPOSTA RAPIDA, 79 GRAUS CELSIUS, ACABAMENTO CROMADO, D = 20 MM (3/4")                                                                                                                                                                                                                                                                                                                                                                                         </v>
          </cell>
          <cell r="C3935" t="str">
            <v xml:space="preserve">UN    </v>
          </cell>
          <cell r="D3935" t="str">
            <v>AS</v>
          </cell>
          <cell r="E3935" t="str">
            <v>37,96</v>
          </cell>
        </row>
        <row r="3936">
          <cell r="A3936">
            <v>21042</v>
          </cell>
          <cell r="B3936" t="str">
            <v xml:space="preserve">SPRINKLER TIPO PENDENTE, BULBO AMARELO DE RESPOSTA RAPIDA, 79 GRAUS CELSIUS, ACABAMENTO NATURAL OU CROMADO, D = 15 MM (1/2")                                                                                                                                                                                                                                                                                                                                                                              </v>
          </cell>
          <cell r="C3936" t="str">
            <v xml:space="preserve">UN    </v>
          </cell>
          <cell r="D3936" t="str">
            <v>AS</v>
          </cell>
          <cell r="E3936" t="str">
            <v>29,26</v>
          </cell>
        </row>
        <row r="3937">
          <cell r="A3937">
            <v>21043</v>
          </cell>
          <cell r="B3937" t="str">
            <v xml:space="preserve">SPRINKLER TIPO PENDENTE, BULBO AMARELO DE RESPOSTA RAPIDA, 79 GRAUS CELSIUS, ACABAMENTO NATURAL, D = 20 MM (3/4")                                                                                                                                                                                                                                                                                                                                                                                         </v>
          </cell>
          <cell r="C3937" t="str">
            <v xml:space="preserve">UN    </v>
          </cell>
          <cell r="D3937" t="str">
            <v>AS</v>
          </cell>
          <cell r="E3937" t="str">
            <v>36,96</v>
          </cell>
        </row>
        <row r="3938">
          <cell r="A3938">
            <v>21044</v>
          </cell>
          <cell r="B3938" t="str">
            <v xml:space="preserve">SPRINKLER TIPO PENDENTE, BULBO VERMELHO DE RESPOSTA RAPIDA, 68 GRAUS CELSIUS, ACABAMENTO CROMADO, D = 15 MM (1/2")                                                                                                                                                                                                                                                                                                                                                                                        </v>
          </cell>
          <cell r="C3938" t="str">
            <v xml:space="preserve">UN    </v>
          </cell>
          <cell r="D3938" t="str">
            <v>AS</v>
          </cell>
          <cell r="E3938" t="str">
            <v>25,75</v>
          </cell>
        </row>
        <row r="3939">
          <cell r="A3939">
            <v>21045</v>
          </cell>
          <cell r="B3939" t="str">
            <v xml:space="preserve">SPRINKLER TIPO PENDENTE, BULBO VERMELHO DE RESPOSTA RAPIDA, 68 GRAUS CELSIUS, ACABAMENTO CROMADO, D = 20 MM (3/4")                                                                                                                                                                                                                                                                                                                                                                                        </v>
          </cell>
          <cell r="C3939" t="str">
            <v xml:space="preserve">UN    </v>
          </cell>
          <cell r="D3939" t="str">
            <v>AS</v>
          </cell>
          <cell r="E3939" t="str">
            <v>35,27</v>
          </cell>
        </row>
        <row r="3940">
          <cell r="A3940">
            <v>21041</v>
          </cell>
          <cell r="B3940" t="str">
            <v xml:space="preserve">SPRINKLER TIPO PENDENTE, BULBO VERMELHO DE RESPOSTA RAPIDA, 68 GRAUS CELSIUS, ACABAMENTO NATURAL, D = 20 MM (3/4")                                                                                                                                                                                                                                                                                                                                                                                        </v>
          </cell>
          <cell r="C3940" t="str">
            <v xml:space="preserve">UN    </v>
          </cell>
          <cell r="D3940" t="str">
            <v>AS</v>
          </cell>
          <cell r="E3940" t="str">
            <v>30,42</v>
          </cell>
        </row>
        <row r="3941">
          <cell r="A3941">
            <v>21040</v>
          </cell>
          <cell r="B3941" t="str">
            <v xml:space="preserve">SPRINKLER TIPO PENDENTE, BULBO VERMELHO RESPOSTA RAPIDA, 68 GRAUS CELSIUS, ACABAMENTO NATURAL, D = 15 MM (1/2")                                                                                                                                                                                                                                                                                                                                                                                           </v>
          </cell>
          <cell r="C3941" t="str">
            <v xml:space="preserve">UN    </v>
          </cell>
          <cell r="D3941" t="str">
            <v>AS</v>
          </cell>
          <cell r="E3941" t="str">
            <v>25,20</v>
          </cell>
        </row>
        <row r="3942">
          <cell r="A3942">
            <v>14149</v>
          </cell>
          <cell r="B3942" t="str">
            <v xml:space="preserve">SUPORTE "Y" PARA FITA PERFURADA                                                                                                                                                                                                                                                                                                                                                                                                                                                                           </v>
          </cell>
          <cell r="C3942" t="str">
            <v xml:space="preserve">CENTO </v>
          </cell>
          <cell r="D3942" t="str">
            <v>AS</v>
          </cell>
          <cell r="E3942" t="str">
            <v>182,88</v>
          </cell>
        </row>
        <row r="3943">
          <cell r="A3943">
            <v>38099</v>
          </cell>
          <cell r="B3943" t="str">
            <v xml:space="preserve">SUPORTE DE FIXACAO PARA ESPELHO / PLACA 4" X 2", PARA 3 MODULOS, PARA INSTALACAO DE TOMADAS E INTERRUPTORES (SOMENTE SUPORTE)                                                                                                                                                                                                                                                                                                                                                                             </v>
          </cell>
          <cell r="C3943" t="str">
            <v xml:space="preserve">UN    </v>
          </cell>
          <cell r="D3943" t="str">
            <v>CR</v>
          </cell>
          <cell r="E3943" t="str">
            <v>1,31</v>
          </cell>
        </row>
        <row r="3944">
          <cell r="A3944">
            <v>38100</v>
          </cell>
          <cell r="B3944" t="str">
            <v xml:space="preserve">SUPORTE DE FIXACAO PARA ESPELHO / PLACA 4" X 4", PARA 6 MODULOS, PARA INSTALACAO DE TOMADAS E INTERRUPTORES (SOMENTE SUPORTE)                                                                                                                                                                                                                                                                                                                                                                             </v>
          </cell>
          <cell r="C3944" t="str">
            <v xml:space="preserve">UN    </v>
          </cell>
          <cell r="D3944" t="str">
            <v>CR</v>
          </cell>
          <cell r="E3944" t="str">
            <v>2,14</v>
          </cell>
        </row>
        <row r="3945">
          <cell r="A3945">
            <v>7576</v>
          </cell>
          <cell r="B3945" t="str">
            <v xml:space="preserve">SUPORTE EM ACO GALVANIZADO PARA TRANSFORMADOR PARA POSTE DUPLO T 185 X 95 MM, CHAPA DE 5/16"                                                                                                                                                                                                                                                                                                                                                                                                              </v>
          </cell>
          <cell r="C3945" t="str">
            <v xml:space="preserve">UN    </v>
          </cell>
          <cell r="D3945" t="str">
            <v>CR</v>
          </cell>
          <cell r="E3945" t="str">
            <v>218,97</v>
          </cell>
        </row>
        <row r="3946">
          <cell r="A3946">
            <v>3384</v>
          </cell>
          <cell r="B3946" t="str">
            <v xml:space="preserve">SUPORTE GUIA SIMPLES COM ROLDANA EM POLIPROPILENO PARA CHUMBAR, H = 20 CM                                                                                                                                                                                                                                                                                                                                                                                                                                 </v>
          </cell>
          <cell r="C3946" t="str">
            <v xml:space="preserve">UN    </v>
          </cell>
          <cell r="D3946" t="str">
            <v>CR</v>
          </cell>
          <cell r="E3946" t="str">
            <v>7,55</v>
          </cell>
        </row>
        <row r="3947">
          <cell r="A3947">
            <v>7572</v>
          </cell>
          <cell r="B3947" t="str">
            <v xml:space="preserve">SUPORTE ISOLADOR REFORCADO DIAMETRO NOMINAL 5/16", COM ROSCA SOBERBA E BUCHA                                                                                                                                                                                                                                                                                                                                                                                                                              </v>
          </cell>
          <cell r="C3947" t="str">
            <v xml:space="preserve">UN    </v>
          </cell>
          <cell r="D3947" t="str">
            <v>CR</v>
          </cell>
          <cell r="E3947" t="str">
            <v>7,14</v>
          </cell>
        </row>
        <row r="3948">
          <cell r="A3948">
            <v>3396</v>
          </cell>
          <cell r="B3948" t="str">
            <v xml:space="preserve">SUPORTE ISOLADOR SIMPLES DIAMETRO NOMINAL 5/16", COM ROSCA SOBERBA E BUCHA                                                                                                                                                                                                                                                                                                                                                                                                                                </v>
          </cell>
          <cell r="C3948" t="str">
            <v xml:space="preserve">UN    </v>
          </cell>
          <cell r="D3948" t="str">
            <v>CR</v>
          </cell>
          <cell r="E3948" t="str">
            <v>4,83</v>
          </cell>
        </row>
        <row r="3949">
          <cell r="A3949">
            <v>37590</v>
          </cell>
          <cell r="B3949" t="str">
            <v xml:space="preserve">SUPORTE MAO-FRANCESA EM ACO, ABAS IGUAIS 30 CM, CAPACIDADE MINIMA 60 KG, BRANCO                                                                                                                                                                                                                                                                                                                                                                                                                           </v>
          </cell>
          <cell r="C3949" t="str">
            <v xml:space="preserve">UN    </v>
          </cell>
          <cell r="D3949" t="str">
            <v>AS</v>
          </cell>
          <cell r="E3949" t="str">
            <v>21,92</v>
          </cell>
        </row>
        <row r="3950">
          <cell r="A3950">
            <v>37591</v>
          </cell>
          <cell r="B3950" t="str">
            <v xml:space="preserve">SUPORTE MAO-FRANCESA EM ACO, ABAS IGUAIS 40 CM, CAPACIDADE MINIMA 70 KG, BRANCO                                                                                                                                                                                                                                                                                                                                                                                                                           </v>
          </cell>
          <cell r="C3950" t="str">
            <v xml:space="preserve">UN    </v>
          </cell>
          <cell r="D3950" t="str">
            <v>AS</v>
          </cell>
          <cell r="E3950" t="str">
            <v>26,35</v>
          </cell>
        </row>
        <row r="3951">
          <cell r="A3951">
            <v>12626</v>
          </cell>
          <cell r="B3951" t="str">
            <v xml:space="preserve">SUPORTE METALICO PARA CALHA PLUVIAL, ZINCADO, DOBRADO, DIAMETRO ENTRE 119 E 170 MM, PARA DRENAGEM PLUVIAL PREDIAL                                                                                                                                                                                                                                                                                                                                                                                         </v>
          </cell>
          <cell r="C3951" t="str">
            <v xml:space="preserve">UN    </v>
          </cell>
          <cell r="D3951" t="str">
            <v>CR</v>
          </cell>
          <cell r="E3951" t="str">
            <v>43,84</v>
          </cell>
        </row>
        <row r="3952">
          <cell r="A3952">
            <v>11033</v>
          </cell>
          <cell r="B3952" t="str">
            <v xml:space="preserve">SUPORTE PARA CALHA DE 150 MM EM FERRO GALVANIZADO                                                                                                                                                                                                                                                                                                                                                                                                                                                         </v>
          </cell>
          <cell r="C3952" t="str">
            <v xml:space="preserve">UN    </v>
          </cell>
          <cell r="D3952" t="str">
            <v>CR</v>
          </cell>
          <cell r="E3952" t="str">
            <v>8,90</v>
          </cell>
        </row>
        <row r="3953">
          <cell r="A3953">
            <v>390</v>
          </cell>
          <cell r="B3953" t="str">
            <v xml:space="preserve">SUPORTE PARA TUBO DIAMETRO NOMINAL 2", COM ROSCA MECANICA                                                                                                                                                                                                                                                                                                                                                                                                                                                 </v>
          </cell>
          <cell r="C3953" t="str">
            <v xml:space="preserve">UN    </v>
          </cell>
          <cell r="D3953" t="str">
            <v>CR</v>
          </cell>
          <cell r="E3953" t="str">
            <v>8,74</v>
          </cell>
        </row>
        <row r="3954">
          <cell r="A3954">
            <v>42436</v>
          </cell>
          <cell r="B3954" t="str">
            <v xml:space="preserve">SURF DUPLO, EM TUBO DE ACO CARBONO, PINTURA NO PROCESSO ELETROSTATICO - EQUIPAMENTO DE GINASTICA PARA ACADEMIA AO AR LIVRE / ACADEMIA DA TERCEIRA IDADE - ATI                                                                                                                                                                                                                                                                                                                                             </v>
          </cell>
          <cell r="C3954" t="str">
            <v xml:space="preserve">UN    </v>
          </cell>
          <cell r="D3954" t="str">
            <v>AS</v>
          </cell>
          <cell r="E3954" t="str">
            <v>2.701,34</v>
          </cell>
        </row>
        <row r="3955">
          <cell r="A3955">
            <v>6193</v>
          </cell>
          <cell r="B3955" t="str">
            <v xml:space="preserve">TABUA  NAO  APARELHADA  *2,5 X 20* CM, EM MACARANDUBA, ANGELIM OU EQUIVALENTE DA REGIAO - BRUTA                                                                                                                                                                                                                                                                                                                                                                                                           </v>
          </cell>
          <cell r="C3955" t="str">
            <v xml:space="preserve">M     </v>
          </cell>
          <cell r="D3955" t="str">
            <v>CR</v>
          </cell>
          <cell r="E3955" t="str">
            <v>19,36</v>
          </cell>
        </row>
        <row r="3956">
          <cell r="A3956">
            <v>6194</v>
          </cell>
          <cell r="B3956" t="str">
            <v xml:space="preserve">TABUA *2,5 X 15 CM EM PINUS, MISTA OU EQUIVALENTE DA REGIAO - BRUTA                                                                                                                                                                                                                                                                                                                                                                                                                                       </v>
          </cell>
          <cell r="C3956" t="str">
            <v xml:space="preserve">M     </v>
          </cell>
          <cell r="D3956" t="str">
            <v>CR</v>
          </cell>
          <cell r="E3956" t="str">
            <v>6,02</v>
          </cell>
        </row>
        <row r="3957">
          <cell r="A3957">
            <v>10567</v>
          </cell>
          <cell r="B3957" t="str">
            <v xml:space="preserve">TABUA *2,5 X 23* CM EM PINUS, MISTA OU EQUIVALENTE DA REGIAO - BRUTA                                                                                                                                                                                                                                                                                                                                                                                                                                      </v>
          </cell>
          <cell r="C3957" t="str">
            <v xml:space="preserve">M     </v>
          </cell>
          <cell r="D3957" t="str">
            <v>CR</v>
          </cell>
          <cell r="E3957" t="str">
            <v>9,54</v>
          </cell>
        </row>
        <row r="3958">
          <cell r="A3958">
            <v>6212</v>
          </cell>
          <cell r="B3958" t="str">
            <v xml:space="preserve">TABUA *2,5 X 30 CM EM PINUS, MISTA OU EQUIVALENTE DA REGIAO - BRUTA                                                                                                                                                                                                                                                                                                                                                                                                                                       </v>
          </cell>
          <cell r="C3958" t="str">
            <v xml:space="preserve">M     </v>
          </cell>
          <cell r="D3958" t="str">
            <v xml:space="preserve">C </v>
          </cell>
          <cell r="E3958" t="str">
            <v>14,00</v>
          </cell>
        </row>
        <row r="3959">
          <cell r="A3959">
            <v>3993</v>
          </cell>
          <cell r="B3959" t="str">
            <v xml:space="preserve">TABUA APARELHADA *2,5 X 15* CM, EM MACARANDUBA, ANGELIM OU EQUIVALENTE DA REGIAO                                                                                                                                                                                                                                                                                                                                                                                                                          </v>
          </cell>
          <cell r="C3959" t="str">
            <v xml:space="preserve">M2    </v>
          </cell>
          <cell r="D3959" t="str">
            <v>CR</v>
          </cell>
          <cell r="E3959" t="str">
            <v>125,13</v>
          </cell>
        </row>
        <row r="3960">
          <cell r="A3960">
            <v>3990</v>
          </cell>
          <cell r="B3960" t="str">
            <v xml:space="preserve">TABUA APARELHADA *2,5 X 25* CM, EM MACARANDUBA, ANGELIM OU EQUIVALENTE DA REGIAO                                                                                                                                                                                                                                                                                                                                                                                                                          </v>
          </cell>
          <cell r="C3960" t="str">
            <v xml:space="preserve">M     </v>
          </cell>
          <cell r="D3960" t="str">
            <v>CR</v>
          </cell>
          <cell r="E3960" t="str">
            <v>23,54</v>
          </cell>
        </row>
        <row r="3961">
          <cell r="A3961">
            <v>3992</v>
          </cell>
          <cell r="B3961" t="str">
            <v xml:space="preserve">TABUA APARELHADA *2,5 X 30* CM, EM MACARANDUBA, ANGELIM OU EQUIVALENTE DA REGIAO                                                                                                                                                                                                                                                                                                                                                                                                                          </v>
          </cell>
          <cell r="C3961" t="str">
            <v xml:space="preserve">M     </v>
          </cell>
          <cell r="D3961" t="str">
            <v>CR</v>
          </cell>
          <cell r="E3961" t="str">
            <v>31,79</v>
          </cell>
        </row>
        <row r="3962">
          <cell r="A3962">
            <v>6178</v>
          </cell>
          <cell r="B3962" t="str">
            <v xml:space="preserve">TABUA DE  MADEIRA PARA PISO, CUMARU/IPE CHAMPANHE OU EQUIVALENTE DA REGIAO, ENCAIXE MACHO/FEMEA, *10 X 2* CM                                                                                                                                                                                                                                                                                                                                                                                              </v>
          </cell>
          <cell r="C3962" t="str">
            <v xml:space="preserve">M2    </v>
          </cell>
          <cell r="D3962" t="str">
            <v>AS</v>
          </cell>
          <cell r="E3962" t="str">
            <v>301,13</v>
          </cell>
        </row>
        <row r="3963">
          <cell r="A3963">
            <v>6180</v>
          </cell>
          <cell r="B3963" t="str">
            <v xml:space="preserve">TABUA DE  MADEIRA PARA PISO, CUMARU/IPE CHAMPANHE OU EQUIVALENTE DA REGIAO, ENCAIXE MACHO/FEMEA, *15 X 2* CM                                                                                                                                                                                                                                                                                                                                                                                              </v>
          </cell>
          <cell r="C3963" t="str">
            <v xml:space="preserve">M2    </v>
          </cell>
          <cell r="D3963" t="str">
            <v>AS</v>
          </cell>
          <cell r="E3963" t="str">
            <v>325,00</v>
          </cell>
        </row>
        <row r="3964">
          <cell r="A3964">
            <v>6182</v>
          </cell>
          <cell r="B3964" t="str">
            <v xml:space="preserve">TABUA DE  MADEIRA PARA PISO, IPE (CERNE) OU EQUIVALENTE DA REGIAO, ENCAIXE MACHO/FEMEA, *20 X 2* CM                                                                                                                                                                                                                                                                                                                                                                                                       </v>
          </cell>
          <cell r="C3964" t="str">
            <v xml:space="preserve">M2    </v>
          </cell>
          <cell r="D3964" t="str">
            <v>AS</v>
          </cell>
          <cell r="E3964" t="str">
            <v>403,40</v>
          </cell>
        </row>
        <row r="3965">
          <cell r="A3965">
            <v>43614</v>
          </cell>
          <cell r="B3965" t="str">
            <v xml:space="preserve">TABUA NAO APARELHADA *2,5 X 15* CM, EM MACARANDUBA, ANGELIM OU EQUIVALENTE DA REGIAO - BRUTA                                                                                                                                                                                                                                                                                                                                                                                                              </v>
          </cell>
          <cell r="C3965" t="str">
            <v xml:space="preserve">M     </v>
          </cell>
          <cell r="D3965" t="str">
            <v>CR</v>
          </cell>
          <cell r="E3965" t="str">
            <v>15,90</v>
          </cell>
        </row>
        <row r="3966">
          <cell r="A3966">
            <v>6189</v>
          </cell>
          <cell r="B3966" t="str">
            <v xml:space="preserve">TABUA NAO APARELHADA *2,5 X 30* CM, EM MACARANDUBA, ANGELIM OU EQUIVALENTE DA REGIAO - BRUTA                                                                                                                                                                                                                                                                                                                                                                                                              </v>
          </cell>
          <cell r="C3966" t="str">
            <v xml:space="preserve">M     </v>
          </cell>
          <cell r="D3966" t="str">
            <v>CR</v>
          </cell>
          <cell r="E3966" t="str">
            <v>28,25</v>
          </cell>
        </row>
        <row r="3967">
          <cell r="A3967">
            <v>6214</v>
          </cell>
          <cell r="B3967" t="str">
            <v xml:space="preserve">TACO DE MADEIRA PARA PISO, IPE (CERNE) OU EQUIVALENTE DA REGIAO, 7 X 42 CM, E = 2 CM                                                                                                                                                                                                                                                                                                                                                                                                                      </v>
          </cell>
          <cell r="C3967" t="str">
            <v xml:space="preserve">M2    </v>
          </cell>
          <cell r="D3967" t="str">
            <v>AS</v>
          </cell>
          <cell r="E3967" t="str">
            <v>188,63</v>
          </cell>
        </row>
        <row r="3968">
          <cell r="A3968">
            <v>36153</v>
          </cell>
          <cell r="B3968" t="str">
            <v xml:space="preserve">TALABARTE DE SEGURANCA, 2 MOSQUETOES TRAVA DUPLA *53* MM DE ABERTURA, COM ABSORVEDOR DE ENERGIA                                                                                                                                                                                                                                                                                                                                                                                                           </v>
          </cell>
          <cell r="C3968" t="str">
            <v xml:space="preserve">UN    </v>
          </cell>
          <cell r="D3968" t="str">
            <v>CR</v>
          </cell>
          <cell r="E3968" t="str">
            <v>166,51</v>
          </cell>
        </row>
        <row r="3969">
          <cell r="A3969">
            <v>10740</v>
          </cell>
          <cell r="B3969" t="str">
            <v xml:space="preserve">TALHA ELETRICA 3 T, VELOCIDADE  2,1 M / MIN, POTENCIA 1,3 KW                                                                                                                                                                                                                                                                                                                                                                                                                                              </v>
          </cell>
          <cell r="C3969" t="str">
            <v xml:space="preserve">UN    </v>
          </cell>
          <cell r="D3969" t="str">
            <v>CR</v>
          </cell>
          <cell r="E3969" t="str">
            <v>13.550,78</v>
          </cell>
        </row>
        <row r="3970">
          <cell r="A3970">
            <v>13914</v>
          </cell>
          <cell r="B3970" t="str">
            <v xml:space="preserve">TALHA MANUAL DE CORRENTE, CAPACIDADE DE 1 T COM ELEVACAO DE 3 M                                                                                                                                                                                                                                                                                                                                                                                                                                           </v>
          </cell>
          <cell r="C3970" t="str">
            <v xml:space="preserve">UN    </v>
          </cell>
          <cell r="D3970" t="str">
            <v>CR</v>
          </cell>
          <cell r="E3970" t="str">
            <v>980,45</v>
          </cell>
        </row>
        <row r="3971">
          <cell r="A3971">
            <v>10742</v>
          </cell>
          <cell r="B3971" t="str">
            <v xml:space="preserve">TALHA MANUAL DE CORRENTE, CAPACIDADE DE 2 T COM ELEVACAO DE 3 M                                                                                                                                                                                                                                                                                                                                                                                                                                           </v>
          </cell>
          <cell r="C3971" t="str">
            <v xml:space="preserve">UN    </v>
          </cell>
          <cell r="D3971" t="str">
            <v xml:space="preserve">C </v>
          </cell>
          <cell r="E3971" t="str">
            <v>1.430,00</v>
          </cell>
        </row>
        <row r="3972">
          <cell r="A3972">
            <v>38465</v>
          </cell>
          <cell r="B3972" t="str">
            <v xml:space="preserve">TALHADEIRA COM PUNHO DE PROTECAO *20 X 250* MM                                                                                                                                                                                                                                                                                                                                                                                                                                                            </v>
          </cell>
          <cell r="C3972" t="str">
            <v xml:space="preserve">UN    </v>
          </cell>
          <cell r="D3972" t="str">
            <v>CR</v>
          </cell>
          <cell r="E3972" t="str">
            <v>28,36</v>
          </cell>
        </row>
        <row r="3973">
          <cell r="A3973">
            <v>7543</v>
          </cell>
          <cell r="B3973" t="str">
            <v xml:space="preserve">TAMPA CEGA EM PVC PARA CONDULETE 4 X 2"                                                                                                                                                                                                                                                                                                                                                                                                                                                                   </v>
          </cell>
          <cell r="C3973" t="str">
            <v xml:space="preserve">UN    </v>
          </cell>
          <cell r="D3973" t="str">
            <v>CR</v>
          </cell>
          <cell r="E3973" t="str">
            <v>3,09</v>
          </cell>
        </row>
        <row r="3974">
          <cell r="A3974">
            <v>43427</v>
          </cell>
          <cell r="B3974" t="str">
            <v xml:space="preserve">TAMPA DE CONCRETO ARMADO PARA FOSSA SEPTICA, DIAMETRO NOMINAL DE 3,00 M E ESPESSURA MINIMA DE 100 MM                                                                                                                                                                                                                                                                                                                                                                                                      </v>
          </cell>
          <cell r="C3974" t="str">
            <v xml:space="preserve">UN    </v>
          </cell>
          <cell r="D3974" t="str">
            <v>CR</v>
          </cell>
          <cell r="E3974" t="str">
            <v>1.429,08</v>
          </cell>
        </row>
        <row r="3975">
          <cell r="A3975">
            <v>41613</v>
          </cell>
          <cell r="B3975" t="str">
            <v xml:space="preserve">TAMPA DE CONCRETO ARMADO PARA FOSSA, D = *0,90* M, E = 0,05 M                                                                                                                                                                                                                                                                                                                                                                                                                                             </v>
          </cell>
          <cell r="C3975" t="str">
            <v xml:space="preserve">UN    </v>
          </cell>
          <cell r="D3975" t="str">
            <v>CR</v>
          </cell>
          <cell r="E3975" t="str">
            <v>91,86</v>
          </cell>
        </row>
        <row r="3976">
          <cell r="A3976">
            <v>41614</v>
          </cell>
          <cell r="B3976" t="str">
            <v xml:space="preserve">TAMPA DE CONCRETO ARMADO PARA FOSSA, D = *1,10* M, E = 0,05 M                                                                                                                                                                                                                                                                                                                                                                                                                                             </v>
          </cell>
          <cell r="C3976" t="str">
            <v xml:space="preserve">UN    </v>
          </cell>
          <cell r="D3976" t="str">
            <v>CR</v>
          </cell>
          <cell r="E3976" t="str">
            <v>117,05</v>
          </cell>
        </row>
        <row r="3977">
          <cell r="A3977">
            <v>41615</v>
          </cell>
          <cell r="B3977" t="str">
            <v xml:space="preserve">TAMPA DE CONCRETO ARMADO PARA FOSSA, D = *1,35* M, E = 0,05 M                                                                                                                                                                                                                                                                                                                                                                                                                                             </v>
          </cell>
          <cell r="C3977" t="str">
            <v xml:space="preserve">UN    </v>
          </cell>
          <cell r="D3977" t="str">
            <v>CR</v>
          </cell>
          <cell r="E3977" t="str">
            <v>180,91</v>
          </cell>
        </row>
        <row r="3978">
          <cell r="A3978">
            <v>41616</v>
          </cell>
          <cell r="B3978" t="str">
            <v xml:space="preserve">TAMPA DE CONCRETO ARMADO PARA FOSSA, D = 1,50 M, E = 0,05 M                                                                                                                                                                                                                                                                                                                                                                                                                                               </v>
          </cell>
          <cell r="C3978" t="str">
            <v xml:space="preserve">UN    </v>
          </cell>
          <cell r="D3978" t="str">
            <v>CR</v>
          </cell>
          <cell r="E3978" t="str">
            <v>270,31</v>
          </cell>
        </row>
        <row r="3979">
          <cell r="A3979">
            <v>41617</v>
          </cell>
          <cell r="B3979" t="str">
            <v xml:space="preserve">TAMPA DE CONCRETO ARMADO PARA FOSSA, D = 2,00 M, E = 0,05 M                                                                                                                                                                                                                                                                                                                                                                                                                                               </v>
          </cell>
          <cell r="C3979" t="str">
            <v xml:space="preserve">UN    </v>
          </cell>
          <cell r="D3979" t="str">
            <v>CR</v>
          </cell>
          <cell r="E3979" t="str">
            <v>537,47</v>
          </cell>
        </row>
        <row r="3980">
          <cell r="A3980">
            <v>41618</v>
          </cell>
          <cell r="B3980" t="str">
            <v xml:space="preserve">TAMPA DE CONCRETO ARMADO PARA FOSSA, D = 2,50 M, E = 0,05 M                                                                                                                                                                                                                                                                                                                                                                                                                                               </v>
          </cell>
          <cell r="C3980" t="str">
            <v xml:space="preserve">UN    </v>
          </cell>
          <cell r="D3980" t="str">
            <v>CR</v>
          </cell>
          <cell r="E3980" t="str">
            <v>989,46</v>
          </cell>
        </row>
        <row r="3981">
          <cell r="A3981">
            <v>43428</v>
          </cell>
          <cell r="B3981" t="str">
            <v xml:space="preserve">TAMPA DE CONCRETO ARMADO PARA POCO DE INSPECAO, COM FURO E TAMPINHA, DIAMETRO NOMINAL DE 3,00 M E ESPESSURA MINIMA DE 100 MM                                                                                                                                                                                                                                                                                                                                                                              </v>
          </cell>
          <cell r="C3981" t="str">
            <v xml:space="preserve">UN    </v>
          </cell>
          <cell r="D3981" t="str">
            <v>CR</v>
          </cell>
          <cell r="E3981" t="str">
            <v>1.738,01</v>
          </cell>
        </row>
        <row r="3982">
          <cell r="A3982">
            <v>41619</v>
          </cell>
          <cell r="B3982" t="str">
            <v xml:space="preserve">TAMPA DE CONCRETO ARMADO PARA POCO, COM  FURO E TAMPINHA, D = *0,90* M, E = 0,05 M                                                                                                                                                                                                                                                                                                                                                                                                                        </v>
          </cell>
          <cell r="C3982" t="str">
            <v xml:space="preserve">UN    </v>
          </cell>
          <cell r="D3982" t="str">
            <v>CR</v>
          </cell>
          <cell r="E3982" t="str">
            <v>112,60</v>
          </cell>
        </row>
        <row r="3983">
          <cell r="A3983">
            <v>41620</v>
          </cell>
          <cell r="B3983" t="str">
            <v xml:space="preserve">TAMPA DE CONCRETO ARMADO PARA POCO, COM  FURO E TAMPINHA, D = *1,10* M, E = 0,05 M                                                                                                                                                                                                                                                                                                                                                                                                                        </v>
          </cell>
          <cell r="C3983" t="str">
            <v xml:space="preserve">UN    </v>
          </cell>
          <cell r="D3983" t="str">
            <v>CR</v>
          </cell>
          <cell r="E3983" t="str">
            <v>142,24</v>
          </cell>
        </row>
        <row r="3984">
          <cell r="A3984">
            <v>41622</v>
          </cell>
          <cell r="B3984" t="str">
            <v xml:space="preserve">TAMPA DE CONCRETO ARMADO PARA POCO, COM  FURO E TAMPINHA, D = *1,35* M, E = 0,05 M                                                                                                                                                                                                                                                                                                                                                                                                                        </v>
          </cell>
          <cell r="C3984" t="str">
            <v xml:space="preserve">UN    </v>
          </cell>
          <cell r="D3984" t="str">
            <v>CR</v>
          </cell>
          <cell r="E3984" t="str">
            <v>246,69</v>
          </cell>
        </row>
        <row r="3985">
          <cell r="A3985">
            <v>41623</v>
          </cell>
          <cell r="B3985" t="str">
            <v xml:space="preserve">TAMPA DE CONCRETO ARMADO PARA POCO, COM  FURO E TAMPINHA, D = 1,50 M, E = 0,05 M                                                                                                                                                                                                                                                                                                                                                                                                                          </v>
          </cell>
          <cell r="C3985" t="str">
            <v xml:space="preserve">UN    </v>
          </cell>
          <cell r="D3985" t="str">
            <v>CR</v>
          </cell>
          <cell r="E3985" t="str">
            <v>379,31</v>
          </cell>
        </row>
        <row r="3986">
          <cell r="A3986">
            <v>41624</v>
          </cell>
          <cell r="B3986" t="str">
            <v xml:space="preserve">TAMPA DE CONCRETO ARMADO PARA POCO, COM  FURO E TAMPINHA, D = 2,00 M, E = 0,05 M                                                                                                                                                                                                                                                                                                                                                                                                                          </v>
          </cell>
          <cell r="C3986" t="str">
            <v xml:space="preserve">UN    </v>
          </cell>
          <cell r="D3986" t="str">
            <v>CR</v>
          </cell>
          <cell r="E3986" t="str">
            <v>711,20</v>
          </cell>
        </row>
        <row r="3987">
          <cell r="A3987">
            <v>41625</v>
          </cell>
          <cell r="B3987" t="str">
            <v xml:space="preserve">TAMPA DE CONCRETO ARMADO PARA POCO, COM  FURO E TAMPINHA, D = 2,50 M, E = 0,05 M                                                                                                                                                                                                                                                                                                                                                                                                                          </v>
          </cell>
          <cell r="C3987" t="str">
            <v xml:space="preserve">UN    </v>
          </cell>
          <cell r="D3987" t="str">
            <v>CR</v>
          </cell>
          <cell r="E3987" t="str">
            <v>1.094,22</v>
          </cell>
        </row>
        <row r="3988">
          <cell r="A3988">
            <v>39352</v>
          </cell>
          <cell r="B3988" t="str">
            <v xml:space="preserve">TAMPA PARA CONDULETE, EM PVC, PARA TOMADA HEXAGONAL                                                                                                                                                                                                                                                                                                                                                                                                                                                       </v>
          </cell>
          <cell r="C3988" t="str">
            <v xml:space="preserve">UN    </v>
          </cell>
          <cell r="D3988" t="str">
            <v>CR</v>
          </cell>
          <cell r="E3988" t="str">
            <v>1,91</v>
          </cell>
        </row>
        <row r="3989">
          <cell r="A3989">
            <v>39346</v>
          </cell>
          <cell r="B3989" t="str">
            <v xml:space="preserve">TAMPA PARA CONDULETE, EM PVC, PARA 1 INTERRUPTOR                                                                                                                                                                                                                                                                                                                                                                                                                                                          </v>
          </cell>
          <cell r="C3989" t="str">
            <v xml:space="preserve">UN    </v>
          </cell>
          <cell r="D3989" t="str">
            <v>CR</v>
          </cell>
          <cell r="E3989" t="str">
            <v>1,91</v>
          </cell>
        </row>
        <row r="3990">
          <cell r="A3990">
            <v>39350</v>
          </cell>
          <cell r="B3990" t="str">
            <v xml:space="preserve">TAMPA PARA CONDULETE, EM PVC, PARA 1 MODULO RJ                                                                                                                                                                                                                                                                                                                                                                                                                                                            </v>
          </cell>
          <cell r="C3990" t="str">
            <v xml:space="preserve">UN    </v>
          </cell>
          <cell r="D3990" t="str">
            <v>CR</v>
          </cell>
          <cell r="E3990" t="str">
            <v>2,05</v>
          </cell>
        </row>
        <row r="3991">
          <cell r="A3991">
            <v>39351</v>
          </cell>
          <cell r="B3991" t="str">
            <v xml:space="preserve">TAMPA PARA CONDULETE, EM PVC, PARA 2 MODULOS RJ                                                                                                                                                                                                                                                                                                                                                                                                                                                           </v>
          </cell>
          <cell r="C3991" t="str">
            <v xml:space="preserve">UN    </v>
          </cell>
          <cell r="D3991" t="str">
            <v>CR</v>
          </cell>
          <cell r="E3991" t="str">
            <v>2,38</v>
          </cell>
        </row>
        <row r="3992">
          <cell r="A3992">
            <v>38837</v>
          </cell>
          <cell r="B3992" t="str">
            <v xml:space="preserve">TAMPAO / CAP, ROSCA MACHO, DN 1", PARA TUBO PEX PARA INST. AGUA QUENTE/FRIA                                                                                                                                                                                                                                                                                                                                                                                                                               </v>
          </cell>
          <cell r="C3992" t="str">
            <v xml:space="preserve">UN    </v>
          </cell>
          <cell r="D3992" t="str">
            <v>AS</v>
          </cell>
          <cell r="E3992" t="str">
            <v>7,14</v>
          </cell>
        </row>
        <row r="3993">
          <cell r="A3993">
            <v>38836</v>
          </cell>
          <cell r="B3993" t="str">
            <v xml:space="preserve">TAMPAO / CAP, ROSCA MACHO, DN 3/4", PARA TUBO PEX PARA INST. AGUA QUENTE/FRIA                                                                                                                                                                                                                                                                                                                                                                                                                             </v>
          </cell>
          <cell r="C3993" t="str">
            <v xml:space="preserve">UN    </v>
          </cell>
          <cell r="D3993" t="str">
            <v>AS</v>
          </cell>
          <cell r="E3993" t="str">
            <v>4,99</v>
          </cell>
        </row>
        <row r="3994">
          <cell r="A3994">
            <v>2666</v>
          </cell>
          <cell r="B3994" t="str">
            <v xml:space="preserve">TAMPAO / TERMINAL / PLUG, D = 1 1/4" , PARA DUTO CORRUGADO PEAD (CABEAMENTO SUBTERRANEO)                                                                                                                                                                                                                                                                                                                                                                                                                  </v>
          </cell>
          <cell r="C3994" t="str">
            <v xml:space="preserve">UN    </v>
          </cell>
          <cell r="D3994" t="str">
            <v>CR</v>
          </cell>
          <cell r="E3994" t="str">
            <v>5,78</v>
          </cell>
        </row>
        <row r="3995">
          <cell r="A3995">
            <v>2668</v>
          </cell>
          <cell r="B3995" t="str">
            <v xml:space="preserve">TAMPAO / TERMINAL / PLUG, D = 2" , PARA DUTO CORRUGADO PEAD (CABEAMENTO SUBTERRANEO)                                                                                                                                                                                                                                                                                                                                                                                                                      </v>
          </cell>
          <cell r="C3995" t="str">
            <v xml:space="preserve">UN    </v>
          </cell>
          <cell r="D3995" t="str">
            <v>CR</v>
          </cell>
          <cell r="E3995" t="str">
            <v>6,60</v>
          </cell>
        </row>
        <row r="3996">
          <cell r="A3996">
            <v>2664</v>
          </cell>
          <cell r="B3996" t="str">
            <v xml:space="preserve">TAMPAO / TERMINAL / PLUG, D = 3" , PARA DUTO CORRUGADO PEAD (CABEAMENTO SUBTERRANEO)                                                                                                                                                                                                                                                                                                                                                                                                                      </v>
          </cell>
          <cell r="C3996" t="str">
            <v xml:space="preserve">UN    </v>
          </cell>
          <cell r="D3996" t="str">
            <v>CR</v>
          </cell>
          <cell r="E3996" t="str">
            <v>9,74</v>
          </cell>
        </row>
        <row r="3997">
          <cell r="A3997">
            <v>2662</v>
          </cell>
          <cell r="B3997" t="str">
            <v xml:space="preserve">TAMPAO / TERMINAL / PLUG, D = 4" , PARA DUTO CORRUGADO PEAD (CABEAMENTO SUBTERRANEO)                                                                                                                                                                                                                                                                                                                                                                                                                      </v>
          </cell>
          <cell r="C3997" t="str">
            <v xml:space="preserve">UN    </v>
          </cell>
          <cell r="D3997" t="str">
            <v>CR</v>
          </cell>
          <cell r="E3997" t="str">
            <v>11,95</v>
          </cell>
        </row>
        <row r="3998">
          <cell r="A3998">
            <v>20964</v>
          </cell>
          <cell r="B3998" t="str">
            <v xml:space="preserve">TAMPAO COM CORRENTE, EM LATAO, ENGATE RAPIDO 1 1/2", PARA INSTALACAO PREDIAL DE COMBATE A INCENDIO                                                                                                                                                                                                                                                                                                                                                                                                        </v>
          </cell>
          <cell r="C3998" t="str">
            <v xml:space="preserve">UN    </v>
          </cell>
          <cell r="D3998" t="str">
            <v>AS</v>
          </cell>
          <cell r="E3998" t="str">
            <v>115,19</v>
          </cell>
        </row>
        <row r="3999">
          <cell r="A3999">
            <v>10905</v>
          </cell>
          <cell r="B3999" t="str">
            <v xml:space="preserve">TAMPAO COM CORRENTE, EM LATAO, ENGATE RAPIDO 2 1/2", PARA INSTALACAO PREDIAL DE COMBATE A INCENDIO                                                                                                                                                                                                                                                                                                                                                                                                        </v>
          </cell>
          <cell r="C3999" t="str">
            <v xml:space="preserve">UN    </v>
          </cell>
          <cell r="D3999" t="str">
            <v>AS</v>
          </cell>
          <cell r="E3999" t="str">
            <v>154,52</v>
          </cell>
        </row>
        <row r="4000">
          <cell r="A4000">
            <v>11289</v>
          </cell>
          <cell r="B4000" t="str">
            <v xml:space="preserve">TAMPAO FOFO ARTICULADO P/ REGISTRO, CLASSE A15 CARGA MAX 1,5 T, *200 X 200* MM                                                                                                                                                                                                                                                                                                                                                                                                                            </v>
          </cell>
          <cell r="C4000" t="str">
            <v xml:space="preserve">UN    </v>
          </cell>
          <cell r="D4000" t="str">
            <v>AS</v>
          </cell>
          <cell r="E4000" t="str">
            <v>98,97</v>
          </cell>
        </row>
        <row r="4001">
          <cell r="A4001">
            <v>11241</v>
          </cell>
          <cell r="B4001" t="str">
            <v xml:space="preserve">TAMPAO FOFO ARTICULADO P/ REGISTRO, CLASSE A15 CARGA MAXIMA 1,5 T, *400 X 400* MM                                                                                                                                                                                                                                                                                                                                                                                                                         </v>
          </cell>
          <cell r="C4001" t="str">
            <v xml:space="preserve">UN    </v>
          </cell>
          <cell r="D4001" t="str">
            <v>AS</v>
          </cell>
          <cell r="E4001" t="str">
            <v>247,44</v>
          </cell>
        </row>
        <row r="4002">
          <cell r="A4002">
            <v>11301</v>
          </cell>
          <cell r="B4002" t="str">
            <v xml:space="preserve">TAMPAO FOFO ARTICULADO, CLASSE B125 CARGA MAX 12,5 T, REDONDO, TAMPA 600 MM (COM INSCRICAO EM RELEVO DO TIPO DE REDE)                                                                                                                                                                                                                                                                                                                                                                                     </v>
          </cell>
          <cell r="C4002" t="str">
            <v xml:space="preserve">UN    </v>
          </cell>
          <cell r="D4002" t="str">
            <v>AS</v>
          </cell>
          <cell r="E4002" t="str">
            <v>627,44</v>
          </cell>
        </row>
        <row r="4003">
          <cell r="A4003">
            <v>21090</v>
          </cell>
          <cell r="B4003" t="str">
            <v xml:space="preserve">TAMPAO FOFO ARTICULADO, CLASSE D400 CARGA MAX 40 T, REDONDO, TAMPA 600 MM (COM INSCRICAO EM RELEVO DO TIPO DE REDE)                                                                                                                                                                                                                                                                                                                                                                                       </v>
          </cell>
          <cell r="C4003" t="str">
            <v xml:space="preserve">UN    </v>
          </cell>
          <cell r="D4003" t="str">
            <v>AS</v>
          </cell>
          <cell r="E4003" t="str">
            <v>768,83</v>
          </cell>
        </row>
        <row r="4004">
          <cell r="A4004">
            <v>11315</v>
          </cell>
          <cell r="B4004" t="str">
            <v xml:space="preserve">TAMPAO FOFO SIMPLES COM BASE, CLASSE A15 CARGA MAX 1,5 T, 300 X 300 MM (COM INSCRICAO EM RELEVO DO TIPO DE REDE)                                                                                                                                                                                                                                                                                                                                                                                          </v>
          </cell>
          <cell r="C4004" t="str">
            <v xml:space="preserve">UN    </v>
          </cell>
          <cell r="D4004" t="str">
            <v>AS</v>
          </cell>
          <cell r="E4004" t="str">
            <v>150,23</v>
          </cell>
        </row>
        <row r="4005">
          <cell r="A4005">
            <v>21071</v>
          </cell>
          <cell r="B4005" t="str">
            <v xml:space="preserve">TAMPAO FOFO SIMPLES COM BASE, CLASSE A15 CARGA MAX 1,5 T, 400 X 400 MM (COM INSCRICAO EM RELEVO DO TIPO DE REDE)                                                                                                                                                                                                                                                                                                                                                                                          </v>
          </cell>
          <cell r="C4005" t="str">
            <v xml:space="preserve">UN    </v>
          </cell>
          <cell r="D4005" t="str">
            <v>AS</v>
          </cell>
          <cell r="E4005" t="str">
            <v>229,76</v>
          </cell>
        </row>
        <row r="4006">
          <cell r="A4006">
            <v>14112</v>
          </cell>
          <cell r="B4006" t="str">
            <v xml:space="preserve">TAMPAO FOFO SIMPLES COM BASE, CLASSE A15 CARGA MAX 1,5 T, 400 X 600 MM (COM INSCRICAO EM RELEVO DO TIPO DE REDE)                                                                                                                                                                                                                                                                                                                                                                                          </v>
          </cell>
          <cell r="C4006" t="str">
            <v xml:space="preserve">UN    </v>
          </cell>
          <cell r="D4006" t="str">
            <v>AS</v>
          </cell>
          <cell r="E4006" t="str">
            <v>320,79</v>
          </cell>
        </row>
        <row r="4007">
          <cell r="A4007">
            <v>11316</v>
          </cell>
          <cell r="B4007" t="str">
            <v xml:space="preserve">TAMPAO FOFO SIMPLES COM BASE, CLASSE B125 CARGA MAX 12,5 T, REDONDO, TAMPA 500 MM (COM INSCRICAO EM RELEVO DO TIPO DE REDE)                                                                                                                                                                                                                                                                                                                                                                               </v>
          </cell>
          <cell r="C4007" t="str">
            <v xml:space="preserve">UN    </v>
          </cell>
          <cell r="D4007" t="str">
            <v>AS</v>
          </cell>
          <cell r="E4007" t="str">
            <v>494,88</v>
          </cell>
        </row>
        <row r="4008">
          <cell r="A4008">
            <v>6243</v>
          </cell>
          <cell r="B4008" t="str">
            <v xml:space="preserve">TAMPAO FOFO SIMPLES COM BASE, CLASSE B125 CARGA MAX 12,5 T, REDONDO, TAMPA 600 MM (COM INSCRICAO EM RELEVO DO TIPO DE REDE)                                                                                                                                                                                                                                                                                                                                                                               </v>
          </cell>
          <cell r="C4008" t="str">
            <v xml:space="preserve">UN    </v>
          </cell>
          <cell r="D4008" t="str">
            <v>AS</v>
          </cell>
          <cell r="E4008" t="str">
            <v>570,00</v>
          </cell>
        </row>
        <row r="4009">
          <cell r="A4009">
            <v>6240</v>
          </cell>
          <cell r="B4009" t="str">
            <v xml:space="preserve">TAMPAO FOFO SIMPLES COM BASE, CLASSE D400 CARGA MAX 40 T, REDONDO, TAMPA 600 MM, REDE PLUVIAL/ESGOTO (COM INSCRICAO EM RELEVO DO TIPO DE REDE)                                                                                                                                                                                                                                                                                                                                                            </v>
          </cell>
          <cell r="C4009" t="str">
            <v xml:space="preserve">UN    </v>
          </cell>
          <cell r="D4009" t="str">
            <v>AS</v>
          </cell>
          <cell r="E4009" t="str">
            <v>754,69</v>
          </cell>
        </row>
        <row r="4010">
          <cell r="A4010">
            <v>11296</v>
          </cell>
          <cell r="B4010" t="str">
            <v xml:space="preserve">TAMPAO FOFO SIMPLES COM BASE, CLASSE D400 CARGA MAX 40 T, REDONDO, TAMPA 900 MM (COM INSCRICAO EM RELEVO DO TIPO DE REDE)                                                                                                                                                                                                                                                                                                                                                                                 </v>
          </cell>
          <cell r="C4010" t="str">
            <v xml:space="preserve">UN    </v>
          </cell>
          <cell r="D4010" t="str">
            <v>AS</v>
          </cell>
          <cell r="E4010" t="str">
            <v>2.404,60</v>
          </cell>
        </row>
        <row r="4011">
          <cell r="A4011">
            <v>11299</v>
          </cell>
          <cell r="B4011" t="str">
            <v xml:space="preserve">TAMPAO FOFO SIMPLES, CLASSE A15 CARGA MAX 1,5 T, 550 X 1100 MM (COM INSCRICAO EM RELEVO DO TIPO DE REDE)                                                                                                                                                                                                                                                                                                                                                                                                  </v>
          </cell>
          <cell r="C4011" t="str">
            <v xml:space="preserve">UN    </v>
          </cell>
          <cell r="D4011" t="str">
            <v>AS</v>
          </cell>
          <cell r="E4011" t="str">
            <v>813,90</v>
          </cell>
        </row>
        <row r="4012">
          <cell r="A4012">
            <v>11688</v>
          </cell>
          <cell r="B4012" t="str">
            <v xml:space="preserve">TANQUE ACO INOXIDAVEL (ACO 304) COM ESFREGADOR E VALVULA, DE *50 X 40 X 22* CM                                                                                                                                                                                                                                                                                                                                                                                                                            </v>
          </cell>
          <cell r="C4012" t="str">
            <v xml:space="preserve">UN    </v>
          </cell>
          <cell r="D4012" t="str">
            <v>CR</v>
          </cell>
          <cell r="E4012" t="str">
            <v>448,17</v>
          </cell>
        </row>
        <row r="4013">
          <cell r="A4013">
            <v>37736</v>
          </cell>
          <cell r="B4013" t="str">
            <v xml:space="preserve">TANQUE DE ACO CARBONO NAO REVESTIDO, PARA TRANSPORTE DE AGUA COM CAPACIDADE DE 10 M3, COM BOMBA CENTRIFUGA POR TOMADA DE FORCA, VAZAO MAXIMA *75* M3/H (INCLUI MONTAGEM, NAO INCLUI CAMINHAO)                                                                                                                                                                                                                                                                                                             </v>
          </cell>
          <cell r="C4013" t="str">
            <v xml:space="preserve">UN    </v>
          </cell>
          <cell r="D4013" t="str">
            <v>AS</v>
          </cell>
          <cell r="E4013" t="str">
            <v>92.450,00</v>
          </cell>
        </row>
        <row r="4014">
          <cell r="A4014">
            <v>37739</v>
          </cell>
          <cell r="B4014" t="str">
            <v xml:space="preserve">TANQUE DE ACO PARA TRANSPORTE DE AGUA COM CAPACIDADE DE 14 M3 (INCLUI MONTAGEM, NAO INCLUI CAMINHAO)                                                                                                                                                                                                                                                                                                                                                                                                      </v>
          </cell>
          <cell r="C4014" t="str">
            <v xml:space="preserve">UN    </v>
          </cell>
          <cell r="D4014" t="str">
            <v>AS</v>
          </cell>
          <cell r="E4014" t="str">
            <v>113.784,61</v>
          </cell>
        </row>
        <row r="4015">
          <cell r="A4015">
            <v>37740</v>
          </cell>
          <cell r="B4015" t="str">
            <v xml:space="preserve">TANQUE DE ACO PARA TRANSPORTE DE AGUA COM CAPACIDADE DE 4 M3 (INCLUI MONTAGEM, NAO INCLUI CAMINHAO)                                                                                                                                                                                                                                                                                                                                                                                                       </v>
          </cell>
          <cell r="C4015" t="str">
            <v xml:space="preserve">UN    </v>
          </cell>
          <cell r="D4015" t="str">
            <v>AS</v>
          </cell>
          <cell r="E4015" t="str">
            <v>64.931,43</v>
          </cell>
        </row>
        <row r="4016">
          <cell r="A4016">
            <v>37738</v>
          </cell>
          <cell r="B4016" t="str">
            <v xml:space="preserve">TANQUE DE ACO PARA TRANSPORTE DE AGUA COM CAPACIDADE DE 6 M3 (INCLUI MONTAGEM, NAO INCLUI CAMINHAO)                                                                                                                                                                                                                                                                                                                                                                                                       </v>
          </cell>
          <cell r="C4016" t="str">
            <v xml:space="preserve">UN    </v>
          </cell>
          <cell r="D4016" t="str">
            <v>AS</v>
          </cell>
          <cell r="E4016" t="str">
            <v>77.144,73</v>
          </cell>
        </row>
        <row r="4017">
          <cell r="A4017">
            <v>37737</v>
          </cell>
          <cell r="B4017" t="str">
            <v xml:space="preserve">TANQUE DE ACO PARA TRANSPORTE DE AGUA COM CAPACIDADE DE 8 M3 (INCLUI MONTAGEM, NAO INCLUI CAMINHAO)                                                                                                                                                                                                                                                                                                                                                                                                       </v>
          </cell>
          <cell r="C4017" t="str">
            <v xml:space="preserve">UN    </v>
          </cell>
          <cell r="D4017" t="str">
            <v>AS</v>
          </cell>
          <cell r="E4017" t="str">
            <v>61.375,66</v>
          </cell>
        </row>
        <row r="4018">
          <cell r="A4018">
            <v>25014</v>
          </cell>
          <cell r="B4018" t="str">
            <v xml:space="preserve">TANQUE DE ASFALTO ESTACIONARIO COM MACARICO, CAPACIDADE 20.000 L                                                                                                                                                                                                                                                                                                                                                                                                                                          </v>
          </cell>
          <cell r="C4018" t="str">
            <v xml:space="preserve">UN    </v>
          </cell>
          <cell r="D4018" t="str">
            <v>AS</v>
          </cell>
          <cell r="E4018" t="str">
            <v>128.548,78</v>
          </cell>
        </row>
        <row r="4019">
          <cell r="A4019">
            <v>25013</v>
          </cell>
          <cell r="B4019" t="str">
            <v xml:space="preserve">TANQUE DE ASFALTO ESTACIONARIO COM SERPENTINA, CAPACIDADE 20.000 L                                                                                                                                                                                                                                                                                                                                                                                                                                        </v>
          </cell>
          <cell r="C4019" t="str">
            <v xml:space="preserve">UN    </v>
          </cell>
          <cell r="D4019" t="str">
            <v>AS</v>
          </cell>
          <cell r="E4019" t="str">
            <v>134.732,73</v>
          </cell>
        </row>
        <row r="4020">
          <cell r="A4020">
            <v>14405</v>
          </cell>
          <cell r="B4020" t="str">
            <v xml:space="preserve">TANQUE DE ASFALTO ESTACIONARIO COM SERPENTINA, CAPACIDADE 30.000 L                                                                                                                                                                                                                                                                                                                                                                                                                                        </v>
          </cell>
          <cell r="C4020" t="str">
            <v xml:space="preserve">UN    </v>
          </cell>
          <cell r="D4020" t="str">
            <v>AS</v>
          </cell>
          <cell r="E4020" t="str">
            <v>158.154,42</v>
          </cell>
        </row>
        <row r="4021">
          <cell r="A4021">
            <v>20271</v>
          </cell>
          <cell r="B4021" t="str">
            <v xml:space="preserve">TANQUE DE LOUCA BRANCA, COM COLUNA, *30* L                                                                                                                                                                                                                                                                                                                                                                                                                                                                </v>
          </cell>
          <cell r="C4021" t="str">
            <v xml:space="preserve">UN    </v>
          </cell>
          <cell r="D4021" t="str">
            <v>CR</v>
          </cell>
          <cell r="E4021" t="str">
            <v>605,20</v>
          </cell>
        </row>
        <row r="4022">
          <cell r="A4022">
            <v>10423</v>
          </cell>
          <cell r="B4022" t="str">
            <v xml:space="preserve">TANQUE DE LOUCA BRANCA, SUSPENSO, *20* L                                                                                                                                                                                                                                                                                                                                                                                                                                                                  </v>
          </cell>
          <cell r="C4022" t="str">
            <v xml:space="preserve">UN    </v>
          </cell>
          <cell r="D4022" t="str">
            <v>CR</v>
          </cell>
          <cell r="E4022" t="str">
            <v>444,35</v>
          </cell>
        </row>
        <row r="4023">
          <cell r="A4023">
            <v>36790</v>
          </cell>
          <cell r="B4023" t="str">
            <v xml:space="preserve">TANQUE DUPLO EM MARMORE SINTETICO COM CUBA LISA E ESFREGADOR, *110 X 60* CM                                                                                                                                                                                                                                                                                                                                                                                                                               </v>
          </cell>
          <cell r="C4023" t="str">
            <v xml:space="preserve">UN    </v>
          </cell>
          <cell r="D4023" t="str">
            <v>CR</v>
          </cell>
          <cell r="E4023" t="str">
            <v>325,18</v>
          </cell>
        </row>
        <row r="4024">
          <cell r="A4024">
            <v>37589</v>
          </cell>
          <cell r="B4024" t="str">
            <v xml:space="preserve">TANQUE SIMPLES EM MARMORE SINTETICO COM COLUNA, CAPACIDADE *22* L, *60 X 46* CM                                                                                                                                                                                                                                                                                                                                                                                                                           </v>
          </cell>
          <cell r="C4024" t="str">
            <v xml:space="preserve">UN    </v>
          </cell>
          <cell r="D4024" t="str">
            <v>CR</v>
          </cell>
          <cell r="E4024" t="str">
            <v>398,43</v>
          </cell>
        </row>
        <row r="4025">
          <cell r="A4025">
            <v>11690</v>
          </cell>
          <cell r="B4025" t="str">
            <v xml:space="preserve">TANQUE SIMPLES EM MARMORE SINTETICO DE FIXAR NA PAREDE, CAPACIDADE *22* L, *60 X 46* CM                                                                                                                                                                                                                                                                                                                                                                                                                   </v>
          </cell>
          <cell r="C4025" t="str">
            <v xml:space="preserve">UN    </v>
          </cell>
          <cell r="D4025" t="str">
            <v>CR</v>
          </cell>
          <cell r="E4025" t="str">
            <v>211,66</v>
          </cell>
        </row>
        <row r="4026">
          <cell r="A4026">
            <v>20234</v>
          </cell>
          <cell r="B4026" t="str">
            <v xml:space="preserve">TANQUE SIMPLES EM MARMORE SINTETICO SUSPENSO, CAPACIDADE *38* L, *60 X 60* CM                                                                                                                                                                                                                                                                                                                                                                                                                             </v>
          </cell>
          <cell r="C4026" t="str">
            <v xml:space="preserve">UN    </v>
          </cell>
          <cell r="D4026" t="str">
            <v>CR</v>
          </cell>
          <cell r="E4026" t="str">
            <v>267,86</v>
          </cell>
        </row>
        <row r="4027">
          <cell r="A4027">
            <v>4763</v>
          </cell>
          <cell r="B4027" t="str">
            <v xml:space="preserve">TAQUEADOR OU TAQUEIRO (HORISTA)                                                                                                                                                                                                                                                                                                                                                                                                                                                                           </v>
          </cell>
          <cell r="C4027" t="str">
            <v xml:space="preserve">H     </v>
          </cell>
          <cell r="D4027" t="str">
            <v>CR</v>
          </cell>
          <cell r="E4027" t="str">
            <v>17,81</v>
          </cell>
        </row>
        <row r="4028">
          <cell r="A4028">
            <v>41070</v>
          </cell>
          <cell r="B4028" t="str">
            <v xml:space="preserve">TAQUEADOR OU TAQUEIRO (MENSALISTA)                                                                                                                                                                                                                                                                                                                                                                                                                                                                        </v>
          </cell>
          <cell r="C4028" t="str">
            <v xml:space="preserve">MES   </v>
          </cell>
          <cell r="D4028" t="str">
            <v>CR</v>
          </cell>
          <cell r="E4028" t="str">
            <v>3.129,94</v>
          </cell>
        </row>
        <row r="4029">
          <cell r="A4029">
            <v>44480</v>
          </cell>
          <cell r="B4029" t="str">
            <v xml:space="preserve">TARIFA "A" ENTRE  0 E 20M3 FORNECIMENTO  D'AGUA                                                                                                                                                                                                                                                                                                                                                                                                                                                           </v>
          </cell>
          <cell r="C4029" t="str">
            <v xml:space="preserve">M3    </v>
          </cell>
          <cell r="D4029" t="str">
            <v>CR</v>
          </cell>
          <cell r="E4029" t="str">
            <v>16,65</v>
          </cell>
        </row>
        <row r="4030">
          <cell r="A4030">
            <v>11457</v>
          </cell>
          <cell r="B4030" t="str">
            <v xml:space="preserve">TARJETA LIVRE / OCUPADO PARA PORTA DE BANHEIRO, CORPO EM ZAMAC E ESPELHO EM LATAO                                                                                                                                                                                                                                                                                                                                                                                                                         </v>
          </cell>
          <cell r="C4030" t="str">
            <v xml:space="preserve">UN    </v>
          </cell>
          <cell r="D4030" t="str">
            <v>CR</v>
          </cell>
          <cell r="E4030" t="str">
            <v>47,56</v>
          </cell>
        </row>
        <row r="4031">
          <cell r="A4031">
            <v>44073</v>
          </cell>
          <cell r="B4031" t="str">
            <v xml:space="preserve">TARUGO DELIMITADOR DE PROFUNDIDADE EM ESPUMA DE POLIETILENO DE BAIXA DENSIDADE 10 MM, CINZA                                                                                                                                                                                                                                                                                                                                                                                                               </v>
          </cell>
          <cell r="C4031" t="str">
            <v xml:space="preserve">M     </v>
          </cell>
          <cell r="D4031" t="str">
            <v>CR</v>
          </cell>
          <cell r="E4031" t="str">
            <v>0,70</v>
          </cell>
        </row>
        <row r="4032">
          <cell r="A4032">
            <v>44253</v>
          </cell>
          <cell r="B4032" t="str">
            <v xml:space="preserve">TE CPVC, SOLDAVEL, 90 GRAUS, 114 MM, PARA AGUA QUENTE PREDIAL                                                                                                                                                                                                                                                                                                                                                                                                                                             </v>
          </cell>
          <cell r="C4032" t="str">
            <v xml:space="preserve">UN    </v>
          </cell>
          <cell r="D4032" t="str">
            <v>CR</v>
          </cell>
          <cell r="E4032" t="str">
            <v>254,09</v>
          </cell>
        </row>
        <row r="4033">
          <cell r="A4033">
            <v>21121</v>
          </cell>
          <cell r="B4033" t="str">
            <v xml:space="preserve">TE CPVC, SOLDAVEL, 90 GRAUS, 15 MM, PARA AGUA QUENTE PREDIAL                                                                                                                                                                                                                                                                                                                                                                                                                                              </v>
          </cell>
          <cell r="C4033" t="str">
            <v xml:space="preserve">UN    </v>
          </cell>
          <cell r="D4033" t="str">
            <v>CR</v>
          </cell>
          <cell r="E4033" t="str">
            <v>3,64</v>
          </cell>
        </row>
        <row r="4034">
          <cell r="A4034">
            <v>38010</v>
          </cell>
          <cell r="B4034" t="str">
            <v xml:space="preserve">TE CPVC, SOLDAVEL, 90 GRAUS, 22 MM, PARA AGUA QUENTE PREDIAL                                                                                                                                                                                                                                                                                                                                                                                                                                              </v>
          </cell>
          <cell r="C4034" t="str">
            <v xml:space="preserve">UN    </v>
          </cell>
          <cell r="D4034" t="str">
            <v>CR</v>
          </cell>
          <cell r="E4034" t="str">
            <v>4,54</v>
          </cell>
        </row>
        <row r="4035">
          <cell r="A4035">
            <v>38011</v>
          </cell>
          <cell r="B4035" t="str">
            <v xml:space="preserve">TE CPVC, SOLDAVEL, 90 GRAUS, 28 MM, PARA AGUA QUENTE PREDIAL                                                                                                                                                                                                                                                                                                                                                                                                                                              </v>
          </cell>
          <cell r="C4035" t="str">
            <v xml:space="preserve">UN    </v>
          </cell>
          <cell r="D4035" t="str">
            <v>CR</v>
          </cell>
          <cell r="E4035" t="str">
            <v>9,09</v>
          </cell>
        </row>
        <row r="4036">
          <cell r="A4036">
            <v>38012</v>
          </cell>
          <cell r="B4036" t="str">
            <v xml:space="preserve">TE CPVC, SOLDAVEL, 90 GRAUS, 35 MM, PARA AGUA QUENTE PREDIAL                                                                                                                                                                                                                                                                                                                                                                                                                                              </v>
          </cell>
          <cell r="C4036" t="str">
            <v xml:space="preserve">UN    </v>
          </cell>
          <cell r="D4036" t="str">
            <v>CR</v>
          </cell>
          <cell r="E4036" t="str">
            <v>34,68</v>
          </cell>
        </row>
        <row r="4037">
          <cell r="A4037">
            <v>38013</v>
          </cell>
          <cell r="B4037" t="str">
            <v xml:space="preserve">TE CPVC, SOLDAVEL, 90 GRAUS, 42 MM, PARA AGUA QUENTE PREDIAL                                                                                                                                                                                                                                                                                                                                                                                                                                              </v>
          </cell>
          <cell r="C4037" t="str">
            <v xml:space="preserve">UN    </v>
          </cell>
          <cell r="D4037" t="str">
            <v>CR</v>
          </cell>
          <cell r="E4037" t="str">
            <v>44,56</v>
          </cell>
        </row>
        <row r="4038">
          <cell r="A4038">
            <v>38014</v>
          </cell>
          <cell r="B4038" t="str">
            <v xml:space="preserve">TE CPVC, SOLDAVEL, 90 GRAUS, 54 MM, PARA AGUA QUENTE PREDIAL                                                                                                                                                                                                                                                                                                                                                                                                                                              </v>
          </cell>
          <cell r="C4038" t="str">
            <v xml:space="preserve">UN    </v>
          </cell>
          <cell r="D4038" t="str">
            <v>CR</v>
          </cell>
          <cell r="E4038" t="str">
            <v>74,41</v>
          </cell>
        </row>
        <row r="4039">
          <cell r="A4039">
            <v>38015</v>
          </cell>
          <cell r="B4039" t="str">
            <v xml:space="preserve">TE CPVC, SOLDAVEL, 90 GRAUS, 73 MM, PARA AGUA QUENTE PREDIAL                                                                                                                                                                                                                                                                                                                                                                                                                                              </v>
          </cell>
          <cell r="C4039" t="str">
            <v xml:space="preserve">UN    </v>
          </cell>
          <cell r="D4039" t="str">
            <v>CR</v>
          </cell>
          <cell r="E4039" t="str">
            <v>174,94</v>
          </cell>
        </row>
        <row r="4040">
          <cell r="A4040">
            <v>38016</v>
          </cell>
          <cell r="B4040" t="str">
            <v xml:space="preserve">TE CPVC, SOLDAVEL, 90 GRAUS, 89 MM, PARA AGUA QUENTE PREDIAL                                                                                                                                                                                                                                                                                                                                                                                                                                              </v>
          </cell>
          <cell r="C4040" t="str">
            <v xml:space="preserve">UN    </v>
          </cell>
          <cell r="D4040" t="str">
            <v>CR</v>
          </cell>
          <cell r="E4040" t="str">
            <v>203,43</v>
          </cell>
        </row>
        <row r="4041">
          <cell r="A4041">
            <v>12741</v>
          </cell>
          <cell r="B4041" t="str">
            <v xml:space="preserve">TE DE COBRE (REF 611) SEM ANEL DE SOLDA, BOLSA X BOLSA X BOLSA, 104 MM                                                                                                                                                                                                                                                                                                                                                                                                                                    </v>
          </cell>
          <cell r="C4041" t="str">
            <v xml:space="preserve">UN    </v>
          </cell>
          <cell r="D4041" t="str">
            <v>AS</v>
          </cell>
          <cell r="E4041" t="str">
            <v>1.367,86</v>
          </cell>
        </row>
        <row r="4042">
          <cell r="A4042">
            <v>12733</v>
          </cell>
          <cell r="B4042" t="str">
            <v xml:space="preserve">TE DE COBRE (REF 611) SEM ANEL DE SOLDA, BOLSA X BOLSA X BOLSA, 15 MM                                                                                                                                                                                                                                                                                                                                                                                                                                     </v>
          </cell>
          <cell r="C4042" t="str">
            <v xml:space="preserve">UN    </v>
          </cell>
          <cell r="D4042" t="str">
            <v>AS</v>
          </cell>
          <cell r="E4042" t="str">
            <v>6,88</v>
          </cell>
        </row>
        <row r="4043">
          <cell r="A4043">
            <v>12734</v>
          </cell>
          <cell r="B4043" t="str">
            <v xml:space="preserve">TE DE COBRE (REF 611) SEM ANEL DE SOLDA, BOLSA X BOLSA X BOLSA, 22 MM                                                                                                                                                                                                                                                                                                                                                                                                                                     </v>
          </cell>
          <cell r="C4043" t="str">
            <v xml:space="preserve">UN    </v>
          </cell>
          <cell r="D4043" t="str">
            <v>AS</v>
          </cell>
          <cell r="E4043" t="str">
            <v>14,67</v>
          </cell>
        </row>
        <row r="4044">
          <cell r="A4044">
            <v>12735</v>
          </cell>
          <cell r="B4044" t="str">
            <v xml:space="preserve">TE DE COBRE (REF 611) SEM ANEL DE SOLDA, BOLSA X BOLSA X BOLSA, 28 MM                                                                                                                                                                                                                                                                                                                                                                                                                                     </v>
          </cell>
          <cell r="C4044" t="str">
            <v xml:space="preserve">UN    </v>
          </cell>
          <cell r="D4044" t="str">
            <v>AS</v>
          </cell>
          <cell r="E4044" t="str">
            <v>24,13</v>
          </cell>
        </row>
        <row r="4045">
          <cell r="A4045">
            <v>12736</v>
          </cell>
          <cell r="B4045" t="str">
            <v xml:space="preserve">TE DE COBRE (REF 611) SEM ANEL DE SOLDA, BOLSA X BOLSA X BOLSA, 35 MM                                                                                                                                                                                                                                                                                                                                                                                                                                     </v>
          </cell>
          <cell r="C4045" t="str">
            <v xml:space="preserve">UN    </v>
          </cell>
          <cell r="D4045" t="str">
            <v>AS</v>
          </cell>
          <cell r="E4045" t="str">
            <v>55,17</v>
          </cell>
        </row>
        <row r="4046">
          <cell r="A4046">
            <v>12737</v>
          </cell>
          <cell r="B4046" t="str">
            <v xml:space="preserve">TE DE COBRE (REF 611) SEM ANEL DE SOLDA, BOLSA X BOLSA X BOLSA, 42 MM                                                                                                                                                                                                                                                                                                                                                                                                                                     </v>
          </cell>
          <cell r="C4046" t="str">
            <v xml:space="preserve">UN    </v>
          </cell>
          <cell r="D4046" t="str">
            <v>AS</v>
          </cell>
          <cell r="E4046" t="str">
            <v>71,07</v>
          </cell>
        </row>
        <row r="4047">
          <cell r="A4047">
            <v>12738</v>
          </cell>
          <cell r="B4047" t="str">
            <v xml:space="preserve">TE DE COBRE (REF 611) SEM ANEL DE SOLDA, BOLSA X BOLSA X BOLSA, 54 MM                                                                                                                                                                                                                                                                                                                                                                                                                                     </v>
          </cell>
          <cell r="C4047" t="str">
            <v xml:space="preserve">UN    </v>
          </cell>
          <cell r="D4047" t="str">
            <v>AS</v>
          </cell>
          <cell r="E4047" t="str">
            <v>140,47</v>
          </cell>
        </row>
        <row r="4048">
          <cell r="A4048">
            <v>12739</v>
          </cell>
          <cell r="B4048" t="str">
            <v xml:space="preserve">TE DE COBRE (REF 611) SEM ANEL DE SOLDA, BOLSA X BOLSA X BOLSA, 66 MM                                                                                                                                                                                                                                                                                                                                                                                                                                     </v>
          </cell>
          <cell r="C4048" t="str">
            <v xml:space="preserve">UN    </v>
          </cell>
          <cell r="D4048" t="str">
            <v>AS</v>
          </cell>
          <cell r="E4048" t="str">
            <v>399,86</v>
          </cell>
        </row>
        <row r="4049">
          <cell r="A4049">
            <v>12740</v>
          </cell>
          <cell r="B4049" t="str">
            <v xml:space="preserve">TE DE COBRE (REF 611) SEM ANEL DE SOLDA, BOLSA X BOLSA X BOLSA, 79 MM                                                                                                                                                                                                                                                                                                                                                                                                                                     </v>
          </cell>
          <cell r="C4049" t="str">
            <v xml:space="preserve">UN    </v>
          </cell>
          <cell r="D4049" t="str">
            <v>AS</v>
          </cell>
          <cell r="E4049" t="str">
            <v>625,61</v>
          </cell>
        </row>
        <row r="4050">
          <cell r="A4050">
            <v>6297</v>
          </cell>
          <cell r="B4050" t="str">
            <v xml:space="preserve">TE DE FERRO GALVANIZADO, DE 1 1/2"                                                                                                                                                                                                                                                                                                                                                                                                                                                                        </v>
          </cell>
          <cell r="C4050" t="str">
            <v xml:space="preserve">UN    </v>
          </cell>
          <cell r="D4050" t="str">
            <v>AS</v>
          </cell>
          <cell r="E4050" t="str">
            <v>43,24</v>
          </cell>
        </row>
        <row r="4051">
          <cell r="A4051">
            <v>6296</v>
          </cell>
          <cell r="B4051" t="str">
            <v xml:space="preserve">TE DE FERRO GALVANIZADO, DE 1 1/4"                                                                                                                                                                                                                                                                                                                                                                                                                                                                        </v>
          </cell>
          <cell r="C4051" t="str">
            <v xml:space="preserve">UN    </v>
          </cell>
          <cell r="D4051" t="str">
            <v>AS</v>
          </cell>
          <cell r="E4051" t="str">
            <v>34,13</v>
          </cell>
        </row>
        <row r="4052">
          <cell r="A4052">
            <v>6294</v>
          </cell>
          <cell r="B4052" t="str">
            <v xml:space="preserve">TE DE FERRO GALVANIZADO, DE 1/2"                                                                                                                                                                                                                                                                                                                                                                                                                                                                          </v>
          </cell>
          <cell r="C4052" t="str">
            <v xml:space="preserve">UN    </v>
          </cell>
          <cell r="D4052" t="str">
            <v>AS</v>
          </cell>
          <cell r="E4052" t="str">
            <v>9,73</v>
          </cell>
        </row>
        <row r="4053">
          <cell r="A4053">
            <v>6323</v>
          </cell>
          <cell r="B4053" t="str">
            <v xml:space="preserve">TE DE FERRO GALVANIZADO, DE 1"                                                                                                                                                                                                                                                                                                                                                                                                                                                                            </v>
          </cell>
          <cell r="C4053" t="str">
            <v xml:space="preserve">UN    </v>
          </cell>
          <cell r="D4053" t="str">
            <v>AS</v>
          </cell>
          <cell r="E4053" t="str">
            <v>22,30</v>
          </cell>
        </row>
        <row r="4054">
          <cell r="A4054">
            <v>6299</v>
          </cell>
          <cell r="B4054" t="str">
            <v xml:space="preserve">TE DE FERRO GALVANIZADO, DE 2 1/2"                                                                                                                                                                                                                                                                                                                                                                                                                                                                        </v>
          </cell>
          <cell r="C4054" t="str">
            <v xml:space="preserve">UN    </v>
          </cell>
          <cell r="D4054" t="str">
            <v>AS</v>
          </cell>
          <cell r="E4054" t="str">
            <v>130,04</v>
          </cell>
        </row>
        <row r="4055">
          <cell r="A4055">
            <v>6298</v>
          </cell>
          <cell r="B4055" t="str">
            <v xml:space="preserve">TE DE FERRO GALVANIZADO, DE 2"                                                                                                                                                                                                                                                                                                                                                                                                                                                                            </v>
          </cell>
          <cell r="C4055" t="str">
            <v xml:space="preserve">UN    </v>
          </cell>
          <cell r="D4055" t="str">
            <v>AS</v>
          </cell>
          <cell r="E4055" t="str">
            <v>68,49</v>
          </cell>
        </row>
        <row r="4056">
          <cell r="A4056">
            <v>6295</v>
          </cell>
          <cell r="B4056" t="str">
            <v xml:space="preserve">TE DE FERRO GALVANIZADO, DE 3/4"                                                                                                                                                                                                                                                                                                                                                                                                                                                                          </v>
          </cell>
          <cell r="C4056" t="str">
            <v xml:space="preserve">UN    </v>
          </cell>
          <cell r="D4056" t="str">
            <v>AS</v>
          </cell>
          <cell r="E4056" t="str">
            <v>13,85</v>
          </cell>
        </row>
        <row r="4057">
          <cell r="A4057">
            <v>6322</v>
          </cell>
          <cell r="B4057" t="str">
            <v xml:space="preserve">TE DE FERRO GALVANIZADO, DE 3"                                                                                                                                                                                                                                                                                                                                                                                                                                                                            </v>
          </cell>
          <cell r="C4057" t="str">
            <v xml:space="preserve">UN    </v>
          </cell>
          <cell r="D4057" t="str">
            <v>AS</v>
          </cell>
          <cell r="E4057" t="str">
            <v>174,17</v>
          </cell>
        </row>
        <row r="4058">
          <cell r="A4058">
            <v>6300</v>
          </cell>
          <cell r="B4058" t="str">
            <v xml:space="preserve">TE DE FERRO GALVANIZADO, DE 4"                                                                                                                                                                                                                                                                                                                                                                                                                                                                            </v>
          </cell>
          <cell r="C4058" t="str">
            <v xml:space="preserve">UN    </v>
          </cell>
          <cell r="D4058" t="str">
            <v>AS</v>
          </cell>
          <cell r="E4058" t="str">
            <v>321,11</v>
          </cell>
        </row>
        <row r="4059">
          <cell r="A4059">
            <v>6321</v>
          </cell>
          <cell r="B4059" t="str">
            <v xml:space="preserve">TE DE FERRO GALVANIZADO, DE 5"                                                                                                                                                                                                                                                                                                                                                                                                                                                                            </v>
          </cell>
          <cell r="C4059" t="str">
            <v xml:space="preserve">UN    </v>
          </cell>
          <cell r="D4059" t="str">
            <v>AS</v>
          </cell>
          <cell r="E4059" t="str">
            <v>458,69</v>
          </cell>
        </row>
        <row r="4060">
          <cell r="A4060">
            <v>6301</v>
          </cell>
          <cell r="B4060" t="str">
            <v xml:space="preserve">TE DE FERRO GALVANIZADO, DE 6"                                                                                                                                                                                                                                                                                                                                                                                                                                                                            </v>
          </cell>
          <cell r="C4060" t="str">
            <v xml:space="preserve">UN    </v>
          </cell>
          <cell r="D4060" t="str">
            <v>AS</v>
          </cell>
          <cell r="E4060" t="str">
            <v>1.075,12</v>
          </cell>
        </row>
        <row r="4061">
          <cell r="A4061">
            <v>7105</v>
          </cell>
          <cell r="B4061" t="str">
            <v xml:space="preserve">TE DE INSPECAO, PVC,  100 X 75 MM, SERIE NORMAL PARA ESGOTO PREDIAL                                                                                                                                                                                                                                                                                                                                                                                                                                       </v>
          </cell>
          <cell r="C4061" t="str">
            <v xml:space="preserve">UN    </v>
          </cell>
          <cell r="D4061" t="str">
            <v>CR</v>
          </cell>
          <cell r="E4061" t="str">
            <v>44,06</v>
          </cell>
        </row>
        <row r="4062">
          <cell r="A4062">
            <v>20183</v>
          </cell>
          <cell r="B4062" t="str">
            <v xml:space="preserve">TE DE INSPECAO, PVC, SERIE R, 100 X 75 MM, PARA ESGOTO PREDIAL                                                                                                                                                                                                                                                                                                                                                                                                                                            </v>
          </cell>
          <cell r="C4062" t="str">
            <v xml:space="preserve">UN    </v>
          </cell>
          <cell r="D4062" t="str">
            <v>CR</v>
          </cell>
          <cell r="E4062" t="str">
            <v>54,28</v>
          </cell>
        </row>
        <row r="4063">
          <cell r="A4063">
            <v>38448</v>
          </cell>
          <cell r="B4063" t="str">
            <v xml:space="preserve">TE DE INSPECAO, PVC, SERIE R, 150 X 100 MM, PARA ESGOTO PREDIAL                                                                                                                                                                                                                                                                                                                                                                                                                                           </v>
          </cell>
          <cell r="C4063" t="str">
            <v xml:space="preserve">UN    </v>
          </cell>
          <cell r="D4063" t="str">
            <v>CR</v>
          </cell>
          <cell r="E4063" t="str">
            <v>246,31</v>
          </cell>
        </row>
        <row r="4064">
          <cell r="A4064">
            <v>20182</v>
          </cell>
          <cell r="B4064" t="str">
            <v xml:space="preserve">TE DE INSPECAO, PVC, SERIE R, 75 X 75 MM, PARA ESGOTO PREDIAL                                                                                                                                                                                                                                                                                                                                                                                                                                             </v>
          </cell>
          <cell r="C4064" t="str">
            <v xml:space="preserve">UN    </v>
          </cell>
          <cell r="D4064" t="str">
            <v>CR</v>
          </cell>
          <cell r="E4064" t="str">
            <v>31,56</v>
          </cell>
        </row>
        <row r="4065">
          <cell r="A4065">
            <v>7119</v>
          </cell>
          <cell r="B4065" t="str">
            <v xml:space="preserve">TE DE REDUCAO COM ROSCA, PVC, 90 GRAUS, 1 X 3/4", PARA AGUA FRIA PREDIAL                                                                                                                                                                                                                                                                                                                                                                                                                                  </v>
          </cell>
          <cell r="C4065" t="str">
            <v xml:space="preserve">UN    </v>
          </cell>
          <cell r="D4065" t="str">
            <v>CR</v>
          </cell>
          <cell r="E4065" t="str">
            <v>14,66</v>
          </cell>
        </row>
        <row r="4066">
          <cell r="A4066">
            <v>7126</v>
          </cell>
          <cell r="B4066" t="str">
            <v xml:space="preserve">TE DE REDUCAO COM ROSCA, PVC, 90 GRAUS, 1.1/2" X 3/4", AGUA FRIA PREDIAL                                                                                                                                                                                                                                                                                                                                                                                                                                  </v>
          </cell>
          <cell r="C4066" t="str">
            <v xml:space="preserve">UN    </v>
          </cell>
          <cell r="D4066" t="str">
            <v>CR</v>
          </cell>
          <cell r="E4066" t="str">
            <v>29,92</v>
          </cell>
        </row>
        <row r="4067">
          <cell r="A4067">
            <v>7120</v>
          </cell>
          <cell r="B4067" t="str">
            <v xml:space="preserve">TE DE REDUCAO COM ROSCA, PVC, 90 GRAUS, 3/4 X 1/2", PARA AGUA FRIA PREDIAL                                                                                                                                                                                                                                                                                                                                                                                                                                </v>
          </cell>
          <cell r="C4067" t="str">
            <v xml:space="preserve">UN    </v>
          </cell>
          <cell r="D4067" t="str">
            <v>CR</v>
          </cell>
          <cell r="E4067" t="str">
            <v>11,25</v>
          </cell>
        </row>
        <row r="4068">
          <cell r="A4068">
            <v>6319</v>
          </cell>
          <cell r="B4068" t="str">
            <v xml:space="preserve">TE DE REDUCAO DE FERRO GALVANIZADO, COM ROSCA BSP, DE 1 1/2" X 1"                                                                                                                                                                                                                                                                                                                                                                                                                                         </v>
          </cell>
          <cell r="C4068" t="str">
            <v xml:space="preserve">UN    </v>
          </cell>
          <cell r="D4068" t="str">
            <v>AS</v>
          </cell>
          <cell r="E4068" t="str">
            <v>50,80</v>
          </cell>
        </row>
        <row r="4069">
          <cell r="A4069">
            <v>6304</v>
          </cell>
          <cell r="B4069" t="str">
            <v xml:space="preserve">TE DE REDUCAO DE FERRO GALVANIZADO, COM ROSCA BSP, DE 1 1/2" X 3/4"                                                                                                                                                                                                                                                                                                                                                                                                                                       </v>
          </cell>
          <cell r="C4069" t="str">
            <v xml:space="preserve">UN    </v>
          </cell>
          <cell r="D4069" t="str">
            <v>AS</v>
          </cell>
          <cell r="E4069" t="str">
            <v>50,80</v>
          </cell>
        </row>
        <row r="4070">
          <cell r="A4070">
            <v>21116</v>
          </cell>
          <cell r="B4070" t="str">
            <v xml:space="preserve">TE DE REDUCAO DE FERRO GALVANIZADO, COM ROSCA BSP, DE 1 1/4" X 3/4"                                                                                                                                                                                                                                                                                                                                                                                                                                       </v>
          </cell>
          <cell r="C4070" t="str">
            <v xml:space="preserve">UN    </v>
          </cell>
          <cell r="D4070" t="str">
            <v>AS</v>
          </cell>
          <cell r="E4070" t="str">
            <v>38,46</v>
          </cell>
        </row>
        <row r="4071">
          <cell r="A4071">
            <v>6320</v>
          </cell>
          <cell r="B4071" t="str">
            <v xml:space="preserve">TE DE REDUCAO DE FERRO GALVANIZADO, COM ROSCA BSP, DE 1" X 1/2"                                                                                                                                                                                                                                                                                                                                                                                                                                           </v>
          </cell>
          <cell r="C4071" t="str">
            <v xml:space="preserve">UN    </v>
          </cell>
          <cell r="D4071" t="str">
            <v>AS</v>
          </cell>
          <cell r="E4071" t="str">
            <v>26,16</v>
          </cell>
        </row>
        <row r="4072">
          <cell r="A4072">
            <v>6303</v>
          </cell>
          <cell r="B4072" t="str">
            <v xml:space="preserve">TE DE REDUCAO DE FERRO GALVANIZADO, COM ROSCA BSP, DE 1" X 3/4"                                                                                                                                                                                                                                                                                                                                                                                                                                           </v>
          </cell>
          <cell r="C4072" t="str">
            <v xml:space="preserve">UN    </v>
          </cell>
          <cell r="D4072" t="str">
            <v>AS</v>
          </cell>
          <cell r="E4072" t="str">
            <v>26,16</v>
          </cell>
        </row>
        <row r="4073">
          <cell r="A4073">
            <v>6308</v>
          </cell>
          <cell r="B4073" t="str">
            <v xml:space="preserve">TE DE REDUCAO DE FERRO GALVANIZADO, COM ROSCA BSP, DE 2 1/2" X 1 1/2"                                                                                                                                                                                                                                                                                                                                                                                                                                     </v>
          </cell>
          <cell r="C4073" t="str">
            <v xml:space="preserve">UN    </v>
          </cell>
          <cell r="D4073" t="str">
            <v>AS</v>
          </cell>
          <cell r="E4073" t="str">
            <v>140,56</v>
          </cell>
        </row>
        <row r="4074">
          <cell r="A4074">
            <v>6317</v>
          </cell>
          <cell r="B4074" t="str">
            <v xml:space="preserve">TE DE REDUCAO DE FERRO GALVANIZADO, COM ROSCA BSP, DE 2 1/2" X 1 1/4"                                                                                                                                                                                                                                                                                                                                                                                                                                     </v>
          </cell>
          <cell r="C4074" t="str">
            <v xml:space="preserve">UN    </v>
          </cell>
          <cell r="D4074" t="str">
            <v>AS</v>
          </cell>
          <cell r="E4074" t="str">
            <v>140,56</v>
          </cell>
        </row>
        <row r="4075">
          <cell r="A4075">
            <v>6307</v>
          </cell>
          <cell r="B4075" t="str">
            <v xml:space="preserve">TE DE REDUCAO DE FERRO GALVANIZADO, COM ROSCA BSP, DE 2 1/2" X 1"                                                                                                                                                                                                                                                                                                                                                                                                                                         </v>
          </cell>
          <cell r="C4075" t="str">
            <v xml:space="preserve">UN    </v>
          </cell>
          <cell r="D4075" t="str">
            <v>AS</v>
          </cell>
          <cell r="E4075" t="str">
            <v>140,56</v>
          </cell>
        </row>
        <row r="4076">
          <cell r="A4076">
            <v>6309</v>
          </cell>
          <cell r="B4076" t="str">
            <v xml:space="preserve">TE DE REDUCAO DE FERRO GALVANIZADO, COM ROSCA BSP, DE 2 1/2" X 2"                                                                                                                                                                                                                                                                                                                                                                                                                                         </v>
          </cell>
          <cell r="C4076" t="str">
            <v xml:space="preserve">UN    </v>
          </cell>
          <cell r="D4076" t="str">
            <v>AS</v>
          </cell>
          <cell r="E4076" t="str">
            <v>144,64</v>
          </cell>
        </row>
        <row r="4077">
          <cell r="A4077">
            <v>6318</v>
          </cell>
          <cell r="B4077" t="str">
            <v xml:space="preserve">TE DE REDUCAO DE FERRO GALVANIZADO, COM ROSCA BSP, DE 2" X 1 1/2"                                                                                                                                                                                                                                                                                                                                                                                                                                         </v>
          </cell>
          <cell r="C4077" t="str">
            <v xml:space="preserve">UN    </v>
          </cell>
          <cell r="D4077" t="str">
            <v>AS</v>
          </cell>
          <cell r="E4077" t="str">
            <v>75,82</v>
          </cell>
        </row>
        <row r="4078">
          <cell r="A4078">
            <v>6306</v>
          </cell>
          <cell r="B4078" t="str">
            <v xml:space="preserve">TE DE REDUCAO DE FERRO GALVANIZADO, COM ROSCA BSP, DE 2" X 1 1/4"                                                                                                                                                                                                                                                                                                                                                                                                                                         </v>
          </cell>
          <cell r="C4078" t="str">
            <v xml:space="preserve">UN    </v>
          </cell>
          <cell r="D4078" t="str">
            <v>AS</v>
          </cell>
          <cell r="E4078" t="str">
            <v>75,82</v>
          </cell>
        </row>
        <row r="4079">
          <cell r="A4079">
            <v>6305</v>
          </cell>
          <cell r="B4079" t="str">
            <v xml:space="preserve">TE DE REDUCAO DE FERRO GALVANIZADO, COM ROSCA BSP, DE 2" X 1"                                                                                                                                                                                                                                                                                                                                                                                                                                             </v>
          </cell>
          <cell r="C4079" t="str">
            <v xml:space="preserve">UN    </v>
          </cell>
          <cell r="D4079" t="str">
            <v>AS</v>
          </cell>
          <cell r="E4079" t="str">
            <v>75,82</v>
          </cell>
        </row>
        <row r="4080">
          <cell r="A4080">
            <v>6302</v>
          </cell>
          <cell r="B4080" t="str">
            <v xml:space="preserve">TE DE REDUCAO DE FERRO GALVANIZADO, COM ROSCA BSP, DE 3/4" X 1/2"                                                                                                                                                                                                                                                                                                                                                                                                                                         </v>
          </cell>
          <cell r="C4080" t="str">
            <v xml:space="preserve">UN    </v>
          </cell>
          <cell r="D4080" t="str">
            <v>AS</v>
          </cell>
          <cell r="E4080" t="str">
            <v>16,08</v>
          </cell>
        </row>
        <row r="4081">
          <cell r="A4081">
            <v>6312</v>
          </cell>
          <cell r="B4081" t="str">
            <v xml:space="preserve">TE DE REDUCAO DE FERRO GALVANIZADO, COM ROSCA BSP, DE 3" X 1 1/2"                                                                                                                                                                                                                                                                                                                                                                                                                                         </v>
          </cell>
          <cell r="C4081" t="str">
            <v xml:space="preserve">UN    </v>
          </cell>
          <cell r="D4081" t="str">
            <v>AS</v>
          </cell>
          <cell r="E4081" t="str">
            <v>202,18</v>
          </cell>
        </row>
        <row r="4082">
          <cell r="A4082">
            <v>6311</v>
          </cell>
          <cell r="B4082" t="str">
            <v xml:space="preserve">TE DE REDUCAO DE FERRO GALVANIZADO, COM ROSCA BSP, DE 3" X 1 1/4"                                                                                                                                                                                                                                                                                                                                                                                                                                         </v>
          </cell>
          <cell r="C4082" t="str">
            <v xml:space="preserve">UN    </v>
          </cell>
          <cell r="D4082" t="str">
            <v>AS</v>
          </cell>
          <cell r="E4082" t="str">
            <v>202,18</v>
          </cell>
        </row>
        <row r="4083">
          <cell r="A4083">
            <v>6310</v>
          </cell>
          <cell r="B4083" t="str">
            <v xml:space="preserve">TE DE REDUCAO DE FERRO GALVANIZADO, COM ROSCA BSP, DE 3" X 1"                                                                                                                                                                                                                                                                                                                                                                                                                                             </v>
          </cell>
          <cell r="C4083" t="str">
            <v xml:space="preserve">UN    </v>
          </cell>
          <cell r="D4083" t="str">
            <v>AS</v>
          </cell>
          <cell r="E4083" t="str">
            <v>202,18</v>
          </cell>
        </row>
        <row r="4084">
          <cell r="A4084">
            <v>6314</v>
          </cell>
          <cell r="B4084" t="str">
            <v xml:space="preserve">TE DE REDUCAO DE FERRO GALVANIZADO, COM ROSCA BSP, DE 3" X 2 1/2"                                                                                                                                                                                                                                                                                                                                                                                                                                         </v>
          </cell>
          <cell r="C4084" t="str">
            <v xml:space="preserve">UN    </v>
          </cell>
          <cell r="D4084" t="str">
            <v>AS</v>
          </cell>
          <cell r="E4084" t="str">
            <v>202,18</v>
          </cell>
        </row>
        <row r="4085">
          <cell r="A4085">
            <v>6313</v>
          </cell>
          <cell r="B4085" t="str">
            <v xml:space="preserve">TE DE REDUCAO DE FERRO GALVANIZADO, COM ROSCA BSP, DE 3" X 2"                                                                                                                                                                                                                                                                                                                                                                                                                                             </v>
          </cell>
          <cell r="C4085" t="str">
            <v xml:space="preserve">UN    </v>
          </cell>
          <cell r="D4085" t="str">
            <v>AS</v>
          </cell>
          <cell r="E4085" t="str">
            <v>202,18</v>
          </cell>
        </row>
        <row r="4086">
          <cell r="A4086">
            <v>6315</v>
          </cell>
          <cell r="B4086" t="str">
            <v xml:space="preserve">TE DE REDUCAO DE FERRO GALVANIZADO, COM ROSCA BSP, DE 4" X 2"                                                                                                                                                                                                                                                                                                                                                                                                                                             </v>
          </cell>
          <cell r="C4086" t="str">
            <v xml:space="preserve">UN    </v>
          </cell>
          <cell r="D4086" t="str">
            <v>AS</v>
          </cell>
          <cell r="E4086" t="str">
            <v>382,81</v>
          </cell>
        </row>
        <row r="4087">
          <cell r="A4087">
            <v>6316</v>
          </cell>
          <cell r="B4087" t="str">
            <v xml:space="preserve">TE DE REDUCAO DE FERRO GALVANIZADO, COM ROSCA BSP, DE 4" X 3"                                                                                                                                                                                                                                                                                                                                                                                                                                             </v>
          </cell>
          <cell r="C4087" t="str">
            <v xml:space="preserve">UN    </v>
          </cell>
          <cell r="D4087" t="str">
            <v>AS</v>
          </cell>
          <cell r="E4087" t="str">
            <v>382,81</v>
          </cell>
        </row>
        <row r="4088">
          <cell r="A4088">
            <v>39324</v>
          </cell>
          <cell r="B4088" t="str">
            <v xml:space="preserve">TE DE REDUCAO, CPVC, 22 X 15 MM, PARA AGUA QUENTE PREDIAL                                                                                                                                                                                                                                                                                                                                                                                                                                                 </v>
          </cell>
          <cell r="C4088" t="str">
            <v xml:space="preserve">UN    </v>
          </cell>
          <cell r="D4088" t="str">
            <v>CR</v>
          </cell>
          <cell r="E4088" t="str">
            <v>4,74</v>
          </cell>
        </row>
        <row r="4089">
          <cell r="A4089">
            <v>39325</v>
          </cell>
          <cell r="B4089" t="str">
            <v xml:space="preserve">TE DE REDUCAO, CPVC, 28 X 22 MM, PARA AGUA QUENTE PREDIAL                                                                                                                                                                                                                                                                                                                                                                                                                                                 </v>
          </cell>
          <cell r="C4089" t="str">
            <v xml:space="preserve">UN    </v>
          </cell>
          <cell r="D4089" t="str">
            <v>CR</v>
          </cell>
          <cell r="E4089" t="str">
            <v>7,15</v>
          </cell>
        </row>
        <row r="4090">
          <cell r="A4090">
            <v>39326</v>
          </cell>
          <cell r="B4090" t="str">
            <v xml:space="preserve">TE DE REDUCAO, CPVC, 35 X 28 MM, PARA AGUA QUENTE PREDIAL                                                                                                                                                                                                                                                                                                                                                                                                                                                 </v>
          </cell>
          <cell r="C4090" t="str">
            <v xml:space="preserve">UN    </v>
          </cell>
          <cell r="D4090" t="str">
            <v>CR</v>
          </cell>
          <cell r="E4090" t="str">
            <v>25,65</v>
          </cell>
        </row>
        <row r="4091">
          <cell r="A4091">
            <v>39327</v>
          </cell>
          <cell r="B4091" t="str">
            <v xml:space="preserve">TE DE REDUCAO, CPVC, 42 X 35 MM, PARA AGUA QUENTE PREDIAL                                                                                                                                                                                                                                                                                                                                                                                                                                                 </v>
          </cell>
          <cell r="C4091" t="str">
            <v xml:space="preserve">UN    </v>
          </cell>
          <cell r="D4091" t="str">
            <v>CR</v>
          </cell>
          <cell r="E4091" t="str">
            <v>38,70</v>
          </cell>
        </row>
        <row r="4092">
          <cell r="A4092">
            <v>11378</v>
          </cell>
          <cell r="B4092" t="str">
            <v xml:space="preserve">TE DE REDUCAO, PVC PBA, BBB, JE, DN 100 X 50 / DE 110 X 60 MM, PARA REDE AGUA (NBR 10351)                                                                                                                                                                                                                                                                                                                                                                                                                 </v>
          </cell>
          <cell r="C4092" t="str">
            <v xml:space="preserve">UN    </v>
          </cell>
          <cell r="D4092" t="str">
            <v>AS</v>
          </cell>
          <cell r="E4092" t="str">
            <v>106,42</v>
          </cell>
        </row>
        <row r="4093">
          <cell r="A4093">
            <v>11379</v>
          </cell>
          <cell r="B4093" t="str">
            <v xml:space="preserve">TE DE REDUCAO, PVC PBA, BBB, JE, DN 100 X 75 / DE 110 X 85 MM, PARA REDE AGUA (NBR 10351)                                                                                                                                                                                                                                                                                                                                                                                                                 </v>
          </cell>
          <cell r="C4093" t="str">
            <v xml:space="preserve">UN    </v>
          </cell>
          <cell r="D4093" t="str">
            <v>AS</v>
          </cell>
          <cell r="E4093" t="str">
            <v>89,93</v>
          </cell>
        </row>
        <row r="4094">
          <cell r="A4094">
            <v>11493</v>
          </cell>
          <cell r="B4094" t="str">
            <v xml:space="preserve">TE DE REDUCAO, PVC PBA, BBB, JE, DN 75 X 50 / DE 85 X 60 MM, PARA REDE AGUA (NBR 10351)                                                                                                                                                                                                                                                                                                                                                                                                                   </v>
          </cell>
          <cell r="C4094" t="str">
            <v xml:space="preserve">UN    </v>
          </cell>
          <cell r="D4094" t="str">
            <v>AS</v>
          </cell>
          <cell r="E4094" t="str">
            <v>51,87</v>
          </cell>
        </row>
        <row r="4095">
          <cell r="A4095">
            <v>7106</v>
          </cell>
          <cell r="B4095" t="str">
            <v xml:space="preserve">TE DE REDUCAO, PVC, SOLDAVEL, 90 GRAUS, 110 MM X 60 MM, PARA AGUA FRIA PREDIAL                                                                                                                                                                                                                                                                                                                                                                                                                            </v>
          </cell>
          <cell r="C4095" t="str">
            <v xml:space="preserve">UN    </v>
          </cell>
          <cell r="D4095" t="str">
            <v>CR</v>
          </cell>
          <cell r="E4095" t="str">
            <v>185,14</v>
          </cell>
        </row>
        <row r="4096">
          <cell r="A4096">
            <v>7104</v>
          </cell>
          <cell r="B4096" t="str">
            <v xml:space="preserve">TE DE REDUCAO, PVC, SOLDAVEL, 90 GRAUS, 25 MM X 20 MM, PARA AGUA FRIA PREDIAL                                                                                                                                                                                                                                                                                                                                                                                                                             </v>
          </cell>
          <cell r="C4096" t="str">
            <v xml:space="preserve">UN    </v>
          </cell>
          <cell r="D4096" t="str">
            <v>CR</v>
          </cell>
          <cell r="E4096" t="str">
            <v>4,99</v>
          </cell>
        </row>
        <row r="4097">
          <cell r="A4097">
            <v>7136</v>
          </cell>
          <cell r="B4097" t="str">
            <v xml:space="preserve">TE DE REDUCAO, PVC, SOLDAVEL, 90 GRAUS, 32 MM X 25 MM, PARA AGUA FRIA PREDIAL                                                                                                                                                                                                                                                                                                                                                                                                                             </v>
          </cell>
          <cell r="C4097" t="str">
            <v xml:space="preserve">UN    </v>
          </cell>
          <cell r="D4097" t="str">
            <v>CR</v>
          </cell>
          <cell r="E4097" t="str">
            <v>8,69</v>
          </cell>
        </row>
        <row r="4098">
          <cell r="A4098">
            <v>7128</v>
          </cell>
          <cell r="B4098" t="str">
            <v xml:space="preserve">TE DE REDUCAO, PVC, SOLDAVEL, 90 GRAUS, 40 MM X 32 MM, PARA AGUA FRIA PREDIAL                                                                                                                                                                                                                                                                                                                                                                                                                             </v>
          </cell>
          <cell r="C4098" t="str">
            <v xml:space="preserve">UN    </v>
          </cell>
          <cell r="D4098" t="str">
            <v>CR</v>
          </cell>
          <cell r="E4098" t="str">
            <v>11,28</v>
          </cell>
        </row>
        <row r="4099">
          <cell r="A4099">
            <v>7108</v>
          </cell>
          <cell r="B4099" t="str">
            <v xml:space="preserve">TE DE REDUCAO, PVC, SOLDAVEL, 90 GRAUS, 50 MM X 20 MM, PARA AGUA FRIA PREDIAL                                                                                                                                                                                                                                                                                                                                                                                                                             </v>
          </cell>
          <cell r="C4099" t="str">
            <v xml:space="preserve">UN    </v>
          </cell>
          <cell r="D4099" t="str">
            <v>CR</v>
          </cell>
          <cell r="E4099" t="str">
            <v>11,25</v>
          </cell>
        </row>
        <row r="4100">
          <cell r="A4100">
            <v>7129</v>
          </cell>
          <cell r="B4100" t="str">
            <v xml:space="preserve">TE DE REDUCAO, PVC, SOLDAVEL, 90 GRAUS, 50 MM X 25 MM, PARA AGUA FRIA PREDIAL                                                                                                                                                                                                                                                                                                                                                                                                                             </v>
          </cell>
          <cell r="C4100" t="str">
            <v xml:space="preserve">UN    </v>
          </cell>
          <cell r="D4100" t="str">
            <v>CR</v>
          </cell>
          <cell r="E4100" t="str">
            <v>13,24</v>
          </cell>
        </row>
        <row r="4101">
          <cell r="A4101">
            <v>7130</v>
          </cell>
          <cell r="B4101" t="str">
            <v xml:space="preserve">TE DE REDUCAO, PVC, SOLDAVEL, 90 GRAUS, 50 MM X 32 MM, PARA AGUA FRIA PREDIAL                                                                                                                                                                                                                                                                                                                                                                                                                             </v>
          </cell>
          <cell r="C4101" t="str">
            <v xml:space="preserve">UN    </v>
          </cell>
          <cell r="D4101" t="str">
            <v>CR</v>
          </cell>
          <cell r="E4101" t="str">
            <v>19,23</v>
          </cell>
        </row>
        <row r="4102">
          <cell r="A4102">
            <v>7131</v>
          </cell>
          <cell r="B4102" t="str">
            <v xml:space="preserve">TE DE REDUCAO, PVC, SOLDAVEL, 90 GRAUS, 50 MM X 40 MM, PARA AGUA FRIA PREDIAL                                                                                                                                                                                                                                                                                                                                                                                                                             </v>
          </cell>
          <cell r="C4102" t="str">
            <v xml:space="preserve">UN    </v>
          </cell>
          <cell r="D4102" t="str">
            <v>CR</v>
          </cell>
          <cell r="E4102" t="str">
            <v>23,52</v>
          </cell>
        </row>
        <row r="4103">
          <cell r="A4103">
            <v>7132</v>
          </cell>
          <cell r="B4103" t="str">
            <v xml:space="preserve">TE DE REDUCAO, PVC, SOLDAVEL, 90 GRAUS, 75 MM X 50 MM, PARA AGUA FRIA PREDIAL                                                                                                                                                                                                                                                                                                                                                                                                                             </v>
          </cell>
          <cell r="C4103" t="str">
            <v xml:space="preserve">UN    </v>
          </cell>
          <cell r="D4103" t="str">
            <v>CR</v>
          </cell>
          <cell r="E4103" t="str">
            <v>55,38</v>
          </cell>
        </row>
        <row r="4104">
          <cell r="A4104">
            <v>7133</v>
          </cell>
          <cell r="B4104" t="str">
            <v xml:space="preserve">TE DE REDUCAO, PVC, SOLDAVEL, 90 GRAUS, 85 MM X 60 MM, PARA AGUA FRIA PREDIAL                                                                                                                                                                                                                                                                                                                                                                                                                             </v>
          </cell>
          <cell r="C4104" t="str">
            <v xml:space="preserve">UN    </v>
          </cell>
          <cell r="D4104" t="str">
            <v>CR</v>
          </cell>
          <cell r="E4104" t="str">
            <v>127,97</v>
          </cell>
        </row>
        <row r="4105">
          <cell r="A4105">
            <v>37420</v>
          </cell>
          <cell r="B4105" t="str">
            <v xml:space="preserve">TE DE SERVICO INTEGRADO, EM POLIPROPILENO (PP), PARA TUBOS EM PEAD/PVC, 60 X 20 MM - LIGACAO PREDIAL DE AGUA                                                                                                                                                                                                                                                                                                                                                                                              </v>
          </cell>
          <cell r="C4105" t="str">
            <v xml:space="preserve">UN    </v>
          </cell>
          <cell r="D4105" t="str">
            <v>AS</v>
          </cell>
          <cell r="E4105" t="str">
            <v>43,40</v>
          </cell>
        </row>
        <row r="4106">
          <cell r="A4106">
            <v>37421</v>
          </cell>
          <cell r="B4106" t="str">
            <v xml:space="preserve">TE DE SERVICO INTEGRADO, EM POLIPROPILENO (PP), PARA TUBOS EM PEAD/PVC, 60 X 32 MM - LIGACAO PREDIAL DE AGUA                                                                                                                                                                                                                                                                                                                                                                                              </v>
          </cell>
          <cell r="C4106" t="str">
            <v xml:space="preserve">UN    </v>
          </cell>
          <cell r="D4106" t="str">
            <v>AS</v>
          </cell>
          <cell r="E4106" t="str">
            <v>59,32</v>
          </cell>
        </row>
        <row r="4107">
          <cell r="A4107">
            <v>37422</v>
          </cell>
          <cell r="B4107" t="str">
            <v xml:space="preserve">TE DE SERVICO INTEGRADO, EM POLIPROPILENO (PP), PARA TUBOS EM PEAD, 63 X 20 MM - LIGACAO PREDIAL DE AGUA                                                                                                                                                                                                                                                                                                                                                                                                  </v>
          </cell>
          <cell r="C4107" t="str">
            <v xml:space="preserve">UN    </v>
          </cell>
          <cell r="D4107" t="str">
            <v>AS</v>
          </cell>
          <cell r="E4107" t="str">
            <v>55,53</v>
          </cell>
        </row>
        <row r="4108">
          <cell r="A4108">
            <v>37443</v>
          </cell>
          <cell r="B4108" t="str">
            <v xml:space="preserve">TE DE SERVICO, PEAD PE 100, DE 125 X 20 MM, PARA ELETROFUSAO                                                                                                                                                                                                                                                                                                                                                                                                                                              </v>
          </cell>
          <cell r="C4108" t="str">
            <v xml:space="preserve">UN    </v>
          </cell>
          <cell r="D4108" t="str">
            <v>AS</v>
          </cell>
          <cell r="E4108" t="str">
            <v>204,66</v>
          </cell>
        </row>
        <row r="4109">
          <cell r="A4109">
            <v>37444</v>
          </cell>
          <cell r="B4109" t="str">
            <v xml:space="preserve">TE DE SERVICO, PEAD PE 100, DE 125 X 32 MM, PARA ELETROFUSAO                                                                                                                                                                                                                                                                                                                                                                                                                                              </v>
          </cell>
          <cell r="C4109" t="str">
            <v xml:space="preserve">UN    </v>
          </cell>
          <cell r="D4109" t="str">
            <v>AS</v>
          </cell>
          <cell r="E4109" t="str">
            <v>208,13</v>
          </cell>
        </row>
        <row r="4110">
          <cell r="A4110">
            <v>37445</v>
          </cell>
          <cell r="B4110" t="str">
            <v xml:space="preserve">TE DE SERVICO, PEAD PE 100, DE 125 X 63 MM, PARA ELETROFUSAO                                                                                                                                                                                                                                                                                                                                                                                                                                              </v>
          </cell>
          <cell r="C4110" t="str">
            <v xml:space="preserve">UN    </v>
          </cell>
          <cell r="D4110" t="str">
            <v>AS</v>
          </cell>
          <cell r="E4110" t="str">
            <v>315,47</v>
          </cell>
        </row>
        <row r="4111">
          <cell r="A4111">
            <v>37446</v>
          </cell>
          <cell r="B4111" t="str">
            <v xml:space="preserve">TE DE SERVICO, PEAD PE 100, DE 200 X 20 MM, PARA ELETROFUSAO                                                                                                                                                                                                                                                                                                                                                                                                                                              </v>
          </cell>
          <cell r="C4111" t="str">
            <v xml:space="preserve">UN    </v>
          </cell>
          <cell r="D4111" t="str">
            <v>AS</v>
          </cell>
          <cell r="E4111" t="str">
            <v>343,91</v>
          </cell>
        </row>
        <row r="4112">
          <cell r="A4112">
            <v>37447</v>
          </cell>
          <cell r="B4112" t="str">
            <v xml:space="preserve">TE DE SERVICO, PEAD PE 100, DE 200 X 32 MM, PARA ELETROFUSAO                                                                                                                                                                                                                                                                                                                                                                                                                                              </v>
          </cell>
          <cell r="C4112" t="str">
            <v xml:space="preserve">UN    </v>
          </cell>
          <cell r="D4112" t="str">
            <v>AS</v>
          </cell>
          <cell r="E4112" t="str">
            <v>349,29</v>
          </cell>
        </row>
        <row r="4113">
          <cell r="A4113">
            <v>37448</v>
          </cell>
          <cell r="B4113" t="str">
            <v xml:space="preserve">TE DE SERVICO, PEAD PE 100, DE 200 X 63 MM, PARA ELETROFUSAO                                                                                                                                                                                                                                                                                                                                                                                                                                              </v>
          </cell>
          <cell r="C4113" t="str">
            <v xml:space="preserve">UN    </v>
          </cell>
          <cell r="D4113" t="str">
            <v>AS</v>
          </cell>
          <cell r="E4113" t="str">
            <v>479,11</v>
          </cell>
        </row>
        <row r="4114">
          <cell r="A4114">
            <v>37440</v>
          </cell>
          <cell r="B4114" t="str">
            <v xml:space="preserve">TE DE SERVICO, PEAD PE 100, DE 63 X 20 MM, PARA ELETROFUSAO                                                                                                                                                                                                                                                                                                                                                                                                                                               </v>
          </cell>
          <cell r="C4114" t="str">
            <v xml:space="preserve">UN    </v>
          </cell>
          <cell r="D4114" t="str">
            <v>AS</v>
          </cell>
          <cell r="E4114" t="str">
            <v>162,44</v>
          </cell>
        </row>
        <row r="4115">
          <cell r="A4115">
            <v>37441</v>
          </cell>
          <cell r="B4115" t="str">
            <v xml:space="preserve">TE DE SERVICO, PEAD PE 100, DE 63 X 32 MM, PARA ELETROFUSAO                                                                                                                                                                                                                                                                                                                                                                                                                                               </v>
          </cell>
          <cell r="C4115" t="str">
            <v xml:space="preserve">UN    </v>
          </cell>
          <cell r="D4115" t="str">
            <v>AS</v>
          </cell>
          <cell r="E4115" t="str">
            <v>162,44</v>
          </cell>
        </row>
        <row r="4116">
          <cell r="A4116">
            <v>37442</v>
          </cell>
          <cell r="B4116" t="str">
            <v xml:space="preserve">TE DE SERVICO, PEAD PE 100, DE 63 X 63 MM, PARA ELETROFUSAO                                                                                                                                                                                                                                                                                                                                                                                                                                               </v>
          </cell>
          <cell r="C4116" t="str">
            <v xml:space="preserve">UN    </v>
          </cell>
          <cell r="D4116" t="str">
            <v>AS</v>
          </cell>
          <cell r="E4116" t="str">
            <v>195,65</v>
          </cell>
        </row>
        <row r="4117">
          <cell r="A4117">
            <v>38017</v>
          </cell>
          <cell r="B4117" t="str">
            <v xml:space="preserve">TE DE TRANSICAO, CPVC, SOLDAVEL, 15 MM X 1/2", PARA AGUA QUENTE                                                                                                                                                                                                                                                                                                                                                                                                                                           </v>
          </cell>
          <cell r="C4117" t="str">
            <v xml:space="preserve">UN    </v>
          </cell>
          <cell r="D4117" t="str">
            <v>CR</v>
          </cell>
          <cell r="E4117" t="str">
            <v>9,70</v>
          </cell>
        </row>
        <row r="4118">
          <cell r="A4118">
            <v>38018</v>
          </cell>
          <cell r="B4118" t="str">
            <v xml:space="preserve">TE DE TRANSICAO, CPVC, SOLDAVEL, 22 MM X 1/2", PARA AGUA QUENTE                                                                                                                                                                                                                                                                                                                                                                                                                                           </v>
          </cell>
          <cell r="C4118" t="str">
            <v xml:space="preserve">UN    </v>
          </cell>
          <cell r="D4118" t="str">
            <v>CR</v>
          </cell>
          <cell r="E4118" t="str">
            <v>10,90</v>
          </cell>
        </row>
        <row r="4119">
          <cell r="A4119">
            <v>39895</v>
          </cell>
          <cell r="B4119" t="str">
            <v xml:space="preserve">TE DUPLA CURVA BRONZE/LATAO (REF 764) SEM ANEL DE SOLDA, ROSCA F X BOLSA X ROSCA F, 1/2" X 15 X 1/2"                                                                                                                                                                                                                                                                                                                                                                                                      </v>
          </cell>
          <cell r="C4119" t="str">
            <v xml:space="preserve">UN    </v>
          </cell>
          <cell r="D4119" t="str">
            <v>AS</v>
          </cell>
          <cell r="E4119" t="str">
            <v>49,69</v>
          </cell>
        </row>
        <row r="4120">
          <cell r="A4120">
            <v>39896</v>
          </cell>
          <cell r="B4120" t="str">
            <v xml:space="preserve">TE DUPLA CURVA BRONZE/LATAO (REF 764) SEM ANEL DE SOLDA, ROSCA F X BOLSA X ROSCA F, 3/4" X 22 X 3/4"                                                                                                                                                                                                                                                                                                                                                                                                      </v>
          </cell>
          <cell r="C4120" t="str">
            <v xml:space="preserve">UN    </v>
          </cell>
          <cell r="D4120" t="str">
            <v>AS</v>
          </cell>
          <cell r="E4120" t="str">
            <v>72,83</v>
          </cell>
        </row>
        <row r="4121">
          <cell r="A4121">
            <v>38873</v>
          </cell>
          <cell r="B4121" t="str">
            <v xml:space="preserve">TE METALICO, PARA CONEXAO COM ANEL DESLIZANTE, DN 16 MM, EM TUBO PEX PARA INST. AGUA QUENTE/FRIA                                                                                                                                                                                                                                                                                                                                                                                                          </v>
          </cell>
          <cell r="C4121" t="str">
            <v xml:space="preserve">UN    </v>
          </cell>
          <cell r="D4121" t="str">
            <v>AS</v>
          </cell>
          <cell r="E4121" t="str">
            <v>13,60</v>
          </cell>
        </row>
        <row r="4122">
          <cell r="A4122">
            <v>38874</v>
          </cell>
          <cell r="B4122" t="str">
            <v xml:space="preserve">TE METALICO, PARA CONEXAO COM ANEL DESLIZANTE, DN 20 MM, EM TUBO PEX PARA INST. AGUA QUENTE/FRIA                                                                                                                                                                                                                                                                                                                                                                                                          </v>
          </cell>
          <cell r="C4122" t="str">
            <v xml:space="preserve">UN    </v>
          </cell>
          <cell r="D4122" t="str">
            <v>AS</v>
          </cell>
          <cell r="E4122" t="str">
            <v>17,22</v>
          </cell>
        </row>
        <row r="4123">
          <cell r="A4123">
            <v>38875</v>
          </cell>
          <cell r="B4123" t="str">
            <v xml:space="preserve">TE METALICO, PARA CONEXAO COM ANEL DESLIZANTE, DN 25 MM, EM TUBO PEX PARA INST. AGUA QUENTE/FRIA                                                                                                                                                                                                                                                                                                                                                                                                          </v>
          </cell>
          <cell r="C4123" t="str">
            <v xml:space="preserve">UN    </v>
          </cell>
          <cell r="D4123" t="str">
            <v>AS</v>
          </cell>
          <cell r="E4123" t="str">
            <v>27,30</v>
          </cell>
        </row>
        <row r="4124">
          <cell r="A4124">
            <v>38876</v>
          </cell>
          <cell r="B4124" t="str">
            <v xml:space="preserve">TE METALICO, PARA CONEXAO COM ANEL DESLIZANTE, DN 32 MM, EM TUBO PEX PARA INST. AGUA QUENTE/FRIA                                                                                                                                                                                                                                                                                                                                                                                                          </v>
          </cell>
          <cell r="C4124" t="str">
            <v xml:space="preserve">UN    </v>
          </cell>
          <cell r="D4124" t="str">
            <v>AS</v>
          </cell>
          <cell r="E4124" t="str">
            <v>36,69</v>
          </cell>
        </row>
        <row r="4125">
          <cell r="A4125">
            <v>39000</v>
          </cell>
          <cell r="B4125" t="str">
            <v xml:space="preserve">TE MISTURADOR COM INSERTO METALICO, FEMEA, PPR, DN 25 MM X 3/4", PARA AGUA QUENTE E FRIA PREDIAL                                                                                                                                                                                                                                                                                                                                                                                                          </v>
          </cell>
          <cell r="C4125" t="str">
            <v xml:space="preserve">UN    </v>
          </cell>
          <cell r="D4125" t="str">
            <v>AS</v>
          </cell>
          <cell r="E4125" t="str">
            <v>29,79</v>
          </cell>
        </row>
        <row r="4126">
          <cell r="A4126">
            <v>38674</v>
          </cell>
          <cell r="B4126" t="str">
            <v xml:space="preserve">TE MISTURADOR DE TRANSICAO, CPVC, COM ROSCA, 22 MM X 3/4", PARA AGUA QUENTE                                                                                                                                                                                                                                                                                                                                                                                                                               </v>
          </cell>
          <cell r="C4126" t="str">
            <v xml:space="preserve">UN    </v>
          </cell>
          <cell r="D4126" t="str">
            <v>CR</v>
          </cell>
          <cell r="E4126" t="str">
            <v>32,63</v>
          </cell>
        </row>
        <row r="4127">
          <cell r="A4127">
            <v>38019</v>
          </cell>
          <cell r="B4127" t="str">
            <v xml:space="preserve">TE MISTURADOR, CPVC, SOLDAVEL, 15 MM, PARA AGUA QUENTE                                                                                                                                                                                                                                                                                                                                                                                                                                                    </v>
          </cell>
          <cell r="C4127" t="str">
            <v xml:space="preserve">UN    </v>
          </cell>
          <cell r="D4127" t="str">
            <v>CR</v>
          </cell>
          <cell r="E4127" t="str">
            <v>6,90</v>
          </cell>
        </row>
        <row r="4128">
          <cell r="A4128">
            <v>38020</v>
          </cell>
          <cell r="B4128" t="str">
            <v xml:space="preserve">TE MISTURADOR, CPVC, SOLDAVEL, 22 MM, PARA AGUA QUENTE                                                                                                                                                                                                                                                                                                                                                                                                                                                    </v>
          </cell>
          <cell r="C4128" t="str">
            <v xml:space="preserve">UN    </v>
          </cell>
          <cell r="D4128" t="str">
            <v>CR</v>
          </cell>
          <cell r="E4128" t="str">
            <v>8,50</v>
          </cell>
        </row>
        <row r="4129">
          <cell r="A4129">
            <v>38454</v>
          </cell>
          <cell r="B4129" t="str">
            <v xml:space="preserve">TE MISTURADOR, PPR, F/M/M, DN 20 X 20 MM, PARA AGUA QUENTE PREDIAL                                                                                                                                                                                                                                                                                                                                                                                                                                        </v>
          </cell>
          <cell r="C4129" t="str">
            <v xml:space="preserve">UN    </v>
          </cell>
          <cell r="D4129" t="str">
            <v>AS</v>
          </cell>
          <cell r="E4129" t="str">
            <v>11,17</v>
          </cell>
        </row>
        <row r="4130">
          <cell r="A4130">
            <v>38455</v>
          </cell>
          <cell r="B4130" t="str">
            <v xml:space="preserve">TE MISTURADOR, PPR, F/M/M, DN 25 X 25 MM, PARA AGUA QUENTE PREDIAL                                                                                                                                                                                                                                                                                                                                                                                                                                        </v>
          </cell>
          <cell r="C4130" t="str">
            <v xml:space="preserve">UN    </v>
          </cell>
          <cell r="D4130" t="str">
            <v>AS</v>
          </cell>
          <cell r="E4130" t="str">
            <v>14,95</v>
          </cell>
        </row>
        <row r="4131">
          <cell r="A4131">
            <v>38462</v>
          </cell>
          <cell r="B4131" t="str">
            <v xml:space="preserve">TE NORMAL, PPR, F/F/F, SOLDAVEL, 90 GRAUS, DN 110 X 110 X 110 MM, PARA AGUA QUENTE PREDIAL                                                                                                                                                                                                                                                                                                                                                                                                                </v>
          </cell>
          <cell r="C4131" t="str">
            <v xml:space="preserve">UN    </v>
          </cell>
          <cell r="D4131" t="str">
            <v>AS</v>
          </cell>
          <cell r="E4131" t="str">
            <v>241,08</v>
          </cell>
        </row>
        <row r="4132">
          <cell r="A4132">
            <v>36362</v>
          </cell>
          <cell r="B4132" t="str">
            <v xml:space="preserve">TE NORMAL, PPR, F/F/F, SOLDAVEL, 90 GRAUS, DN 20 X 20 X 20 MM, PARA AGUA QUENTE PREDIAL                                                                                                                                                                                                                                                                                                                                                                                                                   </v>
          </cell>
          <cell r="C4132" t="str">
            <v xml:space="preserve">UN    </v>
          </cell>
          <cell r="D4132" t="str">
            <v>AS</v>
          </cell>
          <cell r="E4132" t="str">
            <v>3,33</v>
          </cell>
        </row>
        <row r="4133">
          <cell r="A4133">
            <v>36298</v>
          </cell>
          <cell r="B4133" t="str">
            <v xml:space="preserve">TE NORMAL, PPR, F/F/F, SOLDAVEL, 90 GRAUS, DN 25 X 25 X 25 MM, PARA AGUA QUENTE PREDIAL                                                                                                                                                                                                                                                                                                                                                                                                                   </v>
          </cell>
          <cell r="C4133" t="str">
            <v xml:space="preserve">UN    </v>
          </cell>
          <cell r="D4133" t="str">
            <v>AS</v>
          </cell>
          <cell r="E4133" t="str">
            <v>2,86</v>
          </cell>
        </row>
        <row r="4134">
          <cell r="A4134">
            <v>38456</v>
          </cell>
          <cell r="B4134" t="str">
            <v xml:space="preserve">TE NORMAL, PPR, F/F/F, SOLDAVEL, 90 GRAUS, DN 32 X 32 X 32 MM, PARA AGUA QUENTE PREDIAL                                                                                                                                                                                                                                                                                                                                                                                                                   </v>
          </cell>
          <cell r="C4134" t="str">
            <v xml:space="preserve">UN    </v>
          </cell>
          <cell r="D4134" t="str">
            <v>AS</v>
          </cell>
          <cell r="E4134" t="str">
            <v>7,13</v>
          </cell>
        </row>
        <row r="4135">
          <cell r="A4135">
            <v>38457</v>
          </cell>
          <cell r="B4135" t="str">
            <v xml:space="preserve">TE NORMAL, PPR, F/F/F, SOLDAVEL, 90 GRAUS, DN 40 X 40 X 40 MM, PARA AGUA QUENTE PREDIAL                                                                                                                                                                                                                                                                                                                                                                                                                   </v>
          </cell>
          <cell r="C4135" t="str">
            <v xml:space="preserve">UN    </v>
          </cell>
          <cell r="D4135" t="str">
            <v>AS</v>
          </cell>
          <cell r="E4135" t="str">
            <v>12,99</v>
          </cell>
        </row>
        <row r="4136">
          <cell r="A4136">
            <v>38458</v>
          </cell>
          <cell r="B4136" t="str">
            <v xml:space="preserve">TE NORMAL, PPR, F/F/F, SOLDAVEL, 90 GRAUS, DN 50 X 50 X 50 MM, PARA AGUA QUENTE PREDIAL                                                                                                                                                                                                                                                                                                                                                                                                                   </v>
          </cell>
          <cell r="C4136" t="str">
            <v xml:space="preserve">UN    </v>
          </cell>
          <cell r="D4136" t="str">
            <v>AS</v>
          </cell>
          <cell r="E4136" t="str">
            <v>25,02</v>
          </cell>
        </row>
        <row r="4137">
          <cell r="A4137">
            <v>38459</v>
          </cell>
          <cell r="B4137" t="str">
            <v xml:space="preserve">TE NORMAL, PPR, F/F/F, SOLDAVEL, 90 GRAUS, DN 63 X 63 X 63 MM, PARA AGUA QUENTE PREDIAL                                                                                                                                                                                                                                                                                                                                                                                                                   </v>
          </cell>
          <cell r="C4137" t="str">
            <v xml:space="preserve">UN    </v>
          </cell>
          <cell r="D4137" t="str">
            <v>AS</v>
          </cell>
          <cell r="E4137" t="str">
            <v>39,34</v>
          </cell>
        </row>
        <row r="4138">
          <cell r="A4138">
            <v>38460</v>
          </cell>
          <cell r="B4138" t="str">
            <v xml:space="preserve">TE NORMAL, PPR, F/F/F, SOLDAVEL, 90 GRAUS, DN 75 X 75 X 75 MM, PARA AGUA QUENTE PREDIAL                                                                                                                                                                                                                                                                                                                                                                                                                   </v>
          </cell>
          <cell r="C4138" t="str">
            <v xml:space="preserve">UN    </v>
          </cell>
          <cell r="D4138" t="str">
            <v>AS</v>
          </cell>
          <cell r="E4138" t="str">
            <v>84,39</v>
          </cell>
        </row>
        <row r="4139">
          <cell r="A4139">
            <v>38461</v>
          </cell>
          <cell r="B4139" t="str">
            <v xml:space="preserve">TE NORMAL, PPR, F/F/F, SOLDAVEL, 90 GRAUS, DN 90 X 90 X 90 MM, PARA AGUA QUENTE PREDIAL                                                                                                                                                                                                                                                                                                                                                                                                                   </v>
          </cell>
          <cell r="C4139" t="str">
            <v xml:space="preserve">UN    </v>
          </cell>
          <cell r="D4139" t="str">
            <v>AS</v>
          </cell>
          <cell r="E4139" t="str">
            <v>113,25</v>
          </cell>
        </row>
        <row r="4140">
          <cell r="A4140">
            <v>7094</v>
          </cell>
          <cell r="B4140" t="str">
            <v xml:space="preserve">TE PVC ROSCAVEL 90 GRAUS, 1", PARA  AGUA FRIA PREDIAL                                                                                                                                                                                                                                                                                                                                                                                                                                                     </v>
          </cell>
          <cell r="C4140" t="str">
            <v xml:space="preserve">UN    </v>
          </cell>
          <cell r="D4140" t="str">
            <v>CR</v>
          </cell>
          <cell r="E4140" t="str">
            <v>16,29</v>
          </cell>
        </row>
        <row r="4141">
          <cell r="A4141">
            <v>7116</v>
          </cell>
          <cell r="B4141" t="str">
            <v xml:space="preserve">TE PVC SOLDAVEL, BBB, 90 GRAUS, DN 40 MM, PARA ESGOTO SECUNDARIO PREDIAL                                                                                                                                                                                                                                                                                                                                                                                                                                  </v>
          </cell>
          <cell r="C4141" t="str">
            <v xml:space="preserve">UN    </v>
          </cell>
          <cell r="D4141" t="str">
            <v>CR</v>
          </cell>
          <cell r="E4141" t="str">
            <v>3,95</v>
          </cell>
        </row>
        <row r="4142">
          <cell r="A4142">
            <v>7118</v>
          </cell>
          <cell r="B4142" t="str">
            <v xml:space="preserve">TE PVC, ROSCAVEL, 90 GRAUS, 1 1/2", AGUA FRIA PREDIAL                                                                                                                                                                                                                                                                                                                                                                                                                                                     </v>
          </cell>
          <cell r="C4142" t="str">
            <v xml:space="preserve">UN    </v>
          </cell>
          <cell r="D4142" t="str">
            <v>CR</v>
          </cell>
          <cell r="E4142" t="str">
            <v>33,50</v>
          </cell>
        </row>
        <row r="4143">
          <cell r="A4143">
            <v>7098</v>
          </cell>
          <cell r="B4143" t="str">
            <v xml:space="preserve">TE PVC, ROSCAVEL, 90 GRAUS, 1/2",  AGUA FRIA PREDIAL                                                                                                                                                                                                                                                                                                                                                                                                                                                      </v>
          </cell>
          <cell r="C4143" t="str">
            <v xml:space="preserve">UN    </v>
          </cell>
          <cell r="D4143" t="str">
            <v>CR</v>
          </cell>
          <cell r="E4143" t="str">
            <v>4,98</v>
          </cell>
        </row>
        <row r="4144">
          <cell r="A4144">
            <v>7110</v>
          </cell>
          <cell r="B4144" t="str">
            <v xml:space="preserve">TE PVC, ROSCAVEL, 90 GRAUS, 2",  AGUA FRIA PREDIAL                                                                                                                                                                                                                                                                                                                                                                                                                                                        </v>
          </cell>
          <cell r="C4144" t="str">
            <v xml:space="preserve">UN    </v>
          </cell>
          <cell r="D4144" t="str">
            <v>CR</v>
          </cell>
          <cell r="E4144" t="str">
            <v>63,70</v>
          </cell>
        </row>
        <row r="4145">
          <cell r="A4145">
            <v>7123</v>
          </cell>
          <cell r="B4145" t="str">
            <v xml:space="preserve">TE PVC, ROSCAVEL, 90 GRAUS, 3/4", AGUA FRIA PREDIAL                                                                                                                                                                                                                                                                                                                                                                                                                                                       </v>
          </cell>
          <cell r="C4145" t="str">
            <v xml:space="preserve">UN    </v>
          </cell>
          <cell r="D4145" t="str">
            <v>CR</v>
          </cell>
          <cell r="E4145" t="str">
            <v>6,02</v>
          </cell>
        </row>
        <row r="4146">
          <cell r="A4146">
            <v>7121</v>
          </cell>
          <cell r="B4146" t="str">
            <v xml:space="preserve">TE PVC, SOLDAVEL, COM BUCHA DE LATAO NA BOLSA CENTRAL, 90 GRAUS, 20 MM X 1/2", PARA AGUA FRIA PREDIAL                                                                                                                                                                                                                                                                                                                                                                                                     </v>
          </cell>
          <cell r="C4146" t="str">
            <v xml:space="preserve">UN    </v>
          </cell>
          <cell r="D4146" t="str">
            <v>CR</v>
          </cell>
          <cell r="E4146" t="str">
            <v>11,91</v>
          </cell>
        </row>
        <row r="4147">
          <cell r="A4147">
            <v>7137</v>
          </cell>
          <cell r="B4147" t="str">
            <v xml:space="preserve">TE PVC, SOLDAVEL, COM BUCHA DE LATAO NA BOLSA CENTRAL, 90 GRAUS, 25 MM X 1/2", PARA AGUA FRIA PREDIAL                                                                                                                                                                                                                                                                                                                                                                                                     </v>
          </cell>
          <cell r="C4147" t="str">
            <v xml:space="preserve">UN    </v>
          </cell>
          <cell r="D4147" t="str">
            <v>CR</v>
          </cell>
          <cell r="E4147" t="str">
            <v>13,01</v>
          </cell>
        </row>
        <row r="4148">
          <cell r="A4148">
            <v>7122</v>
          </cell>
          <cell r="B4148" t="str">
            <v xml:space="preserve">TE PVC, SOLDAVEL, COM BUCHA DE LATAO NA BOLSA CENTRAL, 90 GRAUS, 25 MM X 3/4", PARA AGUA FRIA PREDIAL                                                                                                                                                                                                                                                                                                                                                                                                     </v>
          </cell>
          <cell r="C4148" t="str">
            <v xml:space="preserve">UN    </v>
          </cell>
          <cell r="D4148" t="str">
            <v>CR</v>
          </cell>
          <cell r="E4148" t="str">
            <v>14,32</v>
          </cell>
        </row>
        <row r="4149">
          <cell r="A4149">
            <v>7114</v>
          </cell>
          <cell r="B4149" t="str">
            <v xml:space="preserve">TE PVC, SOLDAVEL, COM BUCHA DE LATAO NA BOLSA CENTRAL, 90 GRAUS, 32 MM X 3/4", PARA AGUA FRIA PREDIAL                                                                                                                                                                                                                                                                                                                                                                                                     </v>
          </cell>
          <cell r="C4149" t="str">
            <v xml:space="preserve">UN    </v>
          </cell>
          <cell r="D4149" t="str">
            <v>CR</v>
          </cell>
          <cell r="E4149" t="str">
            <v>16,66</v>
          </cell>
        </row>
        <row r="4150">
          <cell r="A4150">
            <v>7109</v>
          </cell>
          <cell r="B4150" t="str">
            <v xml:space="preserve">TE PVC, SOLDAVEL, COM ROSCA NA BOLSA CENTRAL, 90 GRAUS, 20 MM X 1/2", PARA AGUA FRIA PREDIAL                                                                                                                                                                                                                                                                                                                                                                                                              </v>
          </cell>
          <cell r="C4150" t="str">
            <v xml:space="preserve">UN    </v>
          </cell>
          <cell r="D4150" t="str">
            <v>CR</v>
          </cell>
          <cell r="E4150" t="str">
            <v>3,30</v>
          </cell>
        </row>
        <row r="4151">
          <cell r="A4151">
            <v>7135</v>
          </cell>
          <cell r="B4151" t="str">
            <v xml:space="preserve">TE PVC, SOLDAVEL, COM ROSCA NA BOLSA CENTRAL, 90 GRAUS, 25 MM X 1/2", PARA AGUA FRIA PREDIAL                                                                                                                                                                                                                                                                                                                                                                                                              </v>
          </cell>
          <cell r="C4151" t="str">
            <v xml:space="preserve">UN    </v>
          </cell>
          <cell r="D4151" t="str">
            <v>CR</v>
          </cell>
          <cell r="E4151" t="str">
            <v>6,76</v>
          </cell>
        </row>
        <row r="4152">
          <cell r="A4152">
            <v>37947</v>
          </cell>
          <cell r="B4152" t="str">
            <v xml:space="preserve">TE PVC, SOLDAVEL, COM ROSCA NA BOLSA CENTRAL, 90 GRAUS, 25 MM X 3/4", PARA AGUA FRIA PREDIAL                                                                                                                                                                                                                                                                                                                                                                                                              </v>
          </cell>
          <cell r="C4152" t="str">
            <v xml:space="preserve">UN    </v>
          </cell>
          <cell r="D4152" t="str">
            <v>CR</v>
          </cell>
          <cell r="E4152" t="str">
            <v>5,50</v>
          </cell>
        </row>
        <row r="4153">
          <cell r="A4153">
            <v>7103</v>
          </cell>
          <cell r="B4153" t="str">
            <v xml:space="preserve">TE PVC, SOLDAVEL, COM ROSCA NA BOLSA CENTRAL, 90 GRAUS, 32 MM X 3/4", PARA AGUA FRIA PREDIAL                                                                                                                                                                                                                                                                                                                                                                                                              </v>
          </cell>
          <cell r="C4153" t="str">
            <v xml:space="preserve">UN    </v>
          </cell>
          <cell r="D4153" t="str">
            <v>CR</v>
          </cell>
          <cell r="E4153" t="str">
            <v>17,91</v>
          </cell>
        </row>
        <row r="4154">
          <cell r="A4154">
            <v>40419</v>
          </cell>
          <cell r="B4154" t="str">
            <v xml:space="preserve">TE RANHURADO EM FERRO FUNDIDO, DN 50 (2")                                                                                                                                                                                                                                                                                                                                                                                                                                                                 </v>
          </cell>
          <cell r="C4154" t="str">
            <v xml:space="preserve">UN    </v>
          </cell>
          <cell r="D4154" t="str">
            <v>AS</v>
          </cell>
          <cell r="E4154" t="str">
            <v>36,93</v>
          </cell>
        </row>
        <row r="4155">
          <cell r="A4155">
            <v>40420</v>
          </cell>
          <cell r="B4155" t="str">
            <v xml:space="preserve">TE RANHURADO EM FERRO FUNDIDO, DN 65 (2 1/2")                                                                                                                                                                                                                                                                                                                                                                                                                                                             </v>
          </cell>
          <cell r="C4155" t="str">
            <v xml:space="preserve">UN    </v>
          </cell>
          <cell r="D4155" t="str">
            <v>AS</v>
          </cell>
          <cell r="E4155" t="str">
            <v>53,88</v>
          </cell>
        </row>
        <row r="4156">
          <cell r="A4156">
            <v>40421</v>
          </cell>
          <cell r="B4156" t="str">
            <v xml:space="preserve">TE RANHURADO EM FERRO FUNDIDO, DN 80 (3")                                                                                                                                                                                                                                                                                                                                                                                                                                                                 </v>
          </cell>
          <cell r="C4156" t="str">
            <v xml:space="preserve">UN    </v>
          </cell>
          <cell r="D4156" t="str">
            <v>AS</v>
          </cell>
          <cell r="E4156" t="str">
            <v>57,36</v>
          </cell>
        </row>
        <row r="4157">
          <cell r="A4157">
            <v>38905</v>
          </cell>
          <cell r="B4157" t="str">
            <v xml:space="preserve">TE ROSCA FEMEA, METALICO, PARA CONEXAO COM ANEL DESLIZANTE, DN 16 MM X 1/2", EM TUBO PEX PARA INST. AGUA QUENTE/FRIA                                                                                                                                                                                                                                                                                                                                                                                      </v>
          </cell>
          <cell r="C4157" t="str">
            <v xml:space="preserve">UN    </v>
          </cell>
          <cell r="D4157" t="str">
            <v>AS</v>
          </cell>
          <cell r="E4157" t="str">
            <v>17,60</v>
          </cell>
        </row>
        <row r="4158">
          <cell r="A4158">
            <v>38907</v>
          </cell>
          <cell r="B4158" t="str">
            <v xml:space="preserve">TE ROSCA FEMEA, METALICO, PARA CONEXAO COM ANEL DESLIZANTE, DN 20 MM X 1/2", EM TUBO PEX PARA INST. AGUA QUENTE/FRIA                                                                                                                                                                                                                                                                                                                                                                                      </v>
          </cell>
          <cell r="C4158" t="str">
            <v xml:space="preserve">UN    </v>
          </cell>
          <cell r="D4158" t="str">
            <v>AS</v>
          </cell>
          <cell r="E4158" t="str">
            <v>16,97</v>
          </cell>
        </row>
        <row r="4159">
          <cell r="A4159">
            <v>38910</v>
          </cell>
          <cell r="B4159" t="str">
            <v xml:space="preserve">TE ROSCA FEMEA, METALICO, PARA CONEXAO COM ANEL DESLIZANTE, DN 25 MM X 3/4", EM TUBO PEX PARA INST. AGUA QUENTE/FRIA                                                                                                                                                                                                                                                                                                                                                                                      </v>
          </cell>
          <cell r="C4159" t="str">
            <v xml:space="preserve">UN    </v>
          </cell>
          <cell r="D4159" t="str">
            <v>AS</v>
          </cell>
          <cell r="E4159" t="str">
            <v>19,85</v>
          </cell>
        </row>
        <row r="4160">
          <cell r="A4160">
            <v>11655</v>
          </cell>
          <cell r="B4160" t="str">
            <v xml:space="preserve">TE SANITARIO DE REDUCAO, PVC, DN 100 X 50 MM, SERIE NORMAL, PARA ESGOTO PREDIAL                                                                                                                                                                                                                                                                                                                                                                                                                           </v>
          </cell>
          <cell r="C4160" t="str">
            <v xml:space="preserve">UN    </v>
          </cell>
          <cell r="D4160" t="str">
            <v>CR</v>
          </cell>
          <cell r="E4160" t="str">
            <v>18,26</v>
          </cell>
        </row>
        <row r="4161">
          <cell r="A4161">
            <v>11656</v>
          </cell>
          <cell r="B4161" t="str">
            <v xml:space="preserve">TE SANITARIO DE REDUCAO, PVC, DN 100 X 75 MM, SERIE NORMAL PARA ESGOTO PREDIAL                                                                                                                                                                                                                                                                                                                                                                                                                            </v>
          </cell>
          <cell r="C4161" t="str">
            <v xml:space="preserve">UN    </v>
          </cell>
          <cell r="D4161" t="str">
            <v>CR</v>
          </cell>
          <cell r="E4161" t="str">
            <v>20,96</v>
          </cell>
        </row>
        <row r="4162">
          <cell r="A4162">
            <v>7091</v>
          </cell>
          <cell r="B4162" t="str">
            <v xml:space="preserve">TE SANITARIO, PVC, DN 100 X 100 MM, SERIE NORMAL, PARA ESGOTO PREDIAL                                                                                                                                                                                                                                                                                                                                                                                                                                     </v>
          </cell>
          <cell r="C4162" t="str">
            <v xml:space="preserve">UN    </v>
          </cell>
          <cell r="D4162" t="str">
            <v>CR</v>
          </cell>
          <cell r="E4162" t="str">
            <v>17,17</v>
          </cell>
        </row>
        <row r="4163">
          <cell r="A4163">
            <v>37948</v>
          </cell>
          <cell r="B4163" t="str">
            <v xml:space="preserve">TE SANITARIO, PVC, DN 40 X 40 MM, SERIE NORMAL, PARA ESGOTO PREDIAL                                                                                                                                                                                                                                                                                                                                                                                                                                       </v>
          </cell>
          <cell r="C4163" t="str">
            <v xml:space="preserve">UN    </v>
          </cell>
          <cell r="D4163" t="str">
            <v>CR</v>
          </cell>
          <cell r="E4163" t="str">
            <v>3,98</v>
          </cell>
        </row>
        <row r="4164">
          <cell r="A4164">
            <v>7097</v>
          </cell>
          <cell r="B4164" t="str">
            <v xml:space="preserve">TE SANITARIO, PVC, DN 50 X 50 MM, SERIE NORMAL, PARA ESGOTO PREDIAL                                                                                                                                                                                                                                                                                                                                                                                                                                       </v>
          </cell>
          <cell r="C4164" t="str">
            <v xml:space="preserve">UN    </v>
          </cell>
          <cell r="D4164" t="str">
            <v>CR</v>
          </cell>
          <cell r="E4164" t="str">
            <v>8,07</v>
          </cell>
        </row>
        <row r="4165">
          <cell r="A4165">
            <v>11658</v>
          </cell>
          <cell r="B4165" t="str">
            <v xml:space="preserve">TE SANITARIO, PVC, DN 75 X 75 MM, SERIE NORMAL PARA ESGOTO PREDIAL                                                                                                                                                                                                                                                                                                                                                                                                                                        </v>
          </cell>
          <cell r="C4165" t="str">
            <v xml:space="preserve">UN    </v>
          </cell>
          <cell r="D4165" t="str">
            <v>CR</v>
          </cell>
          <cell r="E4165" t="str">
            <v>17,83</v>
          </cell>
        </row>
        <row r="4166">
          <cell r="A4166">
            <v>7146</v>
          </cell>
          <cell r="B4166" t="str">
            <v xml:space="preserve">TE SOLDAVEL, PVC, 90 GRAUS, 110 MM, PARA AGUA FRIA PREDIAL (NBR 5648)                                                                                                                                                                                                                                                                                                                                                                                                                                     </v>
          </cell>
          <cell r="C4166" t="str">
            <v xml:space="preserve">UN    </v>
          </cell>
          <cell r="D4166" t="str">
            <v>CR</v>
          </cell>
          <cell r="E4166" t="str">
            <v>218,02</v>
          </cell>
        </row>
        <row r="4167">
          <cell r="A4167">
            <v>7138</v>
          </cell>
          <cell r="B4167" t="str">
            <v xml:space="preserve">TE SOLDAVEL, PVC, 90 GRAUS, 20 MM, PARA AGUA FRIA PREDIAL (NBR 5648)                                                                                                                                                                                                                                                                                                                                                                                                                                      </v>
          </cell>
          <cell r="C4167" t="str">
            <v xml:space="preserve">UN    </v>
          </cell>
          <cell r="D4167" t="str">
            <v>CR</v>
          </cell>
          <cell r="E4167" t="str">
            <v>1,38</v>
          </cell>
        </row>
        <row r="4168">
          <cell r="A4168">
            <v>7139</v>
          </cell>
          <cell r="B4168" t="str">
            <v xml:space="preserve">TE SOLDAVEL, PVC, 90 GRAUS, 25 MM, PARA AGUA FRIA PREDIAL (NBR 5648)                                                                                                                                                                                                                                                                                                                                                                                                                                      </v>
          </cell>
          <cell r="C4168" t="str">
            <v xml:space="preserve">UN    </v>
          </cell>
          <cell r="D4168" t="str">
            <v>CR</v>
          </cell>
          <cell r="E4168" t="str">
            <v>1,56</v>
          </cell>
        </row>
        <row r="4169">
          <cell r="A4169">
            <v>7140</v>
          </cell>
          <cell r="B4169" t="str">
            <v xml:space="preserve">TE SOLDAVEL, PVC, 90 GRAUS, 32 MM, PARA AGUA FRIA PREDIAL (NBR 5648)                                                                                                                                                                                                                                                                                                                                                                                                                                      </v>
          </cell>
          <cell r="C4169" t="str">
            <v xml:space="preserve">UN    </v>
          </cell>
          <cell r="D4169" t="str">
            <v>CR</v>
          </cell>
          <cell r="E4169" t="str">
            <v>4,91</v>
          </cell>
        </row>
        <row r="4170">
          <cell r="A4170">
            <v>7141</v>
          </cell>
          <cell r="B4170" t="str">
            <v xml:space="preserve">TE SOLDAVEL, PVC, 90 GRAUS, 40 MM, PARA AGUA FRIA PREDIAL (NBR 5648)                                                                                                                                                                                                                                                                                                                                                                                                                                      </v>
          </cell>
          <cell r="C4170" t="str">
            <v xml:space="preserve">UN    </v>
          </cell>
          <cell r="D4170" t="str">
            <v>CR</v>
          </cell>
          <cell r="E4170" t="str">
            <v>11,99</v>
          </cell>
        </row>
        <row r="4171">
          <cell r="A4171">
            <v>7143</v>
          </cell>
          <cell r="B4171" t="str">
            <v xml:space="preserve">TE SOLDAVEL, PVC, 90 GRAUS, 60 MM, PARA AGUA FRIA PREDIAL (NBR 5648)                                                                                                                                                                                                                                                                                                                                                                                                                                      </v>
          </cell>
          <cell r="C4171" t="str">
            <v xml:space="preserve">UN    </v>
          </cell>
          <cell r="D4171" t="str">
            <v>CR</v>
          </cell>
          <cell r="E4171" t="str">
            <v>40,25</v>
          </cell>
        </row>
        <row r="4172">
          <cell r="A4172">
            <v>7144</v>
          </cell>
          <cell r="B4172" t="str">
            <v xml:space="preserve">TE SOLDAVEL, PVC, 90 GRAUS, 75 MM, PARA AGUA FRIA PREDIAL (NBR 5648)                                                                                                                                                                                                                                                                                                                                                                                                                                      </v>
          </cell>
          <cell r="C4172" t="str">
            <v xml:space="preserve">UN    </v>
          </cell>
          <cell r="D4172" t="str">
            <v>CR</v>
          </cell>
          <cell r="E4172" t="str">
            <v>74,67</v>
          </cell>
        </row>
        <row r="4173">
          <cell r="A4173">
            <v>7145</v>
          </cell>
          <cell r="B4173" t="str">
            <v xml:space="preserve">TE SOLDAVEL, PVC, 90 GRAUS, 85 MM, PARA AGUA FRIA PREDIAL (NBR 5648)                                                                                                                                                                                                                                                                                                                                                                                                                                      </v>
          </cell>
          <cell r="C4173" t="str">
            <v xml:space="preserve">UN    </v>
          </cell>
          <cell r="D4173" t="str">
            <v>CR</v>
          </cell>
          <cell r="E4173" t="str">
            <v>101,53</v>
          </cell>
        </row>
        <row r="4174">
          <cell r="A4174">
            <v>7142</v>
          </cell>
          <cell r="B4174" t="str">
            <v xml:space="preserve">TE SOLDAVEL, PVC, 90 GRAUS,50 MM, PARA AGUA FRIA PREDIAL (NBR 5648)                                                                                                                                                                                                                                                                                                                                                                                                                                       </v>
          </cell>
          <cell r="C4174" t="str">
            <v xml:space="preserve">UN    </v>
          </cell>
          <cell r="D4174" t="str">
            <v>CR</v>
          </cell>
          <cell r="E4174" t="str">
            <v>12,54</v>
          </cell>
        </row>
        <row r="4175">
          <cell r="A4175">
            <v>3593</v>
          </cell>
          <cell r="B4175" t="str">
            <v xml:space="preserve">TE 45 GRAUS DE FERRO GALVANIZADO, COM ROSCA BSP, DE 1 1/2"                                                                                                                                                                                                                                                                                                                                                                                                                                                </v>
          </cell>
          <cell r="C4175" t="str">
            <v xml:space="preserve">UN    </v>
          </cell>
          <cell r="D4175" t="str">
            <v>AS</v>
          </cell>
          <cell r="E4175" t="str">
            <v>93,84</v>
          </cell>
        </row>
        <row r="4176">
          <cell r="A4176">
            <v>3588</v>
          </cell>
          <cell r="B4176" t="str">
            <v xml:space="preserve">TE 45 GRAUS DE FERRO GALVANIZADO, COM ROSCA BSP, DE 1 1/4"                                                                                                                                                                                                                                                                                                                                                                                                                                                </v>
          </cell>
          <cell r="C4176" t="str">
            <v xml:space="preserve">UN    </v>
          </cell>
          <cell r="D4176" t="str">
            <v>AS</v>
          </cell>
          <cell r="E4176" t="str">
            <v>72,33</v>
          </cell>
        </row>
        <row r="4177">
          <cell r="A4177">
            <v>3585</v>
          </cell>
          <cell r="B4177" t="str">
            <v xml:space="preserve">TE 45 GRAUS DE FERRO GALVANIZADO, COM ROSCA BSP, DE 1/2"                                                                                                                                                                                                                                                                                                                                                                                                                                                  </v>
          </cell>
          <cell r="C4177" t="str">
            <v xml:space="preserve">UN    </v>
          </cell>
          <cell r="D4177" t="str">
            <v>AS</v>
          </cell>
          <cell r="E4177" t="str">
            <v>22,34</v>
          </cell>
        </row>
        <row r="4178">
          <cell r="A4178">
            <v>3587</v>
          </cell>
          <cell r="B4178" t="str">
            <v xml:space="preserve">TE 45 GRAUS DE FERRO GALVANIZADO, COM ROSCA BSP, DE 1"                                                                                                                                                                                                                                                                                                                                                                                                                                                    </v>
          </cell>
          <cell r="C4178" t="str">
            <v xml:space="preserve">UN    </v>
          </cell>
          <cell r="D4178" t="str">
            <v>AS</v>
          </cell>
          <cell r="E4178" t="str">
            <v>44,88</v>
          </cell>
        </row>
        <row r="4179">
          <cell r="A4179">
            <v>3590</v>
          </cell>
          <cell r="B4179" t="str">
            <v xml:space="preserve">TE 45 GRAUS DE FERRO GALVANIZADO, COM ROSCA BSP, DE 2 1/2"                                                                                                                                                                                                                                                                                                                                                                                                                                                </v>
          </cell>
          <cell r="C4179" t="str">
            <v xml:space="preserve">UN    </v>
          </cell>
          <cell r="D4179" t="str">
            <v>AS</v>
          </cell>
          <cell r="E4179" t="str">
            <v>266,44</v>
          </cell>
        </row>
        <row r="4180">
          <cell r="A4180">
            <v>3589</v>
          </cell>
          <cell r="B4180" t="str">
            <v xml:space="preserve">TE 45 GRAUS DE FERRO GALVANIZADO, COM ROSCA BSP, DE 2"                                                                                                                                                                                                                                                                                                                                                                                                                                                    </v>
          </cell>
          <cell r="C4180" t="str">
            <v xml:space="preserve">UN    </v>
          </cell>
          <cell r="D4180" t="str">
            <v>AS</v>
          </cell>
          <cell r="E4180" t="str">
            <v>143,01</v>
          </cell>
        </row>
        <row r="4181">
          <cell r="A4181">
            <v>3586</v>
          </cell>
          <cell r="B4181" t="str">
            <v xml:space="preserve">TE 45 GRAUS DE FERRO GALVANIZADO, COM ROSCA BSP, DE 3/4"                                                                                                                                                                                                                                                                                                                                                                                                                                                  </v>
          </cell>
          <cell r="C4181" t="str">
            <v xml:space="preserve">UN    </v>
          </cell>
          <cell r="D4181" t="str">
            <v>AS</v>
          </cell>
          <cell r="E4181" t="str">
            <v>29,26</v>
          </cell>
        </row>
        <row r="4182">
          <cell r="A4182">
            <v>3592</v>
          </cell>
          <cell r="B4182" t="str">
            <v xml:space="preserve">TE 45 GRAUS DE FERRO GALVANIZADO, COM ROSCA BSP, DE 3"                                                                                                                                                                                                                                                                                                                                                                                                                                                    </v>
          </cell>
          <cell r="C4182" t="str">
            <v xml:space="preserve">UN    </v>
          </cell>
          <cell r="D4182" t="str">
            <v>AS</v>
          </cell>
          <cell r="E4182" t="str">
            <v>421,16</v>
          </cell>
        </row>
        <row r="4183">
          <cell r="A4183">
            <v>3591</v>
          </cell>
          <cell r="B4183" t="str">
            <v xml:space="preserve">TE 45 GRAUS DE FERRO GALVANIZADO, COM ROSCA BSP, DE 4"                                                                                                                                                                                                                                                                                                                                                                                                                                                    </v>
          </cell>
          <cell r="C4183" t="str">
            <v xml:space="preserve">UN    </v>
          </cell>
          <cell r="D4183" t="str">
            <v>AS</v>
          </cell>
          <cell r="E4183" t="str">
            <v>675,14</v>
          </cell>
        </row>
        <row r="4184">
          <cell r="A4184">
            <v>40396</v>
          </cell>
          <cell r="B4184" t="str">
            <v xml:space="preserve">TE 90 GRAUS EM ACO CARBONO, SOLDAVEL, PRESSAO 3.000 LBS, DN 1 1/2"                                                                                                                                                                                                                                                                                                                                                                                                                                        </v>
          </cell>
          <cell r="C4184" t="str">
            <v xml:space="preserve">UN    </v>
          </cell>
          <cell r="D4184" t="str">
            <v>AS</v>
          </cell>
          <cell r="E4184" t="str">
            <v>132,28</v>
          </cell>
        </row>
        <row r="4185">
          <cell r="A4185">
            <v>40395</v>
          </cell>
          <cell r="B4185" t="str">
            <v xml:space="preserve">TE 90 GRAUS EM ACO CARBONO, SOLDAVEL, PRESSAO 3.000 LBS, DN 1 1/4"                                                                                                                                                                                                                                                                                                                                                                                                                                        </v>
          </cell>
          <cell r="C4185" t="str">
            <v xml:space="preserve">UN    </v>
          </cell>
          <cell r="D4185" t="str">
            <v>AS</v>
          </cell>
          <cell r="E4185" t="str">
            <v>101,52</v>
          </cell>
        </row>
        <row r="4186">
          <cell r="A4186">
            <v>40392</v>
          </cell>
          <cell r="B4186" t="str">
            <v xml:space="preserve">TE 90 GRAUS EM ACO CARBONO, SOLDAVEL, PRESSAO 3.000 LBS, DN 1/2"                                                                                                                                                                                                                                                                                                                                                                                                                                          </v>
          </cell>
          <cell r="C4186" t="str">
            <v xml:space="preserve">UN    </v>
          </cell>
          <cell r="D4186" t="str">
            <v>AS</v>
          </cell>
          <cell r="E4186" t="str">
            <v>32,66</v>
          </cell>
        </row>
        <row r="4187">
          <cell r="A4187">
            <v>40394</v>
          </cell>
          <cell r="B4187" t="str">
            <v xml:space="preserve">TE 90 GRAUS EM ACO CARBONO, SOLDAVEL, PRESSAO 3.000 LBS, DN 1"                                                                                                                                                                                                                                                                                                                                                                                                                                            </v>
          </cell>
          <cell r="C4187" t="str">
            <v xml:space="preserve">UN    </v>
          </cell>
          <cell r="D4187" t="str">
            <v>AS</v>
          </cell>
          <cell r="E4187" t="str">
            <v>66,09</v>
          </cell>
        </row>
        <row r="4188">
          <cell r="A4188">
            <v>40398</v>
          </cell>
          <cell r="B4188" t="str">
            <v xml:space="preserve">TE 90 GRAUS EM ACO CARBONO, SOLDAVEL, PRESSAO 3.000 LBS, DN 2 1/2"                                                                                                                                                                                                                                                                                                                                                                                                                                        </v>
          </cell>
          <cell r="C4188" t="str">
            <v xml:space="preserve">UN    </v>
          </cell>
          <cell r="D4188" t="str">
            <v>AS</v>
          </cell>
          <cell r="E4188" t="str">
            <v>424,39</v>
          </cell>
        </row>
        <row r="4189">
          <cell r="A4189">
            <v>40397</v>
          </cell>
          <cell r="B4189" t="str">
            <v xml:space="preserve">TE 90 GRAUS EM ACO CARBONO, SOLDAVEL, PRESSAO 3.000 LBS, DN 2"                                                                                                                                                                                                                                                                                                                                                                                                                                            </v>
          </cell>
          <cell r="C4189" t="str">
            <v xml:space="preserve">UN    </v>
          </cell>
          <cell r="D4189" t="str">
            <v>AS</v>
          </cell>
          <cell r="E4189" t="str">
            <v>217,34</v>
          </cell>
        </row>
        <row r="4190">
          <cell r="A4190">
            <v>40393</v>
          </cell>
          <cell r="B4190" t="str">
            <v xml:space="preserve">TE 90 GRAUS EM ACO CARBONO, SOLDAVEL, PRESSAO 3.000 LBS, DN 3/4"                                                                                                                                                                                                                                                                                                                                                                                                                                          </v>
          </cell>
          <cell r="C4190" t="str">
            <v xml:space="preserve">UN    </v>
          </cell>
          <cell r="D4190" t="str">
            <v>AS</v>
          </cell>
          <cell r="E4190" t="str">
            <v>42,07</v>
          </cell>
        </row>
        <row r="4191">
          <cell r="A4191">
            <v>40399</v>
          </cell>
          <cell r="B4191" t="str">
            <v xml:space="preserve">TE 90 GRAUS EM ACO CARBONO, SOLDAVEL, PRESSAO 3.000 LBS, DN 3"                                                                                                                                                                                                                                                                                                                                                                                                                                            </v>
          </cell>
          <cell r="C4191" t="str">
            <v xml:space="preserve">UN    </v>
          </cell>
          <cell r="D4191" t="str">
            <v>AS</v>
          </cell>
          <cell r="E4191" t="str">
            <v>694,30</v>
          </cell>
        </row>
        <row r="4192">
          <cell r="A4192">
            <v>39322</v>
          </cell>
          <cell r="B4192" t="str">
            <v xml:space="preserve">TE, PLASTICO, DN 16 MM, PARA CONEXAO COM CRIMPAGEM EM TUBO PEX                                                                                                                                                                                                                                                                                                                                                                                                                                            </v>
          </cell>
          <cell r="C4192" t="str">
            <v xml:space="preserve">UN    </v>
          </cell>
          <cell r="D4192" t="str">
            <v>AS</v>
          </cell>
          <cell r="E4192" t="str">
            <v>18,21</v>
          </cell>
        </row>
        <row r="4193">
          <cell r="A4193">
            <v>39289</v>
          </cell>
          <cell r="B4193" t="str">
            <v xml:space="preserve">TE, PLASTICO, DN 20 MM, PARA CONEXAO COM CRIMPAGEM, EM TUBO PEX PARA INST. AGUA QUENTE/FRIA                                                                                                                                                                                                                                                                                                                                                                                                               </v>
          </cell>
          <cell r="C4193" t="str">
            <v xml:space="preserve">UN    </v>
          </cell>
          <cell r="D4193" t="str">
            <v>AS</v>
          </cell>
          <cell r="E4193" t="str">
            <v>15,61</v>
          </cell>
        </row>
        <row r="4194">
          <cell r="A4194">
            <v>39290</v>
          </cell>
          <cell r="B4194" t="str">
            <v xml:space="preserve">TE, PLASTICO, DN 25 MM, PARA CONEXAO COM CRIMPAGEM, EM TUBO PEX PARA INST. AGUA QUENTE/FRIA                                                                                                                                                                                                                                                                                                                                                                                                               </v>
          </cell>
          <cell r="C4194" t="str">
            <v xml:space="preserve">UN    </v>
          </cell>
          <cell r="D4194" t="str">
            <v>AS</v>
          </cell>
          <cell r="E4194" t="str">
            <v>26,35</v>
          </cell>
        </row>
        <row r="4195">
          <cell r="A4195">
            <v>39291</v>
          </cell>
          <cell r="B4195" t="str">
            <v xml:space="preserve">TE, PLASTICO, DN 32 MM, PARA CONEXAO COM CRIMPAGEM, EM TUBO PEX PARA INST. AGUA QUENTE/FRIA                                                                                                                                                                                                                                                                                                                                                                                                               </v>
          </cell>
          <cell r="C4195" t="str">
            <v xml:space="preserve">UN    </v>
          </cell>
          <cell r="D4195" t="str">
            <v>AS</v>
          </cell>
          <cell r="E4195" t="str">
            <v>29,14</v>
          </cell>
        </row>
        <row r="4196">
          <cell r="A4196">
            <v>41892</v>
          </cell>
          <cell r="B4196" t="str">
            <v xml:space="preserve">TE, PVC PBA, BBB, 90 GRAUS, DN 100 / DE 110 MM, PARA REDE  AGUA (NBR 10351)                                                                                                                                                                                                                                                                                                                                                                                                                               </v>
          </cell>
          <cell r="C4196" t="str">
            <v xml:space="preserve">UN    </v>
          </cell>
          <cell r="D4196" t="str">
            <v>AS</v>
          </cell>
          <cell r="E4196" t="str">
            <v>133,92</v>
          </cell>
        </row>
        <row r="4197">
          <cell r="A4197">
            <v>7048</v>
          </cell>
          <cell r="B4197" t="str">
            <v xml:space="preserve">TE, PVC PBA, BBB, 90 GRAUS, DN 50 / DE 60 MM, PARA REDE AGUA (NBR 10351)                                                                                                                                                                                                                                                                                                                                                                                                                                  </v>
          </cell>
          <cell r="C4197" t="str">
            <v xml:space="preserve">UN    </v>
          </cell>
          <cell r="D4197" t="str">
            <v>AS</v>
          </cell>
          <cell r="E4197" t="str">
            <v>28,90</v>
          </cell>
        </row>
        <row r="4198">
          <cell r="A4198">
            <v>7088</v>
          </cell>
          <cell r="B4198" t="str">
            <v xml:space="preserve">TE, PVC PBA, BBB, 90 GRAUS, DN 75 / DE 85 MM, PARA REDE AGUA (NBR 10351)                                                                                                                                                                                                                                                                                                                                                                                                                                  </v>
          </cell>
          <cell r="C4198" t="str">
            <v xml:space="preserve">UN    </v>
          </cell>
          <cell r="D4198" t="str">
            <v>AS</v>
          </cell>
          <cell r="E4198" t="str">
            <v>63,21</v>
          </cell>
        </row>
        <row r="4199">
          <cell r="A4199">
            <v>20179</v>
          </cell>
          <cell r="B4199" t="str">
            <v xml:space="preserve">TE, PVC, SERIE R, 100 X 100 MM, PARA ESGOTO PREDIAL                                                                                                                                                                                                                                                                                                                                                                                                                                                       </v>
          </cell>
          <cell r="C4199" t="str">
            <v xml:space="preserve">UN    </v>
          </cell>
          <cell r="D4199" t="str">
            <v>CR</v>
          </cell>
          <cell r="E4199" t="str">
            <v>46,99</v>
          </cell>
        </row>
        <row r="4200">
          <cell r="A4200">
            <v>20178</v>
          </cell>
          <cell r="B4200" t="str">
            <v xml:space="preserve">TE, PVC, SERIE R, 100 X 75 MM, PARA ESGOTO PREDIAL                                                                                                                                                                                                                                                                                                                                                                                                                                                        </v>
          </cell>
          <cell r="C4200" t="str">
            <v xml:space="preserve">UN    </v>
          </cell>
          <cell r="D4200" t="str">
            <v>CR</v>
          </cell>
          <cell r="E4200" t="str">
            <v>56,32</v>
          </cell>
        </row>
        <row r="4201">
          <cell r="A4201">
            <v>20180</v>
          </cell>
          <cell r="B4201" t="str">
            <v xml:space="preserve">TE, PVC, SERIE R, 150 X 100 MM, PARA ESGOTO PREDIAL                                                                                                                                                                                                                                                                                                                                                                                                                                                       </v>
          </cell>
          <cell r="C4201" t="str">
            <v xml:space="preserve">UN    </v>
          </cell>
          <cell r="D4201" t="str">
            <v>CR</v>
          </cell>
          <cell r="E4201" t="str">
            <v>92,96</v>
          </cell>
        </row>
        <row r="4202">
          <cell r="A4202">
            <v>20181</v>
          </cell>
          <cell r="B4202" t="str">
            <v xml:space="preserve">TE, PVC, SERIE R, 150 X 150 MM, PARA ESGOTO PREDIAL                                                                                                                                                                                                                                                                                                                                                                                                                                                       </v>
          </cell>
          <cell r="C4202" t="str">
            <v xml:space="preserve">UN    </v>
          </cell>
          <cell r="D4202" t="str">
            <v>CR</v>
          </cell>
          <cell r="E4202" t="str">
            <v>124,47</v>
          </cell>
        </row>
        <row r="4203">
          <cell r="A4203">
            <v>20177</v>
          </cell>
          <cell r="B4203" t="str">
            <v xml:space="preserve">TE, PVC, SERIE R, 75 X 75 MM, PARA ESGOTO PREDIAL                                                                                                                                                                                                                                                                                                                                                                                                                                                         </v>
          </cell>
          <cell r="C4203" t="str">
            <v xml:space="preserve">UN    </v>
          </cell>
          <cell r="D4203" t="str">
            <v>CR</v>
          </cell>
          <cell r="E4203" t="str">
            <v>30,79</v>
          </cell>
        </row>
        <row r="4204">
          <cell r="A4204">
            <v>7070</v>
          </cell>
          <cell r="B4204" t="str">
            <v xml:space="preserve">TE, PVC, 90 GRAUS, BBB, JE, DN 200 MM, PARA REDE COLETORA ESGOTO                                                                                                                                                                                                                                                                                                                                                                                                                                          </v>
          </cell>
          <cell r="C4204" t="str">
            <v xml:space="preserve">UN    </v>
          </cell>
          <cell r="D4204" t="str">
            <v>CR</v>
          </cell>
          <cell r="E4204" t="str">
            <v>220,93</v>
          </cell>
        </row>
        <row r="4205">
          <cell r="A4205">
            <v>40945</v>
          </cell>
          <cell r="B4205" t="str">
            <v xml:space="preserve">TECNICO DE EDIFICACOES (HORISTA)                                                                                                                                                                                                                                                                                                                                                                                                                                                                          </v>
          </cell>
          <cell r="C4205" t="str">
            <v xml:space="preserve">H     </v>
          </cell>
          <cell r="D4205" t="str">
            <v>CR</v>
          </cell>
          <cell r="E4205" t="str">
            <v>14,05</v>
          </cell>
        </row>
        <row r="4206">
          <cell r="A4206">
            <v>40946</v>
          </cell>
          <cell r="B4206" t="str">
            <v xml:space="preserve">TECNICO DE EDIFICACOES (MENSALISTA)                                                                                                                                                                                                                                                                                                                                                                                                                                                                       </v>
          </cell>
          <cell r="C4206" t="str">
            <v xml:space="preserve">MES   </v>
          </cell>
          <cell r="D4206" t="str">
            <v>CR</v>
          </cell>
          <cell r="E4206" t="str">
            <v>2.473,03</v>
          </cell>
        </row>
        <row r="4207">
          <cell r="A4207">
            <v>7153</v>
          </cell>
          <cell r="B4207" t="str">
            <v xml:space="preserve">TECNICO EM LABORATORIO E CAMPO DE CONSTRUCAO CIVIL (HORISTA)                                                                                                                                                                                                                                                                                                                                                                                                                                              </v>
          </cell>
          <cell r="C4207" t="str">
            <v xml:space="preserve">H     </v>
          </cell>
          <cell r="D4207" t="str">
            <v>CR</v>
          </cell>
          <cell r="E4207" t="str">
            <v>22,83</v>
          </cell>
        </row>
        <row r="4208">
          <cell r="A4208">
            <v>41089</v>
          </cell>
          <cell r="B4208" t="str">
            <v xml:space="preserve">TECNICO EM LABORATORIO E CAMPO DE CONSTRUCAO CIVIL (MENSALISTA)                                                                                                                                                                                                                                                                                                                                                                                                                                           </v>
          </cell>
          <cell r="C4208" t="str">
            <v xml:space="preserve">MES   </v>
          </cell>
          <cell r="D4208" t="str">
            <v>CR</v>
          </cell>
          <cell r="E4208" t="str">
            <v>4.013,25</v>
          </cell>
        </row>
        <row r="4209">
          <cell r="A4209">
            <v>40943</v>
          </cell>
          <cell r="B4209" t="str">
            <v xml:space="preserve">TECNICO EM SEGURANCA DO TRABALHO (HORISTA)                                                                                                                                                                                                                                                                                                                                                                                                                                                                </v>
          </cell>
          <cell r="C4209" t="str">
            <v xml:space="preserve">H     </v>
          </cell>
          <cell r="D4209" t="str">
            <v>CR</v>
          </cell>
          <cell r="E4209" t="str">
            <v>23,80</v>
          </cell>
        </row>
        <row r="4210">
          <cell r="A4210">
            <v>40944</v>
          </cell>
          <cell r="B4210" t="str">
            <v xml:space="preserve">TECNICO EM SEGURANCA DO TRABALHO (MENSALISTA)                                                                                                                                                                                                                                                                                                                                                                                                                                                             </v>
          </cell>
          <cell r="C4210" t="str">
            <v xml:space="preserve">MES   </v>
          </cell>
          <cell r="D4210" t="str">
            <v>CR</v>
          </cell>
          <cell r="E4210" t="str">
            <v>4.183,81</v>
          </cell>
        </row>
        <row r="4211">
          <cell r="A4211">
            <v>6175</v>
          </cell>
          <cell r="B4211" t="str">
            <v xml:space="preserve">TECNICO EM SONDAGEM                                                                                                                                                                                                                                                                                                                                                                                                                                                                                       </v>
          </cell>
          <cell r="C4211" t="str">
            <v xml:space="preserve">H     </v>
          </cell>
          <cell r="D4211" t="str">
            <v>CR</v>
          </cell>
          <cell r="E4211" t="str">
            <v>17,94</v>
          </cell>
        </row>
        <row r="4212">
          <cell r="A4212">
            <v>41092</v>
          </cell>
          <cell r="B4212" t="str">
            <v xml:space="preserve">TECNICO EM SONDAGEM (MENSALISTA)                                                                                                                                                                                                                                                                                                                                                                                                                                                                          </v>
          </cell>
          <cell r="C4212" t="str">
            <v xml:space="preserve">MES   </v>
          </cell>
          <cell r="D4212" t="str">
            <v>CR</v>
          </cell>
          <cell r="E4212" t="str">
            <v>3.154,30</v>
          </cell>
        </row>
        <row r="4213">
          <cell r="A4213">
            <v>37712</v>
          </cell>
          <cell r="B4213" t="str">
            <v xml:space="preserve">TELA ARAME GALVANIZADO REVESTIDO COM POLIMERO, MALHA HEXAGONAL DUPLA TORCAO, 8 X 10 CM (ZN/AL REVESTIDO COM POLIMERO), FIO *2,4* MM                                                                                                                                                                                                                                                                                                                                                                       </v>
          </cell>
          <cell r="C4213" t="str">
            <v xml:space="preserve">M2    </v>
          </cell>
          <cell r="D4213" t="str">
            <v>CR</v>
          </cell>
          <cell r="E4213" t="str">
            <v>77,90</v>
          </cell>
        </row>
        <row r="4214">
          <cell r="A4214">
            <v>34547</v>
          </cell>
          <cell r="B4214" t="str">
            <v xml:space="preserve">TELA DE ACO SOLDADA GALVANIZADA/ZINCADA PARA ALVENARIA, FIO  D = *1,20 A 1,70* MM, MALHA 15 X 15 MM, (C X L) *50 X 12* CM                                                                                                                                                                                                                                                                                                                                                                                 </v>
          </cell>
          <cell r="C4214" t="str">
            <v xml:space="preserve">M     </v>
          </cell>
          <cell r="D4214" t="str">
            <v>CR</v>
          </cell>
          <cell r="E4214" t="str">
            <v>3,71</v>
          </cell>
        </row>
        <row r="4215">
          <cell r="A4215">
            <v>34548</v>
          </cell>
          <cell r="B4215" t="str">
            <v xml:space="preserve">TELA DE ACO SOLDADA GALVANIZADA/ZINCADA PARA ALVENARIA, FIO  D = *1,20 A 1,70* MM, MALHA 15 X 15 MM, (C X L) *50 X 17,5* CM                                                                                                                                                                                                                                                                                                                                                                               </v>
          </cell>
          <cell r="C4215" t="str">
            <v xml:space="preserve">M     </v>
          </cell>
          <cell r="D4215" t="str">
            <v>CR</v>
          </cell>
          <cell r="E4215" t="str">
            <v>6,09</v>
          </cell>
        </row>
        <row r="4216">
          <cell r="A4216">
            <v>34558</v>
          </cell>
          <cell r="B4216" t="str">
            <v xml:space="preserve">TELA DE ACO SOLDADA GALVANIZADA/ZINCADA PARA ALVENARIA, FIO D = *1,20 A 1,70* MM, MALHA 15 X 15 MM, (C X L) *50 X 10,5* CM                                                                                                                                                                                                                                                                                                                                                                                </v>
          </cell>
          <cell r="C4216" t="str">
            <v xml:space="preserve">M     </v>
          </cell>
          <cell r="D4216" t="str">
            <v>CR</v>
          </cell>
          <cell r="E4216" t="str">
            <v>3,02</v>
          </cell>
        </row>
        <row r="4217">
          <cell r="A4217">
            <v>34550</v>
          </cell>
          <cell r="B4217" t="str">
            <v xml:space="preserve">TELA DE ACO SOLDADA GALVANIZADA/ZINCADA PARA ALVENARIA, FIO D = *1,20 A 1,70* MM, MALHA 15 X 15 MM, (C X L) *50 X 6* CM                                                                                                                                                                                                                                                                                                                                                                                   </v>
          </cell>
          <cell r="C4217" t="str">
            <v xml:space="preserve">M     </v>
          </cell>
          <cell r="D4217" t="str">
            <v>CR</v>
          </cell>
          <cell r="E4217" t="str">
            <v>1,60</v>
          </cell>
        </row>
        <row r="4218">
          <cell r="A4218">
            <v>34557</v>
          </cell>
          <cell r="B4218" t="str">
            <v xml:space="preserve">TELA DE ACO SOLDADA GALVANIZADA/ZINCADA PARA ALVENARIA, FIO D = *1,20 A 1,70* MM, MALHA 15 X 15 MM, (C X L) *50 X 7,5* CM                                                                                                                                                                                                                                                                                                                                                                                 </v>
          </cell>
          <cell r="C4218" t="str">
            <v xml:space="preserve">M     </v>
          </cell>
          <cell r="D4218" t="str">
            <v>CR</v>
          </cell>
          <cell r="E4218" t="str">
            <v>2,35</v>
          </cell>
        </row>
        <row r="4219">
          <cell r="A4219">
            <v>37411</v>
          </cell>
          <cell r="B4219" t="str">
            <v xml:space="preserve">TELA DE ACO SOLDADA GALVANIZADA/ZINCADA PARA ALVENARIA, FIO D = *1,24 MM, MALHA 25 X 25 MM                                                                                                                                                                                                                                                                                                                                                                                                                </v>
          </cell>
          <cell r="C4219" t="str">
            <v xml:space="preserve">M2    </v>
          </cell>
          <cell r="D4219" t="str">
            <v>CR</v>
          </cell>
          <cell r="E4219" t="str">
            <v>17,19</v>
          </cell>
        </row>
        <row r="4220">
          <cell r="A4220">
            <v>39508</v>
          </cell>
          <cell r="B4220" t="str">
            <v xml:space="preserve">TELA DE ACO SOLDADA NERVURADA, CA-60, L-159, (1,69 KG/M2), DIAMETRO DO FIO = 4,5 MM, LARGURA = 2,45 M, ESPACAMENTO DA MALHA = 30 X 10 CM                                                                                                                                                                                                                                                                                                                                                                  </v>
          </cell>
          <cell r="C4220" t="str">
            <v xml:space="preserve">M2    </v>
          </cell>
          <cell r="D4220" t="str">
            <v>CR</v>
          </cell>
          <cell r="E4220" t="str">
            <v>9,65</v>
          </cell>
        </row>
        <row r="4221">
          <cell r="A4221">
            <v>39507</v>
          </cell>
          <cell r="B4221" t="str">
            <v xml:space="preserve">TELA DE ACO SOLDADA NERVURADA, CA-60, Q-113, (1,8 KG/M2), DIAMETRO DO FIO = 3,8 MM, LARGURA = 2,45 M, ESPACAMENTO DA MALHA = 10 X 10 CM                                                                                                                                                                                                                                                                                                                                                                   </v>
          </cell>
          <cell r="C4221" t="str">
            <v xml:space="preserve">M2    </v>
          </cell>
          <cell r="D4221" t="str">
            <v>CR</v>
          </cell>
          <cell r="E4221" t="str">
            <v>14,40</v>
          </cell>
        </row>
        <row r="4222">
          <cell r="A4222">
            <v>7155</v>
          </cell>
          <cell r="B4222" t="str">
            <v xml:space="preserve">TELA DE ACO SOLDADA NERVURADA, CA-60, Q-138, (2,20 KG/M2), DIAMETRO DO FIO = 4,2 MM, LARGURA = 2,45 M, ESPACAMENTO DA MALHA = 10  X 10 CM                                                                                                                                                                                                                                                                                                                                                                 </v>
          </cell>
          <cell r="C4222" t="str">
            <v xml:space="preserve">M2    </v>
          </cell>
          <cell r="D4222" t="str">
            <v>CR</v>
          </cell>
          <cell r="E4222" t="str">
            <v>18,49</v>
          </cell>
        </row>
        <row r="4223">
          <cell r="A4223">
            <v>42406</v>
          </cell>
          <cell r="B4223" t="str">
            <v xml:space="preserve">TELA DE ACO SOLDADA NERVURADA, CA-60, Q-159, (2,52 KG/M2), DIAMETRO DO FIO = 4,5 MM, LARGURA =  2,45 M, ESPACAMENTO DA MALHA = 10 X 10 CM                                                                                                                                                                                                                                                                                                                                                                 </v>
          </cell>
          <cell r="C4223" t="str">
            <v xml:space="preserve">M2    </v>
          </cell>
          <cell r="D4223" t="str">
            <v>CR</v>
          </cell>
          <cell r="E4223" t="str">
            <v>21,20</v>
          </cell>
        </row>
        <row r="4224">
          <cell r="A4224">
            <v>7156</v>
          </cell>
          <cell r="B4224" t="str">
            <v xml:space="preserve">TELA DE ACO SOLDADA NERVURADA, CA-60, Q-196, (3,11 KG/M2), DIAMETRO DO FIO = 5,0 MM, LARGURA = 2,45 M, ESPACAMENTO DA MALHA = 10 X 10 CM                                                                                                                                                                                                                                                                                                                                                                  </v>
          </cell>
          <cell r="C4224" t="str">
            <v xml:space="preserve">M2    </v>
          </cell>
          <cell r="D4224" t="str">
            <v xml:space="preserve">C </v>
          </cell>
          <cell r="E4224" t="str">
            <v>26,53</v>
          </cell>
        </row>
        <row r="4225">
          <cell r="A4225">
            <v>43127</v>
          </cell>
          <cell r="B4225" t="str">
            <v xml:space="preserve">TELA DE ACO SOLDADA NERVURADA, CA-60, Q-283 (4,48 KG/M2), DIAMETRO DO FIO = 6,0 MM, LARGURA = 2,45 X 6,00 M DE COMPRIMENTO, ESPACAMENTO DA MALHA = 10 X 10 CM                                                                                                                                                                                                                                                                                                                                             </v>
          </cell>
          <cell r="C4225" t="str">
            <v xml:space="preserve">M2    </v>
          </cell>
          <cell r="D4225" t="str">
            <v>CR</v>
          </cell>
          <cell r="E4225" t="str">
            <v>37,97</v>
          </cell>
        </row>
        <row r="4226">
          <cell r="A4226">
            <v>10917</v>
          </cell>
          <cell r="B4226" t="str">
            <v xml:space="preserve">TELA DE ACO SOLDADA NERVURADA, CA-60, Q-61, (0,97 KG/M2), DIAMETRO DO FIO = 3,4 MM, LARGURA = 2,45 M, ESPACAMENTO DA MALHA = 15 X 15 CM                                                                                                                                                                                                                                                                                                                                                                   </v>
          </cell>
          <cell r="C4226" t="str">
            <v xml:space="preserve">M2    </v>
          </cell>
          <cell r="D4226" t="str">
            <v>CR</v>
          </cell>
          <cell r="E4226" t="str">
            <v>8,01</v>
          </cell>
        </row>
        <row r="4227">
          <cell r="A4227">
            <v>21141</v>
          </cell>
          <cell r="B4227" t="str">
            <v xml:space="preserve">TELA DE ACO SOLDADA NERVURADA, CA-60, Q-92, (1,48 KG/M2), DIAMETRO DO FIO = 4,2 MM, LARGURA = 2,45 X 60 M DE COMPRIMENTO, ESPACAMENTO DA MALHA = 15  X 15 CM                                                                                                                                                                                                                                                                                                                                              </v>
          </cell>
          <cell r="C4227" t="str">
            <v xml:space="preserve">M2    </v>
          </cell>
          <cell r="D4227" t="str">
            <v>CR</v>
          </cell>
          <cell r="E4227" t="str">
            <v>12,40</v>
          </cell>
        </row>
        <row r="4228">
          <cell r="A4228">
            <v>39509</v>
          </cell>
          <cell r="B4228" t="str">
            <v xml:space="preserve">TELA DE ACO SOLDADA NERVURADA, CA-60, T-196, (2,11 KG/M2), DIAMETRO DO FIO = 5,0 MM, LARGURA = 2,45 M, ESPACAMENTO DA MALHA = 30 X 10 CM                                                                                                                                                                                                                                                                                                                                                                  </v>
          </cell>
          <cell r="C4228" t="str">
            <v xml:space="preserve">M2    </v>
          </cell>
          <cell r="D4228" t="str">
            <v>CR</v>
          </cell>
          <cell r="E4228" t="str">
            <v>11,93</v>
          </cell>
        </row>
        <row r="4229">
          <cell r="A4229">
            <v>44529</v>
          </cell>
          <cell r="B4229" t="str">
            <v xml:space="preserve">TELA DE ANIAGEM ( JUTA)                                                                                                                                                                                                                                                                                                                                                                                                                                                                                   </v>
          </cell>
          <cell r="C4229" t="str">
            <v xml:space="preserve">M2    </v>
          </cell>
          <cell r="D4229" t="str">
            <v>CR</v>
          </cell>
          <cell r="E4229" t="str">
            <v>19,75</v>
          </cell>
        </row>
        <row r="4230">
          <cell r="A4230">
            <v>7167</v>
          </cell>
          <cell r="B4230" t="str">
            <v xml:space="preserve">TELA DE ARAME GALVANIZADA QUADRANGULAR / LOSANGULAR, FIO 2,11 MM (14 BWG), MALHA 5 X 5 CM, H = 2 M                                                                                                                                                                                                                                                                                                                                                                                                        </v>
          </cell>
          <cell r="C4230" t="str">
            <v xml:space="preserve">M2    </v>
          </cell>
          <cell r="D4230" t="str">
            <v>CR</v>
          </cell>
          <cell r="E4230" t="str">
            <v>26,19</v>
          </cell>
        </row>
        <row r="4231">
          <cell r="A4231">
            <v>10928</v>
          </cell>
          <cell r="B4231" t="str">
            <v xml:space="preserve">TELA DE ARAME GALVANIZADA QUADRANGULAR / LOSANGULAR, FIO 2,11 MM (14 BWG), MALHA 8 X 8 CM, H = 2 M                                                                                                                                                                                                                                                                                                                                                                                                        </v>
          </cell>
          <cell r="C4231" t="str">
            <v xml:space="preserve">M2    </v>
          </cell>
          <cell r="D4231" t="str">
            <v>CR</v>
          </cell>
          <cell r="E4231" t="str">
            <v>15,05</v>
          </cell>
        </row>
        <row r="4232">
          <cell r="A4232">
            <v>10933</v>
          </cell>
          <cell r="B4232" t="str">
            <v xml:space="preserve">TELA DE ARAME GALVANIZADA QUADRANGULAR / LOSANGULAR, FIO 2,77 MM (12 BWG), MALHA 10 X 10 CM, H = 2 M                                                                                                                                                                                                                                                                                                                                                                                                      </v>
          </cell>
          <cell r="C4232" t="str">
            <v xml:space="preserve">M2    </v>
          </cell>
          <cell r="D4232" t="str">
            <v>CR</v>
          </cell>
          <cell r="E4232" t="str">
            <v>22,70</v>
          </cell>
        </row>
        <row r="4233">
          <cell r="A4233">
            <v>7158</v>
          </cell>
          <cell r="B4233" t="str">
            <v xml:space="preserve">TELA DE ARAME GALVANIZADA QUADRANGULAR / LOSANGULAR, FIO 2,77 MM (12 BWG), MALHA 5 X 5 CM, H = 2 M                                                                                                                                                                                                                                                                                                                                                                                                        </v>
          </cell>
          <cell r="C4233" t="str">
            <v xml:space="preserve">M2    </v>
          </cell>
          <cell r="D4233" t="str">
            <v xml:space="preserve">C </v>
          </cell>
          <cell r="E4233" t="str">
            <v>38,50</v>
          </cell>
        </row>
        <row r="4234">
          <cell r="A4234">
            <v>10927</v>
          </cell>
          <cell r="B4234" t="str">
            <v xml:space="preserve">TELA DE ARAME GALVANIZADA QUADRANGULAR / LOSANGULAR, FIO 2,77 MM (12 BWG), MALHA 8 X 8 CM, H = 2 M                                                                                                                                                                                                                                                                                                                                                                                                        </v>
          </cell>
          <cell r="C4234" t="str">
            <v xml:space="preserve">M2    </v>
          </cell>
          <cell r="D4234" t="str">
            <v>CR</v>
          </cell>
          <cell r="E4234" t="str">
            <v>24,62</v>
          </cell>
        </row>
        <row r="4235">
          <cell r="A4235">
            <v>7162</v>
          </cell>
          <cell r="B4235" t="str">
            <v xml:space="preserve">TELA DE ARAME GALVANIZADA QUADRANGULAR / LOSANGULAR, FIO 3,4 MM (10 BWG), MALHA 5 X 5 CM, H = 2 M                                                                                                                                                                                                                                                                                                                                                                                                         </v>
          </cell>
          <cell r="C4235" t="str">
            <v xml:space="preserve">M2    </v>
          </cell>
          <cell r="D4235" t="str">
            <v>CR</v>
          </cell>
          <cell r="E4235" t="str">
            <v>60,25</v>
          </cell>
        </row>
        <row r="4236">
          <cell r="A4236">
            <v>10932</v>
          </cell>
          <cell r="B4236" t="str">
            <v xml:space="preserve">TELA DE ARAME GALVANIZADA QUADRANGULAR / LOSANGULAR, FIO 4,19 MM (8 BWG), MALHA 5 X 5 CM, H = 2 M                                                                                                                                                                                                                                                                                                                                                                                                         </v>
          </cell>
          <cell r="C4236" t="str">
            <v xml:space="preserve">M2    </v>
          </cell>
          <cell r="D4236" t="str">
            <v>CR</v>
          </cell>
          <cell r="E4236" t="str">
            <v>104,79</v>
          </cell>
        </row>
        <row r="4237">
          <cell r="A4237">
            <v>10937</v>
          </cell>
          <cell r="B4237" t="str">
            <v xml:space="preserve">TELA DE ARAME GALVANIZADA REVESTIDA EM PVC, QUADRANGULAR / LOSANGULAR, FIO 2,11 MM (14 BWG), BITOLA FINAL = *2,8* MM, MALHA *8 X 8* CM, H = 2 M                                                                                                                                                                                                                                                                                                                                                           </v>
          </cell>
          <cell r="C4237" t="str">
            <v xml:space="preserve">M2    </v>
          </cell>
          <cell r="D4237" t="str">
            <v>CR</v>
          </cell>
          <cell r="E4237" t="str">
            <v>26,93</v>
          </cell>
        </row>
        <row r="4238">
          <cell r="A4238">
            <v>10935</v>
          </cell>
          <cell r="B4238" t="str">
            <v xml:space="preserve">TELA DE ARAME GALVANIZADA REVESTIDA EM PVC, QUADRANGULAR / LOSANGULAR, FIO 2,77 MM (12 BWG), BITOLA FINAL = *3,8* MM, MALHA 7,5 X 7,5 CM, H = 2 M                                                                                                                                                                                                                                                                                                                                                         </v>
          </cell>
          <cell r="C4238" t="str">
            <v xml:space="preserve">M2    </v>
          </cell>
          <cell r="D4238" t="str">
            <v>CR</v>
          </cell>
          <cell r="E4238" t="str">
            <v>46,71</v>
          </cell>
        </row>
        <row r="4239">
          <cell r="A4239">
            <v>10931</v>
          </cell>
          <cell r="B4239" t="str">
            <v xml:space="preserve">TELA DE ARAME GALVANIZADA, HEXAGONAL, FIO 0,56 MM (24 BWG), MALHA 1/2", H = 1 M                                                                                                                                                                                                                                                                                                                                                                                                                           </v>
          </cell>
          <cell r="C4239" t="str">
            <v xml:space="preserve">M2    </v>
          </cell>
          <cell r="D4239" t="str">
            <v>CR</v>
          </cell>
          <cell r="E4239" t="str">
            <v>13,14</v>
          </cell>
        </row>
        <row r="4240">
          <cell r="A4240">
            <v>7164</v>
          </cell>
          <cell r="B4240" t="str">
            <v xml:space="preserve">TELA DE ARAME ONDULADA, FIO *2,77* MM (12 BWG), MALHA 5 X 5 CM, H = 2 M                                                                                                                                                                                                                                                                                                                                                                                                                                   </v>
          </cell>
          <cell r="C4240" t="str">
            <v xml:space="preserve">M2    </v>
          </cell>
          <cell r="D4240" t="str">
            <v>CR</v>
          </cell>
          <cell r="E4240" t="str">
            <v>43,48</v>
          </cell>
        </row>
        <row r="4241">
          <cell r="A4241">
            <v>36887</v>
          </cell>
          <cell r="B4241" t="str">
            <v xml:space="preserve">TELA DE FIBRA DE VIDRO, ACABAMENTO ANTI-ALCALINO, MALHA 10 X 10 MM                                                                                                                                                                                                                                                                                                                                                                                                                                        </v>
          </cell>
          <cell r="C4241" t="str">
            <v xml:space="preserve">M2    </v>
          </cell>
          <cell r="D4241" t="str">
            <v>CR</v>
          </cell>
          <cell r="E4241" t="str">
            <v>9,28</v>
          </cell>
        </row>
        <row r="4242">
          <cell r="A4242">
            <v>34630</v>
          </cell>
          <cell r="B4242" t="str">
            <v xml:space="preserve">TELA EM MALHA HEXAGONAL DE DUPLA TORCAO 8 X 10 CM (ZN/AL REVESTIDO COM POLIMERO), FIO 2,7 MM, COM GEOMANTA OU BIOMANTA, DIMENSOES 4,0 X 2,0 X 0,6 M, COM INCLINACAO DE 70 GRAUS, PARA SOLO REFORCADO                                                                                                                                                                                                                                                                                                      </v>
          </cell>
          <cell r="C4242" t="str">
            <v xml:space="preserve">UN    </v>
          </cell>
          <cell r="D4242" t="str">
            <v>CR</v>
          </cell>
          <cell r="E4242" t="str">
            <v>1.266,03</v>
          </cell>
        </row>
        <row r="4243">
          <cell r="A4243">
            <v>7161</v>
          </cell>
          <cell r="B4243" t="str">
            <v xml:space="preserve">TELA EM METAL PARA ESTUQUE (DEPLOYE)                                                                                                                                                                                                                                                                                                                                                                                                                                                                      </v>
          </cell>
          <cell r="C4243" t="str">
            <v xml:space="preserve">M2    </v>
          </cell>
          <cell r="D4243" t="str">
            <v>CR</v>
          </cell>
          <cell r="E4243" t="str">
            <v>5,41</v>
          </cell>
        </row>
        <row r="4244">
          <cell r="A4244">
            <v>7170</v>
          </cell>
          <cell r="B4244" t="str">
            <v xml:space="preserve">TELA FACHADEIRA EM POLIETILENO, ROLO DE 3 X 100 M (L X C), COR BRANCA, SEM LOGOMARCA - PARA PROTECAO DE OBRAS                                                                                                                                                                                                                                                                                                                                                                                             </v>
          </cell>
          <cell r="C4244" t="str">
            <v xml:space="preserve">M2    </v>
          </cell>
          <cell r="D4244" t="str">
            <v>CR</v>
          </cell>
          <cell r="E4244" t="str">
            <v>2,24</v>
          </cell>
        </row>
        <row r="4245">
          <cell r="A4245">
            <v>37524</v>
          </cell>
          <cell r="B4245" t="str">
            <v xml:space="preserve">TELA PLASTICA LARANJA, TIPO TAPUME PARA SINALIZACAO, MALHA RETANGULAR, ROLO 1.20 X 50 M (L X C)                                                                                                                                                                                                                                                                                                                                                                                                           </v>
          </cell>
          <cell r="C4245" t="str">
            <v xml:space="preserve">M     </v>
          </cell>
          <cell r="D4245" t="str">
            <v xml:space="preserve">C </v>
          </cell>
          <cell r="E4245" t="str">
            <v>2,05</v>
          </cell>
        </row>
        <row r="4246">
          <cell r="A4246">
            <v>37525</v>
          </cell>
          <cell r="B4246" t="str">
            <v xml:space="preserve">TELA PLASTICA TECIDA LISTRADA BRANCA E LARANJA, TIPO GUARDA CORPO, EM POLIETILENO MONOFILADO, ROLO 1,20 X 50 M (L X C)                                                                                                                                                                                                                                                                                                                                                                                    </v>
          </cell>
          <cell r="C4246" t="str">
            <v xml:space="preserve">M     </v>
          </cell>
          <cell r="D4246" t="str">
            <v>CR</v>
          </cell>
          <cell r="E4246" t="str">
            <v>2,80</v>
          </cell>
        </row>
        <row r="4247">
          <cell r="A4247">
            <v>36789</v>
          </cell>
          <cell r="B4247" t="str">
            <v xml:space="preserve">TELHA CERAMICA TIPO AMERICANA, COMPRIMENTO DE *45* CM, RENDIMENTO DE *12* TELHAS/M2                                                                                                                                                                                                                                                                                                                                                                                                                       </v>
          </cell>
          <cell r="C4247" t="str">
            <v xml:space="preserve">UN    </v>
          </cell>
          <cell r="D4247" t="str">
            <v>CR</v>
          </cell>
          <cell r="E4247" t="str">
            <v>2,47</v>
          </cell>
        </row>
        <row r="4248">
          <cell r="A4248">
            <v>7173</v>
          </cell>
          <cell r="B4248" t="str">
            <v xml:space="preserve">TELHA DE BARRO / CERAMICA, NAO ESMALTADA, TIPO COLONIAL, CANAL, PLAN, PAULISTA, COMPRIMENTO DE *44 A 50* CM, RENDIMENTO DE COBERTURA DE *26* TELHAS/M2                                                                                                                                                                                                                                                                                                                                                    </v>
          </cell>
          <cell r="C4248" t="str">
            <v xml:space="preserve">MIL   </v>
          </cell>
          <cell r="D4248" t="str">
            <v xml:space="preserve">C </v>
          </cell>
          <cell r="E4248" t="str">
            <v>1.600,00</v>
          </cell>
        </row>
        <row r="4249">
          <cell r="A4249">
            <v>7175</v>
          </cell>
          <cell r="B4249" t="str">
            <v xml:space="preserve">TELHA DE BARRO / CERAMICA, NAO ESMALTADA, TIPO ROMANA, AMERICANA, PORTUGUESA, FRANCESA, COMPRIMENTO DE *41* CM,  RENDIMENTO DE *16* TELHAS/M2                                                                                                                                                                                                                                                                                                                                                             </v>
          </cell>
          <cell r="C4249" t="str">
            <v xml:space="preserve">UN    </v>
          </cell>
          <cell r="D4249" t="str">
            <v>CR</v>
          </cell>
          <cell r="E4249" t="str">
            <v>1,81</v>
          </cell>
        </row>
        <row r="4250">
          <cell r="A4250">
            <v>40741</v>
          </cell>
          <cell r="B4250" t="str">
            <v xml:space="preserve">TELHA DE CONCRETO TIPO CLASSICA, COR CINZA, COMPRIMENTO DE *42* CM,  RENDIMENTO DE *10* TELHAS/M2                                                                                                                                                                                                                                                                                                                                                                                                         </v>
          </cell>
          <cell r="C4250" t="str">
            <v xml:space="preserve">UN    </v>
          </cell>
          <cell r="D4250" t="str">
            <v>CR</v>
          </cell>
          <cell r="E4250" t="str">
            <v>3,21</v>
          </cell>
        </row>
        <row r="4251">
          <cell r="A4251">
            <v>7184</v>
          </cell>
          <cell r="B4251" t="str">
            <v xml:space="preserve">TELHA DE FIBRA DE VIDRO ONDULADA INCOLOR, E = 0,6 MM, DE *0,50 X 2,44* M                                                                                                                                                                                                                                                                                                                                                                                                                                  </v>
          </cell>
          <cell r="C4251" t="str">
            <v xml:space="preserve">M2    </v>
          </cell>
          <cell r="D4251" t="str">
            <v>AS</v>
          </cell>
          <cell r="E4251" t="str">
            <v>60,00</v>
          </cell>
        </row>
        <row r="4252">
          <cell r="A4252">
            <v>34458</v>
          </cell>
          <cell r="B4252" t="str">
            <v xml:space="preserve">TELHA DE FIBROCIMENTO E = 6 MM, DE 3,00 X 1,06 M (SEM AMIANTO)                                                                                                                                                                                                                                                                                                                                                                                                                                            </v>
          </cell>
          <cell r="C4252" t="str">
            <v xml:space="preserve">UN    </v>
          </cell>
          <cell r="D4252" t="str">
            <v>CR</v>
          </cell>
          <cell r="E4252" t="str">
            <v>158,93</v>
          </cell>
        </row>
        <row r="4253">
          <cell r="A4253">
            <v>34464</v>
          </cell>
          <cell r="B4253" t="str">
            <v xml:space="preserve">TELHA DE FIBROCIMENTO E = 6 MM, DE 4,10 X 1,06 M (SEM AMIANTO)                                                                                                                                                                                                                                                                                                                                                                                                                                            </v>
          </cell>
          <cell r="C4253" t="str">
            <v xml:space="preserve">UN    </v>
          </cell>
          <cell r="D4253" t="str">
            <v>CR</v>
          </cell>
          <cell r="E4253" t="str">
            <v>236,58</v>
          </cell>
        </row>
        <row r="4254">
          <cell r="A4254">
            <v>34468</v>
          </cell>
          <cell r="B4254" t="str">
            <v xml:space="preserve">TELHA DE FIBROCIMENTO E = 6 MM, DE 4,60 X 1,06 M (SEM AMIANTO)                                                                                                                                                                                                                                                                                                                                                                                                                                            </v>
          </cell>
          <cell r="C4254" t="str">
            <v xml:space="preserve">UN    </v>
          </cell>
          <cell r="D4254" t="str">
            <v>CR</v>
          </cell>
          <cell r="E4254" t="str">
            <v>298,27</v>
          </cell>
        </row>
        <row r="4255">
          <cell r="A4255">
            <v>34473</v>
          </cell>
          <cell r="B4255" t="str">
            <v xml:space="preserve">TELHA DE FIBROCIMENTO E = 8 MM, DE 3,00 X 1,06 M (SEM AMIANTO)                                                                                                                                                                                                                                                                                                                                                                                                                                            </v>
          </cell>
          <cell r="C4255" t="str">
            <v xml:space="preserve">UN    </v>
          </cell>
          <cell r="D4255" t="str">
            <v>CR</v>
          </cell>
          <cell r="E4255" t="str">
            <v>180,93</v>
          </cell>
        </row>
        <row r="4256">
          <cell r="A4256">
            <v>34480</v>
          </cell>
          <cell r="B4256" t="str">
            <v xml:space="preserve">TELHA DE FIBROCIMENTO E = 8 MM, DE 4,10 X 1,06 M (SEM AMIANTO)                                                                                                                                                                                                                                                                                                                                                                                                                                            </v>
          </cell>
          <cell r="C4256" t="str">
            <v xml:space="preserve">UN    </v>
          </cell>
          <cell r="D4256" t="str">
            <v>CR</v>
          </cell>
          <cell r="E4256" t="str">
            <v>334,37</v>
          </cell>
        </row>
        <row r="4257">
          <cell r="A4257">
            <v>34486</v>
          </cell>
          <cell r="B4257" t="str">
            <v xml:space="preserve">TELHA DE FIBROCIMENTO E = 8 MM, DE 4,60 X 1,06 M (SEM AMIANTO)                                                                                                                                                                                                                                                                                                                                                                                                                                            </v>
          </cell>
          <cell r="C4257" t="str">
            <v xml:space="preserve">UN    </v>
          </cell>
          <cell r="D4257" t="str">
            <v>CR</v>
          </cell>
          <cell r="E4257" t="str">
            <v>395,89</v>
          </cell>
        </row>
        <row r="4258">
          <cell r="A4258">
            <v>7190</v>
          </cell>
          <cell r="B4258" t="str">
            <v xml:space="preserve">TELHA DE FIBROCIMENTO ONDULADA E = 4 MM, DE 1,22 X 0,50 M (SEM AMIANTO)                                                                                                                                                                                                                                                                                                                                                                                                                                   </v>
          </cell>
          <cell r="C4258" t="str">
            <v xml:space="preserve">UN    </v>
          </cell>
          <cell r="D4258" t="str">
            <v>CR</v>
          </cell>
          <cell r="E4258" t="str">
            <v>13,22</v>
          </cell>
        </row>
        <row r="4259">
          <cell r="A4259">
            <v>34417</v>
          </cell>
          <cell r="B4259" t="str">
            <v xml:space="preserve">TELHA DE FIBROCIMENTO ONDULADA E = 4 MM, DE 2,13 X 0,50 M (SEM AMIANTO)                                                                                                                                                                                                                                                                                                                                                                                                                                   </v>
          </cell>
          <cell r="C4259" t="str">
            <v xml:space="preserve">UN    </v>
          </cell>
          <cell r="D4259" t="str">
            <v>CR</v>
          </cell>
          <cell r="E4259" t="str">
            <v>21,15</v>
          </cell>
        </row>
        <row r="4260">
          <cell r="A4260">
            <v>7213</v>
          </cell>
          <cell r="B4260" t="str">
            <v xml:space="preserve">TELHA DE FIBROCIMENTO ONDULADA E = 4 MM, DE 2,44 X 0,50 M (SEM AMIANTO)                                                                                                                                                                                                                                                                                                                                                                                                                                   </v>
          </cell>
          <cell r="C4260" t="str">
            <v xml:space="preserve">M2    </v>
          </cell>
          <cell r="D4260" t="str">
            <v>CR</v>
          </cell>
          <cell r="E4260" t="str">
            <v>19,40</v>
          </cell>
        </row>
        <row r="4261">
          <cell r="A4261">
            <v>7195</v>
          </cell>
          <cell r="B4261" t="str">
            <v xml:space="preserve">TELHA DE FIBROCIMENTO ONDULADA E = 6 MM, DE 1,53 X 1,10 M (SEM AMIANTO)                                                                                                                                                                                                                                                                                                                                                                                                                                   </v>
          </cell>
          <cell r="C4261" t="str">
            <v xml:space="preserve">UN    </v>
          </cell>
          <cell r="D4261" t="str">
            <v>CR</v>
          </cell>
          <cell r="E4261" t="str">
            <v>56,95</v>
          </cell>
        </row>
        <row r="4262">
          <cell r="A4262">
            <v>7186</v>
          </cell>
          <cell r="B4262" t="str">
            <v xml:space="preserve">TELHA DE FIBROCIMENTO ONDULADA E = 6 MM, DE 1,83 X 1,10 M (SEM AMIANTO)                                                                                                                                                                                                                                                                                                                                                                                                                                   </v>
          </cell>
          <cell r="C4262" t="str">
            <v xml:space="preserve">UN    </v>
          </cell>
          <cell r="D4262" t="str">
            <v xml:space="preserve">C </v>
          </cell>
          <cell r="E4262" t="str">
            <v>62,04</v>
          </cell>
        </row>
        <row r="4263">
          <cell r="A4263">
            <v>7194</v>
          </cell>
          <cell r="B4263" t="str">
            <v xml:space="preserve">TELHA DE FIBROCIMENTO ONDULADA E = 6 MM, DE 2,44 X 1,10 M (SEM AMIANTO)                                                                                                                                                                                                                                                                                                                                                                                                                                   </v>
          </cell>
          <cell r="C4263" t="str">
            <v xml:space="preserve">M2    </v>
          </cell>
          <cell r="D4263" t="str">
            <v>CR</v>
          </cell>
          <cell r="E4263" t="str">
            <v>28,60</v>
          </cell>
        </row>
        <row r="4264">
          <cell r="A4264">
            <v>7197</v>
          </cell>
          <cell r="B4264" t="str">
            <v xml:space="preserve">TELHA DE FIBROCIMENTO ONDULADA E = 6 MM, DE 3,66 X 1,10 M (SEM AMIANTO)                                                                                                                                                                                                                                                                                                                                                                                                                                   </v>
          </cell>
          <cell r="C4264" t="str">
            <v xml:space="preserve">UN    </v>
          </cell>
          <cell r="D4264" t="str">
            <v>CR</v>
          </cell>
          <cell r="E4264" t="str">
            <v>120,73</v>
          </cell>
        </row>
        <row r="4265">
          <cell r="A4265">
            <v>7192</v>
          </cell>
          <cell r="B4265" t="str">
            <v xml:space="preserve">TELHA DE FIBROCIMENTO ONDULADA E = 8 MM, DE 1,53 X 1,10 M (SEM AMIANTO)                                                                                                                                                                                                                                                                                                                                                                                                                                   </v>
          </cell>
          <cell r="C4265" t="str">
            <v xml:space="preserve">UN    </v>
          </cell>
          <cell r="D4265" t="str">
            <v>CR</v>
          </cell>
          <cell r="E4265" t="str">
            <v>108,16</v>
          </cell>
        </row>
        <row r="4266">
          <cell r="A4266">
            <v>7193</v>
          </cell>
          <cell r="B4266" t="str">
            <v xml:space="preserve">TELHA DE FIBROCIMENTO ONDULADA E = 8 MM, DE 1,83 X 1,10 M (SEM AMIANTO)                                                                                                                                                                                                                                                                                                                                                                                                                                   </v>
          </cell>
          <cell r="C4266" t="str">
            <v xml:space="preserve">UN    </v>
          </cell>
          <cell r="D4266" t="str">
            <v>CR</v>
          </cell>
          <cell r="E4266" t="str">
            <v>121,77</v>
          </cell>
        </row>
        <row r="4267">
          <cell r="A4267">
            <v>7189</v>
          </cell>
          <cell r="B4267" t="str">
            <v xml:space="preserve">TELHA DE FIBROCIMENTO ONDULADA E = 8 MM, DE 2,44 X 1,10 M (SEM AMIANTO)                                                                                                                                                                                                                                                                                                                                                                                                                                   </v>
          </cell>
          <cell r="C4267" t="str">
            <v xml:space="preserve">UN    </v>
          </cell>
          <cell r="D4267" t="str">
            <v>CR</v>
          </cell>
          <cell r="E4267" t="str">
            <v>141,52</v>
          </cell>
        </row>
        <row r="4268">
          <cell r="A4268">
            <v>34402</v>
          </cell>
          <cell r="B4268" t="str">
            <v xml:space="preserve">TELHA DE FIBROCIMENTO ONDULADA E = 8 MM, DE 3,66 X 1,10 M (SEM AMIANTO)                                                                                                                                                                                                                                                                                                                                                                                                                                   </v>
          </cell>
          <cell r="C4268" t="str">
            <v xml:space="preserve">UN    </v>
          </cell>
          <cell r="D4268" t="str">
            <v>CR</v>
          </cell>
          <cell r="E4268" t="str">
            <v>199,79</v>
          </cell>
        </row>
        <row r="4269">
          <cell r="A4269">
            <v>7245</v>
          </cell>
          <cell r="B4269" t="str">
            <v xml:space="preserve">TELHA DE VIDRO TIPO FRANCESA, *39 X 23* CM                                                                                                                                                                                                                                                                                                                                                                                                                                                                </v>
          </cell>
          <cell r="C4269" t="str">
            <v xml:space="preserve">UN    </v>
          </cell>
          <cell r="D4269" t="str">
            <v>CR</v>
          </cell>
          <cell r="E4269" t="str">
            <v>66,33</v>
          </cell>
        </row>
        <row r="4270">
          <cell r="A4270">
            <v>34425</v>
          </cell>
          <cell r="B4270" t="str">
            <v xml:space="preserve">TELHA ESTRUTURAL DE FIBROCIMENTO 1 ABA, DE 0,52 X 2,00 M (SEM AMIANTO)                                                                                                                                                                                                                                                                                                                                                                                                                                    </v>
          </cell>
          <cell r="C4270" t="str">
            <v xml:space="preserve">UN    </v>
          </cell>
          <cell r="D4270" t="str">
            <v>CR</v>
          </cell>
          <cell r="E4270" t="str">
            <v>128,35</v>
          </cell>
        </row>
        <row r="4271">
          <cell r="A4271">
            <v>7223</v>
          </cell>
          <cell r="B4271" t="str">
            <v xml:space="preserve">TELHA ESTRUTURAL DE FIBROCIMENTO 1 ABA, DE 0,52 X 2,50 M (SEM AMIANTO)                                                                                                                                                                                                                                                                                                                                                                                                                                    </v>
          </cell>
          <cell r="C4271" t="str">
            <v xml:space="preserve">UN    </v>
          </cell>
          <cell r="D4271" t="str">
            <v>CR</v>
          </cell>
          <cell r="E4271" t="str">
            <v>143,03</v>
          </cell>
        </row>
        <row r="4272">
          <cell r="A4272">
            <v>7234</v>
          </cell>
          <cell r="B4272" t="str">
            <v xml:space="preserve">TELHA ESTRUTURAL DE FIBROCIMENTO 1 ABA, DE 0,52 X 3,60 M (SEM AMIANTO)                                                                                                                                                                                                                                                                                                                                                                                                                                    </v>
          </cell>
          <cell r="C4272" t="str">
            <v xml:space="preserve">UN    </v>
          </cell>
          <cell r="D4272" t="str">
            <v>CR</v>
          </cell>
          <cell r="E4272" t="str">
            <v>215,83</v>
          </cell>
        </row>
        <row r="4273">
          <cell r="A4273">
            <v>7224</v>
          </cell>
          <cell r="B4273" t="str">
            <v xml:space="preserve">TELHA ESTRUTURAL DE FIBROCIMENTO 1 ABA, DE 0,52 X 4,00 M (SEM AMIANTO)                                                                                                                                                                                                                                                                                                                                                                                                                                    </v>
          </cell>
          <cell r="C4273" t="str">
            <v xml:space="preserve">UN    </v>
          </cell>
          <cell r="D4273" t="str">
            <v>CR</v>
          </cell>
          <cell r="E4273" t="str">
            <v>262,94</v>
          </cell>
        </row>
        <row r="4274">
          <cell r="A4274">
            <v>7225</v>
          </cell>
          <cell r="B4274" t="str">
            <v xml:space="preserve">TELHA ESTRUTURAL DE FIBROCIMENTO 1 ABA, DE 0,52 X 5,00 M (SEM AMIANTO)                                                                                                                                                                                                                                                                                                                                                                                                                                    </v>
          </cell>
          <cell r="C4274" t="str">
            <v xml:space="preserve">UN    </v>
          </cell>
          <cell r="D4274" t="str">
            <v>CR</v>
          </cell>
          <cell r="E4274" t="str">
            <v>281,94</v>
          </cell>
        </row>
        <row r="4275">
          <cell r="A4275">
            <v>7226</v>
          </cell>
          <cell r="B4275" t="str">
            <v xml:space="preserve">TELHA ESTRUTURAL DE FIBROCIMENTO 1 ABA, DE 0,52 X 5,50 M (SEM AMIANTO)                                                                                                                                                                                                                                                                                                                                                                                                                                    </v>
          </cell>
          <cell r="C4275" t="str">
            <v xml:space="preserve">UN    </v>
          </cell>
          <cell r="D4275" t="str">
            <v>CR</v>
          </cell>
          <cell r="E4275" t="str">
            <v>300,87</v>
          </cell>
        </row>
        <row r="4276">
          <cell r="A4276">
            <v>7227</v>
          </cell>
          <cell r="B4276" t="str">
            <v xml:space="preserve">TELHA ESTRUTURAL DE FIBROCIMENTO 1 ABA, DE 0,52 X 6,50 M (SEM AMIANTO)                                                                                                                                                                                                                                                                                                                                                                                                                                    </v>
          </cell>
          <cell r="C4276" t="str">
            <v xml:space="preserve">UN    </v>
          </cell>
          <cell r="D4276" t="str">
            <v>CR</v>
          </cell>
          <cell r="E4276" t="str">
            <v>342,47</v>
          </cell>
        </row>
        <row r="4277">
          <cell r="A4277">
            <v>7212</v>
          </cell>
          <cell r="B4277" t="str">
            <v xml:space="preserve">TELHA ESTRUTURAL DE FIBROCIMENTO 1 ABA, DE 0,52 X 7,20 M (SEM AMIANTO)                                                                                                                                                                                                                                                                                                                                                                                                                                    </v>
          </cell>
          <cell r="C4277" t="str">
            <v xml:space="preserve">UN    </v>
          </cell>
          <cell r="D4277" t="str">
            <v>CR</v>
          </cell>
          <cell r="E4277" t="str">
            <v>376,28</v>
          </cell>
        </row>
        <row r="4278">
          <cell r="A4278">
            <v>7229</v>
          </cell>
          <cell r="B4278" t="str">
            <v xml:space="preserve">TELHA ESTRUTURAL DE FIBROCIMENTO 2 ABAS, DE 1,00 X 3,00 M (SEM AMIANTO)                                                                                                                                                                                                                                                                                                                                                                                                                                   </v>
          </cell>
          <cell r="C4278" t="str">
            <v xml:space="preserve">UN    </v>
          </cell>
          <cell r="D4278" t="str">
            <v>CR</v>
          </cell>
          <cell r="E4278" t="str">
            <v>238,51</v>
          </cell>
        </row>
        <row r="4279">
          <cell r="A4279">
            <v>7230</v>
          </cell>
          <cell r="B4279" t="str">
            <v xml:space="preserve">TELHA ESTRUTURAL DE FIBROCIMENTO 2 ABAS, DE 1,00 X 4,60 M (SEM AMIANTO)                                                                                                                                                                                                                                                                                                                                                                                                                                   </v>
          </cell>
          <cell r="C4279" t="str">
            <v xml:space="preserve">UN    </v>
          </cell>
          <cell r="D4279" t="str">
            <v>CR</v>
          </cell>
          <cell r="E4279" t="str">
            <v>397,08</v>
          </cell>
        </row>
        <row r="4280">
          <cell r="A4280">
            <v>7231</v>
          </cell>
          <cell r="B4280" t="str">
            <v xml:space="preserve">TELHA ESTRUTURAL DE FIBROCIMENTO 2 ABAS, DE 1,00 X 6,00 M (SEM AMIANTO)                                                                                                                                                                                                                                                                                                                                                                                                                                   </v>
          </cell>
          <cell r="C4280" t="str">
            <v xml:space="preserve">UN    </v>
          </cell>
          <cell r="D4280" t="str">
            <v>CR</v>
          </cell>
          <cell r="E4280" t="str">
            <v>563,29</v>
          </cell>
        </row>
        <row r="4281">
          <cell r="A4281">
            <v>7220</v>
          </cell>
          <cell r="B4281" t="str">
            <v xml:space="preserve">TELHA ESTRUTURAL DE FIBROCIMENTO 2 ABAS, DE 1,00 X 7,40 M (SEM AMIANTO)                                                                                                                                                                                                                                                                                                                                                                                                                                   </v>
          </cell>
          <cell r="C4281" t="str">
            <v xml:space="preserve">UN    </v>
          </cell>
          <cell r="D4281" t="str">
            <v>CR</v>
          </cell>
          <cell r="E4281" t="str">
            <v>695,33</v>
          </cell>
        </row>
        <row r="4282">
          <cell r="A4282">
            <v>34447</v>
          </cell>
          <cell r="B4282" t="str">
            <v xml:space="preserve">TELHA ESTRUTURAL DE FIBROCIMENTO 2 ABAS, DE 1,00 X 8,20 M (SEM AMIANTO)                                                                                                                                                                                                                                                                                                                                                                                                                                   </v>
          </cell>
          <cell r="C4282" t="str">
            <v xml:space="preserve">UN    </v>
          </cell>
          <cell r="D4282" t="str">
            <v>CR</v>
          </cell>
          <cell r="E4282" t="str">
            <v>777,47</v>
          </cell>
        </row>
        <row r="4283">
          <cell r="A4283">
            <v>7233</v>
          </cell>
          <cell r="B4283" t="str">
            <v xml:space="preserve">TELHA ESTRUTURAL DE FIBROCIMENTO 2 ABAS, DE 1,00 X 9,20 M (SEM AMIANTO)                                                                                                                                                                                                                                                                                                                                                                                                                                   </v>
          </cell>
          <cell r="C4283" t="str">
            <v xml:space="preserve">UN    </v>
          </cell>
          <cell r="D4283" t="str">
            <v>CR</v>
          </cell>
          <cell r="E4283" t="str">
            <v>891,89</v>
          </cell>
        </row>
        <row r="4284">
          <cell r="A4284">
            <v>40740</v>
          </cell>
          <cell r="B4284"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284" t="str">
            <v xml:space="preserve">M2    </v>
          </cell>
          <cell r="D4284" t="str">
            <v>AS</v>
          </cell>
          <cell r="E4284" t="str">
            <v>191,93</v>
          </cell>
        </row>
        <row r="4285">
          <cell r="A4285">
            <v>25007</v>
          </cell>
          <cell r="B4285" t="str">
            <v xml:space="preserve">TELHA ONDULADA EM ACO ZINCADO, ALTURA DE 17 MM, ESPESSURA DE 0,50 MM, LARGURA UTIL DE APROXIMADAMENTE 985 MM, SEM PINTURA                                                                                                                                                                                                                                                                                                                                                                                 </v>
          </cell>
          <cell r="C4285" t="str">
            <v xml:space="preserve">M2    </v>
          </cell>
          <cell r="D4285" t="str">
            <v>AS</v>
          </cell>
          <cell r="E4285" t="str">
            <v>54,92</v>
          </cell>
        </row>
        <row r="4286">
          <cell r="A4286">
            <v>43071</v>
          </cell>
          <cell r="B4286"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286" t="str">
            <v xml:space="preserve">M2    </v>
          </cell>
          <cell r="D4286" t="str">
            <v>AS</v>
          </cell>
          <cell r="E4286" t="str">
            <v>216,11</v>
          </cell>
        </row>
        <row r="4287">
          <cell r="A4287">
            <v>39520</v>
          </cell>
          <cell r="B4287"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287" t="str">
            <v xml:space="preserve">M2    </v>
          </cell>
          <cell r="D4287" t="str">
            <v>AS</v>
          </cell>
          <cell r="E4287" t="str">
            <v>176,31</v>
          </cell>
        </row>
        <row r="4288">
          <cell r="A4288">
            <v>39521</v>
          </cell>
          <cell r="B4288"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288" t="str">
            <v xml:space="preserve">M2    </v>
          </cell>
          <cell r="D4288" t="str">
            <v>AS</v>
          </cell>
          <cell r="E4288" t="str">
            <v>182,07</v>
          </cell>
        </row>
        <row r="4289">
          <cell r="A4289">
            <v>39522</v>
          </cell>
          <cell r="B4289" t="str">
            <v xml:space="preserve">TELHA TERMOISOLANTE REVESTIDA EM ACO GALVANIZADO, FACES SUPERIOR E INFERIOR EM TELHA TRAPEZOIDAL (SEM ACESSORIOS DE FIXACAO), REVESTIMENTO COM ESPESSURA DE 0,50 MM COM PRE-PINTURA NAS DUAS FACES, NUCLEO EM POLIESTIRENO (EPS) DE 50 MM                                                                                                                                                                                                                                                                 </v>
          </cell>
          <cell r="C4289" t="str">
            <v xml:space="preserve">M2    </v>
          </cell>
          <cell r="D4289" t="str">
            <v>AS</v>
          </cell>
          <cell r="E4289" t="str">
            <v>188,01</v>
          </cell>
        </row>
        <row r="4290">
          <cell r="A4290">
            <v>7243</v>
          </cell>
          <cell r="B4290" t="str">
            <v xml:space="preserve">TELHA TRAPEZOIDAL EM ACO ZINCADO, SEM PINTURA, ALTURA DE APROXIMADAMENTE 40 MM, ESPESSURA DE 0,50 MM E LARGURA UTIL DE 980 MM                                                                                                                                                                                                                                                                                                                                                                             </v>
          </cell>
          <cell r="C4290" t="str">
            <v xml:space="preserve">M2    </v>
          </cell>
          <cell r="D4290" t="str">
            <v>AS</v>
          </cell>
          <cell r="E4290" t="str">
            <v>57,39</v>
          </cell>
        </row>
        <row r="4291">
          <cell r="A4291">
            <v>11067</v>
          </cell>
          <cell r="B4291" t="str">
            <v xml:space="preserve">TELHA TRAPEZOIDAL EM ALUMINIO, ALTURA DE *38* MM E ESPESSURA DE 0,5 MM (LARGURA TOTAL DE 1056 MM E COMPRIMENTO DE 5000 MM)                                                                                                                                                                                                                                                                                                                                                                                </v>
          </cell>
          <cell r="C4291" t="str">
            <v xml:space="preserve">UN    </v>
          </cell>
          <cell r="D4291" t="str">
            <v>AS</v>
          </cell>
          <cell r="E4291" t="str">
            <v>382,57</v>
          </cell>
        </row>
        <row r="4292">
          <cell r="A4292">
            <v>11068</v>
          </cell>
          <cell r="B4292" t="str">
            <v xml:space="preserve">TELHA TRAPEZOIDAL EM ALUMINIO, ALTURA DE *38* MM E ESPESSURA DE 0,7 MM (LARGURA TOTAL DE 1056 MM E COMPRIMENTO DE 5000 MM)                                                                                                                                                                                                                                                                                                                                                                                </v>
          </cell>
          <cell r="C4292" t="str">
            <v xml:space="preserve">UN    </v>
          </cell>
          <cell r="D4292" t="str">
            <v>AS</v>
          </cell>
          <cell r="E4292" t="str">
            <v>483,32</v>
          </cell>
        </row>
        <row r="4293">
          <cell r="A4293">
            <v>7246</v>
          </cell>
          <cell r="B4293" t="str">
            <v xml:space="preserve">TELHA VIDRO TIPO CANAL OU COLONIAL, C = 46 A 50 CM                                                                                                                                                                                                                                                                                                                                                                                                                                                        </v>
          </cell>
          <cell r="C4293" t="str">
            <v xml:space="preserve">UN    </v>
          </cell>
          <cell r="D4293" t="str">
            <v>CR</v>
          </cell>
          <cell r="E4293" t="str">
            <v>73,25</v>
          </cell>
        </row>
        <row r="4294">
          <cell r="A4294">
            <v>41097</v>
          </cell>
          <cell r="B4294" t="str">
            <v xml:space="preserve">TELHADOR  (MENSALISTA)                                                                                                                                                                                                                                                                                                                                                                                                                                                                                    </v>
          </cell>
          <cell r="C4294" t="str">
            <v xml:space="preserve">MES   </v>
          </cell>
          <cell r="D4294" t="str">
            <v>CR</v>
          </cell>
          <cell r="E4294" t="str">
            <v>3.092,73</v>
          </cell>
        </row>
        <row r="4295">
          <cell r="A4295">
            <v>12869</v>
          </cell>
          <cell r="B4295" t="str">
            <v xml:space="preserve">TELHADOR (HORISTA)                                                                                                                                                                                                                                                                                                                                                                                                                                                                                        </v>
          </cell>
          <cell r="C4295" t="str">
            <v xml:space="preserve">H     </v>
          </cell>
          <cell r="D4295" t="str">
            <v>CR</v>
          </cell>
          <cell r="E4295" t="str">
            <v>17,58</v>
          </cell>
        </row>
        <row r="4296">
          <cell r="A4296">
            <v>1574</v>
          </cell>
          <cell r="B4296" t="str">
            <v xml:space="preserve">TERMINAL A COMPRESSAO EM COBRE ESTANHADO PARA CABO 10 MM2, 1 FURO E 1 COMPRESSAO, PARA PARAFUSO DE FIXACAO M6                                                                                                                                                                                                                                                                                                                                                                                             </v>
          </cell>
          <cell r="C4296" t="str">
            <v xml:space="preserve">UN    </v>
          </cell>
          <cell r="D4296" t="str">
            <v>CR</v>
          </cell>
          <cell r="E4296" t="str">
            <v>1,60</v>
          </cell>
        </row>
        <row r="4297">
          <cell r="A4297">
            <v>1581</v>
          </cell>
          <cell r="B4297" t="str">
            <v xml:space="preserve">TERMINAL A COMPRESSAO EM COBRE ESTANHADO PARA CABO 120 MM2, 1 FURO E 1 COMPRESSAO, PARA PARAFUSO DE FIXACAO M12                                                                                                                                                                                                                                                                                                                                                                                           </v>
          </cell>
          <cell r="C4297" t="str">
            <v xml:space="preserve">UN    </v>
          </cell>
          <cell r="D4297" t="str">
            <v>CR</v>
          </cell>
          <cell r="E4297" t="str">
            <v>11,10</v>
          </cell>
        </row>
        <row r="4298">
          <cell r="A4298">
            <v>1575</v>
          </cell>
          <cell r="B4298" t="str">
            <v xml:space="preserve">TERMINAL A COMPRESSAO EM COBRE ESTANHADO PARA CABO 16 MM2, 1 FURO E 1 COMPRESSAO, PARA PARAFUSO DE FIXACAO M6                                                                                                                                                                                                                                                                                                                                                                                             </v>
          </cell>
          <cell r="C4298" t="str">
            <v xml:space="preserve">UN    </v>
          </cell>
          <cell r="D4298" t="str">
            <v>CR</v>
          </cell>
          <cell r="E4298" t="str">
            <v>1,90</v>
          </cell>
        </row>
        <row r="4299">
          <cell r="A4299">
            <v>1570</v>
          </cell>
          <cell r="B4299" t="str">
            <v xml:space="preserve">TERMINAL A COMPRESSAO EM COBRE ESTANHADO PARA CABO 2,5 MM2, 1 FURO E 1 COMPRESSAO, PARA PARAFUSO DE FIXACAO M5                                                                                                                                                                                                                                                                                                                                                                                            </v>
          </cell>
          <cell r="C4299" t="str">
            <v xml:space="preserve">UN    </v>
          </cell>
          <cell r="D4299" t="str">
            <v>CR</v>
          </cell>
          <cell r="E4299" t="str">
            <v>0,95</v>
          </cell>
        </row>
        <row r="4300">
          <cell r="A4300">
            <v>1576</v>
          </cell>
          <cell r="B4300" t="str">
            <v xml:space="preserve">TERMINAL A COMPRESSAO EM COBRE ESTANHADO PARA CABO 25 MM2, 1 FURO E 1 COMPRESSAO, PARA PARAFUSO DE FIXACAO M8                                                                                                                                                                                                                                                                                                                                                                                             </v>
          </cell>
          <cell r="C4300" t="str">
            <v xml:space="preserve">UN    </v>
          </cell>
          <cell r="D4300" t="str">
            <v>CR</v>
          </cell>
          <cell r="E4300" t="str">
            <v>2,63</v>
          </cell>
        </row>
        <row r="4301">
          <cell r="A4301">
            <v>1577</v>
          </cell>
          <cell r="B4301" t="str">
            <v xml:space="preserve">TERMINAL A COMPRESSAO EM COBRE ESTANHADO PARA CABO 35 MM2, 1 FURO E 1 COMPRESSAO, PARA PARAFUSO DE FIXACAO M8                                                                                                                                                                                                                                                                                                                                                                                             </v>
          </cell>
          <cell r="C4301" t="str">
            <v xml:space="preserve">UN    </v>
          </cell>
          <cell r="D4301" t="str">
            <v>CR</v>
          </cell>
          <cell r="E4301" t="str">
            <v>2,96</v>
          </cell>
        </row>
        <row r="4302">
          <cell r="A4302">
            <v>1571</v>
          </cell>
          <cell r="B4302" t="str">
            <v xml:space="preserve">TERMINAL A COMPRESSAO EM COBRE ESTANHADO PARA CABO 4 MM2, 1 FURO E 1 COMPRESSAO, PARA PARAFUSO DE FIXACAO M5                                                                                                                                                                                                                                                                                                                                                                                              </v>
          </cell>
          <cell r="C4302" t="str">
            <v xml:space="preserve">UN    </v>
          </cell>
          <cell r="D4302" t="str">
            <v>CR</v>
          </cell>
          <cell r="E4302" t="str">
            <v>1,24</v>
          </cell>
        </row>
        <row r="4303">
          <cell r="A4303">
            <v>1578</v>
          </cell>
          <cell r="B4303" t="str">
            <v xml:space="preserve">TERMINAL A COMPRESSAO EM COBRE ESTANHADO PARA CABO 50 MM2, 1 FURO E 1 COMPRESSAO, PARA PARAFUSO DE FIXACAO M8                                                                                                                                                                                                                                                                                                                                                                                             </v>
          </cell>
          <cell r="C4303" t="str">
            <v xml:space="preserve">UN    </v>
          </cell>
          <cell r="D4303" t="str">
            <v>CR</v>
          </cell>
          <cell r="E4303" t="str">
            <v>5,14</v>
          </cell>
        </row>
        <row r="4304">
          <cell r="A4304">
            <v>1573</v>
          </cell>
          <cell r="B4304" t="str">
            <v xml:space="preserve">TERMINAL A COMPRESSAO EM COBRE ESTANHADO PARA CABO 6 MM2, 1 FURO E 1 COMPRESSAO, PARA PARAFUSO DE FIXACAO M6                                                                                                                                                                                                                                                                                                                                                                                              </v>
          </cell>
          <cell r="C4304" t="str">
            <v xml:space="preserve">UN    </v>
          </cell>
          <cell r="D4304" t="str">
            <v>CR</v>
          </cell>
          <cell r="E4304" t="str">
            <v>1,48</v>
          </cell>
        </row>
        <row r="4305">
          <cell r="A4305">
            <v>1579</v>
          </cell>
          <cell r="B4305" t="str">
            <v xml:space="preserve">TERMINAL A COMPRESSAO EM COBRE ESTANHADO PARA CABO 70 MM2, 1 FURO E 1 COMPRESSAO, PARA PARAFUSO DE FIXACAO M10                                                                                                                                                                                                                                                                                                                                                                                            </v>
          </cell>
          <cell r="C4305" t="str">
            <v xml:space="preserve">UN    </v>
          </cell>
          <cell r="D4305" t="str">
            <v>CR</v>
          </cell>
          <cell r="E4305" t="str">
            <v>6,41</v>
          </cell>
        </row>
        <row r="4306">
          <cell r="A4306">
            <v>1580</v>
          </cell>
          <cell r="B4306" t="str">
            <v xml:space="preserve">TERMINAL A COMPRESSAO EM COBRE ESTANHADO PARA CABO 95 MM2, 1 FURO E 1 COMPRESSAO, PARA PARAFUSO DE FIXACAO M12                                                                                                                                                                                                                                                                                                                                                                                            </v>
          </cell>
          <cell r="C4306" t="str">
            <v xml:space="preserve">UN    </v>
          </cell>
          <cell r="D4306" t="str">
            <v>CR</v>
          </cell>
          <cell r="E4306" t="str">
            <v>7,89</v>
          </cell>
        </row>
        <row r="4307">
          <cell r="A4307">
            <v>39321</v>
          </cell>
          <cell r="B4307" t="str">
            <v xml:space="preserve">TERMINAL DE VENTILACAO, 100 MM, SERIE NORMAL, ESGOTO PREDIAL                                                                                                                                                                                                                                                                                                                                                                                                                                              </v>
          </cell>
          <cell r="C4307" t="str">
            <v xml:space="preserve">UN    </v>
          </cell>
          <cell r="D4307" t="str">
            <v>CR</v>
          </cell>
          <cell r="E4307" t="str">
            <v>23,54</v>
          </cell>
        </row>
        <row r="4308">
          <cell r="A4308">
            <v>39319</v>
          </cell>
          <cell r="B4308" t="str">
            <v xml:space="preserve">TERMINAL DE VENTILACAO, 50 MM, SERIE NORMAL, ESGOTO PREDIAL                                                                                                                                                                                                                                                                                                                                                                                                                                               </v>
          </cell>
          <cell r="C4308" t="str">
            <v xml:space="preserve">UN    </v>
          </cell>
          <cell r="D4308" t="str">
            <v>CR</v>
          </cell>
          <cell r="E4308" t="str">
            <v>9,80</v>
          </cell>
        </row>
        <row r="4309">
          <cell r="A4309">
            <v>39320</v>
          </cell>
          <cell r="B4309" t="str">
            <v xml:space="preserve">TERMINAL DE VENTILACAO, 75 MM, SERIE NORMAL, ESGOTO PREDIAL                                                                                                                                                                                                                                                                                                                                                                                                                                               </v>
          </cell>
          <cell r="C4309" t="str">
            <v xml:space="preserve">UN    </v>
          </cell>
          <cell r="D4309" t="str">
            <v>CR</v>
          </cell>
          <cell r="E4309" t="str">
            <v>18,84</v>
          </cell>
        </row>
        <row r="4310">
          <cell r="A4310">
            <v>1591</v>
          </cell>
          <cell r="B4310" t="str">
            <v xml:space="preserve">TERMINAL METALICO A PRESSAO PARA 1 CABO DE 120 MM2, COM 1 FURO DE FIXACAO                                                                                                                                                                                                                                                                                                                                                                                                                                 </v>
          </cell>
          <cell r="C4310" t="str">
            <v xml:space="preserve">UN    </v>
          </cell>
          <cell r="D4310" t="str">
            <v>CR</v>
          </cell>
          <cell r="E4310" t="str">
            <v>24,48</v>
          </cell>
        </row>
        <row r="4311">
          <cell r="A4311">
            <v>1547</v>
          </cell>
          <cell r="B4311" t="str">
            <v xml:space="preserve">TERMINAL METALICO A PRESSAO PARA 1 CABO DE 150 A 185 MM2, COM 2 FUROS PARA FIXACAO                                                                                                                                                                                                                                                                                                                                                                                                                        </v>
          </cell>
          <cell r="C4311" t="str">
            <v xml:space="preserve">UN    </v>
          </cell>
          <cell r="D4311" t="str">
            <v>CR</v>
          </cell>
          <cell r="E4311" t="str">
            <v>128,27</v>
          </cell>
        </row>
        <row r="4312">
          <cell r="A4312">
            <v>38196</v>
          </cell>
          <cell r="B4312" t="str">
            <v xml:space="preserve">TERMINAL METALICO A PRESSAO PARA 1 CABO DE 150 MM2, COM 1 FURO DE FIXACAO                                                                                                                                                                                                                                                                                                                                                                                                                                 </v>
          </cell>
          <cell r="C4312" t="str">
            <v xml:space="preserve">UN    </v>
          </cell>
          <cell r="D4312" t="str">
            <v>CR</v>
          </cell>
          <cell r="E4312" t="str">
            <v>24,98</v>
          </cell>
        </row>
        <row r="4313">
          <cell r="A4313">
            <v>1543</v>
          </cell>
          <cell r="B4313" t="str">
            <v xml:space="preserve">TERMINAL METALICO A PRESSAO PARA 1 CABO DE 16 A 25 MM2, COM 2 FUROS PARA FIXACAO                                                                                                                                                                                                                                                                                                                                                                                                                          </v>
          </cell>
          <cell r="C4313" t="str">
            <v xml:space="preserve">UN    </v>
          </cell>
          <cell r="D4313" t="str">
            <v>CR</v>
          </cell>
          <cell r="E4313" t="str">
            <v>26,55</v>
          </cell>
        </row>
        <row r="4314">
          <cell r="A4314">
            <v>1585</v>
          </cell>
          <cell r="B4314" t="str">
            <v xml:space="preserve">TERMINAL METALICO A PRESSAO PARA 1 CABO DE 16 MM2, COM 1 FURO DE FIXACAO                                                                                                                                                                                                                                                                                                                                                                                                                                  </v>
          </cell>
          <cell r="C4314" t="str">
            <v xml:space="preserve">UN    </v>
          </cell>
          <cell r="D4314" t="str">
            <v>CR</v>
          </cell>
          <cell r="E4314" t="str">
            <v>5,14</v>
          </cell>
        </row>
        <row r="4315">
          <cell r="A4315">
            <v>1593</v>
          </cell>
          <cell r="B4315" t="str">
            <v xml:space="preserve">TERMINAL METALICO A PRESSAO PARA 1 CABO DE 185 MM2, COM 1 FURO DE FIXACAO                                                                                                                                                                                                                                                                                                                                                                                                                                 </v>
          </cell>
          <cell r="C4315" t="str">
            <v xml:space="preserve">UN    </v>
          </cell>
          <cell r="D4315" t="str">
            <v>CR</v>
          </cell>
          <cell r="E4315" t="str">
            <v>27,30</v>
          </cell>
        </row>
        <row r="4316">
          <cell r="A4316">
            <v>11838</v>
          </cell>
          <cell r="B4316" t="str">
            <v xml:space="preserve">TERMINAL METALICO A PRESSAO PARA 1 CABO DE 240 MM2, COM 1 FURO DE FIXACAO                                                                                                                                                                                                                                                                                                                                                                                                                                 </v>
          </cell>
          <cell r="C4316" t="str">
            <v xml:space="preserve">UN    </v>
          </cell>
          <cell r="D4316" t="str">
            <v>CR</v>
          </cell>
          <cell r="E4316" t="str">
            <v>36,02</v>
          </cell>
        </row>
        <row r="4317">
          <cell r="A4317">
            <v>1594</v>
          </cell>
          <cell r="B4317" t="str">
            <v xml:space="preserve">TERMINAL METALICO A PRESSAO PARA 1 CABO DE 25 A 35 MM2, COM 2 FUROS PARA FIXACAO                                                                                                                                                                                                                                                                                                                                                                                                                          </v>
          </cell>
          <cell r="C4317" t="str">
            <v xml:space="preserve">UN    </v>
          </cell>
          <cell r="D4317" t="str">
            <v>CR</v>
          </cell>
          <cell r="E4317" t="str">
            <v>36,42</v>
          </cell>
        </row>
        <row r="4318">
          <cell r="A4318">
            <v>1586</v>
          </cell>
          <cell r="B4318" t="str">
            <v xml:space="preserve">TERMINAL METALICO A PRESSAO PARA 1 CABO DE 25 MM2, COM 1 FURO DE FIXACAO                                                                                                                                                                                                                                                                                                                                                                                                                                  </v>
          </cell>
          <cell r="C4318" t="str">
            <v xml:space="preserve">UN    </v>
          </cell>
          <cell r="D4318" t="str">
            <v>CR</v>
          </cell>
          <cell r="E4318" t="str">
            <v>6,50</v>
          </cell>
        </row>
        <row r="4319">
          <cell r="A4319">
            <v>11839</v>
          </cell>
          <cell r="B4319" t="str">
            <v xml:space="preserve">TERMINAL METALICO A PRESSAO PARA 1 CABO DE 300 MM2, COM 1 FURO DE FIXACAO                                                                                                                                                                                                                                                                                                                                                                                                                                 </v>
          </cell>
          <cell r="C4319" t="str">
            <v xml:space="preserve">UN    </v>
          </cell>
          <cell r="D4319" t="str">
            <v>CR</v>
          </cell>
          <cell r="E4319" t="str">
            <v>52,42</v>
          </cell>
        </row>
        <row r="4320">
          <cell r="A4320">
            <v>1587</v>
          </cell>
          <cell r="B4320" t="str">
            <v xml:space="preserve">TERMINAL METALICO A PRESSAO PARA 1 CABO DE 35 MM2, COM 1 FURO DE FIXACAO                                                                                                                                                                                                                                                                                                                                                                                                                                  </v>
          </cell>
          <cell r="C4320" t="str">
            <v xml:space="preserve">UN    </v>
          </cell>
          <cell r="D4320" t="str">
            <v>CR</v>
          </cell>
          <cell r="E4320" t="str">
            <v>6,62</v>
          </cell>
        </row>
        <row r="4321">
          <cell r="A4321">
            <v>1545</v>
          </cell>
          <cell r="B4321" t="str">
            <v xml:space="preserve">TERMINAL METALICO A PRESSAO PARA 1 CABO DE 50 A 70 MM2, COM 2 FUROS PARA FIXACAO                                                                                                                                                                                                                                                                                                                                                                                                                          </v>
          </cell>
          <cell r="C4321" t="str">
            <v xml:space="preserve">UN    </v>
          </cell>
          <cell r="D4321" t="str">
            <v>CR</v>
          </cell>
          <cell r="E4321" t="str">
            <v>62,90</v>
          </cell>
        </row>
        <row r="4322">
          <cell r="A4322">
            <v>1588</v>
          </cell>
          <cell r="B4322" t="str">
            <v xml:space="preserve">TERMINAL METALICO A PRESSAO PARA 1 CABO DE 50 MM2, COM 1 FURO DE FIXACAO                                                                                                                                                                                                                                                                                                                                                                                                                                  </v>
          </cell>
          <cell r="C4322" t="str">
            <v xml:space="preserve">UN    </v>
          </cell>
          <cell r="D4322" t="str">
            <v>CR</v>
          </cell>
          <cell r="E4322" t="str">
            <v>9,09</v>
          </cell>
        </row>
        <row r="4323">
          <cell r="A4323">
            <v>1535</v>
          </cell>
          <cell r="B4323" t="str">
            <v xml:space="preserve">TERMINAL METALICO A PRESSAO PARA 1 CABO DE 6 A 10 MM2, COM 1 FURO DE FIXACAO                                                                                                                                                                                                                                                                                                                                                                                                                              </v>
          </cell>
          <cell r="C4323" t="str">
            <v xml:space="preserve">UN    </v>
          </cell>
          <cell r="D4323" t="str">
            <v>CR</v>
          </cell>
          <cell r="E4323" t="str">
            <v>5,24</v>
          </cell>
        </row>
        <row r="4324">
          <cell r="A4324">
            <v>1589</v>
          </cell>
          <cell r="B4324" t="str">
            <v xml:space="preserve">TERMINAL METALICO A PRESSAO PARA 1 CABO DE 70 MM2, COM 1 FURO DE FIXACAO                                                                                                                                                                                                                                                                                                                                                                                                                                  </v>
          </cell>
          <cell r="C4324" t="str">
            <v xml:space="preserve">UN    </v>
          </cell>
          <cell r="D4324" t="str">
            <v>CR</v>
          </cell>
          <cell r="E4324" t="str">
            <v>9,38</v>
          </cell>
        </row>
        <row r="4325">
          <cell r="A4325">
            <v>1546</v>
          </cell>
          <cell r="B4325" t="str">
            <v xml:space="preserve">TERMINAL METALICO A PRESSAO PARA 1 CABO DE 95 A 120 MM2, COM 2 FUROS PARA FIXACAO                                                                                                                                                                                                                                                                                                                                                                                                                         </v>
          </cell>
          <cell r="C4325" t="str">
            <v xml:space="preserve">UN    </v>
          </cell>
          <cell r="D4325" t="str">
            <v>CR</v>
          </cell>
          <cell r="E4325" t="str">
            <v>106,14</v>
          </cell>
        </row>
        <row r="4326">
          <cell r="A4326">
            <v>1590</v>
          </cell>
          <cell r="B4326" t="str">
            <v xml:space="preserve">TERMINAL METALICO A PRESSAO PARA 1 CABO DE 95 MM2, COM 1 FURO DE FIXACAO                                                                                                                                                                                                                                                                                                                                                                                                                                  </v>
          </cell>
          <cell r="C4326" t="str">
            <v xml:space="preserve">UN    </v>
          </cell>
          <cell r="D4326" t="str">
            <v>CR</v>
          </cell>
          <cell r="E4326" t="str">
            <v>16,51</v>
          </cell>
        </row>
        <row r="4327">
          <cell r="A4327">
            <v>1542</v>
          </cell>
          <cell r="B4327" t="str">
            <v xml:space="preserve">TERMINAL METALICO A PRESSAO 1 CABO, PARA CABOS DE 4 A 10 MM2, COM 2 FUROS PARA FIXACAO                                                                                                                                                                                                                                                                                                                                                                                                                    </v>
          </cell>
          <cell r="C4327" t="str">
            <v xml:space="preserve">UN    </v>
          </cell>
          <cell r="D4327" t="str">
            <v>CR</v>
          </cell>
          <cell r="E4327" t="str">
            <v>21,87</v>
          </cell>
        </row>
        <row r="4328">
          <cell r="A4328">
            <v>38415</v>
          </cell>
          <cell r="B4328" t="str">
            <v xml:space="preserve">TERMOFUSORA PARA TUBOS E CONEXOES EM PPR COM DIAMETROS DE 20 A 63 MM, POTENCIA DE 800 W, TENSAO 220 V                                                                                                                                                                                                                                                                                                                                                                                                     </v>
          </cell>
          <cell r="C4328" t="str">
            <v xml:space="preserve">UN    </v>
          </cell>
          <cell r="D4328" t="str">
            <v>CR</v>
          </cell>
          <cell r="E4328" t="str">
            <v>977,46</v>
          </cell>
        </row>
        <row r="4329">
          <cell r="A4329">
            <v>38414</v>
          </cell>
          <cell r="B4329" t="str">
            <v xml:space="preserve">TERMOFUSORA PARA TUBOS E CONEXOES EM PPR COM DIAMETROS DE 75 A 110 MM, POTENCIA DE *1100* W, TENSAO 220 V                                                                                                                                                                                                                                                                                                                                                                                                 </v>
          </cell>
          <cell r="C4329" t="str">
            <v xml:space="preserve">UN    </v>
          </cell>
          <cell r="D4329" t="str">
            <v>CR</v>
          </cell>
          <cell r="E4329" t="str">
            <v>1.371,87</v>
          </cell>
        </row>
        <row r="4330">
          <cell r="A4330">
            <v>38128</v>
          </cell>
          <cell r="B4330" t="str">
            <v xml:space="preserve">TERRA VEGETAL (ENSACADA)                                                                                                                                                                                                                                                                                                                                                                                                                                                                                  </v>
          </cell>
          <cell r="C4330" t="str">
            <v xml:space="preserve">KG    </v>
          </cell>
          <cell r="D4330" t="str">
            <v xml:space="preserve">C </v>
          </cell>
          <cell r="E4330" t="str">
            <v>1,00</v>
          </cell>
        </row>
        <row r="4331">
          <cell r="A4331">
            <v>7253</v>
          </cell>
          <cell r="B4331" t="str">
            <v xml:space="preserve">TERRA VEGETAL (GRANEL)                                                                                                                                                                                                                                                                                                                                                                                                                                                                                    </v>
          </cell>
          <cell r="C4331" t="str">
            <v xml:space="preserve">M3    </v>
          </cell>
          <cell r="D4331" t="str">
            <v>CR</v>
          </cell>
          <cell r="E4331" t="str">
            <v>214,28</v>
          </cell>
        </row>
        <row r="4332">
          <cell r="A4332">
            <v>4806</v>
          </cell>
          <cell r="B4332" t="str">
            <v xml:space="preserve">TESTEIRA ANTIDERRAPANTE PARA PISO VINILICO *5 X 2,5* CM, E = 2 MM                                                                                                                                                                                                                                                                                                                                                                                                                                         </v>
          </cell>
          <cell r="C4332" t="str">
            <v xml:space="preserve">M     </v>
          </cell>
          <cell r="D4332" t="str">
            <v>CR</v>
          </cell>
          <cell r="E4332" t="str">
            <v>17,98</v>
          </cell>
        </row>
        <row r="4333">
          <cell r="A4333">
            <v>34401</v>
          </cell>
          <cell r="B4333" t="str">
            <v xml:space="preserve">TIJOLO CERAMICO LAMINADO 5,5 X 11 X 23 CM (L X A X C)                                                                                                                                                                                                                                                                                                                                                                                                                                                     </v>
          </cell>
          <cell r="C4333" t="str">
            <v xml:space="preserve">UN    </v>
          </cell>
          <cell r="D4333" t="str">
            <v>CR</v>
          </cell>
          <cell r="E4333" t="str">
            <v>2,07</v>
          </cell>
        </row>
        <row r="4334">
          <cell r="A4334">
            <v>7260</v>
          </cell>
          <cell r="B4334" t="str">
            <v xml:space="preserve">TIJOLO CERAMICO MACICO APARENTE *6 X 12 X 24* CM (L X A X C)                                                                                                                                                                                                                                                                                                                                                                                                                                              </v>
          </cell>
          <cell r="C4334" t="str">
            <v xml:space="preserve">UN    </v>
          </cell>
          <cell r="D4334" t="str">
            <v>CR</v>
          </cell>
          <cell r="E4334" t="str">
            <v>1,84</v>
          </cell>
        </row>
        <row r="4335">
          <cell r="A4335">
            <v>7256</v>
          </cell>
          <cell r="B4335" t="str">
            <v xml:space="preserve">TIJOLO CERAMICO MACICO APARENTE 2 FUROS, *6,5 X 10 X 20* CM (L X A X C)                                                                                                                                                                                                                                                                                                                                                                                                                                   </v>
          </cell>
          <cell r="C4335" t="str">
            <v xml:space="preserve">UN    </v>
          </cell>
          <cell r="D4335" t="str">
            <v>CR</v>
          </cell>
          <cell r="E4335" t="str">
            <v>1,82</v>
          </cell>
        </row>
        <row r="4336">
          <cell r="A4336">
            <v>7258</v>
          </cell>
          <cell r="B4336" t="str">
            <v xml:space="preserve">TIJOLO CERAMICO MACICO COMUM *5 X 10 X 20* CM (L X A X C)                                                                                                                                                                                                                                                                                                                                                                                                                                                 </v>
          </cell>
          <cell r="C4336" t="str">
            <v xml:space="preserve">UN    </v>
          </cell>
          <cell r="D4336" t="str">
            <v>CR</v>
          </cell>
          <cell r="E4336" t="str">
            <v>0,74</v>
          </cell>
        </row>
        <row r="4337">
          <cell r="A4337">
            <v>34400</v>
          </cell>
          <cell r="B4337" t="str">
            <v xml:space="preserve">TIJOLO CERAMICO REFRATARIO 2,5 X 11,4 X 22,9 CM (L X A X C)                                                                                                                                                                                                                                                                                                                                                                                                                                               </v>
          </cell>
          <cell r="C4337" t="str">
            <v xml:space="preserve">UN    </v>
          </cell>
          <cell r="D4337" t="str">
            <v>CR</v>
          </cell>
          <cell r="E4337" t="str">
            <v>3,20</v>
          </cell>
        </row>
        <row r="4338">
          <cell r="A4338">
            <v>10617</v>
          </cell>
          <cell r="B4338" t="str">
            <v xml:space="preserve">TIJOLO CERAMICO REFRATARIO 6,3 X 11,4 X 22,9 CM (L X A X C)                                                                                                                                                                                                                                                                                                                                                                                                                                               </v>
          </cell>
          <cell r="C4338" t="str">
            <v xml:space="preserve">UN    </v>
          </cell>
          <cell r="D4338" t="str">
            <v>CR</v>
          </cell>
          <cell r="E4338" t="str">
            <v>6,11</v>
          </cell>
        </row>
        <row r="4339">
          <cell r="A4339">
            <v>44261</v>
          </cell>
          <cell r="B4339" t="str">
            <v xml:space="preserve">TIL CONDOMINIAL, PVC, DN 100 X 100 MM, PARA REDE COLETORA DE ESGOTO                                                                                                                                                                                                                                                                                                                                                                                                                                       </v>
          </cell>
          <cell r="C4339" t="str">
            <v xml:space="preserve">UN    </v>
          </cell>
          <cell r="D4339" t="str">
            <v>CR</v>
          </cell>
          <cell r="E4339" t="str">
            <v>156,42</v>
          </cell>
        </row>
        <row r="4340">
          <cell r="A4340">
            <v>7274</v>
          </cell>
          <cell r="B4340" t="str">
            <v xml:space="preserve">TIL PARA LIGACAO PREDIAL, EM PVC, JE, BBB, DN 100 X 100 MM, PARA REDE COLETORA ESGOTO                                                                                                                                                                                                                                                                                                                                                                                                                     </v>
          </cell>
          <cell r="C4340" t="str">
            <v xml:space="preserve">UN    </v>
          </cell>
          <cell r="D4340" t="str">
            <v>CR</v>
          </cell>
          <cell r="E4340" t="str">
            <v>75,73</v>
          </cell>
        </row>
        <row r="4341">
          <cell r="A4341">
            <v>44326</v>
          </cell>
          <cell r="B4341" t="str">
            <v xml:space="preserve">TIL RADIAL, PVC, JE, BBB, DN 300 X 200 MM, PARA REDE COLETORA DE ESGOTO (NBR 10.569)                                                                                                                                                                                                                                                                                                                                                                                                                      </v>
          </cell>
          <cell r="C4341" t="str">
            <v xml:space="preserve">UN    </v>
          </cell>
          <cell r="D4341" t="str">
            <v>CR</v>
          </cell>
          <cell r="E4341" t="str">
            <v>1.635,58</v>
          </cell>
        </row>
        <row r="4342">
          <cell r="A4342">
            <v>154</v>
          </cell>
          <cell r="B4342" t="str">
            <v xml:space="preserve">TINTA / REVESTIMENTO A BASE DE RESINA EPOXI COM ALCATRAO, BICOMPONENTE                                                                                                                                                                                                                                                                                                                                                                                                                                    </v>
          </cell>
          <cell r="C4342" t="str">
            <v xml:space="preserve">L     </v>
          </cell>
          <cell r="D4342" t="str">
            <v>CR</v>
          </cell>
          <cell r="E4342" t="str">
            <v>88,01</v>
          </cell>
        </row>
        <row r="4343">
          <cell r="A4343">
            <v>38121</v>
          </cell>
          <cell r="B4343" t="str">
            <v xml:space="preserve">TINTA A BASE DE RESINA ACRILICA EMULSIONADA EM AGUA, PARA SINALIZACAO HORIZONTAL VIARIA (NBR 13699:2012)                                                                                                                                                                                                                                                                                                                                                                                                  </v>
          </cell>
          <cell r="C4343" t="str">
            <v xml:space="preserve">L     </v>
          </cell>
          <cell r="D4343" t="str">
            <v>CR</v>
          </cell>
          <cell r="E4343" t="str">
            <v>21,99</v>
          </cell>
        </row>
        <row r="4344">
          <cell r="A4344">
            <v>43776</v>
          </cell>
          <cell r="B4344" t="str">
            <v xml:space="preserve">TINTA A OLEO BRILHANTE, PARA MADEIRAS E METAIS                                                                                                                                                                                                                                                                                                                                                                                                                                                            </v>
          </cell>
          <cell r="C4344" t="str">
            <v xml:space="preserve">L     </v>
          </cell>
          <cell r="D4344" t="str">
            <v>CR</v>
          </cell>
          <cell r="E4344" t="str">
            <v>24,23</v>
          </cell>
        </row>
        <row r="4345">
          <cell r="A4345">
            <v>7343</v>
          </cell>
          <cell r="B4345" t="str">
            <v xml:space="preserve">TINTA ACRILICA A BASE DE SOLVENTE, PARA SINALIZACAO HORIZONTAL VIARIA (NBR 11862)                                                                                                                                                                                                                                                                                                                                                                                                                         </v>
          </cell>
          <cell r="C4345" t="str">
            <v xml:space="preserve">L     </v>
          </cell>
          <cell r="D4345" t="str">
            <v>CR</v>
          </cell>
          <cell r="E4345" t="str">
            <v>19,45</v>
          </cell>
        </row>
        <row r="4346">
          <cell r="A4346">
            <v>7348</v>
          </cell>
          <cell r="B4346" t="str">
            <v xml:space="preserve">TINTA ACRILICA PREMIUM PARA PISO                                                                                                                                                                                                                                                                                                                                                                                                                                                                          </v>
          </cell>
          <cell r="C4346" t="str">
            <v xml:space="preserve">L     </v>
          </cell>
          <cell r="D4346" t="str">
            <v>CR</v>
          </cell>
          <cell r="E4346" t="str">
            <v>18,76</v>
          </cell>
        </row>
        <row r="4347">
          <cell r="A4347">
            <v>7313</v>
          </cell>
          <cell r="B4347" t="str">
            <v xml:space="preserve">TINTA ASFALTICA IMPERMEABILIZANTE DILUIDA EM SOLVENTE, PARA MATERIAIS CIMENTICIOS, METAL E MADEIRA                                                                                                                                                                                                                                                                                                                                                                                                        </v>
          </cell>
          <cell r="C4347" t="str">
            <v xml:space="preserve">L     </v>
          </cell>
          <cell r="D4347" t="str">
            <v>CR</v>
          </cell>
          <cell r="E4347" t="str">
            <v>19,16</v>
          </cell>
        </row>
        <row r="4348">
          <cell r="A4348">
            <v>7319</v>
          </cell>
          <cell r="B4348" t="str">
            <v xml:space="preserve">TINTA ASFALTICA IMPERMEABILIZANTE DISPERSA EM AGUA, PARA MATERIAIS CIMENTICIOS                                                                                                                                                                                                                                                                                                                                                                                                                            </v>
          </cell>
          <cell r="C4348" t="str">
            <v xml:space="preserve">L     </v>
          </cell>
          <cell r="D4348" t="str">
            <v>CR</v>
          </cell>
          <cell r="E4348" t="str">
            <v>10,97</v>
          </cell>
        </row>
        <row r="4349">
          <cell r="A4349">
            <v>7314</v>
          </cell>
          <cell r="B4349" t="str">
            <v xml:space="preserve">TINTA BORRACHA CLORADA, ACABAMENTO SEMIBRILHO, QUALQUER COR                                                                                                                                                                                                                                                                                                                                                                                                                                               </v>
          </cell>
          <cell r="C4349" t="str">
            <v xml:space="preserve">L     </v>
          </cell>
          <cell r="D4349" t="str">
            <v>CR</v>
          </cell>
          <cell r="E4349" t="str">
            <v>87,08</v>
          </cell>
        </row>
        <row r="4350">
          <cell r="A4350">
            <v>7304</v>
          </cell>
          <cell r="B4350" t="str">
            <v xml:space="preserve">TINTA EPOXI BASE AGUA PREMIUM, BRANCA                                                                                                                                                                                                                                                                                                                                                                                                                                                                     </v>
          </cell>
          <cell r="C4350" t="str">
            <v xml:space="preserve">L     </v>
          </cell>
          <cell r="D4350" t="str">
            <v>CR</v>
          </cell>
          <cell r="E4350" t="str">
            <v>71,81</v>
          </cell>
        </row>
        <row r="4351">
          <cell r="A4351">
            <v>43649</v>
          </cell>
          <cell r="B4351" t="str">
            <v xml:space="preserve">TINTA ESMALTE BASE AGUA PREMIUM ACETINADO                                                                                                                                                                                                                                                                                                                                                                                                                                                                 </v>
          </cell>
          <cell r="C4351" t="str">
            <v xml:space="preserve">L     </v>
          </cell>
          <cell r="D4351" t="str">
            <v>CR</v>
          </cell>
          <cell r="E4351" t="str">
            <v>37,14</v>
          </cell>
        </row>
        <row r="4352">
          <cell r="A4352">
            <v>43650</v>
          </cell>
          <cell r="B4352" t="str">
            <v xml:space="preserve">TINTA ESMALTE BASE AGUA PREMIUM BRILHANTE                                                                                                                                                                                                                                                                                                                                                                                                                                                                 </v>
          </cell>
          <cell r="C4352" t="str">
            <v xml:space="preserve">L     </v>
          </cell>
          <cell r="D4352" t="str">
            <v>CR</v>
          </cell>
          <cell r="E4352" t="str">
            <v>35,10</v>
          </cell>
        </row>
        <row r="4353">
          <cell r="A4353">
            <v>7311</v>
          </cell>
          <cell r="B4353" t="str">
            <v xml:space="preserve">TINTA ESMALTE SINTETICO PREMIUM ACETINADO                                                                                                                                                                                                                                                                                                                                                                                                                                                                 </v>
          </cell>
          <cell r="C4353" t="str">
            <v xml:space="preserve">L     </v>
          </cell>
          <cell r="D4353" t="str">
            <v>CR</v>
          </cell>
          <cell r="E4353" t="str">
            <v>35,95</v>
          </cell>
        </row>
        <row r="4354">
          <cell r="A4354">
            <v>7292</v>
          </cell>
          <cell r="B4354" t="str">
            <v xml:space="preserve">TINTA ESMALTE SINTETICO PREMIUM BRILHANTE                                                                                                                                                                                                                                                                                                                                                                                                                                                                 </v>
          </cell>
          <cell r="C4354" t="str">
            <v xml:space="preserve">L     </v>
          </cell>
          <cell r="D4354" t="str">
            <v xml:space="preserve">C </v>
          </cell>
          <cell r="E4354" t="str">
            <v>34,81</v>
          </cell>
        </row>
        <row r="4355">
          <cell r="A4355">
            <v>7293</v>
          </cell>
          <cell r="B4355" t="str">
            <v xml:space="preserve">TINTA ESMALTE SINTETICO PREMIUM DE DUPLA ACAO GRAFITE FOSCO PARA SUPERFICIES METALICAS FERROSAS                                                                                                                                                                                                                                                                                                                                                                                                           </v>
          </cell>
          <cell r="C4355" t="str">
            <v xml:space="preserve">L     </v>
          </cell>
          <cell r="D4355" t="str">
            <v>CR</v>
          </cell>
          <cell r="E4355" t="str">
            <v>38,51</v>
          </cell>
        </row>
        <row r="4356">
          <cell r="A4356">
            <v>7306</v>
          </cell>
          <cell r="B4356" t="str">
            <v xml:space="preserve">TINTA ESMALTE SINTETICO PREMIUM DE EFEITO PROTETOR DE SUPERFICIE METALICA ALUMINIO                                                                                                                                                                                                                                                                                                                                                                                                                        </v>
          </cell>
          <cell r="C4356" t="str">
            <v xml:space="preserve">L     </v>
          </cell>
          <cell r="D4356" t="str">
            <v>CR</v>
          </cell>
          <cell r="E4356" t="str">
            <v>42,50</v>
          </cell>
        </row>
        <row r="4357">
          <cell r="A4357">
            <v>7288</v>
          </cell>
          <cell r="B4357" t="str">
            <v xml:space="preserve">TINTA ESMALTE SINTETICO PREMIUM FOSCO                                                                                                                                                                                                                                                                                                                                                                                                                                                                     </v>
          </cell>
          <cell r="C4357" t="str">
            <v xml:space="preserve">L     </v>
          </cell>
          <cell r="D4357" t="str">
            <v>CR</v>
          </cell>
          <cell r="E4357" t="str">
            <v>35,29</v>
          </cell>
        </row>
        <row r="4358">
          <cell r="A4358">
            <v>43625</v>
          </cell>
          <cell r="B4358" t="str">
            <v xml:space="preserve">TINTA ESMALTE SINTETICO STANDARD ACETINADO                                                                                                                                                                                                                                                                                                                                                                                                                                                                </v>
          </cell>
          <cell r="C4358" t="str">
            <v xml:space="preserve">L     </v>
          </cell>
          <cell r="D4358" t="str">
            <v>CR</v>
          </cell>
          <cell r="E4358" t="str">
            <v>28,49</v>
          </cell>
        </row>
        <row r="4359">
          <cell r="A4359">
            <v>43647</v>
          </cell>
          <cell r="B4359" t="str">
            <v xml:space="preserve">TINTA ESMALTE SINTETICO STANDARD BRILHANTE                                                                                                                                                                                                                                                                                                                                                                                                                                                                </v>
          </cell>
          <cell r="C4359" t="str">
            <v xml:space="preserve">L     </v>
          </cell>
          <cell r="D4359" t="str">
            <v>CR</v>
          </cell>
          <cell r="E4359" t="str">
            <v>25,88</v>
          </cell>
        </row>
        <row r="4360">
          <cell r="A4360">
            <v>43648</v>
          </cell>
          <cell r="B4360" t="str">
            <v xml:space="preserve">TINTA ESMALTE SINTETICO STANDARD FOSCO                                                                                                                                                                                                                                                                                                                                                                                                                                                                    </v>
          </cell>
          <cell r="C4360" t="str">
            <v xml:space="preserve">L     </v>
          </cell>
          <cell r="D4360" t="str">
            <v>CR</v>
          </cell>
          <cell r="E4360" t="str">
            <v>24,97</v>
          </cell>
        </row>
        <row r="4361">
          <cell r="A4361">
            <v>35693</v>
          </cell>
          <cell r="B4361" t="str">
            <v xml:space="preserve">TINTA LATEX ACRILICA ECONOMICA, COR BRANCA                                                                                                                                                                                                                                                                                                                                                                                                                                                                </v>
          </cell>
          <cell r="C4361" t="str">
            <v xml:space="preserve">L     </v>
          </cell>
          <cell r="D4361" t="str">
            <v>CR</v>
          </cell>
          <cell r="E4361" t="str">
            <v>11,67</v>
          </cell>
        </row>
        <row r="4362">
          <cell r="A4362">
            <v>7356</v>
          </cell>
          <cell r="B4362" t="str">
            <v xml:space="preserve">TINTA LATEX ACRILICA PREMIUM, COR BRANCO FOSCO                                                                                                                                                                                                                                                                                                                                                                                                                                                            </v>
          </cell>
          <cell r="C4362" t="str">
            <v xml:space="preserve">L     </v>
          </cell>
          <cell r="D4362" t="str">
            <v xml:space="preserve">C </v>
          </cell>
          <cell r="E4362" t="str">
            <v>27,97</v>
          </cell>
        </row>
        <row r="4363">
          <cell r="A4363">
            <v>35692</v>
          </cell>
          <cell r="B4363" t="str">
            <v xml:space="preserve">TINTA LATEX ACRILICA STANDARD, COR BRANCA                                                                                                                                                                                                                                                                                                                                                                                                                                                                 </v>
          </cell>
          <cell r="C4363" t="str">
            <v xml:space="preserve">L     </v>
          </cell>
          <cell r="D4363" t="str">
            <v>CR</v>
          </cell>
          <cell r="E4363" t="str">
            <v>18,31</v>
          </cell>
        </row>
        <row r="4364">
          <cell r="A4364">
            <v>43624</v>
          </cell>
          <cell r="B4364" t="str">
            <v xml:space="preserve">TINTA LATEX ACRILICA SUPER PREMIUM, COR BRANCO FOSCO                                                                                                                                                                                                                                                                                                                                                                                                                                                      </v>
          </cell>
          <cell r="C4364" t="str">
            <v xml:space="preserve">L     </v>
          </cell>
          <cell r="D4364" t="str">
            <v>CR</v>
          </cell>
          <cell r="E4364" t="str">
            <v>34,09</v>
          </cell>
        </row>
        <row r="4365">
          <cell r="A4365">
            <v>7342</v>
          </cell>
          <cell r="B4365" t="str">
            <v xml:space="preserve">TINTA MINERAL IMPERMEAVEL EM PO, BRANCA                                                                                                                                                                                                                                                                                                                                                                                                                                                                   </v>
          </cell>
          <cell r="C4365" t="str">
            <v xml:space="preserve">KG    </v>
          </cell>
          <cell r="D4365" t="str">
            <v>CR</v>
          </cell>
          <cell r="E4365" t="str">
            <v>2,10</v>
          </cell>
        </row>
        <row r="4366">
          <cell r="A4366">
            <v>7350</v>
          </cell>
          <cell r="B4366" t="str">
            <v xml:space="preserve">TINTA/RESINA ACRILICA PREMIUM PARA CERAMICA, PEDRAS E OUTROS                                                                                                                                                                                                                                                                                                                                                                                                                                              </v>
          </cell>
          <cell r="C4366" t="str">
            <v xml:space="preserve">L     </v>
          </cell>
          <cell r="D4366" t="str">
            <v>CR</v>
          </cell>
          <cell r="E4366" t="str">
            <v>40,37</v>
          </cell>
        </row>
        <row r="4367">
          <cell r="A4367">
            <v>39574</v>
          </cell>
          <cell r="B4367" t="str">
            <v xml:space="preserve">TIRANTE COM ELO, EM ARAME GALVANIZADO RIGIDO, NUMERO 10, COMPRIMENTO 2000 MM, PARA PENDURAL DE FORRO REMOVIVEL                                                                                                                                                                                                                                                                                                                                                                                            </v>
          </cell>
          <cell r="C4367" t="str">
            <v xml:space="preserve">UN    </v>
          </cell>
          <cell r="D4367" t="str">
            <v>CR</v>
          </cell>
          <cell r="E4367" t="str">
            <v>5,60</v>
          </cell>
        </row>
        <row r="4368">
          <cell r="A4368">
            <v>11060</v>
          </cell>
          <cell r="B4368" t="str">
            <v xml:space="preserve">TIRANTE EM FERRO GALVANIZADO PARA CONTRAVENTAMENTO DE TELHA CANALETE 90, 1/4 " X 400 MM                                                                                                                                                                                                                                                                                                                                                                                                                   </v>
          </cell>
          <cell r="C4368" t="str">
            <v xml:space="preserve">UN    </v>
          </cell>
          <cell r="D4368" t="str">
            <v>CR</v>
          </cell>
          <cell r="E4368" t="str">
            <v>52,75</v>
          </cell>
        </row>
        <row r="4369">
          <cell r="A4369">
            <v>37401</v>
          </cell>
          <cell r="B4369" t="str">
            <v xml:space="preserve">TOALHEIRO PLASTICO TIPO DISPENSER PARA PAPEL TOALHA INTERFOLHADO                                                                                                                                                                                                                                                                                                                                                                                                                                          </v>
          </cell>
          <cell r="C4369" t="str">
            <v xml:space="preserve">UN    </v>
          </cell>
          <cell r="D4369" t="str">
            <v>CR</v>
          </cell>
          <cell r="E4369" t="str">
            <v>95,20</v>
          </cell>
        </row>
        <row r="4370">
          <cell r="A4370">
            <v>7525</v>
          </cell>
          <cell r="B4370" t="str">
            <v xml:space="preserve">TOMADA INDUSTRIAL DE EMBUTIR 3P+T 30 A, 440 V, COM TRAVA, COM PLACA                                                                                                                                                                                                                                                                                                                                                                                                                                       </v>
          </cell>
          <cell r="C4370" t="str">
            <v xml:space="preserve">UN    </v>
          </cell>
          <cell r="D4370" t="str">
            <v>CR</v>
          </cell>
          <cell r="E4370" t="str">
            <v>39,19</v>
          </cell>
        </row>
        <row r="4371">
          <cell r="A4371">
            <v>7524</v>
          </cell>
          <cell r="B4371" t="str">
            <v xml:space="preserve">TOMADA INDUSTRIAL DE EMBUTIR 3P+T 30 A, 440 V, COM TRAVA, SEM PLACA                                                                                                                                                                                                                                                                                                                                                                                                                                       </v>
          </cell>
          <cell r="C4371" t="str">
            <v xml:space="preserve">UN    </v>
          </cell>
          <cell r="D4371" t="str">
            <v>CR</v>
          </cell>
          <cell r="E4371" t="str">
            <v>36,93</v>
          </cell>
        </row>
        <row r="4372">
          <cell r="A4372">
            <v>38105</v>
          </cell>
          <cell r="B4372" t="str">
            <v xml:space="preserve">TOMADA PARA ANTENA DE TV, CABO COAXIAL DE 9 MM (APENAS MODULO)                                                                                                                                                                                                                                                                                                                                                                                                                                            </v>
          </cell>
          <cell r="C4372" t="str">
            <v xml:space="preserve">UN    </v>
          </cell>
          <cell r="D4372" t="str">
            <v>CR</v>
          </cell>
          <cell r="E4372" t="str">
            <v>9,49</v>
          </cell>
        </row>
        <row r="4373">
          <cell r="A4373">
            <v>38084</v>
          </cell>
          <cell r="B4373" t="str">
            <v xml:space="preserve">TOMADA PARA ANTENA DE TV, CABO COAXIAL DE 9 MM, CONJUNTO MONTADO PARA EMBUTIR 4" X 2" (PLACA + SUPORTE + MODULO)                                                                                                                                                                                                                                                                                                                                                                                          </v>
          </cell>
          <cell r="C4373" t="str">
            <v xml:space="preserve">UN    </v>
          </cell>
          <cell r="D4373" t="str">
            <v>CR</v>
          </cell>
          <cell r="E4373" t="str">
            <v>13,47</v>
          </cell>
        </row>
        <row r="4374">
          <cell r="A4374">
            <v>38103</v>
          </cell>
          <cell r="B4374" t="str">
            <v xml:space="preserve">TOMADA RJ11, 2 FIOS (APENAS MODULO)                                                                                                                                                                                                                                                                                                                                                                                                                                                                       </v>
          </cell>
          <cell r="C4374" t="str">
            <v xml:space="preserve">UN    </v>
          </cell>
          <cell r="D4374" t="str">
            <v>CR</v>
          </cell>
          <cell r="E4374" t="str">
            <v>14,24</v>
          </cell>
        </row>
        <row r="4375">
          <cell r="A4375">
            <v>38082</v>
          </cell>
          <cell r="B4375" t="str">
            <v xml:space="preserve">TOMADA RJ11, 2 FIOS, CONJUNTO MONTADO PARA EMBUTIR 4" X 2" (PLACA + SUPORTE + MODULO)                                                                                                                                                                                                                                                                                                                                                                                                                     </v>
          </cell>
          <cell r="C4375" t="str">
            <v xml:space="preserve">UN    </v>
          </cell>
          <cell r="D4375" t="str">
            <v>CR</v>
          </cell>
          <cell r="E4375" t="str">
            <v>17,54</v>
          </cell>
        </row>
        <row r="4376">
          <cell r="A4376">
            <v>38104</v>
          </cell>
          <cell r="B4376" t="str">
            <v xml:space="preserve">TOMADA RJ45, 8 FIOS, CAT 5E (APENAS MODULO)                                                                                                                                                                                                                                                                                                                                                                                                                                                               </v>
          </cell>
          <cell r="C4376" t="str">
            <v xml:space="preserve">UN    </v>
          </cell>
          <cell r="D4376" t="str">
            <v>CR</v>
          </cell>
          <cell r="E4376" t="str">
            <v>27,89</v>
          </cell>
        </row>
        <row r="4377">
          <cell r="A4377">
            <v>38083</v>
          </cell>
          <cell r="B4377" t="str">
            <v xml:space="preserve">TOMADA RJ45, 8 FIOS, CAT 5E, CONJUNTO MONTADO PARA EMBUTIR 4" X 2" (PLACA + SUPORTE + MODULO)                                                                                                                                                                                                                                                                                                                                                                                                             </v>
          </cell>
          <cell r="C4377" t="str">
            <v xml:space="preserve">UN    </v>
          </cell>
          <cell r="D4377" t="str">
            <v>CR</v>
          </cell>
          <cell r="E4377" t="str">
            <v>30,96</v>
          </cell>
        </row>
        <row r="4378">
          <cell r="A4378">
            <v>38101</v>
          </cell>
          <cell r="B4378" t="str">
            <v xml:space="preserve">TOMADA 2P+T 10A, 250V  (APENAS MODULO)                                                                                                                                                                                                                                                                                                                                                                                                                                                                    </v>
          </cell>
          <cell r="C4378" t="str">
            <v xml:space="preserve">UN    </v>
          </cell>
          <cell r="D4378" t="str">
            <v>CR</v>
          </cell>
          <cell r="E4378" t="str">
            <v>6,77</v>
          </cell>
        </row>
        <row r="4379">
          <cell r="A4379">
            <v>7528</v>
          </cell>
          <cell r="B4379" t="str">
            <v xml:space="preserve">TOMADA 2P+T 10A, 250V, CONJUNTO MONTADO PARA EMBUTIR 4" X 2" (PLACA + SUPORTE + MODULO)                                                                                                                                                                                                                                                                                                                                                                                                                   </v>
          </cell>
          <cell r="C4379" t="str">
            <v xml:space="preserve">UN    </v>
          </cell>
          <cell r="D4379" t="str">
            <v xml:space="preserve">C </v>
          </cell>
          <cell r="E4379" t="str">
            <v>7,96</v>
          </cell>
        </row>
        <row r="4380">
          <cell r="A4380">
            <v>12147</v>
          </cell>
          <cell r="B4380" t="str">
            <v xml:space="preserve">TOMADA 2P+T 10A, 250V, CONJUNTO MONTADO PARA SOBREPOR 4" X 2" (CAIXA + MODULO)                                                                                                                                                                                                                                                                                                                                                                                                                            </v>
          </cell>
          <cell r="C4380" t="str">
            <v xml:space="preserve">UN    </v>
          </cell>
          <cell r="D4380" t="str">
            <v>CR</v>
          </cell>
          <cell r="E4380" t="str">
            <v>12,13</v>
          </cell>
        </row>
        <row r="4381">
          <cell r="A4381">
            <v>38075</v>
          </cell>
          <cell r="B4381" t="str">
            <v xml:space="preserve">TOMADA 2P+T 20A 250V, CONJUNTO MONTADO PARA EMBUTIR 4" X 2" (PLACA + SUPORTE + MODULO)                                                                                                                                                                                                                                                                                                                                                                                                                    </v>
          </cell>
          <cell r="C4381" t="str">
            <v xml:space="preserve">UN    </v>
          </cell>
          <cell r="D4381" t="str">
            <v>CR</v>
          </cell>
          <cell r="E4381" t="str">
            <v>13,79</v>
          </cell>
        </row>
        <row r="4382">
          <cell r="A4382">
            <v>38102</v>
          </cell>
          <cell r="B4382" t="str">
            <v xml:space="preserve">TOMADA 2P+T 20A, 250V  (APENAS MODULO)                                                                                                                                                                                                                                                                                                                                                                                                                                                                    </v>
          </cell>
          <cell r="C4382" t="str">
            <v xml:space="preserve">UN    </v>
          </cell>
          <cell r="D4382" t="str">
            <v>CR</v>
          </cell>
          <cell r="E4382" t="str">
            <v>8,66</v>
          </cell>
        </row>
        <row r="4383">
          <cell r="A4383">
            <v>38076</v>
          </cell>
          <cell r="B4383" t="str">
            <v xml:space="preserve">TOMADAS (2 MODULOS) 2P+T 10A, 250V, CONJUNTO MONTADO PARA EMBUTIR 4" X 2" (PLACA + SUPORTE + MODULOS)                                                                                                                                                                                                                                                                                                                                                                                                     </v>
          </cell>
          <cell r="C4383" t="str">
            <v xml:space="preserve">UN    </v>
          </cell>
          <cell r="D4383" t="str">
            <v>CR</v>
          </cell>
          <cell r="E4383" t="str">
            <v>15,46</v>
          </cell>
        </row>
        <row r="4384">
          <cell r="A4384">
            <v>7592</v>
          </cell>
          <cell r="B4384" t="str">
            <v xml:space="preserve">TOPOGRAFO (HORISTA)                                                                                                                                                                                                                                                                                                                                                                                                                                                                                       </v>
          </cell>
          <cell r="C4384" t="str">
            <v xml:space="preserve">H     </v>
          </cell>
          <cell r="D4384" t="str">
            <v xml:space="preserve">C </v>
          </cell>
          <cell r="E4384" t="str">
            <v>17,81</v>
          </cell>
        </row>
        <row r="4385">
          <cell r="A4385">
            <v>40820</v>
          </cell>
          <cell r="B4385" t="str">
            <v xml:space="preserve">TOPOGRAFO (MENSALISTA)                                                                                                                                                                                                                                                                                                                                                                                                                                                                                    </v>
          </cell>
          <cell r="C4385" t="str">
            <v xml:space="preserve">MES   </v>
          </cell>
          <cell r="D4385" t="str">
            <v>CR</v>
          </cell>
          <cell r="E4385" t="str">
            <v>3.129,94</v>
          </cell>
        </row>
        <row r="4386">
          <cell r="A4386">
            <v>11826</v>
          </cell>
          <cell r="B4386" t="str">
            <v xml:space="preserve">TORNEIRA DE BOIA BALAO METALICO, VAZAO TOTAL, PARA CAIXA D'AGUA, AGUA QUENTE, ROSCA 1/2 ", COM HASTE, TORNEIRA E BALAO METALICOS                                                                                                                                                                                                                                                                                                                                                                          </v>
          </cell>
          <cell r="C4386" t="str">
            <v xml:space="preserve">UN    </v>
          </cell>
          <cell r="D4386" t="str">
            <v>CR</v>
          </cell>
          <cell r="E4386" t="str">
            <v>119,36</v>
          </cell>
        </row>
        <row r="4387">
          <cell r="A4387">
            <v>7606</v>
          </cell>
          <cell r="B4387" t="str">
            <v xml:space="preserve">TORNEIRA DE BOIA BALAO METALICO, VAZAO TOTAL, PARA CAIXA D'AGUA, AGUA QUENTE, ROSCA 3/4 ", COM HASTE, TORNEIRA E BALAO METALICOS                                                                                                                                                                                                                                                                                                                                                                          </v>
          </cell>
          <cell r="C4387" t="str">
            <v xml:space="preserve">UN    </v>
          </cell>
          <cell r="D4387" t="str">
            <v>CR</v>
          </cell>
          <cell r="E4387" t="str">
            <v>143,54</v>
          </cell>
        </row>
        <row r="4388">
          <cell r="A4388">
            <v>11763</v>
          </cell>
          <cell r="B4388" t="str">
            <v xml:space="preserve">TORNEIRA DE BOIA CONVENCIONAL PARA CAIXA D'AGUA, AGUA FRIA, 1.1/2", COM HASTE E TORNEIRA METALICOS E BALAO PLASTICO                                                                                                                                                                                                                                                                                                                                                                                       </v>
          </cell>
          <cell r="C4388" t="str">
            <v xml:space="preserve">UN    </v>
          </cell>
          <cell r="D4388" t="str">
            <v>CR</v>
          </cell>
          <cell r="E4388" t="str">
            <v>313,45</v>
          </cell>
        </row>
        <row r="4389">
          <cell r="A4389">
            <v>11764</v>
          </cell>
          <cell r="B4389" t="str">
            <v xml:space="preserve">TORNEIRA DE BOIA CONVENCIONAL PARA CAIXA D'AGUA, AGUA FRIA, 1.1/4", COM HASTE E TORNEIRA METALICOS E BALAO PLASTICO                                                                                                                                                                                                                                                                                                                                                                                       </v>
          </cell>
          <cell r="C4389" t="str">
            <v xml:space="preserve">UN    </v>
          </cell>
          <cell r="D4389" t="str">
            <v>CR</v>
          </cell>
          <cell r="E4389" t="str">
            <v>257,17</v>
          </cell>
        </row>
        <row r="4390">
          <cell r="A4390">
            <v>11829</v>
          </cell>
          <cell r="B4390" t="str">
            <v xml:space="preserve">TORNEIRA DE BOIA CONVENCIONAL PARA CAIXA D'AGUA, AGUA FRIA, 1/2", COM HASTE E TORNEIRA METALICOS E BALAO PLASTICO                                                                                                                                                                                                                                                                                                                                                                                         </v>
          </cell>
          <cell r="C4390" t="str">
            <v xml:space="preserve">UN    </v>
          </cell>
          <cell r="D4390" t="str">
            <v>CR</v>
          </cell>
          <cell r="E4390" t="str">
            <v>62,16</v>
          </cell>
        </row>
        <row r="4391">
          <cell r="A4391">
            <v>11830</v>
          </cell>
          <cell r="B4391" t="str">
            <v xml:space="preserve">TORNEIRA DE BOIA CONVENCIONAL PARA CAIXA D'AGUA, AGUA FRIA, 3/4", COM HASTE E TORNEIRA METALICOS E BALAO PLASTICO                                                                                                                                                                                                                                                                                                                                                                                         </v>
          </cell>
          <cell r="C4391" t="str">
            <v xml:space="preserve">UN    </v>
          </cell>
          <cell r="D4391" t="str">
            <v>CR</v>
          </cell>
          <cell r="E4391" t="str">
            <v>67,12</v>
          </cell>
        </row>
        <row r="4392">
          <cell r="A4392">
            <v>11825</v>
          </cell>
          <cell r="B4392" t="str">
            <v xml:space="preserve">TORNEIRA DE BOIA CONVENCIONAL PARA CAIXA D'AGUA, 1", AGUA FRIA, COM HASTE E TORNEIRA METALICOS E BALAO PLASTICO                                                                                                                                                                                                                                                                                                                                                                                           </v>
          </cell>
          <cell r="C4392" t="str">
            <v xml:space="preserve">UN    </v>
          </cell>
          <cell r="D4392" t="str">
            <v>CR</v>
          </cell>
          <cell r="E4392" t="str">
            <v>151,00</v>
          </cell>
        </row>
        <row r="4393">
          <cell r="A4393">
            <v>11767</v>
          </cell>
          <cell r="B4393" t="str">
            <v xml:space="preserve">TORNEIRA DE BOIA CONVENCIONAL PARA CAIXA D'AGUA, 2", AGUA FRIA, COM HASTE E TORNEIRA METALICOS E BALAO PLASTICO                                                                                                                                                                                                                                                                                                                                                                                           </v>
          </cell>
          <cell r="C4393" t="str">
            <v xml:space="preserve">UN    </v>
          </cell>
          <cell r="D4393" t="str">
            <v>CR</v>
          </cell>
          <cell r="E4393" t="str">
            <v>402,18</v>
          </cell>
        </row>
        <row r="4394">
          <cell r="A4394">
            <v>11766</v>
          </cell>
          <cell r="B4394" t="str">
            <v xml:space="preserve">TORNEIRA DE BOIA VAZAO TOTAL PARA CAIXA D'AGUA, AGUA FRIA, BITOLA 1/2", COM HASTE E TORNEIRA METALICOS E BALAO PLASTICO                                                                                                                                                                                                                                                                                                                                                                                   </v>
          </cell>
          <cell r="C4394" t="str">
            <v xml:space="preserve">UN    </v>
          </cell>
          <cell r="D4394" t="str">
            <v>CR</v>
          </cell>
          <cell r="E4394" t="str">
            <v>93,75</v>
          </cell>
        </row>
        <row r="4395">
          <cell r="A4395">
            <v>11765</v>
          </cell>
          <cell r="B4395" t="str">
            <v xml:space="preserve">TORNEIRA DE BOIA VAZAO TOTAL PARA CAIXA D'AGUA, AGUA FRIA, BITOLA 1", COM HASTE E TORNEIRA METALICOS E BALAO PLASTICO                                                                                                                                                                                                                                                                                                                                                                                     </v>
          </cell>
          <cell r="C4395" t="str">
            <v xml:space="preserve">UN    </v>
          </cell>
          <cell r="D4395" t="str">
            <v>CR</v>
          </cell>
          <cell r="E4395" t="str">
            <v>171,39</v>
          </cell>
        </row>
        <row r="4396">
          <cell r="A4396">
            <v>11824</v>
          </cell>
          <cell r="B4396" t="str">
            <v xml:space="preserve">TORNEIRA DE BOIA VAZAO TOTAL PARA CAIXA D'AGUA, AGUA FRIA, BITOLA 3/4", COM HASTE E TORNEIRA METALICOS E BALAO PLASTICO                                                                                                                                                                                                                                                                                                                                                                                   </v>
          </cell>
          <cell r="C4396" t="str">
            <v xml:space="preserve">UN    </v>
          </cell>
          <cell r="D4396" t="str">
            <v>CR</v>
          </cell>
          <cell r="E4396" t="str">
            <v>110,27</v>
          </cell>
        </row>
        <row r="4397">
          <cell r="A4397">
            <v>44045</v>
          </cell>
          <cell r="B4397" t="str">
            <v xml:space="preserve">TORNEIRA DE MESA PARA LAVATORIO, METALICA CROMADA, COM MISTURADOR MONOCOMANDO, BICA BAIXA (REF 2875)                                                                                                                                                                                                                                                                                                                                                                                                      </v>
          </cell>
          <cell r="C4397" t="str">
            <v xml:space="preserve">UN    </v>
          </cell>
          <cell r="D4397" t="str">
            <v>CR</v>
          </cell>
          <cell r="E4397" t="str">
            <v>365,30</v>
          </cell>
        </row>
        <row r="4398">
          <cell r="A4398">
            <v>39702</v>
          </cell>
          <cell r="B4398" t="str">
            <v xml:space="preserve">TORNEIRA DE MESA PARA LAVATORIO, METALICA CROMADA, COM SENSOR DE APROXIMACAO ELETRICO, BIVOLT                                                                                                                                                                                                                                                                                                                                                                                                             </v>
          </cell>
          <cell r="C4398" t="str">
            <v xml:space="preserve">UN    </v>
          </cell>
          <cell r="D4398" t="str">
            <v>CR</v>
          </cell>
          <cell r="E4398" t="str">
            <v>2.426,07</v>
          </cell>
        </row>
        <row r="4399">
          <cell r="A4399">
            <v>13415</v>
          </cell>
          <cell r="B4399" t="str">
            <v xml:space="preserve">TORNEIRA DE MESA/BANCADA, PARA LAVATORIO, FIXA, METALICA CROMADA, PADRAO POPULAR, 1/2 " OU 3/4 " (REF 1193)                                                                                                                                                                                                                                                                                                                                                                                               </v>
          </cell>
          <cell r="C4399" t="str">
            <v xml:space="preserve">UN    </v>
          </cell>
          <cell r="D4399" t="str">
            <v xml:space="preserve">C </v>
          </cell>
          <cell r="E4399" t="str">
            <v>79,65</v>
          </cell>
        </row>
        <row r="4400">
          <cell r="A4400">
            <v>7602</v>
          </cell>
          <cell r="B4400" t="str">
            <v xml:space="preserve">TORNEIRA DE METAL AMARELO, PARA TANQUE / JARDIM, DE PAREDE, COM BICO PLASTICO, CANO CURTO, AREA EXTERNA, PADRAO POPULAR / USO GERAL, 1/2 " OU 3/4 " (REF 1128)                                                                                                                                                                                                                                                                                                                                            </v>
          </cell>
          <cell r="C4400" t="str">
            <v xml:space="preserve">UN    </v>
          </cell>
          <cell r="D4400" t="str">
            <v>CR</v>
          </cell>
          <cell r="E4400" t="str">
            <v>50,83</v>
          </cell>
        </row>
        <row r="4401">
          <cell r="A4401">
            <v>7603</v>
          </cell>
          <cell r="B4401" t="str">
            <v xml:space="preserve">TORNEIRA DE METAL AMARELO, PARA TANQUE / JARDIM, DE PAREDE, SEM BICO, CANO CURTO, PADRAO POPULAR / USO GERAL, 1/2 " OU 3/4 " (REF 1120)                                                                                                                                                                                                                                                                                                                                                                   </v>
          </cell>
          <cell r="C4401" t="str">
            <v xml:space="preserve">UN    </v>
          </cell>
          <cell r="D4401" t="str">
            <v>CR</v>
          </cell>
          <cell r="E4401" t="str">
            <v>43,12</v>
          </cell>
        </row>
        <row r="4402">
          <cell r="A4402">
            <v>11777</v>
          </cell>
          <cell r="B4402" t="str">
            <v xml:space="preserve">TORNEIRA ELETRICA DE PAREDE, BICA ALTA, PARA COZINHA, 5500 W (110/220 V)                                                                                                                                                                                                                                                                                                                                                                                                                                  </v>
          </cell>
          <cell r="C4402" t="str">
            <v xml:space="preserve">UN    </v>
          </cell>
          <cell r="D4402" t="str">
            <v>CR</v>
          </cell>
          <cell r="E4402" t="str">
            <v>160,46</v>
          </cell>
        </row>
        <row r="4403">
          <cell r="A4403">
            <v>13417</v>
          </cell>
          <cell r="B4403" t="str">
            <v xml:space="preserve">TORNEIRA METALICA CROMADA CANO CURTO, SEM BICO, SEM AREJADOR, DE PAREDE, PARA TANQUE E USO GERAL, 1/2 " OU 3/4 " (REF 1143)                                                                                                                                                                                                                                                                                                                                                                               </v>
          </cell>
          <cell r="C4403" t="str">
            <v xml:space="preserve">UN    </v>
          </cell>
          <cell r="D4403" t="str">
            <v>CR</v>
          </cell>
          <cell r="E4403" t="str">
            <v>103,74</v>
          </cell>
        </row>
        <row r="4404">
          <cell r="A4404">
            <v>36791</v>
          </cell>
          <cell r="B4404" t="str">
            <v xml:space="preserve">TORNEIRA METALICA CROMADA DE MESA PARA LAVATORIO, BICA ALTA, COM AREJADOR (REF 1195)                                                                                                                                                                                                                                                                                                                                                                                                                      </v>
          </cell>
          <cell r="C4404" t="str">
            <v xml:space="preserve">UN    </v>
          </cell>
          <cell r="D4404" t="str">
            <v>CR</v>
          </cell>
          <cell r="E4404" t="str">
            <v>155,69</v>
          </cell>
        </row>
        <row r="4405">
          <cell r="A4405">
            <v>36795</v>
          </cell>
          <cell r="B4405" t="str">
            <v xml:space="preserve">TORNEIRA METALICA CROMADA DE MESA PARA LAVATORIO, COM SENSOR DE PRESENCA A PILHA, COM AREJADOR EMBUTIDO                                                                                                                                                                                                                                                                                                                                                                                                   </v>
          </cell>
          <cell r="C4405" t="str">
            <v xml:space="preserve">UN    </v>
          </cell>
          <cell r="D4405" t="str">
            <v>CR</v>
          </cell>
          <cell r="E4405" t="str">
            <v>1.968,54</v>
          </cell>
        </row>
        <row r="4406">
          <cell r="A4406">
            <v>36796</v>
          </cell>
          <cell r="B4406" t="str">
            <v xml:space="preserve">TORNEIRA METALICA CROMADA DE MESA, PARA LAVATORIO, TEMPORIZADA PRESSAO FECHAMENTO AUTOMATICO, BICA BAIXA                                                                                                                                                                                                                                                                                                                                                                                                  </v>
          </cell>
          <cell r="C4406" t="str">
            <v xml:space="preserve">UN    </v>
          </cell>
          <cell r="D4406" t="str">
            <v>CR</v>
          </cell>
          <cell r="E4406" t="str">
            <v>163,58</v>
          </cell>
        </row>
        <row r="4407">
          <cell r="A4407">
            <v>36792</v>
          </cell>
          <cell r="B4407" t="str">
            <v xml:space="preserve">TORNEIRA METALICA CROMADA DE PAREDE LONGA PARA LAVATORIO, COM AREJADOR, ACIONAMENTO ALAVANCA, 1/4 DE VOLTA (REF 1178)                                                                                                                                                                                                                                                                                                                                                                                     </v>
          </cell>
          <cell r="C4407" t="str">
            <v xml:space="preserve">UN    </v>
          </cell>
          <cell r="D4407" t="str">
            <v>CR</v>
          </cell>
          <cell r="E4407" t="str">
            <v>207,22</v>
          </cell>
        </row>
        <row r="4408">
          <cell r="A4408">
            <v>11773</v>
          </cell>
          <cell r="B4408" t="str">
            <v xml:space="preserve">TORNEIRA METALICA CROMADA DE PAREDE, PARA COZINHA, BICA MOVEL, COM AREJADOR, 1/2 " OU 3/4 " (REF 1167 / 1168)                                                                                                                                                                                                                                                                                                                                                                                             </v>
          </cell>
          <cell r="C4408" t="str">
            <v xml:space="preserve">UN    </v>
          </cell>
          <cell r="D4408" t="str">
            <v>CR</v>
          </cell>
          <cell r="E4408" t="str">
            <v>137,94</v>
          </cell>
        </row>
        <row r="4409">
          <cell r="A4409">
            <v>11762</v>
          </cell>
          <cell r="B4409" t="str">
            <v xml:space="preserve">TORNEIRA METALICA CROMADA PARA JARDIM / TANQUE, COM BICO PLASTICO, CANO LONGO, DE PAREDE, PADRAO POPULAR / USO GERAL , 1/2 " OU 3/4 " (REF 1153 / 1130)                                                                                                                                                                                                                                                                                                                                                   </v>
          </cell>
          <cell r="C4409" t="str">
            <v xml:space="preserve">UN    </v>
          </cell>
          <cell r="D4409" t="str">
            <v>CR</v>
          </cell>
          <cell r="E4409" t="str">
            <v>65,43</v>
          </cell>
        </row>
        <row r="4410">
          <cell r="A4410">
            <v>7604</v>
          </cell>
          <cell r="B4410" t="str">
            <v xml:space="preserve">TORNEIRA METALICA CROMADA PARA TANQUE / JARDIM, SEM BICO , CANO LONGO, DE PAREDE, PADRAO POPULAR / USO GERAL, 1/2 " OU 3/4 " (REF 1126)                                                                                                                                                                                                                                                                                                                                                                   </v>
          </cell>
          <cell r="C4410" t="str">
            <v xml:space="preserve">UN    </v>
          </cell>
          <cell r="D4410" t="str">
            <v>CR</v>
          </cell>
          <cell r="E4410" t="str">
            <v>55,40</v>
          </cell>
        </row>
        <row r="4411">
          <cell r="A4411">
            <v>13984</v>
          </cell>
          <cell r="B4411" t="str">
            <v xml:space="preserve">TORNEIRA METALICA CROMADA, CANO CURTO, COM AREJADOR, SEM BICO PLASTICO, DE PAREDE, PARA USO GERAL, 1/2 " OU 3/4 " (REF 1152 / 1154)                                                                                                                                                                                                                                                                                                                                                                       </v>
          </cell>
          <cell r="C4411" t="str">
            <v xml:space="preserve">UN    </v>
          </cell>
          <cell r="D4411" t="str">
            <v>CR</v>
          </cell>
          <cell r="E4411" t="str">
            <v>80,51</v>
          </cell>
        </row>
        <row r="4412">
          <cell r="A4412">
            <v>11772</v>
          </cell>
          <cell r="B4412" t="str">
            <v xml:space="preserve">TORNEIRA METALICA CROMADA, DE MESA/BANCADA, PARA COZINHA, BICA MOVEL, COM AREJADOR, 1/2 " OU 3/4 " (REF 1167 / 1168)                                                                                                                                                                                                                                                                                                                                                                                      </v>
          </cell>
          <cell r="C4412" t="str">
            <v xml:space="preserve">UN    </v>
          </cell>
          <cell r="D4412" t="str">
            <v>CR</v>
          </cell>
          <cell r="E4412" t="str">
            <v>138,37</v>
          </cell>
        </row>
        <row r="4413">
          <cell r="A4413">
            <v>13983</v>
          </cell>
          <cell r="B4413" t="str">
            <v xml:space="preserve">TORNEIRA METALICA CROMADA, RETA, DE PAREDE, PARA COZINHA, COM AREJADOR, PADRAO POPULAR, 1/2 " OU 3/4 " (REF 1159 / 1160)                                                                                                                                                                                                                                                                                                                                                                                  </v>
          </cell>
          <cell r="C4413" t="str">
            <v xml:space="preserve">UN    </v>
          </cell>
          <cell r="D4413" t="str">
            <v>CR</v>
          </cell>
          <cell r="E4413" t="str">
            <v>104,79</v>
          </cell>
        </row>
        <row r="4414">
          <cell r="A4414">
            <v>13416</v>
          </cell>
          <cell r="B4414" t="str">
            <v xml:space="preserve">TORNEIRA METALICA CROMADA, RETA, DE PAREDE, PARA COZINHA, SEM BICO, SEM AREJADOR, PADRAO POPULAR, 1/2 " OU 3/4 " (REF 1158)                                                                                                                                                                                                                                                                                                                                                                               </v>
          </cell>
          <cell r="C4414" t="str">
            <v xml:space="preserve">UN    </v>
          </cell>
          <cell r="D4414" t="str">
            <v>CR</v>
          </cell>
          <cell r="E4414" t="str">
            <v>93,08</v>
          </cell>
        </row>
        <row r="4415">
          <cell r="A4415">
            <v>40329</v>
          </cell>
          <cell r="B4415" t="str">
            <v xml:space="preserve">TORNEIRA PLASTICA DE BOIA CONVENCIONAL PARA CAIXA DE AGUA, AGUA FRIA, 3/4 ", COM HASTE METALICA E COM TORNEIRA E BALAO PLASTICOS (PADRAO POPULAR)                                                                                                                                                                                                                                                                                                                                                         </v>
          </cell>
          <cell r="C4415" t="str">
            <v xml:space="preserve">UN    </v>
          </cell>
          <cell r="D4415" t="str">
            <v xml:space="preserve">C </v>
          </cell>
          <cell r="E4415" t="str">
            <v>38,95</v>
          </cell>
        </row>
        <row r="4416">
          <cell r="A4416">
            <v>11823</v>
          </cell>
          <cell r="B4416" t="str">
            <v xml:space="preserve">TORNEIRA PLASTICA DE BOIA PARA CAIXA DE DESCARGA,  1/2", BALAO E TORNEIRA PLASTICOS, COM HASTE METALICA                                                                                                                                                                                                                                                                                                                                                                                                   </v>
          </cell>
          <cell r="C4416" t="str">
            <v xml:space="preserve">UN    </v>
          </cell>
          <cell r="D4416" t="str">
            <v>CR</v>
          </cell>
          <cell r="E4416" t="str">
            <v>16,41</v>
          </cell>
        </row>
        <row r="4417">
          <cell r="A4417">
            <v>11822</v>
          </cell>
          <cell r="B4417" t="str">
            <v xml:space="preserve">TORNEIRA PLASTICA DE MESA, BICA MOVEL, PARA COZINHA 1/2 "                                                                                                                                                                                                                                                                                                                                                                                                                                                 </v>
          </cell>
          <cell r="C4417" t="str">
            <v xml:space="preserve">UN    </v>
          </cell>
          <cell r="D4417" t="str">
            <v>CR</v>
          </cell>
          <cell r="E4417" t="str">
            <v>28,45</v>
          </cell>
        </row>
        <row r="4418">
          <cell r="A4418">
            <v>11831</v>
          </cell>
          <cell r="B4418" t="str">
            <v xml:space="preserve">TORNEIRA PLASTICA PARA TANQUE 1/2 " OU 3/4 " COM BICO PARA MANGUEIRA                                                                                                                                                                                                                                                                                                                                                                                                                                      </v>
          </cell>
          <cell r="C4418" t="str">
            <v xml:space="preserve">UN    </v>
          </cell>
          <cell r="D4418" t="str">
            <v>CR</v>
          </cell>
          <cell r="E4418" t="str">
            <v>17,12</v>
          </cell>
        </row>
        <row r="4419">
          <cell r="A4419">
            <v>7613</v>
          </cell>
          <cell r="B4419" t="str">
            <v xml:space="preserve">TRANSFORMADOR TRIFASICO DE DISTRIBUICAO, POTENCIA DE 1000 KVA, TENSAO NOMINAL DE 15 KV, TENSAO SECUNDARIA DE 220/127V, EM OLEO ISOLANTE TIPO MINERAL                                                                                                                                                                                                                                                                                                                                                      </v>
          </cell>
          <cell r="C4419" t="str">
            <v xml:space="preserve">UN    </v>
          </cell>
          <cell r="D4419" t="str">
            <v>AS</v>
          </cell>
          <cell r="E4419" t="str">
            <v>112.428,88</v>
          </cell>
        </row>
        <row r="4420">
          <cell r="A4420">
            <v>7619</v>
          </cell>
          <cell r="B4420" t="str">
            <v xml:space="preserve">TRANSFORMADOR TRIFASICO DE DISTRIBUICAO, POTENCIA DE 112,5 KVA, TENSAO NOMINAL DE 15 KV, TENSAO SECUNDARIA DE 220/127V, EM OLEO ISOLANTE TIPO MINERAL                                                                                                                                                                                                                                                                                                                                                     </v>
          </cell>
          <cell r="C4420" t="str">
            <v xml:space="preserve">UN    </v>
          </cell>
          <cell r="D4420" t="str">
            <v>AS</v>
          </cell>
          <cell r="E4420" t="str">
            <v>17.379,10</v>
          </cell>
        </row>
        <row r="4421">
          <cell r="A4421">
            <v>12076</v>
          </cell>
          <cell r="B4421" t="str">
            <v xml:space="preserve">TRANSFORMADOR TRIFASICO DE DISTRIBUICAO, POTENCIA DE 15 KVA, TENSAO NOMINAL DE 15 KV, TENSAO SECUNDARIA DE 220/127V, EM OLEO ISOLANTE TIPO MINERAL                                                                                                                                                                                                                                                                                                                                                        </v>
          </cell>
          <cell r="C4421" t="str">
            <v xml:space="preserve">UN    </v>
          </cell>
          <cell r="D4421" t="str">
            <v>AS</v>
          </cell>
          <cell r="E4421" t="str">
            <v>7.972,06</v>
          </cell>
        </row>
        <row r="4422">
          <cell r="A4422">
            <v>7614</v>
          </cell>
          <cell r="B4422" t="str">
            <v xml:space="preserve">TRANSFORMADOR TRIFASICO DE DISTRIBUICAO, POTENCIA DE 150 KVA, TENSAO NOMINAL DE 15 KV, TENSAO SECUNDARIA DE 220/127V, EM OLEO ISOLANTE TIPO MINERAL                                                                                                                                                                                                                                                                                                                                                       </v>
          </cell>
          <cell r="C4422" t="str">
            <v xml:space="preserve">UN    </v>
          </cell>
          <cell r="D4422" t="str">
            <v>AS</v>
          </cell>
          <cell r="E4422" t="str">
            <v>21.919,19</v>
          </cell>
        </row>
        <row r="4423">
          <cell r="A4423">
            <v>7618</v>
          </cell>
          <cell r="B4423" t="str">
            <v xml:space="preserve">TRANSFORMADOR TRIFASICO DE DISTRIBUICAO, POTENCIA DE 1500 KVA, TENSAO NOMINAL DE 15 KV, TENSAO SECUNDARIA DE 220/127V, EM OLEO ISOLANTE TIPO MINERAL                                                                                                                                                                                                                                                                                                                                                      </v>
          </cell>
          <cell r="C4423" t="str">
            <v xml:space="preserve">UN    </v>
          </cell>
          <cell r="D4423" t="str">
            <v>AS</v>
          </cell>
          <cell r="E4423" t="str">
            <v>142.162,41</v>
          </cell>
        </row>
        <row r="4424">
          <cell r="A4424">
            <v>7620</v>
          </cell>
          <cell r="B4424" t="str">
            <v xml:space="preserve">TRANSFORMADOR TRIFASICO DE DISTRIBUICAO, POTENCIA DE 225 KVA, TENSAO NOMINAL DE 15 KV, TENSAO SECUNDARIA DE 220/127V, EM OLEO ISOLANTE TIPO MINERAL                                                                                                                                                                                                                                                                                                                                                       </v>
          </cell>
          <cell r="C4424" t="str">
            <v xml:space="preserve">UN    </v>
          </cell>
          <cell r="D4424" t="str">
            <v>AS</v>
          </cell>
          <cell r="E4424" t="str">
            <v>30.749,39</v>
          </cell>
        </row>
        <row r="4425">
          <cell r="A4425">
            <v>7610</v>
          </cell>
          <cell r="B4425" t="str">
            <v xml:space="preserve">TRANSFORMADOR TRIFASICO DE DISTRIBUICAO, POTENCIA DE 30 KVA, TENSAO NOMINAL DE 15 KV, TENSAO SECUNDARIA DE 220/127V, EM OLEO ISOLANTE TIPO MINERAL                                                                                                                                                                                                                                                                                                                                                        </v>
          </cell>
          <cell r="C4425" t="str">
            <v xml:space="preserve">UN    </v>
          </cell>
          <cell r="D4425" t="str">
            <v>AS</v>
          </cell>
          <cell r="E4425" t="str">
            <v>9.737,30</v>
          </cell>
        </row>
        <row r="4426">
          <cell r="A4426">
            <v>7615</v>
          </cell>
          <cell r="B4426" t="str">
            <v xml:space="preserve">TRANSFORMADOR TRIFASICO DE DISTRIBUICAO, POTENCIA DE 300 KVA, TENSAO NOMINAL DE 15 KV, TENSAO SECUNDARIA DE 220/127V, EM OLEO ISOLANTE TIPO MINERAL                                                                                                                                                                                                                                                                                                                                                       </v>
          </cell>
          <cell r="C4426" t="str">
            <v xml:space="preserve">UN    </v>
          </cell>
          <cell r="D4426" t="str">
            <v>AS</v>
          </cell>
          <cell r="E4426" t="str">
            <v>35.874,29</v>
          </cell>
        </row>
        <row r="4427">
          <cell r="A4427">
            <v>7617</v>
          </cell>
          <cell r="B4427" t="str">
            <v xml:space="preserve">TRANSFORMADOR TRIFASICO DE DISTRIBUICAO, POTENCIA DE 45 KVA, TENSAO NOMINAL DE 15 KV, TENSAO SECUNDARIA DE 220/127V, EM OLEO ISOLANTE TIPO MINERAL                                                                                                                                                                                                                                                                                                                                                        </v>
          </cell>
          <cell r="C4427" t="str">
            <v xml:space="preserve">UN    </v>
          </cell>
          <cell r="D4427" t="str">
            <v>AS</v>
          </cell>
          <cell r="E4427" t="str">
            <v>10.876,17</v>
          </cell>
        </row>
        <row r="4428">
          <cell r="A4428">
            <v>7616</v>
          </cell>
          <cell r="B4428" t="str">
            <v xml:space="preserve">TRANSFORMADOR TRIFASICO DE DISTRIBUICAO, POTENCIA DE 500 KVA, TENSAO NOMINAL DE 15 KV, TENSAO SECUNDARIA DE 220/127V, EM OLEO ISOLANTE TIPO MINERAL                                                                                                                                                                                                                                                                                                                                                       </v>
          </cell>
          <cell r="C4428" t="str">
            <v xml:space="preserve">UN    </v>
          </cell>
          <cell r="D4428" t="str">
            <v>AS</v>
          </cell>
          <cell r="E4428" t="str">
            <v>58.541,14</v>
          </cell>
        </row>
        <row r="4429">
          <cell r="A4429">
            <v>7611</v>
          </cell>
          <cell r="B4429" t="str">
            <v xml:space="preserve">TRANSFORMADOR TRIFASICO DE DISTRIBUICAO, POTENCIA DE 75 KVA, TENSAO NOMINAL DE 15 KV, TENSAO SECUNDARIA DE 220/127V, EM OLEO ISOLANTE TIPO MINERAL                                                                                                                                                                                                                                                                                                                                                        </v>
          </cell>
          <cell r="C4429" t="str">
            <v xml:space="preserve">UN    </v>
          </cell>
          <cell r="D4429" t="str">
            <v>AS</v>
          </cell>
          <cell r="E4429" t="str">
            <v>14.065,00</v>
          </cell>
        </row>
        <row r="4430">
          <cell r="A4430">
            <v>7612</v>
          </cell>
          <cell r="B4430" t="str">
            <v xml:space="preserve">TRANSFORMADOR TRIFASICO DE DISTRIBUICAO, POTENCIA DE 750 KVA, TENSAO NOMINAL DE 15 KV, TENSAO SECUNDARIA DE 220/127V, EM OLEO ISOLANTE TIPO MINERAL                                                                                                                                                                                                                                                                                                                                                       </v>
          </cell>
          <cell r="C4430" t="str">
            <v xml:space="preserve">UN    </v>
          </cell>
          <cell r="D4430" t="str">
            <v>AS</v>
          </cell>
          <cell r="E4430" t="str">
            <v>80.299,19</v>
          </cell>
        </row>
        <row r="4431">
          <cell r="A4431">
            <v>37371</v>
          </cell>
          <cell r="B4431" t="str">
            <v xml:space="preserve">TRANSPORTE - HORISTA (COLETADO CAIXA - ENCARGOS COMPLEMENTARES)                                                                                                                                                                                                                                                                                                                                                                                                                                           </v>
          </cell>
          <cell r="C4431" t="str">
            <v xml:space="preserve">H     </v>
          </cell>
          <cell r="D4431" t="str">
            <v xml:space="preserve">C </v>
          </cell>
          <cell r="E4431" t="str">
            <v>0,67</v>
          </cell>
        </row>
        <row r="4432">
          <cell r="A4432">
            <v>40861</v>
          </cell>
          <cell r="B4432" t="str">
            <v xml:space="preserve">TRANSPORTE - MENSALISTA (COLETADO CAIXA - ENCARGOS COMPLEMENTARES)                                                                                                                                                                                                                                                                                                                                                                                                                                        </v>
          </cell>
          <cell r="C4432" t="str">
            <v xml:space="preserve">MES   </v>
          </cell>
          <cell r="D4432" t="str">
            <v xml:space="preserve">C </v>
          </cell>
          <cell r="E4432" t="str">
            <v>126,87</v>
          </cell>
        </row>
        <row r="4433">
          <cell r="A4433">
            <v>36510</v>
          </cell>
          <cell r="B4433" t="str">
            <v xml:space="preserve">TRATOR DE ESTEIRAS, POTENCIA BRUTA DE 133 HP, PESO OPERACIONAL DE 14 T, COM LAMINA COM CAPACIDADE DE 3,00 M3                                                                                                                                                                                                                                                                                                                                                                                              </v>
          </cell>
          <cell r="C4433" t="str">
            <v xml:space="preserve">UN    </v>
          </cell>
          <cell r="D4433" t="str">
            <v>AS</v>
          </cell>
          <cell r="E4433" t="str">
            <v>993.883,75</v>
          </cell>
        </row>
        <row r="4434">
          <cell r="A4434">
            <v>25020</v>
          </cell>
          <cell r="B4434" t="str">
            <v xml:space="preserve">TRATOR DE ESTEIRAS, POTENCIA BRUTA DE 347 HP, PESO OPERACIONAL DE 38,5 T, COM ESCARIFICADOR E LAMINA COM CAPACIDADE DE 4,70M3                                                                                                                                                                                                                                                                                                                                                                             </v>
          </cell>
          <cell r="C4434" t="str">
            <v xml:space="preserve">UN    </v>
          </cell>
          <cell r="D4434" t="str">
            <v>AS</v>
          </cell>
          <cell r="E4434" t="str">
            <v>4.094.451,37</v>
          </cell>
        </row>
        <row r="4435">
          <cell r="A4435">
            <v>7622</v>
          </cell>
          <cell r="B4435" t="str">
            <v xml:space="preserve">TRATOR DE ESTEIRAS, POTENCIA DE 100 HP, PESO OPERACIONAL DE 9,4 T, COM LAMINA COM CAPACIDADE DE 2,19 M3                                                                                                                                                                                                                                                                                                                                                                                                   </v>
          </cell>
          <cell r="C4435" t="str">
            <v xml:space="preserve">UN    </v>
          </cell>
          <cell r="D4435" t="str">
            <v>AS</v>
          </cell>
          <cell r="E4435" t="str">
            <v>964.212,50</v>
          </cell>
        </row>
        <row r="4436">
          <cell r="A4436">
            <v>7624</v>
          </cell>
          <cell r="B4436" t="str">
            <v xml:space="preserve">TRATOR DE ESTEIRAS, POTENCIA DE 150 HP, PESO OPERACIONAL DE 16,7 T, COM RODA MOTRIZ ELEVADA E LAMINA COM CONTATO DE 3,18M3                                                                                                                                                                                                                                                                                                                                                                                </v>
          </cell>
          <cell r="C4436" t="str">
            <v xml:space="preserve">UN    </v>
          </cell>
          <cell r="D4436" t="str">
            <v>AS</v>
          </cell>
          <cell r="E4436" t="str">
            <v>1.250.000,00</v>
          </cell>
        </row>
        <row r="4437">
          <cell r="A4437">
            <v>7625</v>
          </cell>
          <cell r="B4437" t="str">
            <v xml:space="preserve">TRATOR DE ESTEIRAS, POTENCIA DE 170 HP, PESO OPERACIONAL DE 19 T, COM LAMINA COM CAPACIDADE DE 5,2 M3                                                                                                                                                                                                                                                                                                                                                                                                     </v>
          </cell>
          <cell r="C4437" t="str">
            <v xml:space="preserve">UN    </v>
          </cell>
          <cell r="D4437" t="str">
            <v>AS</v>
          </cell>
          <cell r="E4437" t="str">
            <v>1.242.354,62</v>
          </cell>
        </row>
        <row r="4438">
          <cell r="A4438">
            <v>7623</v>
          </cell>
          <cell r="B4438" t="str">
            <v xml:space="preserve">TRATOR DE ESTEIRAS, POTENCIA DE 347 HP, PESO OPERACIONAL DE 38,5 T, COM LAMINA COM CAPACIDADE DE 8,70M3                                                                                                                                                                                                                                                                                                                                                                                                   </v>
          </cell>
          <cell r="C4438" t="str">
            <v xml:space="preserve">UN    </v>
          </cell>
          <cell r="D4438" t="str">
            <v>AS</v>
          </cell>
          <cell r="E4438" t="str">
            <v>4.094.451,37</v>
          </cell>
        </row>
        <row r="4439">
          <cell r="A4439">
            <v>36508</v>
          </cell>
          <cell r="B4439" t="str">
            <v xml:space="preserve">TRATOR DE ESTEIRAS, POTENCIA NO VOLANTE DE 200 HP, PESO OPERACIONAL DE 20,1 T, COM RODA MOTRIZ ELEVADA E LAMINA COM CAPACIDADE DE 3,89 M3                                                                                                                                                                                                                                                                                                                                                                 </v>
          </cell>
          <cell r="C4439" t="str">
            <v xml:space="preserve">UN    </v>
          </cell>
          <cell r="D4439" t="str">
            <v>AS</v>
          </cell>
          <cell r="E4439" t="str">
            <v>1.841.437,25</v>
          </cell>
        </row>
        <row r="4440">
          <cell r="A4440">
            <v>36509</v>
          </cell>
          <cell r="B4440" t="str">
            <v xml:space="preserve">TRATOR DE ESTEIRAS, POTENCIA 125 HP, PESO OPERACIONAL DE 12,9 T, COM LAMINA COM CAPACIDADE DE 2,7 M3                                                                                                                                                                                                                                                                                                                                                                                                      </v>
          </cell>
          <cell r="C4440" t="str">
            <v xml:space="preserve">UN    </v>
          </cell>
          <cell r="D4440" t="str">
            <v>AS</v>
          </cell>
          <cell r="E4440" t="str">
            <v>1.009.174,25</v>
          </cell>
        </row>
        <row r="4441">
          <cell r="A4441">
            <v>13238</v>
          </cell>
          <cell r="B4441" t="str">
            <v xml:space="preserve">TRATOR DE PNEUS COM POTENCIA DE 105 CV, TRACAO 4 X 4, PESO COM LASTRO DE 5775 KG                                                                                                                                                                                                                                                                                                                                                                                                                          </v>
          </cell>
          <cell r="C4441" t="str">
            <v xml:space="preserve">UN    </v>
          </cell>
          <cell r="D4441" t="str">
            <v>AS</v>
          </cell>
          <cell r="E4441" t="str">
            <v>323.831,75</v>
          </cell>
        </row>
        <row r="4442">
          <cell r="A4442">
            <v>36511</v>
          </cell>
          <cell r="B4442" t="str">
            <v xml:space="preserve">TRATOR DE PNEUS COM POTENCIA DE 122 CV, TRACAO 4 X 4, PESO COM LASTRO DE 4510 KG                                                                                                                                                                                                                                                                                                                                                                                                                          </v>
          </cell>
          <cell r="C4442" t="str">
            <v xml:space="preserve">UN    </v>
          </cell>
          <cell r="D4442" t="str">
            <v>AS</v>
          </cell>
          <cell r="E4442" t="str">
            <v>375.233,62</v>
          </cell>
        </row>
        <row r="4443">
          <cell r="A4443">
            <v>36515</v>
          </cell>
          <cell r="B4443" t="str">
            <v xml:space="preserve">TRATOR DE PNEUS COM POTENCIA DE 15 CV, PESO COM LASTRO DE 1160 KG                                                                                                                                                                                                                                                                                                                                                                                                                                         </v>
          </cell>
          <cell r="C4443" t="str">
            <v xml:space="preserve">UN    </v>
          </cell>
          <cell r="D4443" t="str">
            <v>AS</v>
          </cell>
          <cell r="E4443" t="str">
            <v>110.514,00</v>
          </cell>
        </row>
        <row r="4444">
          <cell r="A4444">
            <v>10598</v>
          </cell>
          <cell r="B4444" t="str">
            <v xml:space="preserve">TRATOR DE PNEUS COM POTENCIA DE 50 CV, TRACAO 4 X 2, PESO COM LASTRO DE 2714 KG                                                                                                                                                                                                                                                                                                                                                                                                                           </v>
          </cell>
          <cell r="C4444" t="str">
            <v xml:space="preserve">UN    </v>
          </cell>
          <cell r="D4444" t="str">
            <v>AS</v>
          </cell>
          <cell r="E4444" t="str">
            <v>179.215,16</v>
          </cell>
        </row>
        <row r="4445">
          <cell r="A4445">
            <v>7640</v>
          </cell>
          <cell r="B4445" t="str">
            <v xml:space="preserve">TRATOR DE PNEUS COM POTENCIA DE 85 CV, TRACAO 4 X 4, PESO COM LASTRO DE 4675 KG                                                                                                                                                                                                                                                                                                                                                                                                                           </v>
          </cell>
          <cell r="C4445" t="str">
            <v xml:space="preserve">UN    </v>
          </cell>
          <cell r="D4445" t="str">
            <v>AS</v>
          </cell>
          <cell r="E4445" t="str">
            <v>275.000,00</v>
          </cell>
        </row>
        <row r="4446">
          <cell r="A4446">
            <v>36513</v>
          </cell>
          <cell r="B4446" t="str">
            <v xml:space="preserve">TRATOR DE PNEUS COM POTENCIA DE 85 CV, TURBO,  PESO COM LASTRO DE 4900 KG                                                                                                                                                                                                                                                                                                                                                                                                                                 </v>
          </cell>
          <cell r="C4446" t="str">
            <v xml:space="preserve">UN    </v>
          </cell>
          <cell r="D4446" t="str">
            <v>AS</v>
          </cell>
          <cell r="E4446" t="str">
            <v>264.912,36</v>
          </cell>
        </row>
        <row r="4447">
          <cell r="A4447">
            <v>36514</v>
          </cell>
          <cell r="B4447" t="str">
            <v xml:space="preserve">TRATOR DE PNEUS COM POTENCIA DE 95 CV, TRACAO 4 X 4, PESO MAXIMO DE 5225 KG                                                                                                                                                                                                                                                                                                                                                                                                                               </v>
          </cell>
          <cell r="C4447" t="str">
            <v xml:space="preserve">UN    </v>
          </cell>
          <cell r="D4447" t="str">
            <v>AS</v>
          </cell>
          <cell r="E4447" t="str">
            <v>295.560,73</v>
          </cell>
        </row>
        <row r="4448">
          <cell r="A4448">
            <v>11572</v>
          </cell>
          <cell r="B4448" t="str">
            <v xml:space="preserve">TRAVA / PRENDEDOR DE PORTA, EM LATAO CROMADO, MONTADO EM PISO                                                                                                                                                                                                                                                                                                                                                                                                                                             </v>
          </cell>
          <cell r="C4448" t="str">
            <v xml:space="preserve">UN    </v>
          </cell>
          <cell r="D4448" t="str">
            <v>CR</v>
          </cell>
          <cell r="E4448" t="str">
            <v>32,33</v>
          </cell>
        </row>
        <row r="4449">
          <cell r="A4449">
            <v>36149</v>
          </cell>
          <cell r="B4449" t="str">
            <v xml:space="preserve">TRAVA-QUEDAS EM ACO PARA CORDA DE 12 MM, EXTENSOR DE 25 X 300 MM, COM MOSQUETAO TIPO GANCHO TRAVA DUPLA                                                                                                                                                                                                                                                                                                                                                                                                   </v>
          </cell>
          <cell r="C4449" t="str">
            <v xml:space="preserve">UN    </v>
          </cell>
          <cell r="D4449" t="str">
            <v>CR</v>
          </cell>
          <cell r="E4449" t="str">
            <v>146,28</v>
          </cell>
        </row>
        <row r="4450">
          <cell r="A4450">
            <v>42407</v>
          </cell>
          <cell r="B4450" t="str">
            <v xml:space="preserve">TRELICA NERVURADA (ESPACADOR), ALTURA = 120,0 MM, DIAMETRO DOS BANZOS INFERIORES E SUPERIOR = 6,0 MM, DIAMETRO DA DIAGONAL = 4,2 MM                                                                                                                                                                                                                                                                                                                                                                       </v>
          </cell>
          <cell r="C4450" t="str">
            <v xml:space="preserve">M     </v>
          </cell>
          <cell r="D4450" t="str">
            <v>CR</v>
          </cell>
          <cell r="E4450" t="str">
            <v>6,05</v>
          </cell>
        </row>
        <row r="4451">
          <cell r="A4451">
            <v>11581</v>
          </cell>
          <cell r="B4451" t="str">
            <v xml:space="preserve">TRILHO PANTOGRAFICO CONCAVO, TIPO U, EM ALUMINIO, COM DIMENSOES DE APROX *35 X 35* MM, PARA ROLDANA DE PORTA DE CORRER                                                                                                                                                                                                                                                                                                                                                                                    </v>
          </cell>
          <cell r="C4451" t="str">
            <v xml:space="preserve">M     </v>
          </cell>
          <cell r="D4451" t="str">
            <v>CR</v>
          </cell>
          <cell r="E4451" t="str">
            <v>21,34</v>
          </cell>
        </row>
        <row r="4452">
          <cell r="A4452">
            <v>43605</v>
          </cell>
          <cell r="B4452" t="str">
            <v xml:space="preserve">TRILHO PANTOGRAFICO RETO, EM ALUMINIO, TIPO U, COM DIMENSOES DE *38 X 38* MM PARA PORTA DE CORRER                                                                                                                                                                                                                                                                                                                                                                                                         </v>
          </cell>
          <cell r="C4452" t="str">
            <v xml:space="preserve">M     </v>
          </cell>
          <cell r="D4452" t="str">
            <v>CR</v>
          </cell>
          <cell r="E4452" t="str">
            <v>43,66</v>
          </cell>
        </row>
        <row r="4453">
          <cell r="A4453">
            <v>11580</v>
          </cell>
          <cell r="B4453" t="str">
            <v xml:space="preserve">TRILHO QUADRADO FRIZADO PARA RODIZIO (VERGALHAO MACICO), EM ALUMINIO, COM DIMENSOES DE *6 X 6* MM                                                                                                                                                                                                                                                                                                                                                                                                         </v>
          </cell>
          <cell r="C4453" t="str">
            <v xml:space="preserve">M     </v>
          </cell>
          <cell r="D4453" t="str">
            <v>CR</v>
          </cell>
          <cell r="E4453" t="str">
            <v>8,56</v>
          </cell>
        </row>
        <row r="4454">
          <cell r="A4454">
            <v>10743</v>
          </cell>
          <cell r="B4454" t="str">
            <v xml:space="preserve">TROLEY MANUAL CAPACIDADE 1 T                                                                                                                                                                                                                                                                                                                                                                                                                                                                              </v>
          </cell>
          <cell r="C4454" t="str">
            <v xml:space="preserve">UN    </v>
          </cell>
          <cell r="D4454" t="str">
            <v>CR</v>
          </cell>
          <cell r="E4454" t="str">
            <v>791,66</v>
          </cell>
        </row>
        <row r="4455">
          <cell r="A4455">
            <v>39848</v>
          </cell>
          <cell r="B4455" t="str">
            <v xml:space="preserve">TUBO / MANGUEIRA PRETA EM POLIETILENO, LINHA PESADA OU REFORCADA, TIPO ESPAGUETE, PARA INJECAO DE CALDA DE CIMENTO, D = 1/2", ESPESSURA 1,5 MM                                                                                                                                                                                                                                                                                                                                                            </v>
          </cell>
          <cell r="C4455" t="str">
            <v xml:space="preserve">M     </v>
          </cell>
          <cell r="D4455" t="str">
            <v>AS</v>
          </cell>
          <cell r="E4455" t="str">
            <v>1,94</v>
          </cell>
        </row>
        <row r="4456">
          <cell r="A4456">
            <v>20999</v>
          </cell>
          <cell r="B4456" t="str">
            <v xml:space="preserve">TUBO ACO CARBONO COM COSTURA, NBR 5580, CLASSE L, DN = 15 MM, E = 2,25 MM, 1,06 KG/M                                                                                                                                                                                                                                                                                                                                                                                                                      </v>
          </cell>
          <cell r="C4456" t="str">
            <v xml:space="preserve">M     </v>
          </cell>
          <cell r="D4456" t="str">
            <v>AS</v>
          </cell>
          <cell r="E4456" t="str">
            <v>13,35</v>
          </cell>
        </row>
        <row r="4457">
          <cell r="A4457">
            <v>21001</v>
          </cell>
          <cell r="B4457" t="str">
            <v xml:space="preserve">TUBO ACO CARBONO COM COSTURA, NBR 5580, CLASSE L, DN = 25 MM, E = 2,65 MM, 2,02 KG/M                                                                                                                                                                                                                                                                                                                                                                                                                      </v>
          </cell>
          <cell r="C4457" t="str">
            <v xml:space="preserve">M     </v>
          </cell>
          <cell r="D4457" t="str">
            <v>AS</v>
          </cell>
          <cell r="E4457" t="str">
            <v>24,91</v>
          </cell>
        </row>
        <row r="4458">
          <cell r="A4458">
            <v>21003</v>
          </cell>
          <cell r="B4458" t="str">
            <v xml:space="preserve">TUBO ACO CARBONO COM COSTURA, NBR 5580, CLASSE L, DN = 40 MM, E = 3,0 MM, 3,34 KG/M                                                                                                                                                                                                                                                                                                                                                                                                                       </v>
          </cell>
          <cell r="C4458" t="str">
            <v xml:space="preserve">M     </v>
          </cell>
          <cell r="D4458" t="str">
            <v>AS</v>
          </cell>
          <cell r="E4458" t="str">
            <v>40,93</v>
          </cell>
        </row>
        <row r="4459">
          <cell r="A4459">
            <v>21006</v>
          </cell>
          <cell r="B4459" t="str">
            <v xml:space="preserve">TUBO ACO CARBONO COM COSTURA, NBR 5580, CLASSE L, DN = 80 MM, E = 3,35 MM, 7,07 KG/M                                                                                                                                                                                                                                                                                                                                                                                                                      </v>
          </cell>
          <cell r="C4459" t="str">
            <v xml:space="preserve">M     </v>
          </cell>
          <cell r="D4459" t="str">
            <v>AS</v>
          </cell>
          <cell r="E4459" t="str">
            <v>86,87</v>
          </cell>
        </row>
        <row r="4460">
          <cell r="A4460">
            <v>21019</v>
          </cell>
          <cell r="B4460" t="str">
            <v xml:space="preserve">TUBO ACO CARBONO COM COSTURA, NBR 5580, CLASSE M, DN = 25 MM, E = 3,35 MM, *2,50* KG//M                                                                                                                                                                                                                                                                                                                                                                                                                   </v>
          </cell>
          <cell r="C4460" t="str">
            <v xml:space="preserve">M     </v>
          </cell>
          <cell r="D4460" t="str">
            <v>AS</v>
          </cell>
          <cell r="E4460" t="str">
            <v>30,20</v>
          </cell>
        </row>
        <row r="4461">
          <cell r="A4461">
            <v>21021</v>
          </cell>
          <cell r="B4461" t="str">
            <v xml:space="preserve">TUBO ACO CARBONO COM COSTURA, NBR 5580, CLASSE M, DN = 40 MM, E = 3,35 MM, *3,71* KG//M                                                                                                                                                                                                                                                                                                                                                                                                                   </v>
          </cell>
          <cell r="C4461" t="str">
            <v xml:space="preserve">M     </v>
          </cell>
          <cell r="D4461" t="str">
            <v>AS</v>
          </cell>
          <cell r="E4461" t="str">
            <v>47,73</v>
          </cell>
        </row>
        <row r="4462">
          <cell r="A4462">
            <v>21024</v>
          </cell>
          <cell r="B4462" t="str">
            <v xml:space="preserve">TUBO ACO CARBONO COM COSTURA, NBR 5580, CLASSE M, DN = 80 MM, E = 4,05 MM, *8,47* KG/M                                                                                                                                                                                                                                                                                                                                                                                                                    </v>
          </cell>
          <cell r="C4462" t="str">
            <v xml:space="preserve">M     </v>
          </cell>
          <cell r="D4462" t="str">
            <v>AS</v>
          </cell>
          <cell r="E4462" t="str">
            <v>102,28</v>
          </cell>
        </row>
        <row r="4463">
          <cell r="A4463">
            <v>40624</v>
          </cell>
          <cell r="B4463" t="str">
            <v xml:space="preserve">TUBO ACO CARBONO SEM COSTURA 1 1/2", E= *3,68 MM, SCHEDULE 40, 4,05 KG/M                                                                                                                                                                                                                                                                                                                                                                                                                                  </v>
          </cell>
          <cell r="C4463" t="str">
            <v xml:space="preserve">M     </v>
          </cell>
          <cell r="D4463" t="str">
            <v>AS</v>
          </cell>
          <cell r="E4463" t="str">
            <v>105,14</v>
          </cell>
        </row>
        <row r="4464">
          <cell r="A4464">
            <v>42575</v>
          </cell>
          <cell r="B4464" t="str">
            <v xml:space="preserve">TUBO ACO CARBONO SEM COSTURA 1 1/4", E= *3,56 MM, SCHEDULE 40, *3,38* KG/M                                                                                                                                                                                                                                                                                                                                                                                                                                </v>
          </cell>
          <cell r="C4464" t="str">
            <v xml:space="preserve">M     </v>
          </cell>
          <cell r="D4464" t="str">
            <v>AS</v>
          </cell>
          <cell r="E4464" t="str">
            <v>96,48</v>
          </cell>
        </row>
        <row r="4465">
          <cell r="A4465">
            <v>13127</v>
          </cell>
          <cell r="B4465" t="str">
            <v xml:space="preserve">TUBO ACO CARBONO SEM COSTURA 1/2", E= *2,77 MM, SCHEDULE 40, *1,27 KG/M                                                                                                                                                                                                                                                                                                                                                                                                                                   </v>
          </cell>
          <cell r="C4465" t="str">
            <v xml:space="preserve">M     </v>
          </cell>
          <cell r="D4465" t="str">
            <v>AS</v>
          </cell>
          <cell r="E4465" t="str">
            <v>46,90</v>
          </cell>
        </row>
        <row r="4466">
          <cell r="A4466">
            <v>13137</v>
          </cell>
          <cell r="B4466" t="str">
            <v xml:space="preserve">TUBO ACO CARBONO SEM COSTURA 1/2", E= *3,73 MM, SCHEDULE 80, *1,62 KG/M                                                                                                                                                                                                                                                                                                                                                                                                                                   </v>
          </cell>
          <cell r="C4466" t="str">
            <v xml:space="preserve">M     </v>
          </cell>
          <cell r="D4466" t="str">
            <v>AS</v>
          </cell>
          <cell r="E4466" t="str">
            <v>62,23</v>
          </cell>
        </row>
        <row r="4467">
          <cell r="A4467">
            <v>42574</v>
          </cell>
          <cell r="B4467" t="str">
            <v xml:space="preserve">TUBO ACO CARBONO SEM COSTURA 1", E= *3,38 MM, SCHEDULE 40, *2,50* KG/M                                                                                                                                                                                                                                                                                                                                                                                                                                    </v>
          </cell>
          <cell r="C4467" t="str">
            <v xml:space="preserve">M     </v>
          </cell>
          <cell r="D4467" t="str">
            <v>AS</v>
          </cell>
          <cell r="E4467" t="str">
            <v>72,00</v>
          </cell>
        </row>
        <row r="4468">
          <cell r="A4468">
            <v>20989</v>
          </cell>
          <cell r="B4468" t="str">
            <v xml:space="preserve">TUBO ACO CARBONO SEM COSTURA 14", E= *11,13 MM, SCHEDULE 40, *94,55 KG/M                                                                                                                                                                                                                                                                                                                                                                                                                                  </v>
          </cell>
          <cell r="C4468" t="str">
            <v xml:space="preserve">M     </v>
          </cell>
          <cell r="D4468" t="str">
            <v>AS</v>
          </cell>
          <cell r="E4468" t="str">
            <v>2.229,50</v>
          </cell>
        </row>
        <row r="4469">
          <cell r="A4469">
            <v>21147</v>
          </cell>
          <cell r="B4469" t="str">
            <v xml:space="preserve">TUBO ACO CARBONO SEM COSTURA 2 1/2", E = 5,16 MM, SCHEDULE 40 (8,62 KG/M)                                                                                                                                                                                                                                                                                                                                                                                                                                 </v>
          </cell>
          <cell r="C4469" t="str">
            <v xml:space="preserve">M     </v>
          </cell>
          <cell r="D4469" t="str">
            <v>AS</v>
          </cell>
          <cell r="E4469" t="str">
            <v>209,04</v>
          </cell>
        </row>
        <row r="4470">
          <cell r="A4470">
            <v>21148</v>
          </cell>
          <cell r="B4470" t="str">
            <v xml:space="preserve">TUBO ACO CARBONO SEM COSTURA 2", E= *3,91* MM, SCHEDULE 40, *5,43* KG/M                                                                                                                                                                                                                                                                                                                                                                                                                                   </v>
          </cell>
          <cell r="C4470" t="str">
            <v xml:space="preserve">M     </v>
          </cell>
          <cell r="D4470" t="str">
            <v>AS</v>
          </cell>
          <cell r="E4470" t="str">
            <v>129,02</v>
          </cell>
        </row>
        <row r="4471">
          <cell r="A4471">
            <v>20984</v>
          </cell>
          <cell r="B4471" t="str">
            <v xml:space="preserve">TUBO ACO CARBONO SEM COSTURA 20", E= *12,70 MM, SCHEDULE 30, *154,97 KG/M                                                                                                                                                                                                                                                                                                                                                                                                                                 </v>
          </cell>
          <cell r="C4471" t="str">
            <v xml:space="preserve">M     </v>
          </cell>
          <cell r="D4471" t="str">
            <v>AS</v>
          </cell>
          <cell r="E4471" t="str">
            <v>4.277,97</v>
          </cell>
        </row>
        <row r="4472">
          <cell r="A4472">
            <v>13042</v>
          </cell>
          <cell r="B4472" t="str">
            <v xml:space="preserve">TUBO ACO CARBONO SEM COSTURA 20", E= *6,35 MM,  SCHEDULE 10, *78,46 KG/M                                                                                                                                                                                                                                                                                                                                                                                                                                  </v>
          </cell>
          <cell r="C4472" t="str">
            <v xml:space="preserve">M     </v>
          </cell>
          <cell r="D4472" t="str">
            <v>AS</v>
          </cell>
          <cell r="E4472" t="str">
            <v>2.370,63</v>
          </cell>
        </row>
        <row r="4473">
          <cell r="A4473">
            <v>21150</v>
          </cell>
          <cell r="B4473" t="str">
            <v xml:space="preserve">TUBO ACO CARBONO SEM COSTURA 3/4", E= *2,87 MM, SCHEDULE 40, *1,69 KG/M                                                                                                                                                                                                                                                                                                                                                                                                                                   </v>
          </cell>
          <cell r="C4473" t="str">
            <v xml:space="preserve">M     </v>
          </cell>
          <cell r="D4473" t="str">
            <v>AS</v>
          </cell>
          <cell r="E4473" t="str">
            <v>63,97</v>
          </cell>
        </row>
        <row r="4474">
          <cell r="A4474">
            <v>13141</v>
          </cell>
          <cell r="B4474" t="str">
            <v xml:space="preserve">TUBO ACO CARBONO SEM COSTURA 3/4", E= *3,91 MM, SCHEDULE 80, *2,19 KG/M.                                                                                                                                                                                                                                                                                                                                                                                                                                  </v>
          </cell>
          <cell r="C4474" t="str">
            <v xml:space="preserve">M     </v>
          </cell>
          <cell r="D4474" t="str">
            <v>AS</v>
          </cell>
          <cell r="E4474" t="str">
            <v>80,60</v>
          </cell>
        </row>
        <row r="4475">
          <cell r="A4475">
            <v>42576</v>
          </cell>
          <cell r="B4475" t="str">
            <v xml:space="preserve">TUBO ACO CARBONO SEM COSTURA 3", E= *5,49 MM, SCHEDULE 40, *11,28* KG/M                                                                                                                                                                                                                                                                                                                                                                                                                                   </v>
          </cell>
          <cell r="C4475" t="str">
            <v xml:space="preserve">M     </v>
          </cell>
          <cell r="D4475" t="str">
            <v>AS</v>
          </cell>
          <cell r="E4475" t="str">
            <v>263,18</v>
          </cell>
        </row>
        <row r="4476">
          <cell r="A4476">
            <v>21151</v>
          </cell>
          <cell r="B4476" t="str">
            <v xml:space="preserve">TUBO ACO CARBONO SEM COSTURA 4", E= *6,02 MM, SCHEDULE 40, *16,06 KG/M                                                                                                                                                                                                                                                                                                                                                                                                                                    </v>
          </cell>
          <cell r="C4476" t="str">
            <v xml:space="preserve">M     </v>
          </cell>
          <cell r="D4476" t="str">
            <v>AS</v>
          </cell>
          <cell r="E4476" t="str">
            <v>382,93</v>
          </cell>
        </row>
        <row r="4477">
          <cell r="A4477">
            <v>13142</v>
          </cell>
          <cell r="B4477" t="str">
            <v xml:space="preserve">TUBO ACO CARBONO SEM COSTURA 4", E= *8,56 MM, SCHEDULE 80, *22,31 KG/M                                                                                                                                                                                                                                                                                                                                                                                                                                    </v>
          </cell>
          <cell r="C4477" t="str">
            <v xml:space="preserve">M     </v>
          </cell>
          <cell r="D4477" t="str">
            <v>AS</v>
          </cell>
          <cell r="E4477" t="str">
            <v>547,43</v>
          </cell>
        </row>
        <row r="4478">
          <cell r="A4478">
            <v>42577</v>
          </cell>
          <cell r="B4478" t="str">
            <v xml:space="preserve">TUBO ACO CARBONO SEM COSTURA 5", E= *6,55 MM, SCHEDULE 40, *21,75* KG/M                                                                                                                                                                                                                                                                                                                                                                                                                                   </v>
          </cell>
          <cell r="C4478" t="str">
            <v xml:space="preserve">M     </v>
          </cell>
          <cell r="D4478" t="str">
            <v>AS</v>
          </cell>
          <cell r="E4478" t="str">
            <v>600,68</v>
          </cell>
        </row>
        <row r="4479">
          <cell r="A4479">
            <v>20994</v>
          </cell>
          <cell r="B4479" t="str">
            <v xml:space="preserve">TUBO ACO CARBONO SEM COSTURA 6", E= *10,97 MM, SCHEDULE 80, *42,56 KG/M                                                                                                                                                                                                                                                                                                                                                                                                                                   </v>
          </cell>
          <cell r="C4479" t="str">
            <v xml:space="preserve">M     </v>
          </cell>
          <cell r="D4479" t="str">
            <v>AS</v>
          </cell>
          <cell r="E4479" t="str">
            <v>1.032,14</v>
          </cell>
        </row>
        <row r="4480">
          <cell r="A4480">
            <v>7672</v>
          </cell>
          <cell r="B4480" t="str">
            <v xml:space="preserve">TUBO ACO CARBONO SEM COSTURA 6", E= 7,11 MM,  SCHEDULE 40, *28,26 KG/M                                                                                                                                                                                                                                                                                                                                                                                                                                    </v>
          </cell>
          <cell r="C4480" t="str">
            <v xml:space="preserve">M     </v>
          </cell>
          <cell r="D4480" t="str">
            <v>AS</v>
          </cell>
          <cell r="E4480" t="str">
            <v>676,17</v>
          </cell>
        </row>
        <row r="4481">
          <cell r="A4481">
            <v>20995</v>
          </cell>
          <cell r="B4481" t="str">
            <v xml:space="preserve">TUBO ACO CARBONO SEM COSTURA 8", E= *12,70 MM, SCHEDULE 80, *64,64 KG/M                                                                                                                                                                                                                                                                                                                                                                                                                                   </v>
          </cell>
          <cell r="C4481" t="str">
            <v xml:space="preserve">M     </v>
          </cell>
          <cell r="D4481" t="str">
            <v>AS</v>
          </cell>
          <cell r="E4481" t="str">
            <v>1.356,43</v>
          </cell>
        </row>
        <row r="4482">
          <cell r="A4482">
            <v>7690</v>
          </cell>
          <cell r="B4482" t="str">
            <v xml:space="preserve">TUBO ACO CARBONO SEM COSTURA 8", E= *6,35 MM,  SCHEDULE 20, *33,27 KG/M                                                                                                                                                                                                                                                                                                                                                                                                                                   </v>
          </cell>
          <cell r="C4482" t="str">
            <v xml:space="preserve">M     </v>
          </cell>
          <cell r="D4482" t="str">
            <v>AS</v>
          </cell>
          <cell r="E4482" t="str">
            <v>784,51</v>
          </cell>
        </row>
        <row r="4483">
          <cell r="A4483">
            <v>20980</v>
          </cell>
          <cell r="B4483" t="str">
            <v xml:space="preserve">TUBO ACO CARBONO SEM COSTURA 8", E= *7,04 MM, SCHEDULE 30, *36,75 KG/M                                                                                                                                                                                                                                                                                                                                                                                                                                    </v>
          </cell>
          <cell r="C4483" t="str">
            <v xml:space="preserve">M     </v>
          </cell>
          <cell r="D4483" t="str">
            <v>AS</v>
          </cell>
          <cell r="E4483" t="str">
            <v>855,83</v>
          </cell>
        </row>
        <row r="4484">
          <cell r="A4484">
            <v>7661</v>
          </cell>
          <cell r="B4484" t="str">
            <v xml:space="preserve">TUBO ACO CARBONO SEM COSTURA 8", E= *8,18 MM, SCHEDULE 40, *42,55 KG/M                                                                                                                                                                                                                                                                                                                                                                                                                                    </v>
          </cell>
          <cell r="C4484" t="str">
            <v xml:space="preserve">M     </v>
          </cell>
          <cell r="D4484" t="str">
            <v>AS</v>
          </cell>
          <cell r="E4484" t="str">
            <v>1.018,08</v>
          </cell>
        </row>
        <row r="4485">
          <cell r="A4485">
            <v>21016</v>
          </cell>
          <cell r="B4485" t="str">
            <v xml:space="preserve">TUBO ACO GALVANIZADO COM COSTURA, CLASSE LEVE, DN 100 MM ( 4"),  E = 3,75 MM,  *10,55* KG/M (NBR 5580)                                                                                                                                                                                                                                                                                                                                                                                                    </v>
          </cell>
          <cell r="C4485" t="str">
            <v xml:space="preserve">M     </v>
          </cell>
          <cell r="D4485" t="str">
            <v>AS</v>
          </cell>
          <cell r="E4485" t="str">
            <v>170,69</v>
          </cell>
        </row>
        <row r="4486">
          <cell r="A4486">
            <v>21008</v>
          </cell>
          <cell r="B4486" t="str">
            <v xml:space="preserve">TUBO ACO GALVANIZADO COM COSTURA, CLASSE LEVE, DN 15 MM ( 1/2"),  E = 2,25 MM,  *1,2* KG/M (NBR 5580)                                                                                                                                                                                                                                                                                                                                                                                                     </v>
          </cell>
          <cell r="C4486" t="str">
            <v xml:space="preserve">M     </v>
          </cell>
          <cell r="D4486" t="str">
            <v>AS</v>
          </cell>
          <cell r="E4486" t="str">
            <v>19,94</v>
          </cell>
        </row>
        <row r="4487">
          <cell r="A4487">
            <v>21009</v>
          </cell>
          <cell r="B4487" t="str">
            <v xml:space="preserve">TUBO ACO GALVANIZADO COM COSTURA, CLASSE LEVE, DN 20 MM ( 3/4"),  E = 2,25 MM,  *1,3* KG/M (NBR 5580)                                                                                                                                                                                                                                                                                                                                                                                                     </v>
          </cell>
          <cell r="C4487" t="str">
            <v xml:space="preserve">M     </v>
          </cell>
          <cell r="D4487" t="str">
            <v>AS</v>
          </cell>
          <cell r="E4487" t="str">
            <v>25,96</v>
          </cell>
        </row>
        <row r="4488">
          <cell r="A4488">
            <v>21010</v>
          </cell>
          <cell r="B4488" t="str">
            <v xml:space="preserve">TUBO ACO GALVANIZADO COM COSTURA, CLASSE LEVE, DN 25 MM ( 1"),  E = 2,65 MM,  *2,11* KG/M (NBR 5580)                                                                                                                                                                                                                                                                                                                                                                                                      </v>
          </cell>
          <cell r="C4488" t="str">
            <v xml:space="preserve">M     </v>
          </cell>
          <cell r="D4488" t="str">
            <v>AS</v>
          </cell>
          <cell r="E4488" t="str">
            <v>34,86</v>
          </cell>
        </row>
        <row r="4489">
          <cell r="A4489">
            <v>21011</v>
          </cell>
          <cell r="B4489" t="str">
            <v xml:space="preserve">TUBO ACO GALVANIZADO COM COSTURA, CLASSE LEVE, DN 32 MM ( 1 1/4"),  E = 2,65 MM,  *2,71* KG/M (NBR 5580)                                                                                                                                                                                                                                                                                                                                                                                                  </v>
          </cell>
          <cell r="C4489" t="str">
            <v xml:space="preserve">M     </v>
          </cell>
          <cell r="D4489" t="str">
            <v>AS</v>
          </cell>
          <cell r="E4489" t="str">
            <v>50,81</v>
          </cell>
        </row>
        <row r="4490">
          <cell r="A4490">
            <v>21012</v>
          </cell>
          <cell r="B4490" t="str">
            <v xml:space="preserve">TUBO ACO GALVANIZADO COM COSTURA, CLASSE LEVE, DN 40 MM ( 1 1/2"),  E = 3,00 MM,  *3,48* KG/M (NBR 5580)                                                                                                                                                                                                                                                                                                                                                                                                  </v>
          </cell>
          <cell r="C4490" t="str">
            <v xml:space="preserve">M     </v>
          </cell>
          <cell r="D4490" t="str">
            <v>AS</v>
          </cell>
          <cell r="E4490" t="str">
            <v>56,14</v>
          </cell>
        </row>
        <row r="4491">
          <cell r="A4491">
            <v>21013</v>
          </cell>
          <cell r="B4491" t="str">
            <v xml:space="preserve">TUBO ACO GALVANIZADO COM COSTURA, CLASSE LEVE, DN 50 MM ( 2"),  E = 3,00 MM,  *4,40* KG/M (NBR 5580)                                                                                                                                                                                                                                                                                                                                                                                                      </v>
          </cell>
          <cell r="C4491" t="str">
            <v xml:space="preserve">M     </v>
          </cell>
          <cell r="D4491" t="str">
            <v>AS</v>
          </cell>
          <cell r="E4491" t="str">
            <v>73,27</v>
          </cell>
        </row>
        <row r="4492">
          <cell r="A4492">
            <v>21014</v>
          </cell>
          <cell r="B4492" t="str">
            <v xml:space="preserve">TUBO ACO GALVANIZADO COM COSTURA, CLASSE LEVE, DN 65 MM ( 2 1/2"),  E = 3,35 MM, * 6,23* KG/M (NBR 5580)                                                                                                                                                                                                                                                                                                                                                                                                  </v>
          </cell>
          <cell r="C4492" t="str">
            <v xml:space="preserve">M     </v>
          </cell>
          <cell r="D4492" t="str">
            <v>AS</v>
          </cell>
          <cell r="E4492" t="str">
            <v>102,52</v>
          </cell>
        </row>
        <row r="4493">
          <cell r="A4493">
            <v>21015</v>
          </cell>
          <cell r="B4493" t="str">
            <v xml:space="preserve">TUBO ACO GALVANIZADO COM COSTURA, CLASSE LEVE, DN 80 MM ( 3"),  E = 3,35 MM, *7,32* KG/M (NBR 5580)                                                                                                                                                                                                                                                                                                                                                                                                       </v>
          </cell>
          <cell r="C4493" t="str">
            <v xml:space="preserve">M     </v>
          </cell>
          <cell r="D4493" t="str">
            <v>AS</v>
          </cell>
          <cell r="E4493" t="str">
            <v>117,78</v>
          </cell>
        </row>
        <row r="4494">
          <cell r="A4494">
            <v>7697</v>
          </cell>
          <cell r="B4494" t="str">
            <v xml:space="preserve">TUBO ACO GALVANIZADO COM COSTURA, CLASSE MEDIA, DN 1.1/2", E = *3,25* MM, PESO *3,61* KG/M (NBR 5580)                                                                                                                                                                                                                                                                                                                                                                                                     </v>
          </cell>
          <cell r="C4494" t="str">
            <v xml:space="preserve">M     </v>
          </cell>
          <cell r="D4494" t="str">
            <v>AS</v>
          </cell>
          <cell r="E4494" t="str">
            <v>56,20</v>
          </cell>
        </row>
        <row r="4495">
          <cell r="A4495">
            <v>7698</v>
          </cell>
          <cell r="B4495" t="str">
            <v xml:space="preserve">TUBO ACO GALVANIZADO COM COSTURA, CLASSE MEDIA, DN 1.1/4", E = *3,25* MM, PESO *3,14* KG/M (NBR 5580)                                                                                                                                                                                                                                                                                                                                                                                                     </v>
          </cell>
          <cell r="C4495" t="str">
            <v xml:space="preserve">M     </v>
          </cell>
          <cell r="D4495" t="str">
            <v>AS</v>
          </cell>
          <cell r="E4495" t="str">
            <v>48,38</v>
          </cell>
        </row>
        <row r="4496">
          <cell r="A4496">
            <v>7691</v>
          </cell>
          <cell r="B4496" t="str">
            <v xml:space="preserve">TUBO ACO GALVANIZADO COM COSTURA, CLASSE MEDIA, DN 1/2", E = *2,65* MM, PESO *1,22* KG/M (NBR 5580)                                                                                                                                                                                                                                                                                                                                                                                                       </v>
          </cell>
          <cell r="C4496" t="str">
            <v xml:space="preserve">M     </v>
          </cell>
          <cell r="D4496" t="str">
            <v>AS</v>
          </cell>
          <cell r="E4496" t="str">
            <v>20,44</v>
          </cell>
        </row>
        <row r="4497">
          <cell r="A4497">
            <v>40626</v>
          </cell>
          <cell r="B4497" t="str">
            <v xml:space="preserve">TUBO ACO GALVANIZADO COM COSTURA, CLASSE MEDIA, DN 1", E = 3,38 MM, PESO 2,50 KG/M (NBR 5580)                                                                                                                                                                                                                                                                                                                                                                                                             </v>
          </cell>
          <cell r="C4497" t="str">
            <v xml:space="preserve">M     </v>
          </cell>
          <cell r="D4497" t="str">
            <v>AS</v>
          </cell>
          <cell r="E4497" t="str">
            <v>38,36</v>
          </cell>
        </row>
        <row r="4498">
          <cell r="A4498">
            <v>7701</v>
          </cell>
          <cell r="B4498" t="str">
            <v xml:space="preserve">TUBO ACO GALVANIZADO COM COSTURA, CLASSE MEDIA, DN 2.1/2", E = *3,65* MM, PESO *6,51* KG/M (NBR 5580)                                                                                                                                                                                                                                                                                                                                                                                                     </v>
          </cell>
          <cell r="C4498" t="str">
            <v xml:space="preserve">M     </v>
          </cell>
          <cell r="D4498" t="str">
            <v>AS</v>
          </cell>
          <cell r="E4498" t="str">
            <v>100,58</v>
          </cell>
        </row>
        <row r="4499">
          <cell r="A4499">
            <v>7696</v>
          </cell>
          <cell r="B4499" t="str">
            <v xml:space="preserve">TUBO ACO GALVANIZADO COM COSTURA, CLASSE MEDIA, DN 2", E = *3,65* MM, PESO *5,10* KG/M (NBR 5580)                                                                                                                                                                                                                                                                                                                                                                                                         </v>
          </cell>
          <cell r="C4499" t="str">
            <v xml:space="preserve">M     </v>
          </cell>
          <cell r="D4499" t="str">
            <v>AS</v>
          </cell>
          <cell r="E4499" t="str">
            <v>81,05</v>
          </cell>
        </row>
        <row r="4500">
          <cell r="A4500">
            <v>7700</v>
          </cell>
          <cell r="B4500" t="str">
            <v xml:space="preserve">TUBO ACO GALVANIZADO COM COSTURA, CLASSE MEDIA, DN 3/4", E = *2,65* MM, PESO *1,58* KG/M (NBR 5580)                                                                                                                                                                                                                                                                                                                                                                                                       </v>
          </cell>
          <cell r="C4500" t="str">
            <v xml:space="preserve">M     </v>
          </cell>
          <cell r="D4500" t="str">
            <v>AS</v>
          </cell>
          <cell r="E4500" t="str">
            <v>25,85</v>
          </cell>
        </row>
        <row r="4501">
          <cell r="A4501">
            <v>7694</v>
          </cell>
          <cell r="B4501" t="str">
            <v xml:space="preserve">TUBO ACO GALVANIZADO COM COSTURA, CLASSE MEDIA, DN 3", E = *4,05* MM, PESO *8,47* KG/M (NBR 5580)                                                                                                                                                                                                                                                                                                                                                                                                         </v>
          </cell>
          <cell r="C4501" t="str">
            <v xml:space="preserve">M     </v>
          </cell>
          <cell r="D4501" t="str">
            <v>AS</v>
          </cell>
          <cell r="E4501" t="str">
            <v>135,34</v>
          </cell>
        </row>
        <row r="4502">
          <cell r="A4502">
            <v>7693</v>
          </cell>
          <cell r="B4502" t="str">
            <v xml:space="preserve">TUBO ACO GALVANIZADO COM COSTURA, CLASSE MEDIA, DN 4", E = 4,50* MM, PESO 12,10* KG/M (NBR 5580)                                                                                                                                                                                                                                                                                                                                                                                                          </v>
          </cell>
          <cell r="C4502" t="str">
            <v xml:space="preserve">M     </v>
          </cell>
          <cell r="D4502" t="str">
            <v>AS</v>
          </cell>
          <cell r="E4502" t="str">
            <v>186,40</v>
          </cell>
        </row>
        <row r="4503">
          <cell r="A4503">
            <v>7692</v>
          </cell>
          <cell r="B4503" t="str">
            <v xml:space="preserve">TUBO ACO GALVANIZADO COM COSTURA, CLASSE MEDIA, DN 5", E = *5,40* MM, PESO *17,80* KG/M (NBR 5580)                                                                                                                                                                                                                                                                                                                                                                                                        </v>
          </cell>
          <cell r="C4503" t="str">
            <v xml:space="preserve">M     </v>
          </cell>
          <cell r="D4503" t="str">
            <v>AS</v>
          </cell>
          <cell r="E4503" t="str">
            <v>279,07</v>
          </cell>
        </row>
        <row r="4504">
          <cell r="A4504">
            <v>7695</v>
          </cell>
          <cell r="B4504" t="str">
            <v xml:space="preserve">TUBO ACO GALVANIZADO COM COSTURA, CLASSE MEDIA, DN 6", E = 4,85* MM, PESO 19,68* KG/M (NBR 5580)                                                                                                                                                                                                                                                                                                                                                                                                          </v>
          </cell>
          <cell r="C4504" t="str">
            <v xml:space="preserve">M     </v>
          </cell>
          <cell r="D4504" t="str">
            <v>AS</v>
          </cell>
          <cell r="E4504" t="str">
            <v>302,66</v>
          </cell>
        </row>
        <row r="4505">
          <cell r="A4505">
            <v>13356</v>
          </cell>
          <cell r="B4505" t="str">
            <v xml:space="preserve">TUBO ACO INDUSTRIAL DN 2" (50,8 MM) E=1,50MM, PESO= 1,8237 KG/M                                                                                                                                                                                                                                                                                                                                                                                                                                           </v>
          </cell>
          <cell r="C4505" t="str">
            <v xml:space="preserve">M     </v>
          </cell>
          <cell r="D4505" t="str">
            <v>AS</v>
          </cell>
          <cell r="E4505" t="str">
            <v>21,94</v>
          </cell>
        </row>
        <row r="4506">
          <cell r="A4506">
            <v>36365</v>
          </cell>
          <cell r="B4506" t="str">
            <v xml:space="preserve">TUBO COLETOR DE ESGOTO PVC, JEI, DN 100 MM (NBR  7362)                                                                                                                                                                                                                                                                                                                                                                                                                                                    </v>
          </cell>
          <cell r="C4506" t="str">
            <v xml:space="preserve">M     </v>
          </cell>
          <cell r="D4506" t="str">
            <v>CR</v>
          </cell>
          <cell r="E4506" t="str">
            <v>43,09</v>
          </cell>
        </row>
        <row r="4507">
          <cell r="A4507">
            <v>41930</v>
          </cell>
          <cell r="B4507" t="str">
            <v xml:space="preserve">TUBO COLETOR DE ESGOTO PVC, JEI, DN 200 MM (NBR 7362)                                                                                                                                                                                                                                                                                                                                                                                                                                                     </v>
          </cell>
          <cell r="C4507" t="str">
            <v xml:space="preserve">M     </v>
          </cell>
          <cell r="D4507" t="str">
            <v>CR</v>
          </cell>
          <cell r="E4507" t="str">
            <v>143,52</v>
          </cell>
        </row>
        <row r="4508">
          <cell r="A4508">
            <v>41931</v>
          </cell>
          <cell r="B4508" t="str">
            <v xml:space="preserve">TUBO COLETOR DE ESGOTO PVC, JEI, DN 250 MM (NBR 7362)                                                                                                                                                                                                                                                                                                                                                                                                                                                     </v>
          </cell>
          <cell r="C4508" t="str">
            <v xml:space="preserve">M     </v>
          </cell>
          <cell r="D4508" t="str">
            <v>CR</v>
          </cell>
          <cell r="E4508" t="str">
            <v>224,79</v>
          </cell>
        </row>
        <row r="4509">
          <cell r="A4509">
            <v>41932</v>
          </cell>
          <cell r="B4509" t="str">
            <v xml:space="preserve">TUBO COLETOR DE ESGOTO PVC, JEI, DN 300 MM (NBR 7362)                                                                                                                                                                                                                                                                                                                                                                                                                                                     </v>
          </cell>
          <cell r="C4509" t="str">
            <v xml:space="preserve">M     </v>
          </cell>
          <cell r="D4509" t="str">
            <v>CR</v>
          </cell>
          <cell r="E4509" t="str">
            <v>345,99</v>
          </cell>
        </row>
        <row r="4510">
          <cell r="A4510">
            <v>41933</v>
          </cell>
          <cell r="B4510" t="str">
            <v xml:space="preserve">TUBO COLETOR DE ESGOTO PVC, JEI, DN 350 MM (NBR 7362)                                                                                                                                                                                                                                                                                                                                                                                                                                                     </v>
          </cell>
          <cell r="C4510" t="str">
            <v xml:space="preserve">M     </v>
          </cell>
          <cell r="D4510" t="str">
            <v>CR</v>
          </cell>
          <cell r="E4510" t="str">
            <v>488,97</v>
          </cell>
        </row>
        <row r="4511">
          <cell r="A4511">
            <v>41934</v>
          </cell>
          <cell r="B4511" t="str">
            <v xml:space="preserve">TUBO COLETOR DE ESGOTO PVC, JEI, DN 400 MM (NBR 7362)                                                                                                                                                                                                                                                                                                                                                                                                                                                     </v>
          </cell>
          <cell r="C4511" t="str">
            <v xml:space="preserve">M     </v>
          </cell>
          <cell r="D4511" t="str">
            <v>CR</v>
          </cell>
          <cell r="E4511" t="str">
            <v>569,46</v>
          </cell>
        </row>
        <row r="4512">
          <cell r="A4512">
            <v>41936</v>
          </cell>
          <cell r="B4512" t="str">
            <v xml:space="preserve">TUBO COLETOR DE ESGOTO, PVC, JEI, DN 150 MM  (NBR 7362)                                                                                                                                                                                                                                                                                                                                                                                                                                                   </v>
          </cell>
          <cell r="C4512" t="str">
            <v xml:space="preserve">M     </v>
          </cell>
          <cell r="D4512" t="str">
            <v>CR</v>
          </cell>
          <cell r="E4512" t="str">
            <v>84,51</v>
          </cell>
        </row>
        <row r="4513">
          <cell r="A4513">
            <v>44812</v>
          </cell>
          <cell r="B4513" t="str">
            <v xml:space="preserve">TUBO CORRUGADO PEAD, PAREDE DUPLA, INTERNA LISA, JEI DN/DI 500 MM (DRENAGEM/ESGOTO)                                                                                                                                                                                                                                                                                                                                                                                                                       </v>
          </cell>
          <cell r="C4513" t="str">
            <v xml:space="preserve">M     </v>
          </cell>
          <cell r="D4513" t="str">
            <v>CR</v>
          </cell>
          <cell r="E4513" t="str">
            <v>399,51</v>
          </cell>
        </row>
        <row r="4514">
          <cell r="A4514">
            <v>41785</v>
          </cell>
          <cell r="B4514" t="str">
            <v xml:space="preserve">TUBO CORRUGADO PEAD, PAREDE DUPLA, INTERNA LISA, JEI, DN/DI *1000* MM, PARA SANEAMENTO (DRENAGEM/ESGOTO)                                                                                                                                                                                                                                                                                                                                                                                                  </v>
          </cell>
          <cell r="C4514" t="str">
            <v xml:space="preserve">M     </v>
          </cell>
          <cell r="D4514" t="str">
            <v>CR</v>
          </cell>
          <cell r="E4514" t="str">
            <v>1.480,56</v>
          </cell>
        </row>
        <row r="4515">
          <cell r="A4515">
            <v>41781</v>
          </cell>
          <cell r="B4515" t="str">
            <v xml:space="preserve">TUBO CORRUGADO PEAD, PAREDE DUPLA, INTERNA LISA, JEI, DN/DI *400* MM, PARA SANEAMENTO (DRENAGEM/ESGOTO)                                                                                                                                                                                                                                                                                                                                                                                                   </v>
          </cell>
          <cell r="C4515" t="str">
            <v xml:space="preserve">M     </v>
          </cell>
          <cell r="D4515" t="str">
            <v>CR</v>
          </cell>
          <cell r="E4515" t="str">
            <v>267,34</v>
          </cell>
        </row>
        <row r="4516">
          <cell r="A4516">
            <v>41783</v>
          </cell>
          <cell r="B4516" t="str">
            <v xml:space="preserve">TUBO CORRUGADO PEAD, PAREDE DUPLA, INTERNA LISA, JEI, DN/DI *800* MM, PARA SANEAMENTO (DRENAGEM/ESGOTO)                                                                                                                                                                                                                                                                                                                                                                                                   </v>
          </cell>
          <cell r="C4516" t="str">
            <v xml:space="preserve">M     </v>
          </cell>
          <cell r="D4516" t="str">
            <v>CR</v>
          </cell>
          <cell r="E4516" t="str">
            <v>961,10</v>
          </cell>
        </row>
        <row r="4517">
          <cell r="A4517">
            <v>41786</v>
          </cell>
          <cell r="B4517" t="str">
            <v xml:space="preserve">TUBO CORRUGADO PEAD, PAREDE DUPLA, INTERNA LISA, JEI, DN/DI 1200 MM, PARA SANEAMENTO (DRENAGEM/ESGOTO)                                                                                                                                                                                                                                                                                                                                                                                                    </v>
          </cell>
          <cell r="C4517" t="str">
            <v xml:space="preserve">M     </v>
          </cell>
          <cell r="D4517" t="str">
            <v>CR</v>
          </cell>
          <cell r="E4517" t="str">
            <v>2.046,23</v>
          </cell>
        </row>
        <row r="4518">
          <cell r="A4518">
            <v>41779</v>
          </cell>
          <cell r="B4518" t="str">
            <v xml:space="preserve">TUBO CORRUGADO PEAD, PAREDE DUPLA, INTERNA LISA, JEI, DN/DI 250 MM, PARA SANEAMENTO (DRENAGEM/ESGOTO)                                                                                                                                                                                                                                                                                                                                                                                                     </v>
          </cell>
          <cell r="C4518" t="str">
            <v xml:space="preserve">M     </v>
          </cell>
          <cell r="D4518" t="str">
            <v>CR</v>
          </cell>
          <cell r="E4518" t="str">
            <v>105,28</v>
          </cell>
        </row>
        <row r="4519">
          <cell r="A4519">
            <v>41780</v>
          </cell>
          <cell r="B4519" t="str">
            <v xml:space="preserve">TUBO CORRUGADO PEAD, PAREDE DUPLA, INTERNA LISA, JEI, DN/DI 300 MM, PARA SANEAMENTO (DRENAGEM/ESGOTO)                                                                                                                                                                                                                                                                                                                                                                                                     </v>
          </cell>
          <cell r="C4519" t="str">
            <v xml:space="preserve">M     </v>
          </cell>
          <cell r="D4519" t="str">
            <v>CR</v>
          </cell>
          <cell r="E4519" t="str">
            <v>164,95</v>
          </cell>
        </row>
        <row r="4520">
          <cell r="A4520">
            <v>41782</v>
          </cell>
          <cell r="B4520" t="str">
            <v xml:space="preserve">TUBO CORRUGADO PEAD, PAREDE DUPLA, INTERNA LISA, JEI, DN/DI 600 MM, PARA SANEAMENTO (DRENAGEM/ESGOTO)                                                                                                                                                                                                                                                                                                                                                                                                     </v>
          </cell>
          <cell r="C4520" t="str">
            <v xml:space="preserve">M     </v>
          </cell>
          <cell r="D4520" t="str">
            <v>CR</v>
          </cell>
          <cell r="E4520" t="str">
            <v>590,89</v>
          </cell>
        </row>
        <row r="4521">
          <cell r="A4521">
            <v>38130</v>
          </cell>
          <cell r="B4521" t="str">
            <v xml:space="preserve">TUBO CPVC SOLDAVEL, 35 MM, AGUA QUENTE PREDIAL (NBR 15884)                                                                                                                                                                                                                                                                                                                                                                                                                                                </v>
          </cell>
          <cell r="C4521" t="str">
            <v xml:space="preserve">M     </v>
          </cell>
          <cell r="D4521" t="str">
            <v>CR</v>
          </cell>
          <cell r="E4521" t="str">
            <v>39,53</v>
          </cell>
        </row>
        <row r="4522">
          <cell r="A4522">
            <v>44260</v>
          </cell>
          <cell r="B4522" t="str">
            <v xml:space="preserve">TUBO CPVC, SOLDAVEL, 114 MM, AGUA QUENTE (NBR 15884)                                                                                                                                                                                                                                                                                                                                                                                                                                                      </v>
          </cell>
          <cell r="C4522" t="str">
            <v xml:space="preserve">M     </v>
          </cell>
          <cell r="D4522" t="str">
            <v>CR</v>
          </cell>
          <cell r="E4522" t="str">
            <v>374,11</v>
          </cell>
        </row>
        <row r="4523">
          <cell r="A4523">
            <v>21123</v>
          </cell>
          <cell r="B4523" t="str">
            <v xml:space="preserve">TUBO CPVC, SOLDAVEL, 15 MM, AGUA QUENTE PREDIAL (NBR 15884)                                                                                                                                                                                                                                                                                                                                                                                                                                               </v>
          </cell>
          <cell r="C4523" t="str">
            <v xml:space="preserve">M     </v>
          </cell>
          <cell r="D4523" t="str">
            <v xml:space="preserve">C </v>
          </cell>
          <cell r="E4523" t="str">
            <v>11,00</v>
          </cell>
        </row>
        <row r="4524">
          <cell r="A4524">
            <v>21124</v>
          </cell>
          <cell r="B4524" t="str">
            <v xml:space="preserve">TUBO CPVC, SOLDAVEL, 22 MM, AGUA QUENTE PREDIAL (NBR 15884)                                                                                                                                                                                                                                                                                                                                                                                                                                               </v>
          </cell>
          <cell r="C4524" t="str">
            <v xml:space="preserve">M     </v>
          </cell>
          <cell r="D4524" t="str">
            <v>CR</v>
          </cell>
          <cell r="E4524" t="str">
            <v>17,57</v>
          </cell>
        </row>
        <row r="4525">
          <cell r="A4525">
            <v>21125</v>
          </cell>
          <cell r="B4525" t="str">
            <v xml:space="preserve">TUBO CPVC, SOLDAVEL, 28 MM, AGUA QUENTE PREDIAL (NBR 15884)                                                                                                                                                                                                                                                                                                                                                                                                                                               </v>
          </cell>
          <cell r="C4525" t="str">
            <v xml:space="preserve">M     </v>
          </cell>
          <cell r="D4525" t="str">
            <v>CR</v>
          </cell>
          <cell r="E4525" t="str">
            <v>30,26</v>
          </cell>
        </row>
        <row r="4526">
          <cell r="A4526">
            <v>38028</v>
          </cell>
          <cell r="B4526" t="str">
            <v xml:space="preserve">TUBO CPVC, SOLDAVEL, 42 MM, AGUA QUENTE PREDIAL (NBR 15884)                                                                                                                                                                                                                                                                                                                                                                                                                                               </v>
          </cell>
          <cell r="C4526" t="str">
            <v xml:space="preserve">M     </v>
          </cell>
          <cell r="D4526" t="str">
            <v>CR</v>
          </cell>
          <cell r="E4526" t="str">
            <v>52,92</v>
          </cell>
        </row>
        <row r="4527">
          <cell r="A4527">
            <v>38029</v>
          </cell>
          <cell r="B4527" t="str">
            <v xml:space="preserve">TUBO CPVC, SOLDAVEL, 54 MM, AGUA QUENTE PREDIAL (NBR 15884)                                                                                                                                                                                                                                                                                                                                                                                                                                               </v>
          </cell>
          <cell r="C4527" t="str">
            <v xml:space="preserve">M     </v>
          </cell>
          <cell r="D4527" t="str">
            <v>CR</v>
          </cell>
          <cell r="E4527" t="str">
            <v>77,45</v>
          </cell>
        </row>
        <row r="4528">
          <cell r="A4528">
            <v>38030</v>
          </cell>
          <cell r="B4528" t="str">
            <v xml:space="preserve">TUBO CPVC, SOLDAVEL, 73 MM, AGUA QUENTE PREDIAL (NBR 15884)                                                                                                                                                                                                                                                                                                                                                                                                                                               </v>
          </cell>
          <cell r="C4528" t="str">
            <v xml:space="preserve">M     </v>
          </cell>
          <cell r="D4528" t="str">
            <v>CR</v>
          </cell>
          <cell r="E4528" t="str">
            <v>125,24</v>
          </cell>
        </row>
        <row r="4529">
          <cell r="A4529">
            <v>38031</v>
          </cell>
          <cell r="B4529" t="str">
            <v xml:space="preserve">TUBO CPVC, SOLDAVEL, 89 MM, AGUA QUENTE PREDIAL (NBR 15884)                                                                                                                                                                                                                                                                                                                                                                                                                                               </v>
          </cell>
          <cell r="C4529" t="str">
            <v xml:space="preserve">M     </v>
          </cell>
          <cell r="D4529" t="str">
            <v>CR</v>
          </cell>
          <cell r="E4529" t="str">
            <v>196,58</v>
          </cell>
        </row>
        <row r="4530">
          <cell r="A4530">
            <v>39735</v>
          </cell>
          <cell r="B4530" t="str">
            <v xml:space="preserve">TUBO DE BORRACHA ELASTOMERICA FLEXIVEL, PRETA, PARA ISOLAMENTO TERMICO DE TUBULACAO, DN 1 1/8" (28 MM), E= 32 MM, COEFICIENTE DE CONDUTIVIDADE TERMICA 0,036W/mK, VAPOR DE AGUA MAIOR OU IGUAL A 10.000                                                                                                                                                                                                                                                                                                   </v>
          </cell>
          <cell r="C4530" t="str">
            <v xml:space="preserve">M     </v>
          </cell>
          <cell r="D4530" t="str">
            <v>CR</v>
          </cell>
          <cell r="E4530" t="str">
            <v>68,55</v>
          </cell>
        </row>
        <row r="4531">
          <cell r="A4531">
            <v>39734</v>
          </cell>
          <cell r="B4531" t="str">
            <v xml:space="preserve">TUBO DE BORRACHA ELASTOMERICA FLEXIVEL, PRETA, PARA ISOLAMENTO TERMICO DE TUBULACAO, DN 1 3/8" (35 MM), E= 32 MM, COEFICIENTE DE CONDUTIVIDADE TERMICA 0,036W/mK, VAPOR DE AGUA MAIOR OU IGUAL A 10.000                                                                                                                                                                                                                                                                                                   </v>
          </cell>
          <cell r="C4531" t="str">
            <v xml:space="preserve">M     </v>
          </cell>
          <cell r="D4531" t="str">
            <v>CR</v>
          </cell>
          <cell r="E4531" t="str">
            <v>81,31</v>
          </cell>
        </row>
        <row r="4532">
          <cell r="A4532">
            <v>39736</v>
          </cell>
          <cell r="B4532" t="str">
            <v xml:space="preserve">TUBO DE BORRACHA ELASTOMERICA FLEXIVEL, PRETA, PARA ISOLAMENTO TERMICO DE TUBULACAO, DN 1 5/8" (42 MM), E= 32 MM, COEFICIENTE DE CONDUTIVIDADE TERMICA 0,036W/mK, VAPOR DE AGUA MAIOR OU IGUAL A 10.000                                                                                                                                                                                                                                                                                                   </v>
          </cell>
          <cell r="C4532" t="str">
            <v xml:space="preserve">M     </v>
          </cell>
          <cell r="D4532" t="str">
            <v>CR</v>
          </cell>
          <cell r="E4532" t="str">
            <v>92,79</v>
          </cell>
        </row>
        <row r="4533">
          <cell r="A4533">
            <v>39737</v>
          </cell>
          <cell r="B4533" t="str">
            <v xml:space="preserve">TUBO DE BORRACHA ELASTOMERICA FLEXIVEL, PRETA, PARA ISOLAMENTO TERMICO DE TUBULACAO, DN 1/2" (12 MM), E= 19 MM, COEFICIENTE DE CONDUTIVIDADE TERMICA 0,036W/mK, VAPOR DE AGUA MAIOR OU IGUAL A 10.000                                                                                                                                                                                                                                                                                                     </v>
          </cell>
          <cell r="C4533" t="str">
            <v xml:space="preserve">M     </v>
          </cell>
          <cell r="D4533" t="str">
            <v>CR</v>
          </cell>
          <cell r="E4533" t="str">
            <v>12,48</v>
          </cell>
        </row>
        <row r="4534">
          <cell r="A4534">
            <v>39738</v>
          </cell>
          <cell r="B4534" t="str">
            <v xml:space="preserve">TUBO DE BORRACHA ELASTOMERICA FLEXIVEL, PRETA, PARA ISOLAMENTO TERMICO DE TUBULACAO, DN 1/4" (6 MM), E= 9 MM, COEFICIENTE DE CONDUTIVIDADE TERMICA 0,036W/mK, VAPOR DE AGUA MAIOR OU IGUAL A 10.000                                                                                                                                                                                                                                                                                                       </v>
          </cell>
          <cell r="C4534" t="str">
            <v xml:space="preserve">M     </v>
          </cell>
          <cell r="D4534" t="str">
            <v>CR</v>
          </cell>
          <cell r="E4534" t="str">
            <v>4,51</v>
          </cell>
        </row>
        <row r="4535">
          <cell r="A4535">
            <v>39739</v>
          </cell>
          <cell r="B4535" t="str">
            <v xml:space="preserve">TUBO DE BORRACHA ELASTOMERICA FLEXIVEL, PRETA, PARA ISOLAMENTO TERMICO DE TUBULACAO, DN 1" (25 MM), E= 32 MM, COEFICIENTE DE CONDUTIVIDADE TERMICA 0,036W/mK, VAPOR DE AGUA MAIOR OU IGUAL A 10.000                                                                                                                                                                                                                                                                                                       </v>
          </cell>
          <cell r="C4535" t="str">
            <v xml:space="preserve">M     </v>
          </cell>
          <cell r="D4535" t="str">
            <v>CR</v>
          </cell>
          <cell r="E4535" t="str">
            <v>64,17</v>
          </cell>
        </row>
        <row r="4536">
          <cell r="A4536">
            <v>39733</v>
          </cell>
          <cell r="B4536" t="str">
            <v xml:space="preserve">TUBO DE BORRACHA ELASTOMERICA FLEXIVEL, PRETA, PARA ISOLAMENTO TERMICO DE TUBULACAO, DN 2 1/8" (54 MM), E= 32 MM, COEFICIENTE DE CONDUTIVIDADE TERMICA 0,036W/mK, VAPOR DE AGUA MAIOR OU IGUAL A 10.000                                                                                                                                                                                                                                                                                                   </v>
          </cell>
          <cell r="C4536" t="str">
            <v xml:space="preserve">M     </v>
          </cell>
          <cell r="D4536" t="str">
            <v>CR</v>
          </cell>
          <cell r="E4536" t="str">
            <v>111,05</v>
          </cell>
        </row>
        <row r="4537">
          <cell r="A4537">
            <v>39854</v>
          </cell>
          <cell r="B4537" t="str">
            <v xml:space="preserve">TUBO DE BORRACHA ELASTOMERICA FLEXIVEL, PRETA, PARA ISOLAMENTO TERMICO DE TUBULACAO, DN 2 5/8" (*64* MM), E= *32* MM, COEFICIENTE DE CONDUTIVIDADE TERMICA 0,036W/MK, VAPOR DE AGUA MAIOR OU IGUAL A 10.000                                                                                                                                                                                                                                                                                               </v>
          </cell>
          <cell r="C4537" t="str">
            <v xml:space="preserve">M     </v>
          </cell>
          <cell r="D4537" t="str">
            <v>CR</v>
          </cell>
          <cell r="E4537" t="str">
            <v>112,62</v>
          </cell>
        </row>
        <row r="4538">
          <cell r="A4538">
            <v>39740</v>
          </cell>
          <cell r="B4538" t="str">
            <v xml:space="preserve">TUBO DE BORRACHA ELASTOMERICA FLEXIVEL, PRETA, PARA ISOLAMENTO TERMICO DE TUBULACAO, DN 3/4" (18 MM), E= 32 MM, COEFICIENTE DE CONDUTIVIDADE TERMICA 0,036W/mK, VAPOR DE AGUA MAIOR OU IGUAL A 10.000                                                                                                                                                                                                                                                                                                     </v>
          </cell>
          <cell r="C4538" t="str">
            <v xml:space="preserve">M     </v>
          </cell>
          <cell r="D4538" t="str">
            <v>CR</v>
          </cell>
          <cell r="E4538" t="str">
            <v>61,62</v>
          </cell>
        </row>
        <row r="4539">
          <cell r="A4539">
            <v>39741</v>
          </cell>
          <cell r="B4539" t="str">
            <v xml:space="preserve">TUBO DE BORRACHA ELASTOMERICA FLEXIVEL, PRETA, PARA ISOLAMENTO TERMICO DE TUBULACAO, DN 3/8" (10 MM), E= 19 MM, COEFICIENTE DE CONDUTIVIDADE TERMICA 0,036W/mK, VAPOR DE AGUA MAIOR OU IGUAL A 10.000                                                                                                                                                                                                                                                                                                     </v>
          </cell>
          <cell r="C4539" t="str">
            <v xml:space="preserve">M     </v>
          </cell>
          <cell r="D4539" t="str">
            <v>CR</v>
          </cell>
          <cell r="E4539" t="str">
            <v>11,35</v>
          </cell>
        </row>
        <row r="4540">
          <cell r="A4540">
            <v>39853</v>
          </cell>
          <cell r="B4540" t="str">
            <v xml:space="preserve">TUBO DE BORRACHA ELASTOMERICA FLEXIVEL, PRETA, PARA ISOLAMENTO TERMICO DE TUBULACAO, DN 5/8" (15 MM), E= 19 MM, COEFICIENTE DE CONDUTIVIDADE TERMICA 0,036W/MK, VAPOR DE AGUA MAIOR OU IGUAL A 10.000                                                                                                                                                                                                                                                                                                     </v>
          </cell>
          <cell r="C4540" t="str">
            <v xml:space="preserve">M     </v>
          </cell>
          <cell r="D4540" t="str">
            <v>CR</v>
          </cell>
          <cell r="E4540" t="str">
            <v>14,91</v>
          </cell>
        </row>
        <row r="4541">
          <cell r="A4541">
            <v>39742</v>
          </cell>
          <cell r="B4541" t="str">
            <v xml:space="preserve">TUBO DE BORRACHA ELASTOMERICA FLEXIVEL, PRETA, PARA ISOLAMENTO TERMICO DE TUBULACAO, DN 7/8" (22 MM), E= 32 MM, COEFICIENTE DE CONDUTIVIDADE TERMICA 0,036W/mK, VAPOR DE AGUA MAIOR OU IGUAL A 10.000                                                                                                                                                                                                                                                                                                     </v>
          </cell>
          <cell r="C4541" t="str">
            <v xml:space="preserve">M     </v>
          </cell>
          <cell r="D4541" t="str">
            <v>CR</v>
          </cell>
          <cell r="E4541" t="str">
            <v>49,53</v>
          </cell>
        </row>
        <row r="4542">
          <cell r="A4542">
            <v>39749</v>
          </cell>
          <cell r="B4542" t="str">
            <v xml:space="preserve">TUBO DE COBRE CLASSE "A", DN = 1 " (28 MM), PARA INSTALACOES DE MEDIA PRESSAO PARA GASES COMBUSTIVEIS E MEDICINAIS                                                                                                                                                                                                                                                                                                                                                                                        </v>
          </cell>
          <cell r="C4542" t="str">
            <v xml:space="preserve">M     </v>
          </cell>
          <cell r="D4542" t="str">
            <v>AS</v>
          </cell>
          <cell r="E4542" t="str">
            <v>96,02</v>
          </cell>
        </row>
        <row r="4543">
          <cell r="A4543">
            <v>39751</v>
          </cell>
          <cell r="B4543" t="str">
            <v xml:space="preserve">TUBO DE COBRE CLASSE "A", DN = 1 1/2 " (42 MM), PARA INSTALACOES DE MEDIA PRESSAO PARA GASES COMBUSTIVEIS E MEDICINAIS                                                                                                                                                                                                                                                                                                                                                                                    </v>
          </cell>
          <cell r="C4543" t="str">
            <v xml:space="preserve">M     </v>
          </cell>
          <cell r="D4543" t="str">
            <v>AS</v>
          </cell>
          <cell r="E4543" t="str">
            <v>174,48</v>
          </cell>
        </row>
        <row r="4544">
          <cell r="A4544">
            <v>39750</v>
          </cell>
          <cell r="B4544" t="str">
            <v xml:space="preserve">TUBO DE COBRE CLASSE "A", DN = 1 1/4 " (35 MM), PARA INSTALACOES DE MEDIA PRESSAO PARA GASES COMBUSTIVEIS E MEDICINAIS                                                                                                                                                                                                                                                                                                                                                                                    </v>
          </cell>
          <cell r="C4544" t="str">
            <v xml:space="preserve">M     </v>
          </cell>
          <cell r="D4544" t="str">
            <v>AS</v>
          </cell>
          <cell r="E4544" t="str">
            <v>145,02</v>
          </cell>
        </row>
        <row r="4545">
          <cell r="A4545">
            <v>39747</v>
          </cell>
          <cell r="B4545" t="str">
            <v xml:space="preserve">TUBO DE COBRE CLASSE "A", DN = 1/2 " (15 MM), PARA INSTALACOES DE MEDIA PRESSAO PARA GASES COMBUSTIVEIS E MEDICINAIS                                                                                                                                                                                                                                                                                                                                                                                      </v>
          </cell>
          <cell r="C4545" t="str">
            <v xml:space="preserve">M     </v>
          </cell>
          <cell r="D4545" t="str">
            <v>AS</v>
          </cell>
          <cell r="E4545" t="str">
            <v>46,65</v>
          </cell>
        </row>
        <row r="4546">
          <cell r="A4546">
            <v>39753</v>
          </cell>
          <cell r="B4546" t="str">
            <v xml:space="preserve">TUBO DE COBRE CLASSE "A", DN = 2 1/2 " (66 MM), PARA INSTALACOES DE MEDIA PRESSAO PARA GASES COMBUSTIVEIS E MEDICINAIS                                                                                                                                                                                                                                                                                                                                                                                    </v>
          </cell>
          <cell r="C4546" t="str">
            <v xml:space="preserve">M     </v>
          </cell>
          <cell r="D4546" t="str">
            <v>AS</v>
          </cell>
          <cell r="E4546" t="str">
            <v>321,18</v>
          </cell>
        </row>
        <row r="4547">
          <cell r="A4547">
            <v>39754</v>
          </cell>
          <cell r="B4547" t="str">
            <v xml:space="preserve">TUBO DE COBRE CLASSE "A", DN = 3 " (79 MM), PARA INSTALACOES DE MEDIA PRESSAO PARA GASES COMBUSTIVEIS E MEDICINAIS                                                                                                                                                                                                                                                                                                                                                                                        </v>
          </cell>
          <cell r="C4547" t="str">
            <v xml:space="preserve">M     </v>
          </cell>
          <cell r="D4547" t="str">
            <v>AS</v>
          </cell>
          <cell r="E4547" t="str">
            <v>473,18</v>
          </cell>
        </row>
        <row r="4548">
          <cell r="A4548">
            <v>39748</v>
          </cell>
          <cell r="B4548" t="str">
            <v xml:space="preserve">TUBO DE COBRE CLASSE "A", DN = 3/4 " (22 MM), PARA INSTALACOES DE MEDIA PRESSAO PARA GASES COMBUSTIVEIS E MEDICINAIS                                                                                                                                                                                                                                                                                                                                                                                      </v>
          </cell>
          <cell r="C4548" t="str">
            <v xml:space="preserve">M     </v>
          </cell>
          <cell r="D4548" t="str">
            <v>AS</v>
          </cell>
          <cell r="E4548" t="str">
            <v>75,48</v>
          </cell>
        </row>
        <row r="4549">
          <cell r="A4549">
            <v>39755</v>
          </cell>
          <cell r="B4549" t="str">
            <v xml:space="preserve">TUBO DE COBRE CLASSE "A", DN = 4 " (104 MM), PARA INSTALACOES DE MEDIA PRESSAO PARA GASES COMBUSTIVEIS E MEDICINAIS                                                                                                                                                                                                                                                                                                                                                                                       </v>
          </cell>
          <cell r="C4549" t="str">
            <v xml:space="preserve">M     </v>
          </cell>
          <cell r="D4549" t="str">
            <v>AS</v>
          </cell>
          <cell r="E4549" t="str">
            <v>717,46</v>
          </cell>
        </row>
        <row r="4550">
          <cell r="A4550">
            <v>12742</v>
          </cell>
          <cell r="B4550" t="str">
            <v xml:space="preserve">TUBO DE COBRE CLASSE "E", DN = 104 MM, PARA INSTALACAO HIDRAULICA PREDIAL                                                                                                                                                                                                                                                                                                                                                                                                                                 </v>
          </cell>
          <cell r="C4550" t="str">
            <v xml:space="preserve">M     </v>
          </cell>
          <cell r="D4550" t="str">
            <v>AS</v>
          </cell>
          <cell r="E4550" t="str">
            <v>568,10</v>
          </cell>
        </row>
        <row r="4551">
          <cell r="A4551">
            <v>12713</v>
          </cell>
          <cell r="B4551" t="str">
            <v xml:space="preserve">TUBO DE COBRE CLASSE "E", DN = 15 MM, PARA INSTALACAO HIDRAULICA PREDIAL                                                                                                                                                                                                                                                                                                                                                                                                                                  </v>
          </cell>
          <cell r="C4551" t="str">
            <v xml:space="preserve">M     </v>
          </cell>
          <cell r="D4551" t="str">
            <v>AS</v>
          </cell>
          <cell r="E4551" t="str">
            <v>30,13</v>
          </cell>
        </row>
        <row r="4552">
          <cell r="A4552">
            <v>12743</v>
          </cell>
          <cell r="B4552" t="str">
            <v xml:space="preserve">TUBO DE COBRE CLASSE "E", DN = 22 MM, PARA INSTALACAO HIDRAULICA PREDIAL                                                                                                                                                                                                                                                                                                                                                                                                                                  </v>
          </cell>
          <cell r="C4552" t="str">
            <v xml:space="preserve">M     </v>
          </cell>
          <cell r="D4552" t="str">
            <v>AS</v>
          </cell>
          <cell r="E4552" t="str">
            <v>51,83</v>
          </cell>
        </row>
        <row r="4553">
          <cell r="A4553">
            <v>12744</v>
          </cell>
          <cell r="B4553" t="str">
            <v xml:space="preserve">TUBO DE COBRE CLASSE "E", DN = 28 MM, PARA INSTALACAO HIDRAULICA PREDIAL                                                                                                                                                                                                                                                                                                                                                                                                                                  </v>
          </cell>
          <cell r="C4553" t="str">
            <v xml:space="preserve">M     </v>
          </cell>
          <cell r="D4553" t="str">
            <v>AS</v>
          </cell>
          <cell r="E4553" t="str">
            <v>65,78</v>
          </cell>
        </row>
        <row r="4554">
          <cell r="A4554">
            <v>12745</v>
          </cell>
          <cell r="B4554" t="str">
            <v xml:space="preserve">TUBO DE COBRE CLASSE "E", DN = 35 MM, PARA INSTALACAO HIDRAULICA PREDIAL                                                                                                                                                                                                                                                                                                                                                                                                                                  </v>
          </cell>
          <cell r="C4554" t="str">
            <v xml:space="preserve">M     </v>
          </cell>
          <cell r="D4554" t="str">
            <v>AS</v>
          </cell>
          <cell r="E4554" t="str">
            <v>95,53</v>
          </cell>
        </row>
        <row r="4555">
          <cell r="A4555">
            <v>12746</v>
          </cell>
          <cell r="B4555" t="str">
            <v xml:space="preserve">TUBO DE COBRE CLASSE "E", DN = 42 MM, PARA INSTALACAO HIDRAULICA PREDIAL                                                                                                                                                                                                                                                                                                                                                                                                                                  </v>
          </cell>
          <cell r="C4555" t="str">
            <v xml:space="preserve">M     </v>
          </cell>
          <cell r="D4555" t="str">
            <v>AS</v>
          </cell>
          <cell r="E4555" t="str">
            <v>128,99</v>
          </cell>
        </row>
        <row r="4556">
          <cell r="A4556">
            <v>12747</v>
          </cell>
          <cell r="B4556" t="str">
            <v xml:space="preserve">TUBO DE COBRE CLASSE "E", DN = 54 MM, PARA INSTALACAO HIDRAULICA PREDIAL                                                                                                                                                                                                                                                                                                                                                                                                                                  </v>
          </cell>
          <cell r="C4556" t="str">
            <v xml:space="preserve">M     </v>
          </cell>
          <cell r="D4556" t="str">
            <v>AS</v>
          </cell>
          <cell r="E4556" t="str">
            <v>187,07</v>
          </cell>
        </row>
        <row r="4557">
          <cell r="A4557">
            <v>12748</v>
          </cell>
          <cell r="B4557" t="str">
            <v xml:space="preserve">TUBO DE COBRE CLASSE "E", DN = 66 MM, PARA INSTALACAO HIDRAULICA PREDIAL                                                                                                                                                                                                                                                                                                                                                                                                                                  </v>
          </cell>
          <cell r="C4557" t="str">
            <v xml:space="preserve">M     </v>
          </cell>
          <cell r="D4557" t="str">
            <v>AS</v>
          </cell>
          <cell r="E4557" t="str">
            <v>263,55</v>
          </cell>
        </row>
        <row r="4558">
          <cell r="A4558">
            <v>12749</v>
          </cell>
          <cell r="B4558" t="str">
            <v xml:space="preserve">TUBO DE COBRE CLASSE "E", DN = 79 MM, PARA INSTALACAO HIDRAULICA PREDIAL                                                                                                                                                                                                                                                                                                                                                                                                                                  </v>
          </cell>
          <cell r="C4558" t="str">
            <v xml:space="preserve">M     </v>
          </cell>
          <cell r="D4558" t="str">
            <v>AS</v>
          </cell>
          <cell r="E4558" t="str">
            <v>385,27</v>
          </cell>
        </row>
        <row r="4559">
          <cell r="A4559">
            <v>39726</v>
          </cell>
          <cell r="B4559" t="str">
            <v xml:space="preserve">TUBO DE COBRE CLASSE "I", DN = 1 " (28 MM), PARA INSTALACOES INDUSTRIAIS DE ALTA PRESSAO E VAPOR                                                                                                                                                                                                                                                                                                                                                                                                          </v>
          </cell>
          <cell r="C4559" t="str">
            <v xml:space="preserve">M     </v>
          </cell>
          <cell r="D4559" t="str">
            <v>AS</v>
          </cell>
          <cell r="E4559" t="str">
            <v>126,54</v>
          </cell>
        </row>
        <row r="4560">
          <cell r="A4560">
            <v>39728</v>
          </cell>
          <cell r="B4560" t="str">
            <v xml:space="preserve">TUBO DE COBRE CLASSE "I", DN = 1 1/2 " (42 MM), PARA INSTALACOES INDUSTRIAIS DE ALTA PRESSAO E VAPOR                                                                                                                                                                                                                                                                                                                                                                                                      </v>
          </cell>
          <cell r="C4560" t="str">
            <v xml:space="preserve">M     </v>
          </cell>
          <cell r="D4560" t="str">
            <v>AS</v>
          </cell>
          <cell r="E4560" t="str">
            <v>222,40</v>
          </cell>
        </row>
        <row r="4561">
          <cell r="A4561">
            <v>39727</v>
          </cell>
          <cell r="B4561" t="str">
            <v xml:space="preserve">TUBO DE COBRE CLASSE "I", DN = 1 1/4 " (35 MM), PARA INSTALACOES INDUSTRIAIS DE ALTA PRESSAO E VAPOR                                                                                                                                                                                                                                                                                                                                                                                                      </v>
          </cell>
          <cell r="C4561" t="str">
            <v xml:space="preserve">M     </v>
          </cell>
          <cell r="D4561" t="str">
            <v>AS</v>
          </cell>
          <cell r="E4561" t="str">
            <v>183,03</v>
          </cell>
        </row>
        <row r="4562">
          <cell r="A4562">
            <v>39724</v>
          </cell>
          <cell r="B4562" t="str">
            <v xml:space="preserve">TUBO DE COBRE CLASSE "I", DN = 1/2 " (15 MM), PARA INSTALACOES INDUSTRIAIS DE ALTA PRESSAO E VAPOR                                                                                                                                                                                                                                                                                                                                                                                                        </v>
          </cell>
          <cell r="C4562" t="str">
            <v xml:space="preserve">M     </v>
          </cell>
          <cell r="D4562" t="str">
            <v>AS</v>
          </cell>
          <cell r="E4562" t="str">
            <v>56,04</v>
          </cell>
        </row>
        <row r="4563">
          <cell r="A4563">
            <v>39729</v>
          </cell>
          <cell r="B4563" t="str">
            <v xml:space="preserve">TUBO DE COBRE CLASSE "I", DN = 2 " (54 MM), PARA INSTALACOES INDUSTRIAIS DE ALTA PRESSAO E VAPOR                                                                                                                                                                                                                                                                                                                                                                                                          </v>
          </cell>
          <cell r="C4563" t="str">
            <v xml:space="preserve">M     </v>
          </cell>
          <cell r="D4563" t="str">
            <v>AS</v>
          </cell>
          <cell r="E4563" t="str">
            <v>307,99</v>
          </cell>
        </row>
        <row r="4564">
          <cell r="A4564">
            <v>39730</v>
          </cell>
          <cell r="B4564" t="str">
            <v xml:space="preserve">TUBO DE COBRE CLASSE "I", DN = 2 1/2 " (66 MM), PARA INSTALACOES INDUSTRIAIS DE ALTA PRESSAO E VAPOR                                                                                                                                                                                                                                                                                                                                                                                                      </v>
          </cell>
          <cell r="C4564" t="str">
            <v xml:space="preserve">M     </v>
          </cell>
          <cell r="D4564" t="str">
            <v>AS</v>
          </cell>
          <cell r="E4564" t="str">
            <v>399,60</v>
          </cell>
        </row>
        <row r="4565">
          <cell r="A4565">
            <v>39731</v>
          </cell>
          <cell r="B4565" t="str">
            <v xml:space="preserve">TUBO DE COBRE CLASSE "I", DN = 3 " (79 MM), PARA INSTALACOES INDUSTRIAIS DE ALTA PRESSAO E VAPOR                                                                                                                                                                                                                                                                                                                                                                                                          </v>
          </cell>
          <cell r="C4565" t="str">
            <v xml:space="preserve">M     </v>
          </cell>
          <cell r="D4565" t="str">
            <v>AS</v>
          </cell>
          <cell r="E4565" t="str">
            <v>591,84</v>
          </cell>
        </row>
        <row r="4566">
          <cell r="A4566">
            <v>39725</v>
          </cell>
          <cell r="B4566" t="str">
            <v xml:space="preserve">TUBO DE COBRE CLASSE "I", DN = 3/4 " (22 MM), PARA INSTALACOES INDUSTRIAIS DE ALTA PRESSAO E VAPOR                                                                                                                                                                                                                                                                                                                                                                                                        </v>
          </cell>
          <cell r="C4566" t="str">
            <v xml:space="preserve">M     </v>
          </cell>
          <cell r="D4566" t="str">
            <v>AS</v>
          </cell>
          <cell r="E4566" t="str">
            <v>91,33</v>
          </cell>
        </row>
        <row r="4567">
          <cell r="A4567">
            <v>39732</v>
          </cell>
          <cell r="B4567" t="str">
            <v xml:space="preserve">TUBO DE COBRE CLASSE "I", DN = 4" (104 MM), PARA INSTALACOES INDUSTRIAIS DE ALTA PRESSAO E VAPOR                                                                                                                                                                                                                                                                                                                                                                                                          </v>
          </cell>
          <cell r="C4567" t="str">
            <v xml:space="preserve">M     </v>
          </cell>
          <cell r="D4567" t="str">
            <v>AS</v>
          </cell>
          <cell r="E4567" t="str">
            <v>871,16</v>
          </cell>
        </row>
        <row r="4568">
          <cell r="A4568">
            <v>39660</v>
          </cell>
          <cell r="B4568" t="str">
            <v xml:space="preserve">TUBO DE COBRE FLEXIVEL, D = 1/2 ", E = 0,79 MM, PARA AR-CONDICIONADO/ INSTALACOES GAS RESIDENCIAIS E COMERCIAIS                                                                                                                                                                                                                                                                                                                                                                                           </v>
          </cell>
          <cell r="C4568" t="str">
            <v xml:space="preserve">M     </v>
          </cell>
          <cell r="D4568" t="str">
            <v>AS</v>
          </cell>
          <cell r="E4568" t="str">
            <v>39,70</v>
          </cell>
        </row>
        <row r="4569">
          <cell r="A4569">
            <v>39662</v>
          </cell>
          <cell r="B4569" t="str">
            <v xml:space="preserve">TUBO DE COBRE FLEXIVEL, D = 1/4 ", E = 0,79 MM, PARA AR-CONDICIONADO/ INSTALACOES GAS RESIDENCIAIS E COMERCIAIS                                                                                                                                                                                                                                                                                                                                                                                           </v>
          </cell>
          <cell r="C4569" t="str">
            <v xml:space="preserve">M     </v>
          </cell>
          <cell r="D4569" t="str">
            <v>AS</v>
          </cell>
          <cell r="E4569" t="str">
            <v>19,02</v>
          </cell>
        </row>
        <row r="4570">
          <cell r="A4570">
            <v>39661</v>
          </cell>
          <cell r="B4570" t="str">
            <v xml:space="preserve">TUBO DE COBRE FLEXIVEL, D = 3/16 ", E = 0,79 MM, PARA AR-CONDICIONADO/ INSTALACOES GAS RESIDENCIAIS E COMERCIAIS                                                                                                                                                                                                                                                                                                                                                                                          </v>
          </cell>
          <cell r="C4570" t="str">
            <v xml:space="preserve">M     </v>
          </cell>
          <cell r="D4570" t="str">
            <v>AS</v>
          </cell>
          <cell r="E4570" t="str">
            <v>12,97</v>
          </cell>
        </row>
        <row r="4571">
          <cell r="A4571">
            <v>39666</v>
          </cell>
          <cell r="B4571" t="str">
            <v xml:space="preserve">TUBO DE COBRE FLEXIVEL, D = 3/4 ", E = 0,79 MM, PARA AR-CONDICIONADO/ INSTALACOES GAS RESIDENCIAIS E COMERCIAIS                                                                                                                                                                                                                                                                                                                                                                                           </v>
          </cell>
          <cell r="C4571" t="str">
            <v xml:space="preserve">M     </v>
          </cell>
          <cell r="D4571" t="str">
            <v>AS</v>
          </cell>
          <cell r="E4571" t="str">
            <v>59,72</v>
          </cell>
        </row>
        <row r="4572">
          <cell r="A4572">
            <v>39664</v>
          </cell>
          <cell r="B4572" t="str">
            <v xml:space="preserve">TUBO DE COBRE FLEXIVEL, D = 3/8 ", E = 0,79 MM, PARA AR-CONDICIONADO/ INSTALACOES GAS RESIDENCIAIS E COMERCIAIS                                                                                                                                                                                                                                                                                                                                                                                           </v>
          </cell>
          <cell r="C4572" t="str">
            <v xml:space="preserve">M     </v>
          </cell>
          <cell r="D4572" t="str">
            <v>AS</v>
          </cell>
          <cell r="E4572" t="str">
            <v>29,27</v>
          </cell>
        </row>
        <row r="4573">
          <cell r="A4573">
            <v>39663</v>
          </cell>
          <cell r="B4573" t="str">
            <v xml:space="preserve">TUBO DE COBRE FLEXIVEL, D = 5/16 ", E = 0,79 MM, PARA AR-CONDICIONADO/ INSTALACOES GAS RESIDENCIAIS E COMERCIAIS                                                                                                                                                                                                                                                                                                                                                                                          </v>
          </cell>
          <cell r="C4573" t="str">
            <v xml:space="preserve">M     </v>
          </cell>
          <cell r="D4573" t="str">
            <v>AS</v>
          </cell>
          <cell r="E4573" t="str">
            <v>23,40</v>
          </cell>
        </row>
        <row r="4574">
          <cell r="A4574">
            <v>39665</v>
          </cell>
          <cell r="B4574" t="str">
            <v xml:space="preserve">TUBO DE COBRE FLEXIVEL, D = 5/8 ", E = 0,79 MM, PARA AR-CONDICIONADO/ INSTALACOES GAS RESIDENCIAIS E COMERCIAIS                                                                                                                                                                                                                                                                                                                                                                                           </v>
          </cell>
          <cell r="C4574" t="str">
            <v xml:space="preserve">M     </v>
          </cell>
          <cell r="D4574" t="str">
            <v>AS</v>
          </cell>
          <cell r="E4574" t="str">
            <v>49,38</v>
          </cell>
        </row>
        <row r="4575">
          <cell r="A4575">
            <v>39752</v>
          </cell>
          <cell r="B4575" t="str">
            <v xml:space="preserve">TUBO DE COBRE, CLASSE "A", DN = 2" (54 MM), PARA INSTALACOES DE MEDIA PRESSAO PARA GASES COMBUSTIVEIS E MEDICINAIS                                                                                                                                                                                                                                                                                                                                                                                        </v>
          </cell>
          <cell r="C4575" t="str">
            <v xml:space="preserve">M     </v>
          </cell>
          <cell r="D4575" t="str">
            <v>AS</v>
          </cell>
          <cell r="E4575" t="str">
            <v>248,27</v>
          </cell>
        </row>
        <row r="4576">
          <cell r="A4576">
            <v>7725</v>
          </cell>
          <cell r="B4576" t="str">
            <v xml:space="preserve">TUBO DE CONCRETO ARMADO PARA AGUAS PLUVIAIS, CLASSE PA-1, COM ENCAIXE PONTA E BOLSA, DIAMETRO NOMINAL DE = 600 MM                                                                                                                                                                                                                                                                                                                                                                                         </v>
          </cell>
          <cell r="C4576" t="str">
            <v xml:space="preserve">M     </v>
          </cell>
          <cell r="D4576" t="str">
            <v xml:space="preserve">C </v>
          </cell>
          <cell r="E4576" t="str">
            <v>176,32</v>
          </cell>
        </row>
        <row r="4577">
          <cell r="A4577">
            <v>7753</v>
          </cell>
          <cell r="B4577" t="str">
            <v xml:space="preserve">TUBO DE CONCRETO ARMADO PARA AGUAS PLUVIAIS, CLASSE PA-1, COM ENCAIXE PONTA E BOLSA, DIAMETRO NOMINAL DE 1000 MM                                                                                                                                                                                                                                                                                                                                                                                          </v>
          </cell>
          <cell r="C4577" t="str">
            <v xml:space="preserve">M     </v>
          </cell>
          <cell r="D4577" t="str">
            <v>CR</v>
          </cell>
          <cell r="E4577" t="str">
            <v>343,74</v>
          </cell>
        </row>
        <row r="4578">
          <cell r="A4578">
            <v>13256</v>
          </cell>
          <cell r="B4578" t="str">
            <v xml:space="preserve">TUBO DE CONCRETO ARMADO PARA AGUAS PLUVIAIS, CLASSE PA-1, COM ENCAIXE PONTA E BOLSA, DIAMETRO NOMINAL DE 1100 MM                                                                                                                                                                                                                                                                                                                                                                                          </v>
          </cell>
          <cell r="C4578" t="str">
            <v xml:space="preserve">M     </v>
          </cell>
          <cell r="D4578" t="str">
            <v>CR</v>
          </cell>
          <cell r="E4578" t="str">
            <v>481,54</v>
          </cell>
        </row>
        <row r="4579">
          <cell r="A4579">
            <v>7757</v>
          </cell>
          <cell r="B4579" t="str">
            <v xml:space="preserve">TUBO DE CONCRETO ARMADO PARA AGUAS PLUVIAIS, CLASSE PA-1, COM ENCAIXE PONTA E BOLSA, DIAMETRO NOMINAL DE 1200 MM                                                                                                                                                                                                                                                                                                                                                                                          </v>
          </cell>
          <cell r="C4579" t="str">
            <v xml:space="preserve">M     </v>
          </cell>
          <cell r="D4579" t="str">
            <v>CR</v>
          </cell>
          <cell r="E4579" t="str">
            <v>513,40</v>
          </cell>
        </row>
        <row r="4580">
          <cell r="A4580">
            <v>7758</v>
          </cell>
          <cell r="B4580" t="str">
            <v xml:space="preserve">TUBO DE CONCRETO ARMADO PARA AGUAS PLUVIAIS, CLASSE PA-1, COM ENCAIXE PONTA E BOLSA, DIAMETRO NOMINAL DE 1500 MM                                                                                                                                                                                                                                                                                                                                                                                          </v>
          </cell>
          <cell r="C4580" t="str">
            <v xml:space="preserve">M     </v>
          </cell>
          <cell r="D4580" t="str">
            <v>CR</v>
          </cell>
          <cell r="E4580" t="str">
            <v>743,80</v>
          </cell>
        </row>
        <row r="4581">
          <cell r="A4581">
            <v>7759</v>
          </cell>
          <cell r="B4581" t="str">
            <v xml:space="preserve">TUBO DE CONCRETO ARMADO PARA AGUAS PLUVIAIS, CLASSE PA-1, COM ENCAIXE PONTA E BOLSA, DIAMETRO NOMINAL DE 2000 MM                                                                                                                                                                                                                                                                                                                                                                                          </v>
          </cell>
          <cell r="C4581" t="str">
            <v xml:space="preserve">M     </v>
          </cell>
          <cell r="D4581" t="str">
            <v>CR</v>
          </cell>
          <cell r="E4581" t="str">
            <v>2.061,07</v>
          </cell>
        </row>
        <row r="4582">
          <cell r="A4582">
            <v>40334</v>
          </cell>
          <cell r="B4582" t="str">
            <v xml:space="preserve">TUBO DE CONCRETO ARMADO PARA AGUAS PLUVIAIS, CLASSE PA-1, COM ENCAIXE PONTA E BOLSA, DIAMETRO NOMINAL DE 300 MM                                                                                                                                                                                                                                                                                                                                                                                           </v>
          </cell>
          <cell r="C4582" t="str">
            <v xml:space="preserve">M     </v>
          </cell>
          <cell r="D4582" t="str">
            <v>CR</v>
          </cell>
          <cell r="E4582" t="str">
            <v>80,75</v>
          </cell>
        </row>
        <row r="4583">
          <cell r="A4583">
            <v>7745</v>
          </cell>
          <cell r="B4583" t="str">
            <v xml:space="preserve">TUBO DE CONCRETO ARMADO PARA AGUAS PLUVIAIS, CLASSE PA-1, COM ENCAIXE PONTA E BOLSA, DIAMETRO NOMINAL DE 400 MM                                                                                                                                                                                                                                                                                                                                                                                           </v>
          </cell>
          <cell r="C4583" t="str">
            <v xml:space="preserve">M     </v>
          </cell>
          <cell r="D4583" t="str">
            <v>CR</v>
          </cell>
          <cell r="E4583" t="str">
            <v>91,12</v>
          </cell>
        </row>
        <row r="4584">
          <cell r="A4584">
            <v>7714</v>
          </cell>
          <cell r="B4584" t="str">
            <v xml:space="preserve">TUBO DE CONCRETO ARMADO PARA AGUAS PLUVIAIS, CLASSE PA-1, COM ENCAIXE PONTA E BOLSA, DIAMETRO NOMINAL DE 500 MM                                                                                                                                                                                                                                                                                                                                                                                           </v>
          </cell>
          <cell r="C4584" t="str">
            <v xml:space="preserve">M     </v>
          </cell>
          <cell r="D4584" t="str">
            <v>CR</v>
          </cell>
          <cell r="E4584" t="str">
            <v>108,90</v>
          </cell>
        </row>
        <row r="4585">
          <cell r="A4585">
            <v>7742</v>
          </cell>
          <cell r="B4585" t="str">
            <v xml:space="preserve">TUBO DE CONCRETO ARMADO PARA AGUAS PLUVIAIS, CLASSE PA-1, COM ENCAIXE PONTA E BOLSA, DIAMETRO NOMINAL DE 700 MM                                                                                                                                                                                                                                                                                                                                                                                           </v>
          </cell>
          <cell r="C4585" t="str">
            <v xml:space="preserve">M     </v>
          </cell>
          <cell r="D4585" t="str">
            <v>CR</v>
          </cell>
          <cell r="E4585" t="str">
            <v>240,32</v>
          </cell>
        </row>
        <row r="4586">
          <cell r="A4586">
            <v>7750</v>
          </cell>
          <cell r="B4586" t="str">
            <v xml:space="preserve">TUBO DE CONCRETO ARMADO PARA AGUAS PLUVIAIS, CLASSE PA-1, COM ENCAIXE PONTA E BOLSA, DIAMETRO NOMINAL DE 800 MM                                                                                                                                                                                                                                                                                                                                                                                           </v>
          </cell>
          <cell r="C4586" t="str">
            <v xml:space="preserve">M     </v>
          </cell>
          <cell r="D4586" t="str">
            <v>CR</v>
          </cell>
          <cell r="E4586" t="str">
            <v>293,37</v>
          </cell>
        </row>
        <row r="4587">
          <cell r="A4587">
            <v>7756</v>
          </cell>
          <cell r="B4587" t="str">
            <v xml:space="preserve">TUBO DE CONCRETO ARMADO PARA AGUAS PLUVIAIS, CLASSE PA-1, COM ENCAIXE PONTA E BOLSA, DIAMETRO NOMINAL DE 900 MM                                                                                                                                                                                                                                                                                                                                                                                           </v>
          </cell>
          <cell r="C4587" t="str">
            <v xml:space="preserve">M     </v>
          </cell>
          <cell r="D4587" t="str">
            <v>CR</v>
          </cell>
          <cell r="E4587" t="str">
            <v>337,08</v>
          </cell>
        </row>
        <row r="4588">
          <cell r="A4588">
            <v>7765</v>
          </cell>
          <cell r="B4588" t="str">
            <v xml:space="preserve">TUBO DE CONCRETO ARMADO PARA AGUAS PLUVIAIS, CLASSE PA-2, COM ENCAIXE PONTA E BOLSA, DIAMETRO NOMINAL DE 1000 MM                                                                                                                                                                                                                                                                                                                                                                                          </v>
          </cell>
          <cell r="C4588" t="str">
            <v xml:space="preserve">M     </v>
          </cell>
          <cell r="D4588" t="str">
            <v>CR</v>
          </cell>
          <cell r="E4588" t="str">
            <v>377,82</v>
          </cell>
        </row>
        <row r="4589">
          <cell r="A4589">
            <v>12569</v>
          </cell>
          <cell r="B4589" t="str">
            <v xml:space="preserve">TUBO DE CONCRETO ARMADO PARA AGUAS PLUVIAIS, CLASSE PA-2, COM ENCAIXE PONTA E BOLSA, DIAMETRO NOMINAL DE 1100 MM                                                                                                                                                                                                                                                                                                                                                                                          </v>
          </cell>
          <cell r="C4589" t="str">
            <v xml:space="preserve">M     </v>
          </cell>
          <cell r="D4589" t="str">
            <v>CR</v>
          </cell>
          <cell r="E4589" t="str">
            <v>521,55</v>
          </cell>
        </row>
        <row r="4590">
          <cell r="A4590">
            <v>7766</v>
          </cell>
          <cell r="B4590" t="str">
            <v xml:space="preserve">TUBO DE CONCRETO ARMADO PARA AGUAS PLUVIAIS, CLASSE PA-2, COM ENCAIXE PONTA E BOLSA, DIAMETRO NOMINAL DE 1200 MM                                                                                                                                                                                                                                                                                                                                                                                          </v>
          </cell>
          <cell r="C4590" t="str">
            <v xml:space="preserve">M     </v>
          </cell>
          <cell r="D4590" t="str">
            <v>CR</v>
          </cell>
          <cell r="E4590" t="str">
            <v>554,14</v>
          </cell>
        </row>
        <row r="4591">
          <cell r="A4591">
            <v>7767</v>
          </cell>
          <cell r="B4591" t="str">
            <v xml:space="preserve">TUBO DE CONCRETO ARMADO PARA AGUAS PLUVIAIS, CLASSE PA-2, COM ENCAIXE PONTA E BOLSA, DIAMETRO NOMINAL DE 1500 MM                                                                                                                                                                                                                                                                                                                                                                                          </v>
          </cell>
          <cell r="C4591" t="str">
            <v xml:space="preserve">M     </v>
          </cell>
          <cell r="D4591" t="str">
            <v>CR</v>
          </cell>
          <cell r="E4591" t="str">
            <v>795,66</v>
          </cell>
        </row>
        <row r="4592">
          <cell r="A4592">
            <v>7727</v>
          </cell>
          <cell r="B4592" t="str">
            <v xml:space="preserve">TUBO DE CONCRETO ARMADO PARA AGUAS PLUVIAIS, CLASSE PA-2, COM ENCAIXE PONTA E BOLSA, DIAMETRO NOMINAL DE 2000 MM                                                                                                                                                                                                                                                                                                                                                                                          </v>
          </cell>
          <cell r="C4592" t="str">
            <v xml:space="preserve">M     </v>
          </cell>
          <cell r="D4592" t="str">
            <v>CR</v>
          </cell>
          <cell r="E4592" t="str">
            <v>2.311,42</v>
          </cell>
        </row>
        <row r="4593">
          <cell r="A4593">
            <v>7760</v>
          </cell>
          <cell r="B4593" t="str">
            <v xml:space="preserve">TUBO DE CONCRETO ARMADO PARA AGUAS PLUVIAIS, CLASSE PA-2, COM ENCAIXE PONTA E BOLSA, DIAMETRO NOMINAL DE 300 MM                                                                                                                                                                                                                                                                                                                                                                                           </v>
          </cell>
          <cell r="C4593" t="str">
            <v xml:space="preserve">M     </v>
          </cell>
          <cell r="D4593" t="str">
            <v>CR</v>
          </cell>
          <cell r="E4593" t="str">
            <v>91,86</v>
          </cell>
        </row>
        <row r="4594">
          <cell r="A4594">
            <v>7761</v>
          </cell>
          <cell r="B4594" t="str">
            <v xml:space="preserve">TUBO DE CONCRETO ARMADO PARA AGUAS PLUVIAIS, CLASSE PA-2, COM ENCAIXE PONTA E BOLSA, DIAMETRO NOMINAL DE 400 MM                                                                                                                                                                                                                                                                                                                                                                                           </v>
          </cell>
          <cell r="C4594" t="str">
            <v xml:space="preserve">M     </v>
          </cell>
          <cell r="D4594" t="str">
            <v>CR</v>
          </cell>
          <cell r="E4594" t="str">
            <v>96,30</v>
          </cell>
        </row>
        <row r="4595">
          <cell r="A4595">
            <v>7752</v>
          </cell>
          <cell r="B4595" t="str">
            <v xml:space="preserve">TUBO DE CONCRETO ARMADO PARA AGUAS PLUVIAIS, CLASSE PA-2, COM ENCAIXE PONTA E BOLSA, DIAMETRO NOMINAL DE 500 MM                                                                                                                                                                                                                                                                                                                                                                                           </v>
          </cell>
          <cell r="C4595" t="str">
            <v xml:space="preserve">M     </v>
          </cell>
          <cell r="D4595" t="str">
            <v>CR</v>
          </cell>
          <cell r="E4595" t="str">
            <v>117,05</v>
          </cell>
        </row>
        <row r="4596">
          <cell r="A4596">
            <v>7762</v>
          </cell>
          <cell r="B4596" t="str">
            <v xml:space="preserve">TUBO DE CONCRETO ARMADO PARA AGUAS PLUVIAIS, CLASSE PA-2, COM ENCAIXE PONTA E BOLSA, DIAMETRO NOMINAL DE 600 MM                                                                                                                                                                                                                                                                                                                                                                                           </v>
          </cell>
          <cell r="C4596" t="str">
            <v xml:space="preserve">M     </v>
          </cell>
          <cell r="D4596" t="str">
            <v>CR</v>
          </cell>
          <cell r="E4596" t="str">
            <v>152,98</v>
          </cell>
        </row>
        <row r="4597">
          <cell r="A4597">
            <v>7722</v>
          </cell>
          <cell r="B4597" t="str">
            <v xml:space="preserve">TUBO DE CONCRETO ARMADO PARA AGUAS PLUVIAIS, CLASSE PA-2, COM ENCAIXE PONTA E BOLSA, DIAMETRO NOMINAL DE 700 MM                                                                                                                                                                                                                                                                                                                                                                                           </v>
          </cell>
          <cell r="C4597" t="str">
            <v xml:space="preserve">M     </v>
          </cell>
          <cell r="D4597" t="str">
            <v>CR</v>
          </cell>
          <cell r="E4597" t="str">
            <v>234,10</v>
          </cell>
        </row>
        <row r="4598">
          <cell r="A4598">
            <v>7763</v>
          </cell>
          <cell r="B4598" t="str">
            <v xml:space="preserve">TUBO DE CONCRETO ARMADO PARA AGUAS PLUVIAIS, CLASSE PA-2, COM ENCAIXE PONTA E BOLSA, DIAMETRO NOMINAL DE 800 MM                                                                                                                                                                                                                                                                                                                                                                                           </v>
          </cell>
          <cell r="C4598" t="str">
            <v xml:space="preserve">M     </v>
          </cell>
          <cell r="D4598" t="str">
            <v>CR</v>
          </cell>
          <cell r="E4598" t="str">
            <v>285,22</v>
          </cell>
        </row>
        <row r="4599">
          <cell r="A4599">
            <v>7764</v>
          </cell>
          <cell r="B4599" t="str">
            <v xml:space="preserve">TUBO DE CONCRETO ARMADO PARA AGUAS PLUVIAIS, CLASSE PA-2, COM ENCAIXE PONTA E BOLSA, DIAMETRO NOMINAL DE 900 MM                                                                                                                                                                                                                                                                                                                                                                                           </v>
          </cell>
          <cell r="C4599" t="str">
            <v xml:space="preserve">M     </v>
          </cell>
          <cell r="D4599" t="str">
            <v>CR</v>
          </cell>
          <cell r="E4599" t="str">
            <v>340,78</v>
          </cell>
        </row>
        <row r="4600">
          <cell r="A4600">
            <v>12572</v>
          </cell>
          <cell r="B4600" t="str">
            <v xml:space="preserve">TUBO DE CONCRETO ARMADO PARA AGUAS PLUVIAIS, CLASSE PA-3, COM ENCAIXE PONTA E BOLSA, DIAMETRO NOMINAL DE 1000 MM                                                                                                                                                                                                                                                                                                                                                                                          </v>
          </cell>
          <cell r="C4600" t="str">
            <v xml:space="preserve">M     </v>
          </cell>
          <cell r="D4600" t="str">
            <v>CR</v>
          </cell>
          <cell r="E4600" t="str">
            <v>481,54</v>
          </cell>
        </row>
        <row r="4601">
          <cell r="A4601">
            <v>12573</v>
          </cell>
          <cell r="B4601" t="str">
            <v xml:space="preserve">TUBO DE CONCRETO ARMADO PARA AGUAS PLUVIAIS, CLASSE PA-3, COM ENCAIXE PONTA E BOLSA, DIAMETRO NOMINAL DE 1100 MM                                                                                                                                                                                                                                                                                                                                                                                          </v>
          </cell>
          <cell r="C4601" t="str">
            <v xml:space="preserve">M     </v>
          </cell>
          <cell r="D4601" t="str">
            <v>CR</v>
          </cell>
          <cell r="E4601" t="str">
            <v>633,41</v>
          </cell>
        </row>
        <row r="4602">
          <cell r="A4602">
            <v>12574</v>
          </cell>
          <cell r="B4602" t="str">
            <v xml:space="preserve">TUBO DE CONCRETO ARMADO PARA AGUAS PLUVIAIS, CLASSE PA-3, COM ENCAIXE PONTA E BOLSA, DIAMETRO NOMINAL DE 1200 MM                                                                                                                                                                                                                                                                                                                                                                                          </v>
          </cell>
          <cell r="C4602" t="str">
            <v xml:space="preserve">M     </v>
          </cell>
          <cell r="D4602" t="str">
            <v>CR</v>
          </cell>
          <cell r="E4602" t="str">
            <v>765,88</v>
          </cell>
        </row>
        <row r="4603">
          <cell r="A4603">
            <v>12575</v>
          </cell>
          <cell r="B4603" t="str">
            <v xml:space="preserve">TUBO DE CONCRETO ARMADO PARA AGUAS PLUVIAIS, CLASSE PA-3, COM ENCAIXE PONTA E BOLSA, DIAMETRO NOMINAL DE 1500 MM                                                                                                                                                                                                                                                                                                                                                                                          </v>
          </cell>
          <cell r="C4603" t="str">
            <v xml:space="preserve">M     </v>
          </cell>
          <cell r="D4603" t="str">
            <v>CR</v>
          </cell>
          <cell r="E4603" t="str">
            <v>1.163,11</v>
          </cell>
        </row>
        <row r="4604">
          <cell r="A4604">
            <v>12576</v>
          </cell>
          <cell r="B4604" t="str">
            <v xml:space="preserve">TUBO DE CONCRETO ARMADO PARA AGUAS PLUVIAIS, CLASSE PA-3, COM ENCAIXE PONTA E BOLSA, DIAMETRO NOMINAL DE 400 MM                                                                                                                                                                                                                                                                                                                                                                                           </v>
          </cell>
          <cell r="C4604" t="str">
            <v xml:space="preserve">M     </v>
          </cell>
          <cell r="D4604" t="str">
            <v>CR</v>
          </cell>
          <cell r="E4604" t="str">
            <v>140,75</v>
          </cell>
        </row>
        <row r="4605">
          <cell r="A4605">
            <v>12577</v>
          </cell>
          <cell r="B4605" t="str">
            <v xml:space="preserve">TUBO DE CONCRETO ARMADO PARA AGUAS PLUVIAIS, CLASSE PA-3, COM ENCAIXE PONTA E BOLSA, DIAMETRO NOMINAL DE 500 MM                                                                                                                                                                                                                                                                                                                                                                                           </v>
          </cell>
          <cell r="C4605" t="str">
            <v xml:space="preserve">M     </v>
          </cell>
          <cell r="D4605" t="str">
            <v>CR</v>
          </cell>
          <cell r="E4605" t="str">
            <v>189,65</v>
          </cell>
        </row>
        <row r="4606">
          <cell r="A4606">
            <v>12578</v>
          </cell>
          <cell r="B4606" t="str">
            <v xml:space="preserve">TUBO DE CONCRETO ARMADO PARA AGUAS PLUVIAIS, CLASSE PA-3, COM ENCAIXE PONTA E BOLSA, DIAMETRO NOMINAL DE 600 MM                                                                                                                                                                                                                                                                                                                                                                                           </v>
          </cell>
          <cell r="C4606" t="str">
            <v xml:space="preserve">M     </v>
          </cell>
          <cell r="D4606" t="str">
            <v>CR</v>
          </cell>
          <cell r="E4606" t="str">
            <v>229,66</v>
          </cell>
        </row>
        <row r="4607">
          <cell r="A4607">
            <v>12579</v>
          </cell>
          <cell r="B4607" t="str">
            <v xml:space="preserve">TUBO DE CONCRETO ARMADO PARA AGUAS PLUVIAIS, CLASSE PA-3, COM ENCAIXE PONTA E BOLSA, DIAMETRO NOMINAL DE 700 MM                                                                                                                                                                                                                                                                                                                                                                                           </v>
          </cell>
          <cell r="C4607" t="str">
            <v xml:space="preserve">M     </v>
          </cell>
          <cell r="D4607" t="str">
            <v>CR</v>
          </cell>
          <cell r="E4607" t="str">
            <v>395,60</v>
          </cell>
        </row>
        <row r="4608">
          <cell r="A4608">
            <v>12580</v>
          </cell>
          <cell r="B4608" t="str">
            <v xml:space="preserve">TUBO DE CONCRETO ARMADO PARA AGUAS PLUVIAIS, CLASSE PA-3, COM ENCAIXE PONTA E BOLSA, DIAMETRO NOMINAL DE 800 MM                                                                                                                                                                                                                                                                                                                                                                                           </v>
          </cell>
          <cell r="C4608" t="str">
            <v xml:space="preserve">M     </v>
          </cell>
          <cell r="D4608" t="str">
            <v>CR</v>
          </cell>
          <cell r="E4608" t="str">
            <v>412,20</v>
          </cell>
        </row>
        <row r="4609">
          <cell r="A4609">
            <v>12581</v>
          </cell>
          <cell r="B4609" t="str">
            <v xml:space="preserve">TUBO DE CONCRETO ARMADO PARA AGUAS PLUVIAIS, CLASSE PA-3, COM ENCAIXE PONTA E BOLSA, DIAMETRO NOMINAL DE 900 MM                                                                                                                                                                                                                                                                                                                                                                                           </v>
          </cell>
          <cell r="C4609" t="str">
            <v xml:space="preserve">M     </v>
          </cell>
          <cell r="D4609" t="str">
            <v>CR</v>
          </cell>
          <cell r="E4609" t="str">
            <v>441,54</v>
          </cell>
        </row>
        <row r="4610">
          <cell r="A4610">
            <v>7720</v>
          </cell>
          <cell r="B4610" t="str">
            <v xml:space="preserve">TUBO DE CONCRETO ARMADO PARA ESGOTO SANITARIO, CLASSE EA-2, COM ENCAIXE PONTA E BOLSA, COM JUNTA ELASTICA, DIAMETRO NOMINAL DE 1000 MM                                                                                                                                                                                                                                                                                                                                                                    </v>
          </cell>
          <cell r="C4610" t="str">
            <v xml:space="preserve">M     </v>
          </cell>
          <cell r="D4610" t="str">
            <v>CR</v>
          </cell>
          <cell r="E4610" t="str">
            <v>690,46</v>
          </cell>
        </row>
        <row r="4611">
          <cell r="A4611">
            <v>40335</v>
          </cell>
          <cell r="B4611" t="str">
            <v xml:space="preserve">TUBO DE CONCRETO ARMADO PARA ESGOTO SANITARIO, CLASSE EA-2, COM ENCAIXE PONTA E BOLSA, COM JUNTA ELASTICA, DIAMETRO NOMINAL DE 300 MM                                                                                                                                                                                                                                                                                                                                                                     </v>
          </cell>
          <cell r="C4611" t="str">
            <v xml:space="preserve">M     </v>
          </cell>
          <cell r="D4611" t="str">
            <v>CR</v>
          </cell>
          <cell r="E4611" t="str">
            <v>144,46</v>
          </cell>
        </row>
        <row r="4612">
          <cell r="A4612">
            <v>7740</v>
          </cell>
          <cell r="B4612" t="str">
            <v xml:space="preserve">TUBO DE CONCRETO ARMADO PARA ESGOTO SANITARIO, CLASSE EA-2, COM ENCAIXE PONTA E BOLSA, COM JUNTA ELASTICA, DIAMETRO NOMINAL DE 400 MM                                                                                                                                                                                                                                                                                                                                                                     </v>
          </cell>
          <cell r="C4612" t="str">
            <v xml:space="preserve">M     </v>
          </cell>
          <cell r="D4612" t="str">
            <v>CR</v>
          </cell>
          <cell r="E4612" t="str">
            <v>148,16</v>
          </cell>
        </row>
        <row r="4613">
          <cell r="A4613">
            <v>7741</v>
          </cell>
          <cell r="B4613" t="str">
            <v xml:space="preserve">TUBO DE CONCRETO ARMADO PARA ESGOTO SANITARIO, CLASSE EA-2, COM ENCAIXE PONTA E BOLSA, COM JUNTA ELASTICA, DIAMETRO NOMINAL DE 500 MM                                                                                                                                                                                                                                                                                                                                                                     </v>
          </cell>
          <cell r="C4613" t="str">
            <v xml:space="preserve">M     </v>
          </cell>
          <cell r="D4613" t="str">
            <v>CR</v>
          </cell>
          <cell r="E4613" t="str">
            <v>274,11</v>
          </cell>
        </row>
        <row r="4614">
          <cell r="A4614">
            <v>7774</v>
          </cell>
          <cell r="B4614" t="str">
            <v xml:space="preserve">TUBO DE CONCRETO ARMADO PARA ESGOTO SANITARIO, CLASSE EA-2, COM ENCAIXE PONTA E BOLSA, COM JUNTA ELASTICA, DIAMETRO NOMINAL DE 600 MM                                                                                                                                                                                                                                                                                                                                                                     </v>
          </cell>
          <cell r="C4614" t="str">
            <v xml:space="preserve">M     </v>
          </cell>
          <cell r="D4614" t="str">
            <v>CR</v>
          </cell>
          <cell r="E4614" t="str">
            <v>336,34</v>
          </cell>
        </row>
        <row r="4615">
          <cell r="A4615">
            <v>7744</v>
          </cell>
          <cell r="B4615" t="str">
            <v xml:space="preserve">TUBO DE CONCRETO ARMADO PARA ESGOTO SANITARIO, CLASSE EA-2, COM ENCAIXE PONTA E BOLSA, COM JUNTA ELASTICA, DIAMETRO NOMINAL DE 700 MM                                                                                                                                                                                                                                                                                                                                                                     </v>
          </cell>
          <cell r="C4615" t="str">
            <v xml:space="preserve">M     </v>
          </cell>
          <cell r="D4615" t="str">
            <v>CR</v>
          </cell>
          <cell r="E4615" t="str">
            <v>439,31</v>
          </cell>
        </row>
        <row r="4616">
          <cell r="A4616">
            <v>7773</v>
          </cell>
          <cell r="B4616" t="str">
            <v xml:space="preserve">TUBO DE CONCRETO ARMADO PARA ESGOTO SANITARIO, CLASSE EA-2, COM ENCAIXE PONTA E BOLSA, COM JUNTA ELASTICA, DIAMETRO NOMINAL DE 800 MM                                                                                                                                                                                                                                                                                                                                                                     </v>
          </cell>
          <cell r="C4616" t="str">
            <v xml:space="preserve">M     </v>
          </cell>
          <cell r="D4616" t="str">
            <v>CR</v>
          </cell>
          <cell r="E4616" t="str">
            <v>449,02</v>
          </cell>
        </row>
        <row r="4617">
          <cell r="A4617">
            <v>7754</v>
          </cell>
          <cell r="B4617" t="str">
            <v xml:space="preserve">TUBO DE CONCRETO ARMADO PARA ESGOTO SANITARIO, CLASSE EA-2, COM ENCAIXE PONTA E BOLSA, COM JUNTA ELASTICA, DIAMETRO NOMINAL DE 900 MM                                                                                                                                                                                                                                                                                                                                                                     </v>
          </cell>
          <cell r="C4617" t="str">
            <v xml:space="preserve">M     </v>
          </cell>
          <cell r="D4617" t="str">
            <v>CR</v>
          </cell>
          <cell r="E4617" t="str">
            <v>680,83</v>
          </cell>
        </row>
        <row r="4618">
          <cell r="A4618">
            <v>7735</v>
          </cell>
          <cell r="B4618" t="str">
            <v xml:space="preserve">TUBO DE CONCRETO ARMADO PARA ESGOTO SANITARIO, CLASSE EA-3, COM ENCAIXE PONTA E BOLSA, COM JUNTA ELASTICA, DIAMETRO NOMINAL DE 1000 MM                                                                                                                                                                                                                                                                                                                                                                    </v>
          </cell>
          <cell r="C4618" t="str">
            <v xml:space="preserve">M     </v>
          </cell>
          <cell r="D4618" t="str">
            <v>CR</v>
          </cell>
          <cell r="E4618" t="str">
            <v>881,60</v>
          </cell>
        </row>
        <row r="4619">
          <cell r="A4619">
            <v>7755</v>
          </cell>
          <cell r="B4619" t="str">
            <v xml:space="preserve">TUBO DE CONCRETO ARMADO PARA ESGOTO SANITARIO, CLASSE EA-3, COM ENCAIXE PONTA E BOLSA, COM JUNTA ELASTICA, DIAMETRO NOMINAL DE 400 MM                                                                                                                                                                                                                                                                                                                                                                     </v>
          </cell>
          <cell r="C4619" t="str">
            <v xml:space="preserve">M     </v>
          </cell>
          <cell r="D4619" t="str">
            <v>CR</v>
          </cell>
          <cell r="E4619" t="str">
            <v>174,83</v>
          </cell>
        </row>
        <row r="4620">
          <cell r="A4620">
            <v>7776</v>
          </cell>
          <cell r="B4620" t="str">
            <v xml:space="preserve">TUBO DE CONCRETO ARMADO PARA ESGOTO SANITARIO, CLASSE EA-3, COM ENCAIXE PONTA E BOLSA, COM JUNTA ELASTICA, DIAMETRO NOMINAL DE 500 MM                                                                                                                                                                                                                                                                                                                                                                     </v>
          </cell>
          <cell r="C4620" t="str">
            <v xml:space="preserve">M     </v>
          </cell>
          <cell r="D4620" t="str">
            <v>CR</v>
          </cell>
          <cell r="E4620" t="str">
            <v>364,49</v>
          </cell>
        </row>
        <row r="4621">
          <cell r="A4621">
            <v>7743</v>
          </cell>
          <cell r="B4621" t="str">
            <v xml:space="preserve">TUBO DE CONCRETO ARMADO PARA ESGOTO SANITARIO, CLASSE EA-3, COM ENCAIXE PONTA E BOLSA, COM JUNTA ELASTICA, DIAMETRO NOMINAL DE 600 MM                                                                                                                                                                                                                                                                                                                                                                     </v>
          </cell>
          <cell r="C4621" t="str">
            <v xml:space="preserve">M     </v>
          </cell>
          <cell r="D4621" t="str">
            <v>CR</v>
          </cell>
          <cell r="E4621" t="str">
            <v>385,97</v>
          </cell>
        </row>
        <row r="4622">
          <cell r="A4622">
            <v>7733</v>
          </cell>
          <cell r="B4622" t="str">
            <v xml:space="preserve">TUBO DE CONCRETO ARMADO PARA ESGOTO SANITARIO, CLASSE EA-3, COM ENCAIXE PONTA E BOLSA, COM JUNTA ELASTICA, DIAMETRO NOMINAL DE 700 MM                                                                                                                                                                                                                                                                                                                                                                     </v>
          </cell>
          <cell r="C4622" t="str">
            <v xml:space="preserve">M     </v>
          </cell>
          <cell r="D4622" t="str">
            <v>CR</v>
          </cell>
          <cell r="E4622" t="str">
            <v>503,77</v>
          </cell>
        </row>
        <row r="4623">
          <cell r="A4623">
            <v>7775</v>
          </cell>
          <cell r="B4623" t="str">
            <v xml:space="preserve">TUBO DE CONCRETO ARMADO PARA ESGOTO SANITARIO, CLASSE EA-3, COM ENCAIXE PONTA E BOLSA, COM JUNTA ELASTICA, DIAMETRO NOMINAL DE 800 MM                                                                                                                                                                                                                                                                                                                                                                     </v>
          </cell>
          <cell r="C4623" t="str">
            <v xml:space="preserve">M     </v>
          </cell>
          <cell r="D4623" t="str">
            <v>CR</v>
          </cell>
          <cell r="E4623" t="str">
            <v>551,92</v>
          </cell>
        </row>
        <row r="4624">
          <cell r="A4624">
            <v>7734</v>
          </cell>
          <cell r="B4624" t="str">
            <v xml:space="preserve">TUBO DE CONCRETO ARMADO PARA ESGOTO SANITARIO, CLASSE EA-3, COM ENCAIXE PONTA E BOLSA, COM JUNTA ELASTICA, DIAMETRO NOMINAL DE 900 MM                                                                                                                                                                                                                                                                                                                                                                     </v>
          </cell>
          <cell r="C4624" t="str">
            <v xml:space="preserve">M     </v>
          </cell>
          <cell r="D4624" t="str">
            <v>CR</v>
          </cell>
          <cell r="E4624" t="str">
            <v>781,58</v>
          </cell>
        </row>
        <row r="4625">
          <cell r="A4625">
            <v>37449</v>
          </cell>
          <cell r="B4625" t="str">
            <v xml:space="preserve">TUBO DE CONCRETO SIMPLES PARA AGUAS PLUVIAIS, CLASSE PS1, COM ENCAIXE MACHO E FEMEA, DIAMETRO NOMINAL DE 200 MM                                                                                                                                                                                                                                                                                                                                                                                           </v>
          </cell>
          <cell r="C4625" t="str">
            <v xml:space="preserve">M     </v>
          </cell>
          <cell r="D4625" t="str">
            <v>AS</v>
          </cell>
          <cell r="E4625" t="str">
            <v>35,67</v>
          </cell>
        </row>
        <row r="4626">
          <cell r="A4626">
            <v>37450</v>
          </cell>
          <cell r="B4626" t="str">
            <v xml:space="preserve">TUBO DE CONCRETO SIMPLES PARA AGUAS PLUVIAIS, CLASSE PS1, COM ENCAIXE MACHO E FEMEA, DIAMETRO NOMINAL DE 300 MM                                                                                                                                                                                                                                                                                                                                                                                           </v>
          </cell>
          <cell r="C4626" t="str">
            <v xml:space="preserve">M     </v>
          </cell>
          <cell r="D4626" t="str">
            <v>AS</v>
          </cell>
          <cell r="E4626" t="str">
            <v>49,94</v>
          </cell>
        </row>
        <row r="4627">
          <cell r="A4627">
            <v>37451</v>
          </cell>
          <cell r="B4627" t="str">
            <v xml:space="preserve">TUBO DE CONCRETO SIMPLES PARA AGUAS PLUVIAIS, CLASSE PS1, COM ENCAIXE MACHO E FEMEA, DIAMETRO NOMINAL DE 400 MM                                                                                                                                                                                                                                                                                                                                                                                           </v>
          </cell>
          <cell r="C4627" t="str">
            <v xml:space="preserve">M     </v>
          </cell>
          <cell r="D4627" t="str">
            <v>AS</v>
          </cell>
          <cell r="E4627" t="str">
            <v>69,72</v>
          </cell>
        </row>
        <row r="4628">
          <cell r="A4628">
            <v>37452</v>
          </cell>
          <cell r="B4628" t="str">
            <v xml:space="preserve">TUBO DE CONCRETO SIMPLES PARA AGUAS PLUVIAIS, CLASSE PS1, COM ENCAIXE MACHO E FEMEA, DIAMETRO NOMINAL DE 500 MM                                                                                                                                                                                                                                                                                                                                                                                           </v>
          </cell>
          <cell r="C4628" t="str">
            <v xml:space="preserve">M     </v>
          </cell>
          <cell r="D4628" t="str">
            <v>AS</v>
          </cell>
          <cell r="E4628" t="str">
            <v>101,35</v>
          </cell>
        </row>
        <row r="4629">
          <cell r="A4629">
            <v>37453</v>
          </cell>
          <cell r="B4629" t="str">
            <v xml:space="preserve">TUBO DE CONCRETO SIMPLES PARA AGUAS PLUVIAIS, CLASSE PS1, COM ENCAIXE MACHO E FEMEA, DIAMETRO NOMINAL DE 600 MM                                                                                                                                                                                                                                                                                                                                                                                           </v>
          </cell>
          <cell r="C4629" t="str">
            <v xml:space="preserve">M     </v>
          </cell>
          <cell r="D4629" t="str">
            <v>AS</v>
          </cell>
          <cell r="E4629" t="str">
            <v>116,71</v>
          </cell>
        </row>
        <row r="4630">
          <cell r="A4630">
            <v>7778</v>
          </cell>
          <cell r="B4630" t="str">
            <v xml:space="preserve">TUBO DE CONCRETO SIMPLES PARA AGUAS PLUVIAIS, CLASSE PS1, COM ENCAIXE PONTA E BOLSA, DIAMETRO NOMINAL DE 200 MM                                                                                                                                                                                                                                                                                                                                                                                           </v>
          </cell>
          <cell r="C4630" t="str">
            <v xml:space="preserve">M     </v>
          </cell>
          <cell r="D4630" t="str">
            <v>AS</v>
          </cell>
          <cell r="E4630" t="str">
            <v>43,78</v>
          </cell>
        </row>
        <row r="4631">
          <cell r="A4631">
            <v>7796</v>
          </cell>
          <cell r="B4631" t="str">
            <v xml:space="preserve">TUBO DE CONCRETO SIMPLES PARA AGUAS PLUVIAIS, CLASSE PS1, COM ENCAIXE PONTA E BOLSA, DIAMETRO NOMINAL DE 300 MM                                                                                                                                                                                                                                                                                                                                                                                           </v>
          </cell>
          <cell r="C4631" t="str">
            <v xml:space="preserve">M     </v>
          </cell>
          <cell r="D4631" t="str">
            <v>AS</v>
          </cell>
          <cell r="E4631" t="str">
            <v>60,00</v>
          </cell>
        </row>
        <row r="4632">
          <cell r="A4632">
            <v>7781</v>
          </cell>
          <cell r="B4632" t="str">
            <v xml:space="preserve">TUBO DE CONCRETO SIMPLES PARA AGUAS PLUVIAIS, CLASSE PS1, COM ENCAIXE PONTA E BOLSA, DIAMETRO NOMINAL DE 400 MM                                                                                                                                                                                                                                                                                                                                                                                           </v>
          </cell>
          <cell r="C4632" t="str">
            <v xml:space="preserve">M     </v>
          </cell>
          <cell r="D4632" t="str">
            <v>AS</v>
          </cell>
          <cell r="E4632" t="str">
            <v>70,90</v>
          </cell>
        </row>
        <row r="4633">
          <cell r="A4633">
            <v>7795</v>
          </cell>
          <cell r="B4633" t="str">
            <v xml:space="preserve">TUBO DE CONCRETO SIMPLES PARA AGUAS PLUVIAIS, CLASSE PS1, COM ENCAIXE PONTA E BOLSA, DIAMETRO NOMINAL DE 500 MM                                                                                                                                                                                                                                                                                                                                                                                           </v>
          </cell>
          <cell r="C4633" t="str">
            <v xml:space="preserve">M     </v>
          </cell>
          <cell r="D4633" t="str">
            <v>AS</v>
          </cell>
          <cell r="E4633" t="str">
            <v>105,52</v>
          </cell>
        </row>
        <row r="4634">
          <cell r="A4634">
            <v>7791</v>
          </cell>
          <cell r="B4634" t="str">
            <v xml:space="preserve">TUBO DE CONCRETO SIMPLES PARA AGUAS PLUVIAIS, CLASSE PS1, COM ENCAIXE PONTA E BOLSA, DIAMETRO NOMINAL DE 600 MM                                                                                                                                                                                                                                                                                                                                                                                           </v>
          </cell>
          <cell r="C4634" t="str">
            <v xml:space="preserve">M     </v>
          </cell>
          <cell r="D4634" t="str">
            <v>AS</v>
          </cell>
          <cell r="E4634" t="str">
            <v>126,32</v>
          </cell>
        </row>
        <row r="4635">
          <cell r="A4635">
            <v>7783</v>
          </cell>
          <cell r="B4635" t="str">
            <v xml:space="preserve">TUBO DE CONCRETO SIMPLES PARA AGUAS PLUVIAIS, CLASSE PS2, COM ENCAIXE PONTA E BOLSA, DIAMETRO NOMINAL DE 200 MM                                                                                                                                                                                                                                                                                                                                                                                           </v>
          </cell>
          <cell r="C4635" t="str">
            <v xml:space="preserve">M     </v>
          </cell>
          <cell r="D4635" t="str">
            <v>AS</v>
          </cell>
          <cell r="E4635" t="str">
            <v>44,76</v>
          </cell>
        </row>
        <row r="4636">
          <cell r="A4636">
            <v>7790</v>
          </cell>
          <cell r="B4636" t="str">
            <v xml:space="preserve">TUBO DE CONCRETO SIMPLES PARA AGUAS PLUVIAIS, CLASSE PS2, COM ENCAIXE PONTA E BOLSA, DIAMETRO NOMINAL DE 300 MM                                                                                                                                                                                                                                                                                                                                                                                           </v>
          </cell>
          <cell r="C4636" t="str">
            <v xml:space="preserve">M     </v>
          </cell>
          <cell r="D4636" t="str">
            <v>AS</v>
          </cell>
          <cell r="E4636" t="str">
            <v>70,54</v>
          </cell>
        </row>
        <row r="4637">
          <cell r="A4637">
            <v>7785</v>
          </cell>
          <cell r="B4637" t="str">
            <v xml:space="preserve">TUBO DE CONCRETO SIMPLES PARA AGUAS PLUVIAIS, CLASSE PS2, COM ENCAIXE PONTA E BOLSA, DIAMETRO NOMINAL DE 400 MM                                                                                                                                                                                                                                                                                                                                                                                           </v>
          </cell>
          <cell r="C4637" t="str">
            <v xml:space="preserve">M     </v>
          </cell>
          <cell r="D4637" t="str">
            <v>AS</v>
          </cell>
          <cell r="E4637" t="str">
            <v>77,83</v>
          </cell>
        </row>
        <row r="4638">
          <cell r="A4638">
            <v>7792</v>
          </cell>
          <cell r="B4638" t="str">
            <v xml:space="preserve">TUBO DE CONCRETO SIMPLES PARA AGUAS PLUVIAIS, CLASSE PS2, COM ENCAIXE PONTA E BOLSA, DIAMETRO NOMINAL DE 500 MM                                                                                                                                                                                                                                                                                                                                                                                           </v>
          </cell>
          <cell r="C4638" t="str">
            <v xml:space="preserve">M     </v>
          </cell>
          <cell r="D4638" t="str">
            <v>AS</v>
          </cell>
          <cell r="E4638" t="str">
            <v>110,39</v>
          </cell>
        </row>
        <row r="4639">
          <cell r="A4639">
            <v>7793</v>
          </cell>
          <cell r="B4639" t="str">
            <v xml:space="preserve">TUBO DE CONCRETO SIMPLES PARA AGUAS PLUVIAIS, CLASSE PS2, COM ENCAIXE PONTA E BOLSA, DIAMETRO NOMINAL DE 600 MM                                                                                                                                                                                                                                                                                                                                                                                           </v>
          </cell>
          <cell r="C4639" t="str">
            <v xml:space="preserve">M     </v>
          </cell>
          <cell r="D4639" t="str">
            <v>AS</v>
          </cell>
          <cell r="E4639" t="str">
            <v>130,37</v>
          </cell>
        </row>
        <row r="4640">
          <cell r="A4640">
            <v>13159</v>
          </cell>
          <cell r="B4640" t="str">
            <v xml:space="preserve">TUBO DE CONCRETO SIMPLES PARA ESGOTO SANITARIO, CLASSE ES, COM ENCAIXE PONTA E BOLSA, COM JUNTA ELASTICA, DIAMETRO NOMINAL DE 400 MM                                                                                                                                                                                                                                                                                                                                                                      </v>
          </cell>
          <cell r="C4640" t="str">
            <v xml:space="preserve">M     </v>
          </cell>
          <cell r="D4640" t="str">
            <v>AS</v>
          </cell>
          <cell r="E4640" t="str">
            <v>113,51</v>
          </cell>
        </row>
        <row r="4641">
          <cell r="A4641">
            <v>13168</v>
          </cell>
          <cell r="B4641" t="str">
            <v xml:space="preserve">TUBO DE CONCRETO SIMPLES PARA ESGOTO SANITARIO, CLASSE ES, COM ENCAIXE PONTA E BOLSA, COM JUNTA ELASTICA, DIAMETRO NOMINAL DE 500 MM                                                                                                                                                                                                                                                                                                                                                                      </v>
          </cell>
          <cell r="C4641" t="str">
            <v xml:space="preserve">M     </v>
          </cell>
          <cell r="D4641" t="str">
            <v>AS</v>
          </cell>
          <cell r="E4641" t="str">
            <v>137,83</v>
          </cell>
        </row>
        <row r="4642">
          <cell r="A4642">
            <v>13173</v>
          </cell>
          <cell r="B4642" t="str">
            <v xml:space="preserve">TUBO DE CONCRETO SIMPLES PARA ESGOTO SANITARIO, CLASSE ES, COM ENCAIXE PONTA E BOLSA, COM JUNTA ELASTICA, DIAMETRO NOMINAL DE 600 MM                                                                                                                                                                                                                                                                                                                                                                      </v>
          </cell>
          <cell r="C4642" t="str">
            <v xml:space="preserve">M     </v>
          </cell>
          <cell r="D4642" t="str">
            <v>AS</v>
          </cell>
          <cell r="E4642" t="str">
            <v>186,48</v>
          </cell>
        </row>
        <row r="4643">
          <cell r="A4643">
            <v>12583</v>
          </cell>
          <cell r="B4643" t="str">
            <v xml:space="preserve">TUBO DE CONCRETO SIMPLES POROSO PARA DRENAGEM (DRENO POROSO), COM ENCAIXE MACHO E FEMEA, DIAMETRO NOMINAL DE 200 MM                                                                                                                                                                                                                                                                                                                                                                                       </v>
          </cell>
          <cell r="C4643" t="str">
            <v xml:space="preserve">M     </v>
          </cell>
          <cell r="D4643" t="str">
            <v>AS</v>
          </cell>
          <cell r="E4643" t="str">
            <v>37,29</v>
          </cell>
        </row>
        <row r="4644">
          <cell r="A4644">
            <v>12584</v>
          </cell>
          <cell r="B4644" t="str">
            <v xml:space="preserve">TUBO DE CONCRETO SIMPLES POROSO PARA DRENAGEM (DRENO POROSO), COM ENCAIXE MACHO E FEMEA, DIAMETRO NOMINAL DE 300 MM                                                                                                                                                                                                                                                                                                                                                                                       </v>
          </cell>
          <cell r="C4644" t="str">
            <v xml:space="preserve">M     </v>
          </cell>
          <cell r="D4644" t="str">
            <v>AS</v>
          </cell>
          <cell r="E4644" t="str">
            <v>48,64</v>
          </cell>
        </row>
        <row r="4645">
          <cell r="A4645">
            <v>12613</v>
          </cell>
          <cell r="B4645" t="str">
            <v xml:space="preserve">TUBO DE DESCARGA, TIPO BENGALA, PARA LIGACAO CAIXA DE DESCARGA - EMBUTIR, PVC, 40 MM X 150 CM                                                                                                                                                                                                                                                                                                                                                                                                             </v>
          </cell>
          <cell r="C4645" t="str">
            <v xml:space="preserve">UN    </v>
          </cell>
          <cell r="D4645" t="str">
            <v>CR</v>
          </cell>
          <cell r="E4645" t="str">
            <v>17,86</v>
          </cell>
        </row>
        <row r="4646">
          <cell r="A4646">
            <v>1031</v>
          </cell>
          <cell r="B4646" t="str">
            <v xml:space="preserve">TUBO DE DESCIDA EXTERNO DE PVC PARA CAIXA DE DESCARGA EXTERNA ALTA - 40 MM X 1,60 M                                                                                                                                                                                                                                                                                                                                                                                                                       </v>
          </cell>
          <cell r="C4646" t="str">
            <v xml:space="preserve">UN    </v>
          </cell>
          <cell r="D4646" t="str">
            <v>CR</v>
          </cell>
          <cell r="E4646" t="str">
            <v>15,12</v>
          </cell>
        </row>
        <row r="4647">
          <cell r="A4647">
            <v>39707</v>
          </cell>
          <cell r="B4647" t="str">
            <v xml:space="preserve">TUBO DE ESPUMA DE POLIETILENO EXPANDIDO FLEXIVEL PARA ISOLAMENTO TERMICO DE TUBULACAO DE AR CONDICIONADO, AGUA QUENTE,  DN 1 1/2", E= 10 MM                                                                                                                                                                                                                                                                                                                                                               </v>
          </cell>
          <cell r="C4647" t="str">
            <v xml:space="preserve">M     </v>
          </cell>
          <cell r="D4647" t="str">
            <v>CR</v>
          </cell>
          <cell r="E4647" t="str">
            <v>5,48</v>
          </cell>
        </row>
        <row r="4648">
          <cell r="A4648">
            <v>39708</v>
          </cell>
          <cell r="B4648" t="str">
            <v xml:space="preserve">TUBO DE ESPUMA DE POLIETILENO EXPANDIDO FLEXIVEL PARA ISOLAMENTO TERMICO DE TUBULACAO DE AR CONDICIONADO, AGUA QUENTE,  DN 1 1/4", E= 10 MM                                                                                                                                                                                                                                                                                                                                                               </v>
          </cell>
          <cell r="C4648" t="str">
            <v xml:space="preserve">M     </v>
          </cell>
          <cell r="D4648" t="str">
            <v>CR</v>
          </cell>
          <cell r="E4648" t="str">
            <v>5,31</v>
          </cell>
        </row>
        <row r="4649">
          <cell r="A4649">
            <v>39710</v>
          </cell>
          <cell r="B4649" t="str">
            <v xml:space="preserve">TUBO DE ESPUMA DE POLIETILENO EXPANDIDO FLEXIVEL PARA ISOLAMENTO TERMICO DE TUBULACAO DE AR CONDICIONADO, AGUA QUENTE,  DN 1 1/8", E= 10 MM                                                                                                                                                                                                                                                                                                                                                               </v>
          </cell>
          <cell r="C4649" t="str">
            <v xml:space="preserve">M     </v>
          </cell>
          <cell r="D4649" t="str">
            <v>CR</v>
          </cell>
          <cell r="E4649" t="str">
            <v>3,73</v>
          </cell>
        </row>
        <row r="4650">
          <cell r="A4650">
            <v>39709</v>
          </cell>
          <cell r="B4650" t="str">
            <v xml:space="preserve">TUBO DE ESPUMA DE POLIETILENO EXPANDIDO FLEXIVEL PARA ISOLAMENTO TERMICO DE TUBULACAO DE AR CONDICIONADO, AGUA QUENTE,  DN 1 3/8", E= 10 MM                                                                                                                                                                                                                                                                                                                                                               </v>
          </cell>
          <cell r="C4650" t="str">
            <v xml:space="preserve">M     </v>
          </cell>
          <cell r="D4650" t="str">
            <v>CR</v>
          </cell>
          <cell r="E4650" t="str">
            <v>5,18</v>
          </cell>
        </row>
        <row r="4651">
          <cell r="A4651">
            <v>39711</v>
          </cell>
          <cell r="B4651" t="str">
            <v xml:space="preserve">TUBO DE ESPUMA DE POLIETILENO EXPANDIDO FLEXIVEL PARA ISOLAMENTO TERMICO DE TUBULACAO DE AR CONDICIONADO, AGUA QUENTE,  DN 1 5/8", E= 10 MM                                                                                                                                                                                                                                                                                                                                                               </v>
          </cell>
          <cell r="C4651" t="str">
            <v xml:space="preserve">M     </v>
          </cell>
          <cell r="D4651" t="str">
            <v>CR</v>
          </cell>
          <cell r="E4651" t="str">
            <v>5,82</v>
          </cell>
        </row>
        <row r="4652">
          <cell r="A4652">
            <v>39712</v>
          </cell>
          <cell r="B4652" t="str">
            <v xml:space="preserve">TUBO DE ESPUMA DE POLIETILENO EXPANDIDO FLEXIVEL PARA ISOLAMENTO TERMICO DE TUBULACAO DE AR CONDICIONADO, AGUA QUENTE,  DN 1/2", E= 10 MM                                                                                                                                                                                                                                                                                                                                                                 </v>
          </cell>
          <cell r="C4652" t="str">
            <v xml:space="preserve">M     </v>
          </cell>
          <cell r="D4652" t="str">
            <v xml:space="preserve">C </v>
          </cell>
          <cell r="E4652" t="str">
            <v>2,04</v>
          </cell>
        </row>
        <row r="4653">
          <cell r="A4653">
            <v>39713</v>
          </cell>
          <cell r="B4653" t="str">
            <v xml:space="preserve">TUBO DE ESPUMA DE POLIETILENO EXPANDIDO FLEXIVEL PARA ISOLAMENTO TERMICO DE TUBULACAO DE AR CONDICIONADO, AGUA QUENTE,  DN 1/4", E= 10 MM                                                                                                                                                                                                                                                                                                                                                                 </v>
          </cell>
          <cell r="C4653" t="str">
            <v xml:space="preserve">M     </v>
          </cell>
          <cell r="D4653" t="str">
            <v>CR</v>
          </cell>
          <cell r="E4653" t="str">
            <v>1,61</v>
          </cell>
        </row>
        <row r="4654">
          <cell r="A4654">
            <v>39714</v>
          </cell>
          <cell r="B4654" t="str">
            <v xml:space="preserve">TUBO DE ESPUMA DE POLIETILENO EXPANDIDO FLEXIVEL PARA ISOLAMENTO TERMICO DE TUBULACAO DE AR CONDICIONADO, AGUA QUENTE,  DN 1", E= 10 MM                                                                                                                                                                                                                                                                                                                                                                   </v>
          </cell>
          <cell r="C4654" t="str">
            <v xml:space="preserve">M     </v>
          </cell>
          <cell r="D4654" t="str">
            <v>CR</v>
          </cell>
          <cell r="E4654" t="str">
            <v>3,69</v>
          </cell>
        </row>
        <row r="4655">
          <cell r="A4655">
            <v>39715</v>
          </cell>
          <cell r="B4655" t="str">
            <v xml:space="preserve">TUBO DE ESPUMA DE POLIETILENO EXPANDIDO FLEXIVEL PARA ISOLAMENTO TERMICO DE TUBULACAO DE AR CONDICIONADO, AGUA QUENTE,  DN 3/4", E= 10 MM                                                                                                                                                                                                                                                                                                                                                                 </v>
          </cell>
          <cell r="C4655" t="str">
            <v xml:space="preserve">M     </v>
          </cell>
          <cell r="D4655" t="str">
            <v>CR</v>
          </cell>
          <cell r="E4655" t="str">
            <v>2,63</v>
          </cell>
        </row>
        <row r="4656">
          <cell r="A4656">
            <v>39716</v>
          </cell>
          <cell r="B4656" t="str">
            <v xml:space="preserve">TUBO DE ESPUMA DE POLIETILENO EXPANDIDO FLEXIVEL PARA ISOLAMENTO TERMICO DE TUBULACAO DE AR CONDICIONADO, AGUA QUENTE,  DN 3/8", E= 10 MM                                                                                                                                                                                                                                                                                                                                                                 </v>
          </cell>
          <cell r="C4656" t="str">
            <v xml:space="preserve">M     </v>
          </cell>
          <cell r="D4656" t="str">
            <v>CR</v>
          </cell>
          <cell r="E4656" t="str">
            <v>1,99</v>
          </cell>
        </row>
        <row r="4657">
          <cell r="A4657">
            <v>39718</v>
          </cell>
          <cell r="B4657" t="str">
            <v xml:space="preserve">TUBO DE ESPUMA DE POLIETILENO EXPANDIDO FLEXIVEL PARA ISOLAMENTO TERMICO DE TUBULACAO DE AR CONDICIONADO, AGUA QUENTE,  DN 7/8", E= 10 MM                                                                                                                                                                                                                                                                                                                                                                 </v>
          </cell>
          <cell r="C4657" t="str">
            <v xml:space="preserve">M     </v>
          </cell>
          <cell r="D4657" t="str">
            <v>CR</v>
          </cell>
          <cell r="E4657" t="str">
            <v>3,40</v>
          </cell>
        </row>
        <row r="4658">
          <cell r="A4658">
            <v>9813</v>
          </cell>
          <cell r="B4658" t="str">
            <v xml:space="preserve">TUBO DE POLIETILENO DE ALTA DENSIDADE (PEAD), PE-80, DE = 20 MM X 2,3 MM DE PAREDE, PARA LIGACAO DE AGUA PREDIAL (NBR 15561)                                                                                                                                                                                                                                                                                                                                                                              </v>
          </cell>
          <cell r="C4658" t="str">
            <v xml:space="preserve">M     </v>
          </cell>
          <cell r="D4658" t="str">
            <v>AS</v>
          </cell>
          <cell r="E4658" t="str">
            <v>5,56</v>
          </cell>
        </row>
        <row r="4659">
          <cell r="A4659">
            <v>9815</v>
          </cell>
          <cell r="B4659" t="str">
            <v xml:space="preserve">TUBO DE POLIETILENO DE ALTA DENSIDADE (PEAD), PE-80, DE = 32 MM X 3,0 MM DE PAREDE, PARA LIGACAO DE AGUA PREDIAL (NBR 15561)                                                                                                                                                                                                                                                                                                                                                                              </v>
          </cell>
          <cell r="C4659" t="str">
            <v xml:space="preserve">M     </v>
          </cell>
          <cell r="D4659" t="str">
            <v>AS</v>
          </cell>
          <cell r="E4659" t="str">
            <v>10,98</v>
          </cell>
        </row>
        <row r="4660">
          <cell r="A4660">
            <v>44543</v>
          </cell>
          <cell r="B4660" t="str">
            <v xml:space="preserve">TUBO DE POLIETILENO DE ALTA DENSIDADE, PEAD, PE-80, DE = 1000 MM X 38,5 MM PAREDE, ( SDR 26 - PN 05 ) PARA REDE DE AGUA OU ESGOTO ( NBR 15561)                                                                                                                                                                                                                                                                                                                                                            </v>
          </cell>
          <cell r="C4660" t="str">
            <v xml:space="preserve">M     </v>
          </cell>
          <cell r="D4660" t="str">
            <v>AS</v>
          </cell>
          <cell r="E4660" t="str">
            <v>5.463,62</v>
          </cell>
        </row>
        <row r="4661">
          <cell r="A4661">
            <v>44526</v>
          </cell>
          <cell r="B4661" t="str">
            <v xml:space="preserve">TUBO DE POLIETILENO DE ALTA DENSIDADE, PEAD, PE-80, DE = 110 MM X 10,0 MM PAREDE, ( SDR 11 - PN 12,5 ) PARA REDE DE AGUA OU ESGOTO ( NBR 15561)                                                                                                                                                                                                                                                                                                                                                           </v>
          </cell>
          <cell r="C4661" t="str">
            <v xml:space="preserve">M     </v>
          </cell>
          <cell r="D4661" t="str">
            <v>AS</v>
          </cell>
          <cell r="E4661" t="str">
            <v>133,90</v>
          </cell>
        </row>
        <row r="4662">
          <cell r="A4662">
            <v>44518</v>
          </cell>
          <cell r="B4662" t="str">
            <v xml:space="preserve">TUBO DE POLIETILENO DE ALTA DENSIDADE, PEAD, PE-80, DE = 1200 MM X 37,2 MM PAREDE ( SDR 32,25 - PN 04 ) PARA REDE DE AGUA OU ESGOTO ( NBR 15561)                                                                                                                                                                                                                                                                                                                                                          </v>
          </cell>
          <cell r="C4662" t="str">
            <v xml:space="preserve">M     </v>
          </cell>
          <cell r="D4662" t="str">
            <v>AS</v>
          </cell>
          <cell r="E4662" t="str">
            <v>4.022,37</v>
          </cell>
        </row>
        <row r="4663">
          <cell r="A4663">
            <v>44544</v>
          </cell>
          <cell r="B4663" t="str">
            <v xml:space="preserve">TUBO DE POLIETILENO DE ALTA DENSIDADE, PEAD, PE-80, DE = 1400 MM X 42,9 MM PAREDE, (SDR 32,25 - PN 04 ) PARA REDE DE AGUA OU ESGOTO ( NBR 15561)                                                                                                                                                                                                                                                                                                                                                          </v>
          </cell>
          <cell r="C4663" t="str">
            <v xml:space="preserve">M     </v>
          </cell>
          <cell r="D4663" t="str">
            <v>AS</v>
          </cell>
          <cell r="E4663" t="str">
            <v>1.955,51</v>
          </cell>
        </row>
        <row r="4664">
          <cell r="A4664">
            <v>44545</v>
          </cell>
          <cell r="B4664" t="str">
            <v xml:space="preserve">TUBO DE POLIETILENO DE ALTA DENSIDADE, PEAD, PE-80, DE = 160 MM X 14,6 MM PAREDE, (SDR 11 - PN 12,5 ) PARA REDE DE AGUA OU ESGOTO ( NBR 15561)                                                                                                                                                                                                                                                                                                                                                            </v>
          </cell>
          <cell r="C4664" t="str">
            <v xml:space="preserve">M     </v>
          </cell>
          <cell r="D4664" t="str">
            <v>AS</v>
          </cell>
          <cell r="E4664" t="str">
            <v>287,43</v>
          </cell>
        </row>
        <row r="4665">
          <cell r="A4665">
            <v>44546</v>
          </cell>
          <cell r="B4665" t="str">
            <v xml:space="preserve">TUBO DE POLIETILENO DE ALTA DENSIDADE, PEAD, PE-80, DE = 1600 MM X 49,0 MM PAREDE, ( SDR 32,25 - PN 04 ) PARA REDE DE AGUA OU ESGOTO ( NBR 15561)                                                                                                                                                                                                                                                                                                                                                         </v>
          </cell>
          <cell r="C4665" t="str">
            <v xml:space="preserve">M     </v>
          </cell>
          <cell r="D4665" t="str">
            <v>AS</v>
          </cell>
          <cell r="E4665" t="str">
            <v>1.283,68</v>
          </cell>
        </row>
        <row r="4666">
          <cell r="A4666">
            <v>44525</v>
          </cell>
          <cell r="B4666" t="str">
            <v xml:space="preserve">TUBO DE POLIETILENO DE ALTA DENSIDADE, PEAD, PE-80, DE = 900 MM X 34,7 MM PAREDE, ( SDR 26 - PN 05 ) PARA REDE DE AGUA OU ESGOTO ( NBR 15561)                                                                                                                                                                                                                                                                                                                                                             </v>
          </cell>
          <cell r="C4666" t="str">
            <v xml:space="preserve">M     </v>
          </cell>
          <cell r="D4666" t="str">
            <v>AS</v>
          </cell>
          <cell r="E4666" t="str">
            <v>4.955,47</v>
          </cell>
        </row>
        <row r="4667">
          <cell r="A4667">
            <v>44547</v>
          </cell>
          <cell r="B4667" t="str">
            <v xml:space="preserve">TUBO DE POLIETILENO DE ALTA DENSIDADE, PEAD, PE-80, DE= 200 MM X 18,2 MM PAREDE, ( SDR 11 - PN 12,5 ) PARA REDE DE AGUA OU ESGOTO ( NBR 15561)                                                                                                                                                                                                                                                                                                                                                            </v>
          </cell>
          <cell r="C4667" t="str">
            <v xml:space="preserve">M     </v>
          </cell>
          <cell r="D4667" t="str">
            <v>AS</v>
          </cell>
          <cell r="E4667" t="str">
            <v>448,07</v>
          </cell>
        </row>
        <row r="4668">
          <cell r="A4668">
            <v>44519</v>
          </cell>
          <cell r="B4668" t="str">
            <v xml:space="preserve">TUBO DE POLIETILENO DE ALTA DENSIDADE, PEAD, PE-80, DE= 315 MM X 28,7 MM PAREDE, ( SDR 11 - PN 12,5 ) PARA REDE DE AGUA OU ESGOTO ( NBR 15561)                                                                                                                                                                                                                                                                                                                                                            </v>
          </cell>
          <cell r="C4668" t="str">
            <v xml:space="preserve">M     </v>
          </cell>
          <cell r="D4668" t="str">
            <v>AS</v>
          </cell>
          <cell r="E4668" t="str">
            <v>1.097,88</v>
          </cell>
        </row>
        <row r="4669">
          <cell r="A4669">
            <v>44520</v>
          </cell>
          <cell r="B4669" t="str">
            <v xml:space="preserve">TUBO DE POLIETILENO DE ALTA DENSIDADE, PEAD, PE-80, DE= 400 MM X 36,4 MM PAREDE, ( SDR 11 - PN 12,5 ) PARA REDE DE AGUA OU ESGOTO ( NBR 15561)                                                                                                                                                                                                                                                                                                                                                            </v>
          </cell>
          <cell r="C4669" t="str">
            <v xml:space="preserve">M     </v>
          </cell>
          <cell r="D4669" t="str">
            <v>AS</v>
          </cell>
          <cell r="E4669" t="str">
            <v>1.768,29</v>
          </cell>
        </row>
        <row r="4670">
          <cell r="A4670">
            <v>44521</v>
          </cell>
          <cell r="B4670" t="str">
            <v xml:space="preserve">TUBO DE POLIETILENO DE ALTA DENSIDADE, PEAD, PE-80, DE= 50 MM X 4,6 MM PAREDE, (SDR 11 - PN 12,5) PARA REDE DE AGUA OU ESGOTO ( NBR 15561)                                                                                                                                                                                                                                                                                                                                                                </v>
          </cell>
          <cell r="C4670" t="str">
            <v xml:space="preserve">M     </v>
          </cell>
          <cell r="D4670" t="str">
            <v>AS</v>
          </cell>
          <cell r="E4670" t="str">
            <v>28,52</v>
          </cell>
        </row>
        <row r="4671">
          <cell r="A4671">
            <v>44522</v>
          </cell>
          <cell r="B4671" t="str">
            <v xml:space="preserve">TUBO DE POLIETILENO DE ALTA DENSIDADE, PEAD, PE-80, DE= 500 MM X 45,5 MM PAREDE, ( SDR 11 - PN 12,5 ) PARA REDE DE AGUA OU ESGOTO ( NBR 15561)                                                                                                                                                                                                                                                                                                                                                            </v>
          </cell>
          <cell r="C4671" t="str">
            <v xml:space="preserve">M     </v>
          </cell>
          <cell r="D4671" t="str">
            <v>AS</v>
          </cell>
          <cell r="E4671" t="str">
            <v>3.104,47</v>
          </cell>
        </row>
        <row r="4672">
          <cell r="A4672">
            <v>44523</v>
          </cell>
          <cell r="B4672" t="str">
            <v xml:space="preserve">TUBO DE POLIETILENO DE ALTA DENSIDADE, PEAD, PE-80, DE= 630 MM X 57,3 MM PAREDE (SDR 11 - PN 12,5 ) PARA REDE DE AGUA OU ESGOTO ( NBR 15561)                                                                                                                                                                                                                                                                                                                                                              </v>
          </cell>
          <cell r="C4672" t="str">
            <v xml:space="preserve">M     </v>
          </cell>
          <cell r="D4672" t="str">
            <v>AS</v>
          </cell>
          <cell r="E4672" t="str">
            <v>4.617,22</v>
          </cell>
        </row>
        <row r="4673">
          <cell r="A4673">
            <v>44527</v>
          </cell>
          <cell r="B4673" t="str">
            <v xml:space="preserve">TUBO DE POLIETILENO DE ALTA DENSIDADE, PEAD, PE-80, DE= 730 MM X 34,1 MM PAREDE, ( SDR 21 - PN 06 ) PARA REDE DE AGUA OU ESGOTO ( NBR 15561)                                                                                                                                                                                                                                                                                                                                                              </v>
          </cell>
          <cell r="C4673" t="str">
            <v xml:space="preserve">M     </v>
          </cell>
          <cell r="D4673" t="str">
            <v>AS</v>
          </cell>
          <cell r="E4673" t="str">
            <v>2.315,42</v>
          </cell>
        </row>
        <row r="4674">
          <cell r="A4674">
            <v>44524</v>
          </cell>
          <cell r="B4674" t="str">
            <v xml:space="preserve">TUBO DE POLIETILENO DE ALTA DENSIDADE, PEAD, PE-80, DE= 75 MM X 6,9 MM PAREDE, ( SRD 11 - PN 12,5 ) PARA REDE DE AGUA OU ESGOTO ( NBR 15561)                                                                                                                                                                                                                                                                                                                                                              </v>
          </cell>
          <cell r="C4674" t="str">
            <v xml:space="preserve">M     </v>
          </cell>
          <cell r="D4674" t="str">
            <v>AS</v>
          </cell>
          <cell r="E4674" t="str">
            <v>63,80</v>
          </cell>
        </row>
        <row r="4675">
          <cell r="A4675">
            <v>44542</v>
          </cell>
          <cell r="B4675" t="str">
            <v xml:space="preserve">TUBO DE POLIETILENO DE ALTA DENSIDADE, PEAD, PE-80, DE= 800 MM X 30,8 MM PAREDE, ( SDR 26 - PN 05 ) PARA REDE DE AGUA OU ESGOTO ( NBR 15561)                                                                                                                                                                                                                                                                                                                                                              </v>
          </cell>
          <cell r="C4675" t="str">
            <v xml:space="preserve">M     </v>
          </cell>
          <cell r="D4675" t="str">
            <v>AS</v>
          </cell>
          <cell r="E4675" t="str">
            <v>3.020,84</v>
          </cell>
        </row>
        <row r="4676">
          <cell r="A4676">
            <v>9877</v>
          </cell>
          <cell r="B4676" t="str">
            <v xml:space="preserve">TUBO DE PVC, PBL, TIPO LEVE, DN = 250 MM,  PARA VENTILACAO                                                                                                                                                                                                                                                                                                                                                                                                                                                </v>
          </cell>
          <cell r="C4676" t="str">
            <v xml:space="preserve">M     </v>
          </cell>
          <cell r="D4676" t="str">
            <v>CR</v>
          </cell>
          <cell r="E4676" t="str">
            <v>132,76</v>
          </cell>
        </row>
        <row r="4677">
          <cell r="A4677">
            <v>9878</v>
          </cell>
          <cell r="B4677" t="str">
            <v xml:space="preserve">TUBO DE PVC, PBL, TIPO LEVE, DN = 300 MM,  PARA VENTILACAO                                                                                                                                                                                                                                                                                                                                                                                                                                                </v>
          </cell>
          <cell r="C4677" t="str">
            <v xml:space="preserve">M     </v>
          </cell>
          <cell r="D4677" t="str">
            <v>CR</v>
          </cell>
          <cell r="E4677" t="str">
            <v>163,44</v>
          </cell>
        </row>
        <row r="4678">
          <cell r="A4678">
            <v>41986</v>
          </cell>
          <cell r="B4678" t="str">
            <v xml:space="preserve">TUBO DE REVESTIMENTO, EM ACO, CORPO SCHEDULE 40, PONTEIRA SCHEDULE 80, ROSQUEAVEL E SEGMENTADO PARA PERFURACAO, DIAMETRO 10'' (310 MM)                                                                                                                                                                                                                                                                                                                                                                    </v>
          </cell>
          <cell r="C4678" t="str">
            <v xml:space="preserve">M     </v>
          </cell>
          <cell r="D4678" t="str">
            <v>AS</v>
          </cell>
          <cell r="E4678" t="str">
            <v>4.035,06</v>
          </cell>
        </row>
        <row r="4679">
          <cell r="A4679">
            <v>43422</v>
          </cell>
          <cell r="B4679" t="str">
            <v xml:space="preserve">TUBO DE REVESTIMENTO, EM ACO, CORPO SCHEDULE 40, PONTEIRA SCHEDULE 80, ROSQUEAVEL E SEGMENTADO PARA PERFURACAO, DIAMETRO 12" (320 MM)                                                                                                                                                                                                                                                                                                                                                                     </v>
          </cell>
          <cell r="C4679" t="str">
            <v xml:space="preserve">M     </v>
          </cell>
          <cell r="D4679" t="str">
            <v>AS</v>
          </cell>
          <cell r="E4679" t="str">
            <v>4.948,61</v>
          </cell>
        </row>
        <row r="4680">
          <cell r="A4680">
            <v>41987</v>
          </cell>
          <cell r="B4680" t="str">
            <v xml:space="preserve">TUBO DE REVESTIMENTO, EM ACO, CORPO SCHEDULE 40, PONTEIRA SCHEDULE 80, ROSQUEAVEL E SEGMENTADO PARA PERFURACAO, DIAMETRO 14'' (400 MM)                                                                                                                                                                                                                                                                                                                                                                    </v>
          </cell>
          <cell r="C4680" t="str">
            <v xml:space="preserve">M     </v>
          </cell>
          <cell r="D4680" t="str">
            <v>AS</v>
          </cell>
          <cell r="E4680" t="str">
            <v>5.735,85</v>
          </cell>
        </row>
        <row r="4681">
          <cell r="A4681">
            <v>41988</v>
          </cell>
          <cell r="B4681" t="str">
            <v xml:space="preserve">TUBO DE REVESTIMENTO, EM ACO, CORPO SCHEDULE 40, PONTEIRA SCHEDULE 80, ROSQUEAVEL E SEGMENTADO PARA PERFURACAO, DIAMETRO 16'' (450 MM)                                                                                                                                                                                                                                                                                                                                                                    </v>
          </cell>
          <cell r="C4681" t="str">
            <v xml:space="preserve">M     </v>
          </cell>
          <cell r="D4681" t="str">
            <v>AS</v>
          </cell>
          <cell r="E4681" t="str">
            <v>7.576,24</v>
          </cell>
        </row>
        <row r="4682">
          <cell r="A4682">
            <v>41697</v>
          </cell>
          <cell r="B4682" t="str">
            <v xml:space="preserve">TUBO DE REVESTIMENTO, EM ACO, CORPO SCHEDULE 40, PONTEIRA SCHEDULE 80, ROSQUEAVEL E SEGMENTADO PARA PERFURACAO, DIAMETRO 4'' (450 MM)                                                                                                                                                                                                                                                                                                                                                                     </v>
          </cell>
          <cell r="C4682" t="str">
            <v xml:space="preserve">M     </v>
          </cell>
          <cell r="D4682" t="str">
            <v>AS</v>
          </cell>
          <cell r="E4682" t="str">
            <v>1.342,86</v>
          </cell>
        </row>
        <row r="4683">
          <cell r="A4683">
            <v>41985</v>
          </cell>
          <cell r="B4683" t="str">
            <v xml:space="preserve">TUBO DE REVESTIMENTO, EM ACO, CORPO SCHEDULE 40, PONTEIRA SCHEDULE 80, ROSQUEAVEL E SEGMENTADO PARA PERFURACAO, DIAMETRO 6'' (200 MM)                                                                                                                                                                                                                                                                                                                                                                     </v>
          </cell>
          <cell r="C4683" t="str">
            <v xml:space="preserve">M     </v>
          </cell>
          <cell r="D4683" t="str">
            <v>AS</v>
          </cell>
          <cell r="E4683" t="str">
            <v>1.870,25</v>
          </cell>
        </row>
        <row r="4684">
          <cell r="A4684">
            <v>41699</v>
          </cell>
          <cell r="B4684" t="str">
            <v xml:space="preserve">TUBO DE REVESTIMENTO, EM ACO, CORPO SCHEDULE 40, PONTEIRA SCHEDULE 80, ROSQUEAVEL E SEGMENTADO PARA PERFURACAO, DIAMETRO 8'' (200 MM)                                                                                                                                                                                                                                                                                                                                                                     </v>
          </cell>
          <cell r="C4684" t="str">
            <v xml:space="preserve">M     </v>
          </cell>
          <cell r="D4684" t="str">
            <v>AS</v>
          </cell>
          <cell r="E4684" t="str">
            <v>2.663,14</v>
          </cell>
        </row>
        <row r="4685">
          <cell r="A4685">
            <v>38053</v>
          </cell>
          <cell r="B4685" t="str">
            <v xml:space="preserve">TUBO DRENO, CORRUGADO, ESPIRALADO, FLEXIVEL, PERFURADO, EM POLIETILENO DE ALTA DENSIDADE (PEAD), DN *160* MM, (6") PARA DRENAGEM - EM BARRA (NORMA DNIT 093/2006 - EM)                                                                                                                                                                                                                                                                                                                                    </v>
          </cell>
          <cell r="C4685" t="str">
            <v xml:space="preserve">M     </v>
          </cell>
          <cell r="D4685" t="str">
            <v>AS</v>
          </cell>
          <cell r="E4685" t="str">
            <v>21,79</v>
          </cell>
        </row>
        <row r="4686">
          <cell r="A4686">
            <v>38054</v>
          </cell>
          <cell r="B4686" t="str">
            <v xml:space="preserve">TUBO DRENO, CORRUGADO, ESPIRALADO, FLEXIVEL, PERFURADO, EM POLIETILENO DE ALTA DENSIDADE (PEAD), DN *200* MM, (8") PARA DRENAGEM - EM BARRA (NORMA DNIT 093/2006 - EM)                                                                                                                                                                                                                                                                                                                                    </v>
          </cell>
          <cell r="C4686" t="str">
            <v xml:space="preserve">M     </v>
          </cell>
          <cell r="D4686" t="str">
            <v>AS</v>
          </cell>
          <cell r="E4686" t="str">
            <v>37,45</v>
          </cell>
        </row>
        <row r="4687">
          <cell r="A4687">
            <v>38052</v>
          </cell>
          <cell r="B4687" t="str">
            <v xml:space="preserve">TUBO DRENO, CORRUGADO, ESPIRALADO, FLEXIVEL, PERFURADO, EM POLIETILENO DE ALTA DENSIDADE (PEAD), DN 100 MM, (4") PARA DRENAGEM - EM ROLO (NORMA DNIT 093/2006 - E.M)                                                                                                                                                                                                                                                                                                                                      </v>
          </cell>
          <cell r="C4687" t="str">
            <v xml:space="preserve">M     </v>
          </cell>
          <cell r="D4687" t="str">
            <v>AS</v>
          </cell>
          <cell r="E4687" t="str">
            <v>10,55</v>
          </cell>
        </row>
        <row r="4688">
          <cell r="A4688">
            <v>38051</v>
          </cell>
          <cell r="B4688" t="str">
            <v xml:space="preserve">TUBO DRENO, CORRUGADO, ESPIRALADO, FLEXIVEL, PERFURADO, EM POLIETILENO DE ALTA DENSIDADE (PEAD), DN 65 MM, (2 1/2") PARA DRENAGEM - EM ROLO (NORMA DNIT 093/2006 - EM)                                                                                                                                                                                                                                                                                                                                    </v>
          </cell>
          <cell r="C4688" t="str">
            <v xml:space="preserve">M     </v>
          </cell>
          <cell r="D4688" t="str">
            <v>AS</v>
          </cell>
          <cell r="E4688" t="str">
            <v>6,58</v>
          </cell>
        </row>
        <row r="4689">
          <cell r="A4689">
            <v>38787</v>
          </cell>
          <cell r="B4689" t="str">
            <v xml:space="preserve">TUBO MONOCAMADA PEX, DN 16 MM, PARA AGUA QUENTE E FRIA                                                                                                                                                                                                                                                                                                                                                                                                                                                    </v>
          </cell>
          <cell r="C4689" t="str">
            <v xml:space="preserve">M     </v>
          </cell>
          <cell r="D4689" t="str">
            <v>AS</v>
          </cell>
          <cell r="E4689" t="str">
            <v>5,53</v>
          </cell>
        </row>
        <row r="4690">
          <cell r="A4690">
            <v>38825</v>
          </cell>
          <cell r="B4690" t="str">
            <v xml:space="preserve">TUBO MONOCAMADA PEX, DN 20 MM, PARA AGUA QUENTE E FRIA                                                                                                                                                                                                                                                                                                                                                                                                                                                    </v>
          </cell>
          <cell r="C4690" t="str">
            <v xml:space="preserve">M     </v>
          </cell>
          <cell r="D4690" t="str">
            <v>AS</v>
          </cell>
          <cell r="E4690" t="str">
            <v>7,14</v>
          </cell>
        </row>
        <row r="4691">
          <cell r="A4691">
            <v>38826</v>
          </cell>
          <cell r="B4691" t="str">
            <v xml:space="preserve">TUBO MONOCAMADA PEX, DN 25 MM, PARA AGUA QUENTE E FRIA                                                                                                                                                                                                                                                                                                                                                                                                                                                    </v>
          </cell>
          <cell r="C4691" t="str">
            <v xml:space="preserve">M     </v>
          </cell>
          <cell r="D4691" t="str">
            <v>AS</v>
          </cell>
          <cell r="E4691" t="str">
            <v>10,16</v>
          </cell>
        </row>
        <row r="4692">
          <cell r="A4692">
            <v>38827</v>
          </cell>
          <cell r="B4692" t="str">
            <v xml:space="preserve">TUBO MONOCAMADA PEX, DN 32 MM, PARA AGUA QUENTE E FRIA                                                                                                                                                                                                                                                                                                                                                                                                                                                    </v>
          </cell>
          <cell r="C4692" t="str">
            <v xml:space="preserve">M     </v>
          </cell>
          <cell r="D4692" t="str">
            <v>AS</v>
          </cell>
          <cell r="E4692" t="str">
            <v>16,62</v>
          </cell>
        </row>
        <row r="4693">
          <cell r="A4693">
            <v>38830</v>
          </cell>
          <cell r="B4693" t="str">
            <v xml:space="preserve">TUBO MULTICAMADA PEX, DN *26* MM, PARA INSTALACOES A GAS (AMARELO)                                                                                                                                                                                                                                                                                                                                                                                                                                        </v>
          </cell>
          <cell r="C4693" t="str">
            <v xml:space="preserve">M     </v>
          </cell>
          <cell r="D4693" t="str">
            <v>AS</v>
          </cell>
          <cell r="E4693" t="str">
            <v>24,15</v>
          </cell>
        </row>
        <row r="4694">
          <cell r="A4694">
            <v>38828</v>
          </cell>
          <cell r="B4694" t="str">
            <v xml:space="preserve">TUBO MULTICAMADA PEX, DN 16 MM, PARA INSTALACOES A GAS (AMARELO)                                                                                                                                                                                                                                                                                                                                                                                                                                          </v>
          </cell>
          <cell r="C4694" t="str">
            <v xml:space="preserve">M     </v>
          </cell>
          <cell r="D4694" t="str">
            <v>AS</v>
          </cell>
          <cell r="E4694" t="str">
            <v>10,65</v>
          </cell>
        </row>
        <row r="4695">
          <cell r="A4695">
            <v>38829</v>
          </cell>
          <cell r="B4695" t="str">
            <v xml:space="preserve">TUBO MULTICAMADA PEX, DN 20 MM, PARA INSTALACOES A GAS (AMARELO)                                                                                                                                                                                                                                                                                                                                                                                                                                          </v>
          </cell>
          <cell r="C4695" t="str">
            <v xml:space="preserve">M     </v>
          </cell>
          <cell r="D4695" t="str">
            <v>AS</v>
          </cell>
          <cell r="E4695" t="str">
            <v>17,44</v>
          </cell>
        </row>
        <row r="4696">
          <cell r="A4696">
            <v>38831</v>
          </cell>
          <cell r="B4696" t="str">
            <v xml:space="preserve">TUBO MULTICAMADA PEX, DN 32 MM, PARA INSTALACOES A GAS (AMARELO)                                                                                                                                                                                                                                                                                                                                                                                                                                          </v>
          </cell>
          <cell r="C4696" t="str">
            <v xml:space="preserve">M     </v>
          </cell>
          <cell r="D4696" t="str">
            <v>AS</v>
          </cell>
          <cell r="E4696" t="str">
            <v>33,68</v>
          </cell>
        </row>
        <row r="4697">
          <cell r="A4697">
            <v>36274</v>
          </cell>
          <cell r="B4697" t="str">
            <v xml:space="preserve">TUBO PPR PN 20, DN 20 MM, PARA AGUA QUENTE PREDIAL                                                                                                                                                                                                                                                                                                                                                                                                                                                        </v>
          </cell>
          <cell r="C4697" t="str">
            <v xml:space="preserve">M     </v>
          </cell>
          <cell r="D4697" t="str">
            <v>AS</v>
          </cell>
          <cell r="E4697" t="str">
            <v>8,94</v>
          </cell>
        </row>
        <row r="4698">
          <cell r="A4698">
            <v>36278</v>
          </cell>
          <cell r="B4698" t="str">
            <v xml:space="preserve">TUBO PPR PN 20, DN 25 MM, PARA AGUA QUENTE PREDIAL                                                                                                                                                                                                                                                                                                                                                                                                                                                        </v>
          </cell>
          <cell r="C4698" t="str">
            <v xml:space="preserve">M     </v>
          </cell>
          <cell r="D4698" t="str">
            <v>AS</v>
          </cell>
          <cell r="E4698" t="str">
            <v>12,12</v>
          </cell>
        </row>
        <row r="4699">
          <cell r="A4699">
            <v>38977</v>
          </cell>
          <cell r="B4699" t="str">
            <v xml:space="preserve">TUBO PPR, CLASSE PN 12, DN 110 MM                                                                                                                                                                                                                                                                                                                                                                                                                                                                         </v>
          </cell>
          <cell r="C4699" t="str">
            <v xml:space="preserve">M     </v>
          </cell>
          <cell r="D4699" t="str">
            <v>AS</v>
          </cell>
          <cell r="E4699" t="str">
            <v>118,60</v>
          </cell>
        </row>
        <row r="4700">
          <cell r="A4700">
            <v>38971</v>
          </cell>
          <cell r="B4700" t="str">
            <v xml:space="preserve">TUBO PPR, CLASSE PN 12, DN 32 MM                                                                                                                                                                                                                                                                                                                                                                                                                                                                          </v>
          </cell>
          <cell r="C4700" t="str">
            <v xml:space="preserve">M     </v>
          </cell>
          <cell r="D4700" t="str">
            <v>AS</v>
          </cell>
          <cell r="E4700" t="str">
            <v>9,95</v>
          </cell>
        </row>
        <row r="4701">
          <cell r="A4701">
            <v>38972</v>
          </cell>
          <cell r="B4701" t="str">
            <v xml:space="preserve">TUBO PPR, CLASSE PN 12, DN 40 MM                                                                                                                                                                                                                                                                                                                                                                                                                                                                          </v>
          </cell>
          <cell r="C4701" t="str">
            <v xml:space="preserve">M     </v>
          </cell>
          <cell r="D4701" t="str">
            <v>AS</v>
          </cell>
          <cell r="E4701" t="str">
            <v>13,42</v>
          </cell>
        </row>
        <row r="4702">
          <cell r="A4702">
            <v>38973</v>
          </cell>
          <cell r="B4702" t="str">
            <v xml:space="preserve">TUBO PPR, CLASSE PN 12, DN 50 MM                                                                                                                                                                                                                                                                                                                                                                                                                                                                          </v>
          </cell>
          <cell r="C4702" t="str">
            <v xml:space="preserve">M     </v>
          </cell>
          <cell r="D4702" t="str">
            <v>AS</v>
          </cell>
          <cell r="E4702" t="str">
            <v>22,17</v>
          </cell>
        </row>
        <row r="4703">
          <cell r="A4703">
            <v>38974</v>
          </cell>
          <cell r="B4703" t="str">
            <v xml:space="preserve">TUBO PPR, CLASSE PN 12, DN 63 MM                                                                                                                                                                                                                                                                                                                                                                                                                                                                          </v>
          </cell>
          <cell r="C4703" t="str">
            <v xml:space="preserve">M     </v>
          </cell>
          <cell r="D4703" t="str">
            <v>AS</v>
          </cell>
          <cell r="E4703" t="str">
            <v>36,01</v>
          </cell>
        </row>
        <row r="4704">
          <cell r="A4704">
            <v>38975</v>
          </cell>
          <cell r="B4704" t="str">
            <v xml:space="preserve">TUBO PPR, CLASSE PN 12, DN 75 MM                                                                                                                                                                                                                                                                                                                                                                                                                                                                          </v>
          </cell>
          <cell r="C4704" t="str">
            <v xml:space="preserve">M     </v>
          </cell>
          <cell r="D4704" t="str">
            <v>AS</v>
          </cell>
          <cell r="E4704" t="str">
            <v>46,17</v>
          </cell>
        </row>
        <row r="4705">
          <cell r="A4705">
            <v>38976</v>
          </cell>
          <cell r="B4705" t="str">
            <v xml:space="preserve">TUBO PPR, CLASSE PN 12, DN 90 MM                                                                                                                                                                                                                                                                                                                                                                                                                                                                          </v>
          </cell>
          <cell r="C4705" t="str">
            <v xml:space="preserve">M     </v>
          </cell>
          <cell r="D4705" t="str">
            <v>AS</v>
          </cell>
          <cell r="E4705" t="str">
            <v>79,38</v>
          </cell>
        </row>
        <row r="4706">
          <cell r="A4706">
            <v>44176</v>
          </cell>
          <cell r="B4706" t="str">
            <v xml:space="preserve">TUBO PPR, CLASSE PN 20, SOLDAVEL, DN 32 MM PARA AGUA FRIA OU QUENTE PREDIAL                                                                                                                                                                                                                                                                                                                                                                                                                               </v>
          </cell>
          <cell r="C4706" t="str">
            <v xml:space="preserve">M     </v>
          </cell>
          <cell r="D4706" t="str">
            <v>AS</v>
          </cell>
          <cell r="E4706" t="str">
            <v>18,24</v>
          </cell>
        </row>
        <row r="4707">
          <cell r="A4707">
            <v>38986</v>
          </cell>
          <cell r="B4707" t="str">
            <v xml:space="preserve">TUBO PPR, CLASSE PN 25, DN 110 MM, PARA AGUA QUENTE E FRIA PREDIAL                                                                                                                                                                                                                                                                                                                                                                                                                                        </v>
          </cell>
          <cell r="C4707" t="str">
            <v xml:space="preserve">M     </v>
          </cell>
          <cell r="D4707" t="str">
            <v>AS</v>
          </cell>
          <cell r="E4707" t="str">
            <v>239,62</v>
          </cell>
        </row>
        <row r="4708">
          <cell r="A4708">
            <v>38978</v>
          </cell>
          <cell r="B4708" t="str">
            <v xml:space="preserve">TUBO PPR, CLASSE PN 25, DN 20 MM, PARA AGUA QUENTE E FRIA PREDIAL                                                                                                                                                                                                                                                                                                                                                                                                                                         </v>
          </cell>
          <cell r="C4708" t="str">
            <v xml:space="preserve">M     </v>
          </cell>
          <cell r="D4708" t="str">
            <v>AS</v>
          </cell>
          <cell r="E4708" t="str">
            <v>9,83</v>
          </cell>
        </row>
        <row r="4709">
          <cell r="A4709">
            <v>38979</v>
          </cell>
          <cell r="B4709" t="str">
            <v xml:space="preserve">TUBO PPR, CLASSE PN 25, DN 25 MM, PARA AGUA QUENTE E FRIA PREDIAL                                                                                                                                                                                                                                                                                                                                                                                                                                         </v>
          </cell>
          <cell r="C4709" t="str">
            <v xml:space="preserve">M     </v>
          </cell>
          <cell r="D4709" t="str">
            <v>AS</v>
          </cell>
          <cell r="E4709" t="str">
            <v>13,59</v>
          </cell>
        </row>
        <row r="4710">
          <cell r="A4710">
            <v>38980</v>
          </cell>
          <cell r="B4710" t="str">
            <v xml:space="preserve">TUBO PPR, CLASSE PN 25, DN 32 MM, PARA AGUA QUENTE E FRIA PREDIAL                                                                                                                                                                                                                                                                                                                                                                                                                                         </v>
          </cell>
          <cell r="C4710" t="str">
            <v xml:space="preserve">M     </v>
          </cell>
          <cell r="D4710" t="str">
            <v>AS</v>
          </cell>
          <cell r="E4710" t="str">
            <v>18,19</v>
          </cell>
        </row>
        <row r="4711">
          <cell r="A4711">
            <v>38981</v>
          </cell>
          <cell r="B4711" t="str">
            <v xml:space="preserve">TUBO PPR, CLASSE PN 25, DN 40 MM, PARA AGUA QUENTE E FRIA PREDIAL                                                                                                                                                                                                                                                                                                                                                                                                                                         </v>
          </cell>
          <cell r="C4711" t="str">
            <v xml:space="preserve">M     </v>
          </cell>
          <cell r="D4711" t="str">
            <v>AS</v>
          </cell>
          <cell r="E4711" t="str">
            <v>26,24</v>
          </cell>
        </row>
        <row r="4712">
          <cell r="A4712">
            <v>38982</v>
          </cell>
          <cell r="B4712" t="str">
            <v xml:space="preserve">TUBO PPR, CLASSE PN 25, DN 50 MM, PARA AGUA QUENTE E FRIA PREDIAL                                                                                                                                                                                                                                                                                                                                                                                                                                         </v>
          </cell>
          <cell r="C4712" t="str">
            <v xml:space="preserve">M     </v>
          </cell>
          <cell r="D4712" t="str">
            <v>AS</v>
          </cell>
          <cell r="E4712" t="str">
            <v>41,46</v>
          </cell>
        </row>
        <row r="4713">
          <cell r="A4713">
            <v>38983</v>
          </cell>
          <cell r="B4713" t="str">
            <v xml:space="preserve">TUBO PPR, CLASSE PN 25, DN 63 MM, PARA AGUA QUENTE E FRIA PREDIAL                                                                                                                                                                                                                                                                                                                                                                                                                                         </v>
          </cell>
          <cell r="C4713" t="str">
            <v xml:space="preserve">M     </v>
          </cell>
          <cell r="D4713" t="str">
            <v>AS</v>
          </cell>
          <cell r="E4713" t="str">
            <v>72,96</v>
          </cell>
        </row>
        <row r="4714">
          <cell r="A4714">
            <v>38984</v>
          </cell>
          <cell r="B4714" t="str">
            <v xml:space="preserve">TUBO PPR, CLASSE PN 25, DN 75 MM, PARA AGUA QUENTE E FRIA PREDIAL                                                                                                                                                                                                                                                                                                                                                                                                                                         </v>
          </cell>
          <cell r="C4714" t="str">
            <v xml:space="preserve">M     </v>
          </cell>
          <cell r="D4714" t="str">
            <v>AS</v>
          </cell>
          <cell r="E4714" t="str">
            <v>100,30</v>
          </cell>
        </row>
        <row r="4715">
          <cell r="A4715">
            <v>38985</v>
          </cell>
          <cell r="B4715" t="str">
            <v xml:space="preserve">TUBO PPR, CLASSE PN 25, DN 90 MM, PARA AGUA QUENTE E FRIA PREDIAL                                                                                                                                                                                                                                                                                                                                                                                                                                         </v>
          </cell>
          <cell r="C4715" t="str">
            <v xml:space="preserve">M     </v>
          </cell>
          <cell r="D4715" t="str">
            <v>AS</v>
          </cell>
          <cell r="E4715" t="str">
            <v>172,44</v>
          </cell>
        </row>
        <row r="4716">
          <cell r="A4716">
            <v>9836</v>
          </cell>
          <cell r="B4716" t="str">
            <v xml:space="preserve">TUBO PVC  SERIE NORMAL, DN 100 MM, PARA ESGOTO  PREDIAL (NBR 5688)                                                                                                                                                                                                                                                                                                                                                                                                                                        </v>
          </cell>
          <cell r="C4716" t="str">
            <v xml:space="preserve">M     </v>
          </cell>
          <cell r="D4716" t="str">
            <v xml:space="preserve">C </v>
          </cell>
          <cell r="E4716" t="str">
            <v>16,00</v>
          </cell>
        </row>
        <row r="4717">
          <cell r="A4717">
            <v>20065</v>
          </cell>
          <cell r="B4717" t="str">
            <v xml:space="preserve">TUBO PVC  SERIE NORMAL, DN 150 MM, PARA ESGOTO  PREDIAL (NBR 5688)                                                                                                                                                                                                                                                                                                                                                                                                                                        </v>
          </cell>
          <cell r="C4717" t="str">
            <v xml:space="preserve">M     </v>
          </cell>
          <cell r="D4717" t="str">
            <v>CR</v>
          </cell>
          <cell r="E4717" t="str">
            <v>41,82</v>
          </cell>
        </row>
        <row r="4718">
          <cell r="A4718">
            <v>9835</v>
          </cell>
          <cell r="B4718" t="str">
            <v xml:space="preserve">TUBO PVC  SERIE NORMAL, DN 40 MM, PARA ESGOTO  PREDIAL (NBR 5688)                                                                                                                                                                                                                                                                                                                                                                                                                                         </v>
          </cell>
          <cell r="C4718" t="str">
            <v xml:space="preserve">M     </v>
          </cell>
          <cell r="D4718" t="str">
            <v>CR</v>
          </cell>
          <cell r="E4718" t="str">
            <v>6,99</v>
          </cell>
        </row>
        <row r="4719">
          <cell r="A4719">
            <v>38032</v>
          </cell>
          <cell r="B4719" t="str">
            <v xml:space="preserve">TUBO PVC CORRUGADO, PAREDE DUPLA, JE, DN 150 MM/ DE 160 MM, REDE COLETORA ESGOTO                                                                                                                                                                                                                                                                                                                                                                                                                          </v>
          </cell>
          <cell r="C4719" t="str">
            <v xml:space="preserve">M     </v>
          </cell>
          <cell r="D4719" t="str">
            <v>CR</v>
          </cell>
          <cell r="E4719" t="str">
            <v>63,22</v>
          </cell>
        </row>
        <row r="4720">
          <cell r="A4720">
            <v>38033</v>
          </cell>
          <cell r="B4720" t="str">
            <v xml:space="preserve">TUBO PVC CORRUGADO, PAREDE DUPLA, JE, DN 200 MM/ DE 200 MM, REDE COLETORA ESGOTO                                                                                                                                                                                                                                                                                                                                                                                                                          </v>
          </cell>
          <cell r="C4720" t="str">
            <v xml:space="preserve">M     </v>
          </cell>
          <cell r="D4720" t="str">
            <v>CR</v>
          </cell>
          <cell r="E4720" t="str">
            <v>107,47</v>
          </cell>
        </row>
        <row r="4721">
          <cell r="A4721">
            <v>38034</v>
          </cell>
          <cell r="B4721" t="str">
            <v xml:space="preserve">TUBO PVC CORRUGADO, PAREDE DUPLA, JE, DN 250 MM/ DE 250 MM, REDE COLETORA ESGOTO                                                                                                                                                                                                                                                                                                                                                                                                                          </v>
          </cell>
          <cell r="C4721" t="str">
            <v xml:space="preserve">M     </v>
          </cell>
          <cell r="D4721" t="str">
            <v>CR</v>
          </cell>
          <cell r="E4721" t="str">
            <v>168,35</v>
          </cell>
        </row>
        <row r="4722">
          <cell r="A4722">
            <v>38035</v>
          </cell>
          <cell r="B4722" t="str">
            <v xml:space="preserve">TUBO PVC CORRUGADO, PAREDE DUPLA, JE, DN 300 MM/ DE 315 MM , REDE COLETORA ESGOTO                                                                                                                                                                                                                                                                                                                                                                                                                         </v>
          </cell>
          <cell r="C4722" t="str">
            <v xml:space="preserve">M     </v>
          </cell>
          <cell r="D4722" t="str">
            <v>CR</v>
          </cell>
          <cell r="E4722" t="str">
            <v>247,67</v>
          </cell>
        </row>
        <row r="4723">
          <cell r="A4723">
            <v>38036</v>
          </cell>
          <cell r="B4723" t="str">
            <v xml:space="preserve">TUBO PVC CORRUGADO, PAREDE DUPLA, JE, DN 350 MM/ DE 355 MM, REDE COLETORA ESGOTO                                                                                                                                                                                                                                                                                                                                                                                                                          </v>
          </cell>
          <cell r="C4723" t="str">
            <v xml:space="preserve">M     </v>
          </cell>
          <cell r="D4723" t="str">
            <v>CR</v>
          </cell>
          <cell r="E4723" t="str">
            <v>333,64</v>
          </cell>
        </row>
        <row r="4724">
          <cell r="A4724">
            <v>38037</v>
          </cell>
          <cell r="B4724" t="str">
            <v xml:space="preserve">TUBO PVC CORRUGADO, PAREDE DUPLA, JE, DN 400 MM/ DE 400 MM, REDE COLETORA ESGOTO                                                                                                                                                                                                                                                                                                                                                                                                                          </v>
          </cell>
          <cell r="C4724" t="str">
            <v xml:space="preserve">M     </v>
          </cell>
          <cell r="D4724" t="str">
            <v>CR</v>
          </cell>
          <cell r="E4724" t="str">
            <v>440,69</v>
          </cell>
        </row>
        <row r="4725">
          <cell r="A4725">
            <v>9850</v>
          </cell>
          <cell r="B4725" t="str">
            <v xml:space="preserve">TUBO PVC DE REVESTIMENTO GEOMECANICO NERVURADO REFORCADO, DN = 150 MM, COMPRIMENTO = 2 M                                                                                                                                                                                                                                                                                                                                                                                                                  </v>
          </cell>
          <cell r="C4725" t="str">
            <v xml:space="preserve">M     </v>
          </cell>
          <cell r="D4725" t="str">
            <v>AS</v>
          </cell>
          <cell r="E4725" t="str">
            <v>147,75</v>
          </cell>
        </row>
        <row r="4726">
          <cell r="A4726">
            <v>9853</v>
          </cell>
          <cell r="B4726" t="str">
            <v xml:space="preserve">TUBO PVC DE REVESTIMENTO GEOMECANICO NERVURADO REFORCADO, DN = 200 MM, COMPRIMENTO = 2 M                                                                                                                                                                                                                                                                                                                                                                                                                  </v>
          </cell>
          <cell r="C4726" t="str">
            <v xml:space="preserve">M     </v>
          </cell>
          <cell r="D4726" t="str">
            <v>AS</v>
          </cell>
          <cell r="E4726" t="str">
            <v>262,74</v>
          </cell>
        </row>
        <row r="4727">
          <cell r="A4727">
            <v>9854</v>
          </cell>
          <cell r="B4727" t="str">
            <v xml:space="preserve">TUBO PVC DE REVESTIMENTO GEOMECANICO NERVURADO STANDARD, DN = 154 MM, COMPRIMENTO = 2 M                                                                                                                                                                                                                                                                                                                                                                                                                   </v>
          </cell>
          <cell r="C4727" t="str">
            <v xml:space="preserve">M     </v>
          </cell>
          <cell r="D4727" t="str">
            <v>AS</v>
          </cell>
          <cell r="E4727" t="str">
            <v>115,12</v>
          </cell>
        </row>
        <row r="4728">
          <cell r="A4728">
            <v>9851</v>
          </cell>
          <cell r="B4728" t="str">
            <v xml:space="preserve">TUBO PVC DE REVESTIMENTO GEOMECANICO NERVURADO STANDARD, DN = 206 MM, COMPRIMENTO = 2 M                                                                                                                                                                                                                                                                                                                                                                                                                   </v>
          </cell>
          <cell r="C4728" t="str">
            <v xml:space="preserve">M     </v>
          </cell>
          <cell r="D4728" t="str">
            <v>AS</v>
          </cell>
          <cell r="E4728" t="str">
            <v>199,62</v>
          </cell>
        </row>
        <row r="4729">
          <cell r="A4729">
            <v>9855</v>
          </cell>
          <cell r="B4729" t="str">
            <v xml:space="preserve">TUBO PVC DE REVESTIMENTO GEOMECANICO NERVURADO STANDARD, DN = 250 MM, COMPRIMENTO = 2 M                                                                                                                                                                                                                                                                                                                                                                                                                   </v>
          </cell>
          <cell r="C4729" t="str">
            <v xml:space="preserve">M     </v>
          </cell>
          <cell r="D4729" t="str">
            <v>AS</v>
          </cell>
          <cell r="E4729" t="str">
            <v>333,89</v>
          </cell>
        </row>
        <row r="4730">
          <cell r="A4730">
            <v>9825</v>
          </cell>
          <cell r="B4730" t="str">
            <v xml:space="preserve">TUBO PVC DEFOFO, JEI, 1 MPA, DN 100 MM, PARA REDE DE AGUA (NBR 7665)                                                                                                                                                                                                                                                                                                                                                                                                                                      </v>
          </cell>
          <cell r="C4730" t="str">
            <v xml:space="preserve">M     </v>
          </cell>
          <cell r="D4730" t="str">
            <v>AS</v>
          </cell>
          <cell r="E4730" t="str">
            <v>54,27</v>
          </cell>
        </row>
        <row r="4731">
          <cell r="A4731">
            <v>9828</v>
          </cell>
          <cell r="B4731" t="str">
            <v xml:space="preserve">TUBO PVC DEFOFO, JEI, 1 MPA, DN 150 MM, PARA REDE DE  AGUA (NBR 7665)                                                                                                                                                                                                                                                                                                                                                                                                                                     </v>
          </cell>
          <cell r="C4731" t="str">
            <v xml:space="preserve">M     </v>
          </cell>
          <cell r="D4731" t="str">
            <v>AS</v>
          </cell>
          <cell r="E4731" t="str">
            <v>146,05</v>
          </cell>
        </row>
        <row r="4732">
          <cell r="A4732">
            <v>9829</v>
          </cell>
          <cell r="B4732" t="str">
            <v xml:space="preserve">TUBO PVC DEFOFO, JEI, 1 MPA, DN 200 MM, PARA REDE DE AGUA (NBR 7665)                                                                                                                                                                                                                                                                                                                                                                                                                                      </v>
          </cell>
          <cell r="C4732" t="str">
            <v xml:space="preserve">M     </v>
          </cell>
          <cell r="D4732" t="str">
            <v>AS</v>
          </cell>
          <cell r="E4732" t="str">
            <v>247,52</v>
          </cell>
        </row>
        <row r="4733">
          <cell r="A4733">
            <v>9826</v>
          </cell>
          <cell r="B4733" t="str">
            <v xml:space="preserve">TUBO PVC DEFOFO, JEI, 1 MPA, DN 250 MM, PARA REDE DE AGUA (NBR 7665)                                                                                                                                                                                                                                                                                                                                                                                                                                      </v>
          </cell>
          <cell r="C4733" t="str">
            <v xml:space="preserve">M     </v>
          </cell>
          <cell r="D4733" t="str">
            <v>AS</v>
          </cell>
          <cell r="E4733" t="str">
            <v>376,82</v>
          </cell>
        </row>
        <row r="4734">
          <cell r="A4734">
            <v>9827</v>
          </cell>
          <cell r="B4734" t="str">
            <v xml:space="preserve">TUBO PVC DEFOFO, JEI, 1 MPA, DN 300 MM, PARA REDE DE AGUA (NBR 7665)                                                                                                                                                                                                                                                                                                                                                                                                                                      </v>
          </cell>
          <cell r="C4734" t="str">
            <v xml:space="preserve">M     </v>
          </cell>
          <cell r="D4734" t="str">
            <v>AS</v>
          </cell>
          <cell r="E4734" t="str">
            <v>535,08</v>
          </cell>
        </row>
        <row r="4735">
          <cell r="A4735">
            <v>36374</v>
          </cell>
          <cell r="B4735" t="str">
            <v xml:space="preserve">TUBO PVC PBA JEI, CLASSE 12, DN 100 MM, PARA REDE DE AGUA (NBR 5647)                                                                                                                                                                                                                                                                                                                                                                                                                                      </v>
          </cell>
          <cell r="C4735" t="str">
            <v xml:space="preserve">M     </v>
          </cell>
          <cell r="D4735" t="str">
            <v>AS</v>
          </cell>
          <cell r="E4735" t="str">
            <v>65,05</v>
          </cell>
        </row>
        <row r="4736">
          <cell r="A4736">
            <v>36084</v>
          </cell>
          <cell r="B4736" t="str">
            <v xml:space="preserve">TUBO PVC PBA JEI, CLASSE 12, DN 50 MM, PARA REDE DE AGUA (NBR 5647)                                                                                                                                                                                                                                                                                                                                                                                                                                       </v>
          </cell>
          <cell r="C4736" t="str">
            <v xml:space="preserve">M     </v>
          </cell>
          <cell r="D4736" t="str">
            <v>AS</v>
          </cell>
          <cell r="E4736" t="str">
            <v>19,27</v>
          </cell>
        </row>
        <row r="4737">
          <cell r="A4737">
            <v>36373</v>
          </cell>
          <cell r="B4737" t="str">
            <v xml:space="preserve">TUBO PVC PBA JEI, CLASSE 12, DN 75 MM, PARA REDE DE AGUA (NBR 5647)                                                                                                                                                                                                                                                                                                                                                                                                                                       </v>
          </cell>
          <cell r="C4737" t="str">
            <v xml:space="preserve">M     </v>
          </cell>
          <cell r="D4737" t="str">
            <v>AS</v>
          </cell>
          <cell r="E4737" t="str">
            <v>40,02</v>
          </cell>
        </row>
        <row r="4738">
          <cell r="A4738">
            <v>36377</v>
          </cell>
          <cell r="B4738" t="str">
            <v xml:space="preserve">TUBO PVC PBA JEI, CLASSE 15, DN 100 MM, PARA REDE DE AGUA (NBR 5647)                                                                                                                                                                                                                                                                                                                                                                                                                                      </v>
          </cell>
          <cell r="C4738" t="str">
            <v xml:space="preserve">M     </v>
          </cell>
          <cell r="D4738" t="str">
            <v>AS</v>
          </cell>
          <cell r="E4738" t="str">
            <v>78,03</v>
          </cell>
        </row>
        <row r="4739">
          <cell r="A4739">
            <v>36375</v>
          </cell>
          <cell r="B4739" t="str">
            <v xml:space="preserve">TUBO PVC PBA JEI, CLASSE 15, DN 50 MM, PARA REDE DE AGUA (NBR 5647)                                                                                                                                                                                                                                                                                                                                                                                                                                       </v>
          </cell>
          <cell r="C4739" t="str">
            <v xml:space="preserve">M     </v>
          </cell>
          <cell r="D4739" t="str">
            <v>AS</v>
          </cell>
          <cell r="E4739" t="str">
            <v>23,78</v>
          </cell>
        </row>
        <row r="4740">
          <cell r="A4740">
            <v>36376</v>
          </cell>
          <cell r="B4740" t="str">
            <v xml:space="preserve">TUBO PVC PBA JEI, CLASSE 15, DN 75 MM, PARA REDE DE AGUA (NBR 5647)                                                                                                                                                                                                                                                                                                                                                                                                                                       </v>
          </cell>
          <cell r="C4740" t="str">
            <v xml:space="preserve">M     </v>
          </cell>
          <cell r="D4740" t="str">
            <v>AS</v>
          </cell>
          <cell r="E4740" t="str">
            <v>46,70</v>
          </cell>
        </row>
        <row r="4741">
          <cell r="A4741">
            <v>36380</v>
          </cell>
          <cell r="B4741" t="str">
            <v xml:space="preserve">TUBO PVC PBA JEI, CLASSE 20, DN 100 MM, PARA REDE DE AGUA (NBR 5647)                                                                                                                                                                                                                                                                                                                                                                                                                                      </v>
          </cell>
          <cell r="C4741" t="str">
            <v xml:space="preserve">M     </v>
          </cell>
          <cell r="D4741" t="str">
            <v>AS</v>
          </cell>
          <cell r="E4741" t="str">
            <v>97,56</v>
          </cell>
        </row>
        <row r="4742">
          <cell r="A4742">
            <v>36378</v>
          </cell>
          <cell r="B4742" t="str">
            <v xml:space="preserve">TUBO PVC PBA JEI, CLASSE 20, DN 50 MM, PARA REDE DE AGUA (NBR 5647)                                                                                                                                                                                                                                                                                                                                                                                                                                       </v>
          </cell>
          <cell r="C4742" t="str">
            <v xml:space="preserve">M     </v>
          </cell>
          <cell r="D4742" t="str">
            <v>AS</v>
          </cell>
          <cell r="E4742" t="str">
            <v>29,23</v>
          </cell>
        </row>
        <row r="4743">
          <cell r="A4743">
            <v>36379</v>
          </cell>
          <cell r="B4743" t="str">
            <v xml:space="preserve">TUBO PVC PBA JEI, CLASSE 20, DN 75 MM, PARA REDE DE AGUA (NBR 5647)                                                                                                                                                                                                                                                                                                                                                                                                                                       </v>
          </cell>
          <cell r="C4743" t="str">
            <v xml:space="preserve">M     </v>
          </cell>
          <cell r="D4743" t="str">
            <v>AS</v>
          </cell>
          <cell r="E4743" t="str">
            <v>58,93</v>
          </cell>
        </row>
        <row r="4744">
          <cell r="A4744">
            <v>9859</v>
          </cell>
          <cell r="B4744" t="str">
            <v xml:space="preserve">TUBO PVC ROSCAVEL, 3/4",  AGUA FRIA PREDIAL                                                                                                                                                                                                                                                                                                                                                                                                                                                               </v>
          </cell>
          <cell r="C4744" t="str">
            <v xml:space="preserve">M     </v>
          </cell>
          <cell r="D4744" t="str">
            <v>CR</v>
          </cell>
          <cell r="E4744" t="str">
            <v>13,22</v>
          </cell>
        </row>
        <row r="4745">
          <cell r="A4745">
            <v>9838</v>
          </cell>
          <cell r="B4745" t="str">
            <v xml:space="preserve">TUBO PVC SERIE NORMAL, DN 50 MM, PARA ESGOTO PREDIAL (NBR 5688)                                                                                                                                                                                                                                                                                                                                                                                                                                           </v>
          </cell>
          <cell r="C4745" t="str">
            <v xml:space="preserve">M     </v>
          </cell>
          <cell r="D4745" t="str">
            <v>CR</v>
          </cell>
          <cell r="E4745" t="str">
            <v>11,54</v>
          </cell>
        </row>
        <row r="4746">
          <cell r="A4746">
            <v>9837</v>
          </cell>
          <cell r="B4746" t="str">
            <v xml:space="preserve">TUBO PVC SERIE NORMAL, DN 75 MM, PARA ESGOTO PREDIAL (NBR 5688)                                                                                                                                                                                                                                                                                                                                                                                                                                           </v>
          </cell>
          <cell r="C4746" t="str">
            <v xml:space="preserve">M     </v>
          </cell>
          <cell r="D4746" t="str">
            <v>CR</v>
          </cell>
          <cell r="E4746" t="str">
            <v>15,15</v>
          </cell>
        </row>
        <row r="4747">
          <cell r="A4747">
            <v>44315</v>
          </cell>
          <cell r="B4747" t="str">
            <v xml:space="preserve">TUBO PVC, RIGIDO, CORRUGADO, PERFURADO DN 100 MM, PARA DRENAGEM, SISTEMA IRRIGACAO                                                                                                                                                                                                                                                                                                                                                                                                                        </v>
          </cell>
          <cell r="C4747" t="str">
            <v xml:space="preserve">M     </v>
          </cell>
          <cell r="D4747" t="str">
            <v>CR</v>
          </cell>
          <cell r="E4747" t="str">
            <v>62,64</v>
          </cell>
        </row>
        <row r="4748">
          <cell r="A4748">
            <v>9863</v>
          </cell>
          <cell r="B4748" t="str">
            <v xml:space="preserve">TUBO PVC, ROSCAVEL,  2 1/2", AGUA FRIA PREDIAL                                                                                                                                                                                                                                                                                                                                                                                                                                                            </v>
          </cell>
          <cell r="C4748" t="str">
            <v xml:space="preserve">M     </v>
          </cell>
          <cell r="D4748" t="str">
            <v>CR</v>
          </cell>
          <cell r="E4748" t="str">
            <v>79,88</v>
          </cell>
        </row>
        <row r="4749">
          <cell r="A4749">
            <v>9860</v>
          </cell>
          <cell r="B4749" t="str">
            <v xml:space="preserve">TUBO PVC, ROSCAVEL,  2", PARA AGUA FRIA PREDIAL                                                                                                                                                                                                                                                                                                                                                                                                                                                           </v>
          </cell>
          <cell r="C4749" t="str">
            <v xml:space="preserve">M     </v>
          </cell>
          <cell r="D4749" t="str">
            <v>CR</v>
          </cell>
          <cell r="E4749" t="str">
            <v>58,31</v>
          </cell>
        </row>
        <row r="4750">
          <cell r="A4750">
            <v>9862</v>
          </cell>
          <cell r="B4750" t="str">
            <v xml:space="preserve">TUBO PVC, ROSCAVEL, 1 1/2",  AGUA FRIA PREDIAL                                                                                                                                                                                                                                                                                                                                                                                                                                                            </v>
          </cell>
          <cell r="C4750" t="str">
            <v xml:space="preserve">M     </v>
          </cell>
          <cell r="D4750" t="str">
            <v>CR</v>
          </cell>
          <cell r="E4750" t="str">
            <v>40,74</v>
          </cell>
        </row>
        <row r="4751">
          <cell r="A4751">
            <v>9861</v>
          </cell>
          <cell r="B4751" t="str">
            <v xml:space="preserve">TUBO PVC, ROSCAVEL, 1 1/4", AGUA FRIA PREDIAL                                                                                                                                                                                                                                                                                                                                                                                                                                                             </v>
          </cell>
          <cell r="C4751" t="str">
            <v xml:space="preserve">M     </v>
          </cell>
          <cell r="D4751" t="str">
            <v>CR</v>
          </cell>
          <cell r="E4751" t="str">
            <v>32,00</v>
          </cell>
        </row>
        <row r="4752">
          <cell r="A4752">
            <v>9856</v>
          </cell>
          <cell r="B4752" t="str">
            <v xml:space="preserve">TUBO PVC, ROSCAVEL, 1/2", AGUA FRIA PREDIAL                                                                                                                                                                                                                                                                                                                                                                                                                                                               </v>
          </cell>
          <cell r="C4752" t="str">
            <v xml:space="preserve">M     </v>
          </cell>
          <cell r="D4752" t="str">
            <v>CR</v>
          </cell>
          <cell r="E4752" t="str">
            <v>10,32</v>
          </cell>
        </row>
        <row r="4753">
          <cell r="A4753">
            <v>9866</v>
          </cell>
          <cell r="B4753" t="str">
            <v xml:space="preserve">TUBO PVC, ROSCAVEL, 1", AGUA FRIA PREDIAL                                                                                                                                                                                                                                                                                                                                                                                                                                                                 </v>
          </cell>
          <cell r="C4753" t="str">
            <v xml:space="preserve">M     </v>
          </cell>
          <cell r="D4753" t="str">
            <v>CR</v>
          </cell>
          <cell r="E4753" t="str">
            <v>27,61</v>
          </cell>
        </row>
        <row r="4754">
          <cell r="A4754">
            <v>9841</v>
          </cell>
          <cell r="B4754" t="str">
            <v xml:space="preserve">TUBO PVC, SERIE R, DN 100 MM, PARA ESGOTO OU AGUAS PLUVIAIS PREDIAL (NBR 5688)                                                                                                                                                                                                                                                                                                                                                                                                                            </v>
          </cell>
          <cell r="C4754" t="str">
            <v xml:space="preserve">M     </v>
          </cell>
          <cell r="D4754" t="str">
            <v>CR</v>
          </cell>
          <cell r="E4754" t="str">
            <v>30,13</v>
          </cell>
        </row>
        <row r="4755">
          <cell r="A4755">
            <v>9840</v>
          </cell>
          <cell r="B4755" t="str">
            <v xml:space="preserve">TUBO PVC, SERIE R, DN 150 MM, PARA ESGOTO OU AGUAS PLUVIAIS PREDIAL (NBR 5688)                                                                                                                                                                                                                                                                                                                                                                                                                            </v>
          </cell>
          <cell r="C4755" t="str">
            <v xml:space="preserve">M     </v>
          </cell>
          <cell r="D4755" t="str">
            <v>CR</v>
          </cell>
          <cell r="E4755" t="str">
            <v>63,65</v>
          </cell>
        </row>
        <row r="4756">
          <cell r="A4756">
            <v>20067</v>
          </cell>
          <cell r="B4756" t="str">
            <v xml:space="preserve">TUBO PVC, SERIE R, DN 40 MM, PARA ESGOTO OU AGUAS PLUVIAIS PREDIAL (NBR 5688)                                                                                                                                                                                                                                                                                                                                                                                                                             </v>
          </cell>
          <cell r="C4756" t="str">
            <v xml:space="preserve">M     </v>
          </cell>
          <cell r="D4756" t="str">
            <v>CR</v>
          </cell>
          <cell r="E4756" t="str">
            <v>9,77</v>
          </cell>
        </row>
        <row r="4757">
          <cell r="A4757">
            <v>20068</v>
          </cell>
          <cell r="B4757" t="str">
            <v xml:space="preserve">TUBO PVC, SERIE R, DN 50 MM, PARA ESGOTO OU AGUAS PLUVIAIS PREDIAL (NBR 5688)                                                                                                                                                                                                                                                                                                                                                                                                                             </v>
          </cell>
          <cell r="C4757" t="str">
            <v xml:space="preserve">M     </v>
          </cell>
          <cell r="D4757" t="str">
            <v>CR</v>
          </cell>
          <cell r="E4757" t="str">
            <v>13,76</v>
          </cell>
        </row>
        <row r="4758">
          <cell r="A4758">
            <v>9839</v>
          </cell>
          <cell r="B4758" t="str">
            <v xml:space="preserve">TUBO PVC, SERIE R, DN 75 MM, PARA ESGOTO OU AGUAS PLUVIAIS PREDIAL (NBR 5688)                                                                                                                                                                                                                                                                                                                                                                                                                             </v>
          </cell>
          <cell r="C4758" t="str">
            <v xml:space="preserve">M     </v>
          </cell>
          <cell r="D4758" t="str">
            <v>CR</v>
          </cell>
          <cell r="E4758" t="str">
            <v>24,96</v>
          </cell>
        </row>
        <row r="4759">
          <cell r="A4759">
            <v>9870</v>
          </cell>
          <cell r="B4759" t="str">
            <v xml:space="preserve">TUBO PVC, SOLDAVEL, DE 110 MM, AGUA FRIA (NBR-5648)                                                                                                                                                                                                                                                                                                                                                                                                                                                       </v>
          </cell>
          <cell r="C4759" t="str">
            <v xml:space="preserve">M     </v>
          </cell>
          <cell r="D4759" t="str">
            <v>CR</v>
          </cell>
          <cell r="E4759" t="str">
            <v>119,13</v>
          </cell>
        </row>
        <row r="4760">
          <cell r="A4760">
            <v>9867</v>
          </cell>
          <cell r="B4760" t="str">
            <v xml:space="preserve">TUBO PVC, SOLDAVEL, DE 20 MM, AGUA FRIA (NBR-5648)                                                                                                                                                                                                                                                                                                                                                                                                                                                        </v>
          </cell>
          <cell r="C4760" t="str">
            <v xml:space="preserve">M     </v>
          </cell>
          <cell r="D4760" t="str">
            <v>CR</v>
          </cell>
          <cell r="E4760" t="str">
            <v>4,79</v>
          </cell>
        </row>
        <row r="4761">
          <cell r="A4761">
            <v>9868</v>
          </cell>
          <cell r="B4761" t="str">
            <v xml:space="preserve">TUBO PVC, SOLDAVEL, DE 25 MM, AGUA FRIA (NBR-5648)                                                                                                                                                                                                                                                                                                                                                                                                                                                        </v>
          </cell>
          <cell r="C4761" t="str">
            <v xml:space="preserve">M     </v>
          </cell>
          <cell r="D4761" t="str">
            <v xml:space="preserve">C </v>
          </cell>
          <cell r="E4761" t="str">
            <v>5,40</v>
          </cell>
        </row>
        <row r="4762">
          <cell r="A4762">
            <v>9869</v>
          </cell>
          <cell r="B4762" t="str">
            <v xml:space="preserve">TUBO PVC, SOLDAVEL, DE 32 MM, AGUA FRIA (NBR-5648)                                                                                                                                                                                                                                                                                                                                                                                                                                                        </v>
          </cell>
          <cell r="C4762" t="str">
            <v xml:space="preserve">M     </v>
          </cell>
          <cell r="D4762" t="str">
            <v>CR</v>
          </cell>
          <cell r="E4762" t="str">
            <v>11,65</v>
          </cell>
        </row>
        <row r="4763">
          <cell r="A4763">
            <v>9874</v>
          </cell>
          <cell r="B4763" t="str">
            <v xml:space="preserve">TUBO PVC, SOLDAVEL, DE 40 MM, AGUA FRIA (NBR-5648)                                                                                                                                                                                                                                                                                                                                                                                                                                                        </v>
          </cell>
          <cell r="C4763" t="str">
            <v xml:space="preserve">M     </v>
          </cell>
          <cell r="D4763" t="str">
            <v>CR</v>
          </cell>
          <cell r="E4763" t="str">
            <v>18,30</v>
          </cell>
        </row>
        <row r="4764">
          <cell r="A4764">
            <v>9875</v>
          </cell>
          <cell r="B4764" t="str">
            <v xml:space="preserve">TUBO PVC, SOLDAVEL, DE 50 MM, AGUA FRIA (NBR-5648)                                                                                                                                                                                                                                                                                                                                                                                                                                                        </v>
          </cell>
          <cell r="C4764" t="str">
            <v xml:space="preserve">M     </v>
          </cell>
          <cell r="D4764" t="str">
            <v>CR</v>
          </cell>
          <cell r="E4764" t="str">
            <v>20,07</v>
          </cell>
        </row>
        <row r="4765">
          <cell r="A4765">
            <v>9873</v>
          </cell>
          <cell r="B4765" t="str">
            <v xml:space="preserve">TUBO PVC, SOLDAVEL, DE 60 MM, AGUA FRIA (NBR-5648)                                                                                                                                                                                                                                                                                                                                                                                                                                                        </v>
          </cell>
          <cell r="C4765" t="str">
            <v xml:space="preserve">M     </v>
          </cell>
          <cell r="D4765" t="str">
            <v>CR</v>
          </cell>
          <cell r="E4765" t="str">
            <v>33,02</v>
          </cell>
        </row>
        <row r="4766">
          <cell r="A4766">
            <v>9871</v>
          </cell>
          <cell r="B4766" t="str">
            <v xml:space="preserve">TUBO PVC, SOLDAVEL, DE 75 MM, AGUA FRIA (NBR-5648)                                                                                                                                                                                                                                                                                                                                                                                                                                                        </v>
          </cell>
          <cell r="C4766" t="str">
            <v xml:space="preserve">M     </v>
          </cell>
          <cell r="D4766" t="str">
            <v>CR</v>
          </cell>
          <cell r="E4766" t="str">
            <v>54,72</v>
          </cell>
        </row>
        <row r="4767">
          <cell r="A4767">
            <v>9872</v>
          </cell>
          <cell r="B4767" t="str">
            <v xml:space="preserve">TUBO PVC, SOLDAVEL, DE 85 MM, AGUA FRIA (NBR-5648)                                                                                                                                                                                                                                                                                                                                                                                                                                                        </v>
          </cell>
          <cell r="C4767" t="str">
            <v xml:space="preserve">M     </v>
          </cell>
          <cell r="D4767" t="str">
            <v>CR</v>
          </cell>
          <cell r="E4767" t="str">
            <v>76,13</v>
          </cell>
        </row>
        <row r="4768">
          <cell r="A4768">
            <v>7667</v>
          </cell>
          <cell r="B4768" t="str">
            <v xml:space="preserve">TUBO 26" EM CHAPA PRETA, E= 3/16", 147 KG/6 M                                                                                                                                                                                                                                                                                                                                                                                                                                                             </v>
          </cell>
          <cell r="C4768" t="str">
            <v xml:space="preserve">M     </v>
          </cell>
          <cell r="D4768" t="str">
            <v>AS</v>
          </cell>
          <cell r="E4768" t="str">
            <v>3.808,33</v>
          </cell>
        </row>
        <row r="4769">
          <cell r="A4769">
            <v>7660</v>
          </cell>
          <cell r="B4769" t="str">
            <v xml:space="preserve">TUBO 30" EM CHAPA PRETA, E= 1/4", 175 KG/6 M                                                                                                                                                                                                                                                                                                                                                                                                                                                              </v>
          </cell>
          <cell r="C4769" t="str">
            <v xml:space="preserve">M     </v>
          </cell>
          <cell r="D4769" t="str">
            <v>AS</v>
          </cell>
          <cell r="E4769" t="str">
            <v>4.854,72</v>
          </cell>
        </row>
        <row r="4770">
          <cell r="A4770">
            <v>7676</v>
          </cell>
          <cell r="B4770" t="str">
            <v xml:space="preserve">TUBO 30" EM CHAPA PRETA, E= 3/8", 177 KG/6 M                                                                                                                                                                                                                                                                                                                                                                                                                                                              </v>
          </cell>
          <cell r="C4770" t="str">
            <v xml:space="preserve">M     </v>
          </cell>
          <cell r="D4770" t="str">
            <v>AS</v>
          </cell>
          <cell r="E4770" t="str">
            <v>4.910,20</v>
          </cell>
        </row>
        <row r="4771">
          <cell r="A4771">
            <v>12426</v>
          </cell>
          <cell r="B4771" t="str">
            <v xml:space="preserve">UNIAO COM ASSENTO CONICO DE BRONZE, DIAMETRO 1/2"                                                                                                                                                                                                                                                                                                                                                                                                                                                         </v>
          </cell>
          <cell r="C4771" t="str">
            <v xml:space="preserve">UN    </v>
          </cell>
          <cell r="D4771" t="str">
            <v>AS</v>
          </cell>
          <cell r="E4771" t="str">
            <v>46,88</v>
          </cell>
        </row>
        <row r="4772">
          <cell r="A4772">
            <v>12425</v>
          </cell>
          <cell r="B4772" t="str">
            <v xml:space="preserve">UNIAO COM ASSENTO CONICO DE BRONZE, DIAMETRO 1"                                                                                                                                                                                                                                                                                                                                                                                                                                                           </v>
          </cell>
          <cell r="C4772" t="str">
            <v xml:space="preserve">UN    </v>
          </cell>
          <cell r="D4772" t="str">
            <v>AS</v>
          </cell>
          <cell r="E4772" t="str">
            <v>64,41</v>
          </cell>
        </row>
        <row r="4773">
          <cell r="A4773">
            <v>12427</v>
          </cell>
          <cell r="B4773" t="str">
            <v xml:space="preserve">UNIAO COM ASSENTO CONICO DE BRONZE, DIAMETRO 2 1/2"                                                                                                                                                                                                                                                                                                                                                                                                                                                       </v>
          </cell>
          <cell r="C4773" t="str">
            <v xml:space="preserve">UN    </v>
          </cell>
          <cell r="D4773" t="str">
            <v>AS</v>
          </cell>
          <cell r="E4773" t="str">
            <v>267,37</v>
          </cell>
        </row>
        <row r="4774">
          <cell r="A4774">
            <v>12428</v>
          </cell>
          <cell r="B4774" t="str">
            <v xml:space="preserve">UNIAO COM ASSENTO CONICO DE BRONZE, DIAMETRO 2'                                                                                                                                                                                                                                                                                                                                                                                                                                                           </v>
          </cell>
          <cell r="C4774" t="str">
            <v xml:space="preserve">UN    </v>
          </cell>
          <cell r="D4774" t="str">
            <v>AS</v>
          </cell>
          <cell r="E4774" t="str">
            <v>171,61</v>
          </cell>
        </row>
        <row r="4775">
          <cell r="A4775">
            <v>12430</v>
          </cell>
          <cell r="B4775" t="str">
            <v xml:space="preserve">UNIAO COM ASSENTO CONICO DE BRONZE, DIAMETRO 3/4"                                                                                                                                                                                                                                                                                                                                                                                                                                                         </v>
          </cell>
          <cell r="C4775" t="str">
            <v xml:space="preserve">UN    </v>
          </cell>
          <cell r="D4775" t="str">
            <v>AS</v>
          </cell>
          <cell r="E4775" t="str">
            <v>57,48</v>
          </cell>
        </row>
        <row r="4776">
          <cell r="A4776">
            <v>12429</v>
          </cell>
          <cell r="B4776" t="str">
            <v xml:space="preserve">UNIAO COM ASSENTO CONICO DE BRONZE, DIAMETRO 3"                                                                                                                                                                                                                                                                                                                                                                                                                                                           </v>
          </cell>
          <cell r="C4776" t="str">
            <v xml:space="preserve">UN    </v>
          </cell>
          <cell r="D4776" t="str">
            <v>AS</v>
          </cell>
          <cell r="E4776" t="str">
            <v>432,34</v>
          </cell>
        </row>
        <row r="4777">
          <cell r="A4777">
            <v>12431</v>
          </cell>
          <cell r="B4777" t="str">
            <v xml:space="preserve">UNIAO COM ASSENTO CONICO DE BRONZE, DIAMETRO 4"                                                                                                                                                                                                                                                                                                                                                                                                                                                           </v>
          </cell>
          <cell r="C4777" t="str">
            <v xml:space="preserve">UN    </v>
          </cell>
          <cell r="D4777" t="str">
            <v>AS</v>
          </cell>
          <cell r="E4777" t="str">
            <v>735,77</v>
          </cell>
        </row>
        <row r="4778">
          <cell r="A4778">
            <v>12432</v>
          </cell>
          <cell r="B4778" t="str">
            <v xml:space="preserve">UNIAO COM ASSENTO CONICO DE FERRO LONGO (MACHO-FEMEA), DIAMETRO 1 1/2"                                                                                                                                                                                                                                                                                                                                                                                                                                    </v>
          </cell>
          <cell r="C4778" t="str">
            <v xml:space="preserve">UN    </v>
          </cell>
          <cell r="D4778" t="str">
            <v>AS</v>
          </cell>
          <cell r="E4778" t="str">
            <v>151,32</v>
          </cell>
        </row>
        <row r="4779">
          <cell r="A4779">
            <v>12434</v>
          </cell>
          <cell r="B4779" t="str">
            <v xml:space="preserve">UNIAO COM ASSENTO CONICO DE FERRO LONGO (MACHO-FEMEA), DIAMETRO 1/2"                                                                                                                                                                                                                                                                                                                                                                                                                                      </v>
          </cell>
          <cell r="C4779" t="str">
            <v xml:space="preserve">UN    </v>
          </cell>
          <cell r="D4779" t="str">
            <v>AS</v>
          </cell>
          <cell r="E4779" t="str">
            <v>49,31</v>
          </cell>
        </row>
        <row r="4780">
          <cell r="A4780">
            <v>12433</v>
          </cell>
          <cell r="B4780" t="str">
            <v xml:space="preserve">UNIAO COM ASSENTO CONICO DE FERRO LONGO (MACHO-FEMEA), DIAMETRO 1"                                                                                                                                                                                                                                                                                                                                                                                                                                        </v>
          </cell>
          <cell r="C4780" t="str">
            <v xml:space="preserve">UN    </v>
          </cell>
          <cell r="D4780" t="str">
            <v>AS</v>
          </cell>
          <cell r="E4780" t="str">
            <v>96,33</v>
          </cell>
        </row>
        <row r="4781">
          <cell r="A4781">
            <v>12435</v>
          </cell>
          <cell r="B4781" t="str">
            <v xml:space="preserve">UNIAO COM ASSENTO CONICO DE FERRO LONGO (MACHO-FEMEA), DIAMETRO 2 1/2"                                                                                                                                                                                                                                                                                                                                                                                                                                    </v>
          </cell>
          <cell r="C4781" t="str">
            <v xml:space="preserve">UN    </v>
          </cell>
          <cell r="D4781" t="str">
            <v>AS</v>
          </cell>
          <cell r="E4781" t="str">
            <v>298,13</v>
          </cell>
        </row>
        <row r="4782">
          <cell r="A4782">
            <v>12437</v>
          </cell>
          <cell r="B4782" t="str">
            <v xml:space="preserve">UNIAO COM ASSENTO CONICO DE FERRO LONGO (MACHO-FEMEA), DIAMETRO 2"                                                                                                                                                                                                                                                                                                                                                                                                                                        </v>
          </cell>
          <cell r="C4782" t="str">
            <v xml:space="preserve">UN    </v>
          </cell>
          <cell r="D4782" t="str">
            <v>AS</v>
          </cell>
          <cell r="E4782" t="str">
            <v>240,78</v>
          </cell>
        </row>
        <row r="4783">
          <cell r="A4783">
            <v>12439</v>
          </cell>
          <cell r="B4783" t="str">
            <v xml:space="preserve">UNIAO COM ASSENTO CONICO DE FERRO LONGO (MACHO-FEMEA), DIAMETRO 3/4"                                                                                                                                                                                                                                                                                                                                                                                                                                      </v>
          </cell>
          <cell r="C4783" t="str">
            <v xml:space="preserve">UN    </v>
          </cell>
          <cell r="D4783" t="str">
            <v>AS</v>
          </cell>
          <cell r="E4783" t="str">
            <v>77,28</v>
          </cell>
        </row>
        <row r="4784">
          <cell r="A4784">
            <v>12438</v>
          </cell>
          <cell r="B4784" t="str">
            <v xml:space="preserve">UNIAO COM ASSENTO CONICO DE FERRO LONGO (MACHO-FEMEA), DIAMETRO 3'                                                                                                                                                                                                                                                                                                                                                                                                                                        </v>
          </cell>
          <cell r="C4784" t="str">
            <v xml:space="preserve">UN    </v>
          </cell>
          <cell r="D4784" t="str">
            <v>AS</v>
          </cell>
          <cell r="E4784" t="str">
            <v>435,74</v>
          </cell>
        </row>
        <row r="4785">
          <cell r="A4785">
            <v>12436</v>
          </cell>
          <cell r="B4785" t="str">
            <v xml:space="preserve">UNIAO COM ASSENTO CONICO DE FERRO LONGO (MACHO-FEMEA), DIAMETRO 4"                                                                                                                                                                                                                                                                                                                                                                                                                                        </v>
          </cell>
          <cell r="C4785" t="str">
            <v xml:space="preserve">UN    </v>
          </cell>
          <cell r="D4785" t="str">
            <v>AS</v>
          </cell>
          <cell r="E4785" t="str">
            <v>550,43</v>
          </cell>
        </row>
        <row r="4786">
          <cell r="A4786">
            <v>36357</v>
          </cell>
          <cell r="B4786" t="str">
            <v xml:space="preserve">UNIAO COM FLANGE PPR, DN 40 MM, PARA AGUA QUENTE PREDIAL                                                                                                                                                                                                                                                                                                                                                                                                                                                  </v>
          </cell>
          <cell r="C4786" t="str">
            <v xml:space="preserve">UN    </v>
          </cell>
          <cell r="D4786" t="str">
            <v>AS</v>
          </cell>
          <cell r="E4786" t="str">
            <v>132,33</v>
          </cell>
        </row>
        <row r="4787">
          <cell r="A4787">
            <v>12424</v>
          </cell>
          <cell r="B4787" t="str">
            <v xml:space="preserve">UNIAO DE FERRO GALVANIZADO, COM ASSENTO CONICO DE BRONZE, DE 1 1/2"                                                                                                                                                                                                                                                                                                                                                                                                                                       </v>
          </cell>
          <cell r="C4787" t="str">
            <v xml:space="preserve">UN    </v>
          </cell>
          <cell r="D4787" t="str">
            <v>AS</v>
          </cell>
          <cell r="E4787" t="str">
            <v>99,18</v>
          </cell>
        </row>
        <row r="4788">
          <cell r="A4788">
            <v>12440</v>
          </cell>
          <cell r="B4788" t="str">
            <v xml:space="preserve">UNIAO DE FERRO GALVANIZADO, COM ASSENTO CONICO DE BRONZE, DE 1 1/4"                                                                                                                                                                                                                                                                                                                                                                                                                                       </v>
          </cell>
          <cell r="C4788" t="str">
            <v xml:space="preserve">UN    </v>
          </cell>
          <cell r="D4788" t="str">
            <v>AS</v>
          </cell>
          <cell r="E4788" t="str">
            <v>95,87</v>
          </cell>
        </row>
        <row r="4789">
          <cell r="A4789">
            <v>9884</v>
          </cell>
          <cell r="B4789" t="str">
            <v xml:space="preserve">UNIAO DE FERRO GALVANIZADO, COM ROSCA BSP, COM ASSENTO PLANO, DE 1 1/2"                                                                                                                                                                                                                                                                                                                                                                                                                                   </v>
          </cell>
          <cell r="C4789" t="str">
            <v xml:space="preserve">UN    </v>
          </cell>
          <cell r="D4789" t="str">
            <v>AS</v>
          </cell>
          <cell r="E4789" t="str">
            <v>71,51</v>
          </cell>
        </row>
        <row r="4790">
          <cell r="A4790">
            <v>9888</v>
          </cell>
          <cell r="B4790" t="str">
            <v xml:space="preserve">UNIAO DE FERRO GALVANIZADO, COM ROSCA BSP, COM ASSENTO PLANO, DE 1 1/4"                                                                                                                                                                                                                                                                                                                                                                                                                                   </v>
          </cell>
          <cell r="C4790" t="str">
            <v xml:space="preserve">UN    </v>
          </cell>
          <cell r="D4790" t="str">
            <v>AS</v>
          </cell>
          <cell r="E4790" t="str">
            <v>57,45</v>
          </cell>
        </row>
        <row r="4791">
          <cell r="A4791">
            <v>9883</v>
          </cell>
          <cell r="B4791" t="str">
            <v xml:space="preserve">UNIAO DE FERRO GALVANIZADO, COM ROSCA BSP, COM ASSENTO PLANO, DE 1/2"                                                                                                                                                                                                                                                                                                                                                                                                                                     </v>
          </cell>
          <cell r="C4791" t="str">
            <v xml:space="preserve">UN    </v>
          </cell>
          <cell r="D4791" t="str">
            <v>AS</v>
          </cell>
          <cell r="E4791" t="str">
            <v>25,07</v>
          </cell>
        </row>
        <row r="4792">
          <cell r="A4792">
            <v>9886</v>
          </cell>
          <cell r="B4792" t="str">
            <v xml:space="preserve">UNIAO DE FERRO GALVANIZADO, COM ROSCA BSP, COM ASSENTO PLANO, DE 1"                                                                                                                                                                                                                                                                                                                                                                                                                                       </v>
          </cell>
          <cell r="C4792" t="str">
            <v xml:space="preserve">UN    </v>
          </cell>
          <cell r="D4792" t="str">
            <v>AS</v>
          </cell>
          <cell r="E4792" t="str">
            <v>34,34</v>
          </cell>
        </row>
        <row r="4793">
          <cell r="A4793">
            <v>9889</v>
          </cell>
          <cell r="B4793" t="str">
            <v xml:space="preserve">UNIAO DE FERRO GALVANIZADO, COM ROSCA BSP, COM ASSENTO PLANO, DE 2 1/2"                                                                                                                                                                                                                                                                                                                                                                                                                                   </v>
          </cell>
          <cell r="C4793" t="str">
            <v xml:space="preserve">UN    </v>
          </cell>
          <cell r="D4793" t="str">
            <v>AS</v>
          </cell>
          <cell r="E4793" t="str">
            <v>173,97</v>
          </cell>
        </row>
        <row r="4794">
          <cell r="A4794">
            <v>9887</v>
          </cell>
          <cell r="B4794" t="str">
            <v xml:space="preserve">UNIAO DE FERRO GALVANIZADO, COM ROSCA BSP, COM ASSENTO PLANO, DE 2"                                                                                                                                                                                                                                                                                                                                                                                                                                       </v>
          </cell>
          <cell r="C4794" t="str">
            <v xml:space="preserve">UN    </v>
          </cell>
          <cell r="D4794" t="str">
            <v>AS</v>
          </cell>
          <cell r="E4794" t="str">
            <v>105,15</v>
          </cell>
        </row>
        <row r="4795">
          <cell r="A4795">
            <v>9885</v>
          </cell>
          <cell r="B4795" t="str">
            <v xml:space="preserve">UNIAO DE FERRO GALVANIZADO, COM ROSCA BSP, COM ASSENTO PLANO, DE 3/4"                                                                                                                                                                                                                                                                                                                                                                                                                                     </v>
          </cell>
          <cell r="C4795" t="str">
            <v xml:space="preserve">UN    </v>
          </cell>
          <cell r="D4795" t="str">
            <v>AS</v>
          </cell>
          <cell r="E4795" t="str">
            <v>33,20</v>
          </cell>
        </row>
        <row r="4796">
          <cell r="A4796">
            <v>9890</v>
          </cell>
          <cell r="B4796" t="str">
            <v xml:space="preserve">UNIAO DE FERRO GALVANIZADO, COM ROSCA BSP, COM ASSENTO PLANO, DE 3"                                                                                                                                                                                                                                                                                                                                                                                                                                       </v>
          </cell>
          <cell r="C4796" t="str">
            <v xml:space="preserve">UN    </v>
          </cell>
          <cell r="D4796" t="str">
            <v>AS</v>
          </cell>
          <cell r="E4796" t="str">
            <v>269,53</v>
          </cell>
        </row>
        <row r="4797">
          <cell r="A4797">
            <v>9891</v>
          </cell>
          <cell r="B4797" t="str">
            <v xml:space="preserve">UNIAO DE FERRO GALVANIZADO, COM ROSCA BSP, COM ASSENTO PLANO, DE 4"                                                                                                                                                                                                                                                                                                                                                                                                                                       </v>
          </cell>
          <cell r="C4797" t="str">
            <v xml:space="preserve">UN    </v>
          </cell>
          <cell r="D4797" t="str">
            <v>AS</v>
          </cell>
          <cell r="E4797" t="str">
            <v>378,37</v>
          </cell>
        </row>
        <row r="4798">
          <cell r="A4798">
            <v>36313</v>
          </cell>
          <cell r="B4798" t="str">
            <v xml:space="preserve">UNIAO DUPLA PPR, DN 20 MM, PARA AGUA QUENTE PREDIAL                                                                                                                                                                                                                                                                                                                                                                                                                                                       </v>
          </cell>
          <cell r="C4798" t="str">
            <v xml:space="preserve">UN    </v>
          </cell>
          <cell r="D4798" t="str">
            <v>AS</v>
          </cell>
          <cell r="E4798" t="str">
            <v>13,85</v>
          </cell>
        </row>
        <row r="4799">
          <cell r="A4799">
            <v>36316</v>
          </cell>
          <cell r="B4799" t="str">
            <v xml:space="preserve">UNIAO DUPLA PPR, DN 25 MM, PARA AGUA QUENTE PREDIAL                                                                                                                                                                                                                                                                                                                                                                                                                                                       </v>
          </cell>
          <cell r="C4799" t="str">
            <v xml:space="preserve">UN    </v>
          </cell>
          <cell r="D4799" t="str">
            <v>AS</v>
          </cell>
          <cell r="E4799" t="str">
            <v>21,57</v>
          </cell>
        </row>
        <row r="4800">
          <cell r="A4800">
            <v>64</v>
          </cell>
          <cell r="B4800" t="str">
            <v xml:space="preserve">UNIAO EM POLIPROPILENO (PP), PARA TUBO EM PEAD, 20 MM - LIGACAO PREDIAL DE AGUA                                                                                                                                                                                                                                                                                                                                                                                                                           </v>
          </cell>
          <cell r="C4800" t="str">
            <v xml:space="preserve">UN    </v>
          </cell>
          <cell r="D4800" t="str">
            <v>AS</v>
          </cell>
          <cell r="E4800" t="str">
            <v>5,16</v>
          </cell>
        </row>
        <row r="4801">
          <cell r="A4801">
            <v>37423</v>
          </cell>
          <cell r="B4801" t="str">
            <v xml:space="preserve">UNIAO EM POLIPROPILENO (PP), PARA TUBO EM PEAD, 32 MM - LIGACAO PREDIAL DE AGUA                                                                                                                                                                                                                                                                                                                                                                                                                           </v>
          </cell>
          <cell r="C4801" t="str">
            <v xml:space="preserve">UN    </v>
          </cell>
          <cell r="D4801" t="str">
            <v>AS</v>
          </cell>
          <cell r="E4801" t="str">
            <v>12,75</v>
          </cell>
        </row>
        <row r="4802">
          <cell r="A4802">
            <v>9892</v>
          </cell>
          <cell r="B4802" t="str">
            <v xml:space="preserve">UNIAO PVC, ROSCAVEL 1/2",  AGUA FRIA PREDIAL                                                                                                                                                                                                                                                                                                                                                                                                                                                              </v>
          </cell>
          <cell r="C4802" t="str">
            <v xml:space="preserve">UN    </v>
          </cell>
          <cell r="D4802" t="str">
            <v>CR</v>
          </cell>
          <cell r="E4802" t="str">
            <v>8,76</v>
          </cell>
        </row>
        <row r="4803">
          <cell r="A4803">
            <v>9901</v>
          </cell>
          <cell r="B4803" t="str">
            <v xml:space="preserve">UNIAO PVC, ROSCAVEL, 1 1/2",  AGUA FRIA PREDIAL                                                                                                                                                                                                                                                                                                                                                                                                                                                           </v>
          </cell>
          <cell r="C4803" t="str">
            <v xml:space="preserve">UN    </v>
          </cell>
          <cell r="D4803" t="str">
            <v>CR</v>
          </cell>
          <cell r="E4803" t="str">
            <v>42,40</v>
          </cell>
        </row>
        <row r="4804">
          <cell r="A4804">
            <v>9900</v>
          </cell>
          <cell r="B4804" t="str">
            <v xml:space="preserve">UNIAO PVC, ROSCAVEL, 1",  AGUA FRIA PREDIAL                                                                                                                                                                                                                                                                                                                                                                                                                                                               </v>
          </cell>
          <cell r="C4804" t="str">
            <v xml:space="preserve">UN    </v>
          </cell>
          <cell r="D4804" t="str">
            <v>CR</v>
          </cell>
          <cell r="E4804" t="str">
            <v>24,57</v>
          </cell>
        </row>
        <row r="4805">
          <cell r="A4805">
            <v>9899</v>
          </cell>
          <cell r="B4805" t="str">
            <v xml:space="preserve">UNIAO PVC, ROSCAVEL, 3/4",  AGUA FRIA PREDIAL                                                                                                                                                                                                                                                                                                                                                                                                                                                             </v>
          </cell>
          <cell r="C4805" t="str">
            <v xml:space="preserve">UN    </v>
          </cell>
          <cell r="D4805" t="str">
            <v>CR</v>
          </cell>
          <cell r="E4805" t="str">
            <v>11,02</v>
          </cell>
        </row>
        <row r="4806">
          <cell r="A4806">
            <v>9908</v>
          </cell>
          <cell r="B4806" t="str">
            <v xml:space="preserve">UNIAO PVC, SOLDAVEL, 110 MM,  PARA AGUA FRIA PREDIAL                                                                                                                                                                                                                                                                                                                                                                                                                                                      </v>
          </cell>
          <cell r="C4806" t="str">
            <v xml:space="preserve">UN    </v>
          </cell>
          <cell r="D4806" t="str">
            <v>CR</v>
          </cell>
          <cell r="E4806" t="str">
            <v>495,26</v>
          </cell>
        </row>
        <row r="4807">
          <cell r="A4807">
            <v>9905</v>
          </cell>
          <cell r="B4807" t="str">
            <v xml:space="preserve">UNIAO PVC, SOLDAVEL, 20 MM,  PARA AGUA FRIA PREDIAL                                                                                                                                                                                                                                                                                                                                                                                                                                                       </v>
          </cell>
          <cell r="C4807" t="str">
            <v xml:space="preserve">UN    </v>
          </cell>
          <cell r="D4807" t="str">
            <v>CR</v>
          </cell>
          <cell r="E4807" t="str">
            <v>8,62</v>
          </cell>
        </row>
        <row r="4808">
          <cell r="A4808">
            <v>9906</v>
          </cell>
          <cell r="B4808" t="str">
            <v xml:space="preserve">UNIAO PVC, SOLDAVEL, 25 MM,  PARA AGUA FRIA PREDIAL                                                                                                                                                                                                                                                                                                                                                                                                                                                       </v>
          </cell>
          <cell r="C4808" t="str">
            <v xml:space="preserve">UN    </v>
          </cell>
          <cell r="D4808" t="str">
            <v>CR</v>
          </cell>
          <cell r="E4808" t="str">
            <v>10,39</v>
          </cell>
        </row>
        <row r="4809">
          <cell r="A4809">
            <v>9895</v>
          </cell>
          <cell r="B4809" t="str">
            <v xml:space="preserve">UNIAO PVC, SOLDAVEL, 32 MM,  PARA AGUA FRIA PREDIAL                                                                                                                                                                                                                                                                                                                                                                                                                                                       </v>
          </cell>
          <cell r="C4809" t="str">
            <v xml:space="preserve">UN    </v>
          </cell>
          <cell r="D4809" t="str">
            <v>CR</v>
          </cell>
          <cell r="E4809" t="str">
            <v>17,50</v>
          </cell>
        </row>
        <row r="4810">
          <cell r="A4810">
            <v>9894</v>
          </cell>
          <cell r="B4810" t="str">
            <v xml:space="preserve">UNIAO PVC, SOLDAVEL, 40 MM,  PARA AGUA FRIA PREDIAL                                                                                                                                                                                                                                                                                                                                                                                                                                                       </v>
          </cell>
          <cell r="C4810" t="str">
            <v xml:space="preserve">UN    </v>
          </cell>
          <cell r="D4810" t="str">
            <v>CR</v>
          </cell>
          <cell r="E4810" t="str">
            <v>33,65</v>
          </cell>
        </row>
        <row r="4811">
          <cell r="A4811">
            <v>9897</v>
          </cell>
          <cell r="B4811" t="str">
            <v xml:space="preserve">UNIAO PVC, SOLDAVEL, 50 MM,  PARA AGUA FRIA PREDIAL                                                                                                                                                                                                                                                                                                                                                                                                                                                       </v>
          </cell>
          <cell r="C4811" t="str">
            <v xml:space="preserve">UN    </v>
          </cell>
          <cell r="D4811" t="str">
            <v>CR</v>
          </cell>
          <cell r="E4811" t="str">
            <v>35,93</v>
          </cell>
        </row>
        <row r="4812">
          <cell r="A4812">
            <v>9910</v>
          </cell>
          <cell r="B4812" t="str">
            <v xml:space="preserve">UNIAO PVC, SOLDAVEL, 60 MM,  PARA AGUA FRIA PREDIAL                                                                                                                                                                                                                                                                                                                                                                                                                                                       </v>
          </cell>
          <cell r="C4812" t="str">
            <v xml:space="preserve">UN    </v>
          </cell>
          <cell r="D4812" t="str">
            <v>CR</v>
          </cell>
          <cell r="E4812" t="str">
            <v>93,48</v>
          </cell>
        </row>
        <row r="4813">
          <cell r="A4813">
            <v>9909</v>
          </cell>
          <cell r="B4813" t="str">
            <v xml:space="preserve">UNIAO PVC, SOLDAVEL, 75 MM,  PARA AGUA FRIA PREDIAL                                                                                                                                                                                                                                                                                                                                                                                                                                                       </v>
          </cell>
          <cell r="C4813" t="str">
            <v xml:space="preserve">UN    </v>
          </cell>
          <cell r="D4813" t="str">
            <v>CR</v>
          </cell>
          <cell r="E4813" t="str">
            <v>190,39</v>
          </cell>
        </row>
        <row r="4814">
          <cell r="A4814">
            <v>9907</v>
          </cell>
          <cell r="B4814" t="str">
            <v xml:space="preserve">UNIAO PVC, SOLDAVEL, 85 MM,  PARA AGUA FRIA PREDIAL                                                                                                                                                                                                                                                                                                                                                                                                                                                       </v>
          </cell>
          <cell r="C4814" t="str">
            <v xml:space="preserve">UN    </v>
          </cell>
          <cell r="D4814" t="str">
            <v>CR</v>
          </cell>
          <cell r="E4814" t="str">
            <v>224,79</v>
          </cell>
        </row>
        <row r="4815">
          <cell r="A4815">
            <v>20973</v>
          </cell>
          <cell r="B4815" t="str">
            <v xml:space="preserve">UNIAO TIPO STORZ, COM EMPATACAO INTERNA TIPO ANEL DE EXPANSAO, ENGATE RAPIDO 1 1/2", PARA MANGUEIRA DE COMBATE A INCENDIO PREDIAL                                                                                                                                                                                                                                                                                                                                                                         </v>
          </cell>
          <cell r="C4815" t="str">
            <v xml:space="preserve">UN    </v>
          </cell>
          <cell r="D4815" t="str">
            <v>AS</v>
          </cell>
          <cell r="E4815" t="str">
            <v>180,66</v>
          </cell>
        </row>
        <row r="4816">
          <cell r="A4816">
            <v>20974</v>
          </cell>
          <cell r="B4816" t="str">
            <v xml:space="preserve">UNIAO TIPO STORZ, COM EMPATACAO INTERNA TIPO ANEL DE EXPANSAO, ENGATE RAPIDO 2 1/2", PARA MANGUEIRA DE COMBATE A INCENDIO PREDIAL                                                                                                                                                                                                                                                                                                                                                                         </v>
          </cell>
          <cell r="C4816" t="str">
            <v xml:space="preserve">UN    </v>
          </cell>
          <cell r="D4816" t="str">
            <v>AS</v>
          </cell>
          <cell r="E4816" t="str">
            <v>258,47</v>
          </cell>
        </row>
        <row r="4817">
          <cell r="A4817">
            <v>37989</v>
          </cell>
          <cell r="B4817" t="str">
            <v xml:space="preserve">UNIAO, CPVC, SOLDAVEL, 15 MM, PARA AGUA QUENTE PREDIAL                                                                                                                                                                                                                                                                                                                                                                                                                                                    </v>
          </cell>
          <cell r="C4817" t="str">
            <v xml:space="preserve">UN    </v>
          </cell>
          <cell r="D4817" t="str">
            <v>CR</v>
          </cell>
          <cell r="E4817" t="str">
            <v>13,78</v>
          </cell>
        </row>
        <row r="4818">
          <cell r="A4818">
            <v>37990</v>
          </cell>
          <cell r="B4818" t="str">
            <v xml:space="preserve">UNIAO, CPVC, SOLDAVEL, 22 MM, PARA AGUA QUENTE PREDIAL                                                                                                                                                                                                                                                                                                                                                                                                                                                    </v>
          </cell>
          <cell r="C4818" t="str">
            <v xml:space="preserve">UN    </v>
          </cell>
          <cell r="D4818" t="str">
            <v>CR</v>
          </cell>
          <cell r="E4818" t="str">
            <v>15,19</v>
          </cell>
        </row>
        <row r="4819">
          <cell r="A4819">
            <v>37991</v>
          </cell>
          <cell r="B4819" t="str">
            <v xml:space="preserve">UNIAO, CPVC, SOLDAVEL, 28 MM, PARA AGUA QUENTE PREDIAL                                                                                                                                                                                                                                                                                                                                                                                                                                                    </v>
          </cell>
          <cell r="C4819" t="str">
            <v xml:space="preserve">UN    </v>
          </cell>
          <cell r="D4819" t="str">
            <v>CR</v>
          </cell>
          <cell r="E4819" t="str">
            <v>20,22</v>
          </cell>
        </row>
        <row r="4820">
          <cell r="A4820">
            <v>37992</v>
          </cell>
          <cell r="B4820" t="str">
            <v xml:space="preserve">UNIAO, CPVC, SOLDAVEL, 35 MM, PARA AGUA QUENTE PREDIAL                                                                                                                                                                                                                                                                                                                                                                                                                                                    </v>
          </cell>
          <cell r="C4820" t="str">
            <v xml:space="preserve">UN    </v>
          </cell>
          <cell r="D4820" t="str">
            <v>CR</v>
          </cell>
          <cell r="E4820" t="str">
            <v>31,38</v>
          </cell>
        </row>
        <row r="4821">
          <cell r="A4821">
            <v>37993</v>
          </cell>
          <cell r="B4821" t="str">
            <v xml:space="preserve">UNIAO, CPVC, SOLDAVEL, 42 MM, PARA AGUA QUENTE PREDIAL                                                                                                                                                                                                                                                                                                                                                                                                                                                    </v>
          </cell>
          <cell r="C4821" t="str">
            <v xml:space="preserve">UN    </v>
          </cell>
          <cell r="D4821" t="str">
            <v>CR</v>
          </cell>
          <cell r="E4821" t="str">
            <v>47,61</v>
          </cell>
        </row>
        <row r="4822">
          <cell r="A4822">
            <v>37994</v>
          </cell>
          <cell r="B4822" t="str">
            <v xml:space="preserve">UNIAO, CPVC, SOLDAVEL, 54 MM, PARA AGUA QUENTE PREDIAL                                                                                                                                                                                                                                                                                                                                                                                                                                                    </v>
          </cell>
          <cell r="C4822" t="str">
            <v xml:space="preserve">UN    </v>
          </cell>
          <cell r="D4822" t="str">
            <v>CR</v>
          </cell>
          <cell r="E4822" t="str">
            <v>113,37</v>
          </cell>
        </row>
        <row r="4823">
          <cell r="A4823">
            <v>37995</v>
          </cell>
          <cell r="B4823" t="str">
            <v xml:space="preserve">UNIAO, CPVC, SOLDAVEL, 73 MM, PARA AGUA QUENTE PREDIAL                                                                                                                                                                                                                                                                                                                                                                                                                                                    </v>
          </cell>
          <cell r="C4823" t="str">
            <v xml:space="preserve">UN    </v>
          </cell>
          <cell r="D4823" t="str">
            <v>CR</v>
          </cell>
          <cell r="E4823" t="str">
            <v>147,78</v>
          </cell>
        </row>
        <row r="4824">
          <cell r="A4824">
            <v>37996</v>
          </cell>
          <cell r="B4824" t="str">
            <v xml:space="preserve">UNIAO, CPVC, SOLDAVEL, 89 MM, PARA AGUA QUENTE PREDIAL                                                                                                                                                                                                                                                                                                                                                                                                                                                    </v>
          </cell>
          <cell r="C4824" t="str">
            <v xml:space="preserve">UN    </v>
          </cell>
          <cell r="D4824" t="str">
            <v>CR</v>
          </cell>
          <cell r="E4824" t="str">
            <v>225,03</v>
          </cell>
        </row>
        <row r="4825">
          <cell r="A4825">
            <v>13883</v>
          </cell>
          <cell r="B4825" t="str">
            <v xml:space="preserve">USINA DE ASFALTO A FRIO, CAPACIDADE DE 30 A 40 T/H, ELETRICA, POTENCIA DE 30 CV                                                                                                                                                                                                                                                                                                                                                                                                                           </v>
          </cell>
          <cell r="C4825" t="str">
            <v xml:space="preserve">UN    </v>
          </cell>
          <cell r="D4825" t="str">
            <v>AS</v>
          </cell>
          <cell r="E4825" t="str">
            <v>140.440,38</v>
          </cell>
        </row>
        <row r="4826">
          <cell r="A4826">
            <v>38604</v>
          </cell>
          <cell r="B4826" t="str">
            <v xml:space="preserve">USINA DE ASFALTO A FRIO, CAPACIDADE DE 40 A 60 T/H, ELETRICA, POTENCIA DE 30 CV                                                                                                                                                                                                                                                                                                                                                                                                                           </v>
          </cell>
          <cell r="C4826" t="str">
            <v xml:space="preserve">UN    </v>
          </cell>
          <cell r="D4826" t="str">
            <v>AS</v>
          </cell>
          <cell r="E4826" t="str">
            <v>174.916,63</v>
          </cell>
        </row>
        <row r="4827">
          <cell r="A4827">
            <v>10601</v>
          </cell>
          <cell r="B4827" t="str">
            <v xml:space="preserve">USINA DE ASFALTO A QUENTE, FIXA, TIPO CONTRA FLUXO, CAPACIDADE DE 100 A 140 T/H, POTENCIA DE 280 KW, COM MISTURADOR EXTERNO ROTATIVO                                                                                                                                                                                                                                                                                                                                                                      </v>
          </cell>
          <cell r="C4827" t="str">
            <v xml:space="preserve">UN    </v>
          </cell>
          <cell r="D4827" t="str">
            <v>AS</v>
          </cell>
          <cell r="E4827" t="str">
            <v>3.402.477,42</v>
          </cell>
        </row>
        <row r="4828">
          <cell r="A4828">
            <v>44469</v>
          </cell>
          <cell r="B4828" t="str">
            <v xml:space="preserve">USINA DE ASFALTO, GRAVIMETRICA, CAPACIDADE DE 150 T/H, POTENCIA DE 400  KW                                                                                                                                                                                                                                                                                                                                                                                                                                </v>
          </cell>
          <cell r="C4828" t="str">
            <v xml:space="preserve">UN    </v>
          </cell>
          <cell r="D4828" t="str">
            <v>AS</v>
          </cell>
          <cell r="E4828" t="str">
            <v>8.958.602,97</v>
          </cell>
        </row>
        <row r="4829">
          <cell r="A4829">
            <v>13894</v>
          </cell>
          <cell r="B4829" t="str">
            <v xml:space="preserve">USINA DE CONCRETO FIXA, CAPACIDADE NOMINAL DE 40 M3/H, SEM SILO                                                                                                                                                                                                                                                                                                                                                                                                                                           </v>
          </cell>
          <cell r="C4829" t="str">
            <v xml:space="preserve">UN    </v>
          </cell>
          <cell r="D4829" t="str">
            <v>AS</v>
          </cell>
          <cell r="E4829" t="str">
            <v>392.649,25</v>
          </cell>
        </row>
        <row r="4830">
          <cell r="A4830">
            <v>13895</v>
          </cell>
          <cell r="B4830" t="str">
            <v xml:space="preserve">USINA DE CONCRETO FIXA, CAPACIDADE NOMINAL DE 60 M3/H, SEM SILO                                                                                                                                                                                                                                                                                                                                                                                                                                           </v>
          </cell>
          <cell r="C4830" t="str">
            <v xml:space="preserve">UN    </v>
          </cell>
          <cell r="D4830" t="str">
            <v>AS</v>
          </cell>
          <cell r="E4830" t="str">
            <v>527.982,35</v>
          </cell>
        </row>
        <row r="4831">
          <cell r="A4831">
            <v>13892</v>
          </cell>
          <cell r="B4831" t="str">
            <v xml:space="preserve">USINA DE CONCRETO FIXA, CAPACIDADE NOMINAL DE 80 M3/H, SEM SILO                                                                                                                                                                                                                                                                                                                                                                                                                                           </v>
          </cell>
          <cell r="C4831" t="str">
            <v xml:space="preserve">UN    </v>
          </cell>
          <cell r="D4831" t="str">
            <v>AS</v>
          </cell>
          <cell r="E4831" t="str">
            <v>647.029,46</v>
          </cell>
        </row>
        <row r="4832">
          <cell r="A4832">
            <v>9914</v>
          </cell>
          <cell r="B4832" t="str">
            <v xml:space="preserve">USINA DE CONCRETO FIXA, CAPACIDADE NOMINAL DE 90 A 120 M3/H, SEM SILO                                                                                                                                                                                                                                                                                                                                                                                                                                     </v>
          </cell>
          <cell r="C4832" t="str">
            <v xml:space="preserve">UN    </v>
          </cell>
          <cell r="D4832" t="str">
            <v>AS</v>
          </cell>
          <cell r="E4832" t="str">
            <v>700.000,00</v>
          </cell>
        </row>
        <row r="4833">
          <cell r="A4833">
            <v>36485</v>
          </cell>
          <cell r="B4833" t="str">
            <v xml:space="preserve">USINA DE LAMA ASFALTICA, PROD 30 A 50 T/H, SILO DE AGREGADO 7 M3, RESERVATORIOS PARA EMULSAO E AGUA DE 2,3 M3 CADA, MISTURADOR TIPO PUGG-MILL A SER MONTADO SOBRE CAMINHAO                                                                                                                                                                                                                                                                                                                                </v>
          </cell>
          <cell r="C4833" t="str">
            <v xml:space="preserve">UN    </v>
          </cell>
          <cell r="D4833" t="str">
            <v>AS</v>
          </cell>
          <cell r="E4833" t="str">
            <v>608.840,39</v>
          </cell>
        </row>
        <row r="4834">
          <cell r="A4834">
            <v>9912</v>
          </cell>
          <cell r="B4834" t="str">
            <v xml:space="preserve">USINA DE MISTURAS ASFALTICAS A QUENTE, MOVEL, TIPO CONTRA FLUXO, CAPACIDADE DE 40 A 80 T/H                                                                                                                                                                                                                                                                                                                                                                                                                </v>
          </cell>
          <cell r="C4834" t="str">
            <v xml:space="preserve">UN    </v>
          </cell>
          <cell r="D4834" t="str">
            <v>AS</v>
          </cell>
          <cell r="E4834" t="str">
            <v>2.770.000,00</v>
          </cell>
        </row>
        <row r="4835">
          <cell r="A4835">
            <v>9921</v>
          </cell>
          <cell r="B4835" t="str">
            <v xml:space="preserve">USINA MISTURADORA DE SOLOS,  DOSADORES TRIPLOS, CALHA VIBRATORIA CAPACIDADE DE 200 A 500 T/H, POTENCIA DE 75 KW                                                                                                                                                                                                                                                                                                                                                                                           </v>
          </cell>
          <cell r="C4835" t="str">
            <v xml:space="preserve">UN    </v>
          </cell>
          <cell r="D4835" t="str">
            <v>AS</v>
          </cell>
          <cell r="E4835" t="str">
            <v>1.428.897,02</v>
          </cell>
        </row>
        <row r="4836">
          <cell r="A4836">
            <v>21112</v>
          </cell>
          <cell r="B4836" t="str">
            <v xml:space="preserve">VALVULA DE DESCARGA EM METAL CROMADO PARA MICTORIO COM ACIONAMENTO POR PRESSAO E FECHAMENTO AUTOMATICO                                                                                                                                                                                                                                                                                                                                                                                                    </v>
          </cell>
          <cell r="C4836" t="str">
            <v xml:space="preserve">UN    </v>
          </cell>
          <cell r="D4836" t="str">
            <v>CR</v>
          </cell>
          <cell r="E4836" t="str">
            <v>182,00</v>
          </cell>
        </row>
        <row r="4837">
          <cell r="A4837">
            <v>10228</v>
          </cell>
          <cell r="B4837" t="str">
            <v xml:space="preserve">VALVULA DE DESCARGA METALICA, BASE 1 1/2 " E ACABAMENTO METALICO CROMADO                                                                                                                                                                                                                                                                                                                                                                                                                                  </v>
          </cell>
          <cell r="C4837" t="str">
            <v xml:space="preserve">UN    </v>
          </cell>
          <cell r="D4837" t="str">
            <v xml:space="preserve">C </v>
          </cell>
          <cell r="E4837" t="str">
            <v>211,43</v>
          </cell>
        </row>
        <row r="4838">
          <cell r="A4838">
            <v>11781</v>
          </cell>
          <cell r="B4838" t="str">
            <v xml:space="preserve">VALVULA DE DESCARGA METALICA, BASE 1 1/4 " E ACABAMENTO METALICO CROMADO                                                                                                                                                                                                                                                                                                                                                                                                                                  </v>
          </cell>
          <cell r="C4838" t="str">
            <v xml:space="preserve">UN    </v>
          </cell>
          <cell r="D4838" t="str">
            <v>CR</v>
          </cell>
          <cell r="E4838" t="str">
            <v>171,28</v>
          </cell>
        </row>
        <row r="4839">
          <cell r="A4839">
            <v>37588</v>
          </cell>
          <cell r="B4839" t="str">
            <v xml:space="preserve">VALVULA DE ESCOAMENTO PARA TANQUE, EM METAL CROMADO, 1.1/2 ", SEM LADRAO, COM TAMPAO PLASTICO                                                                                                                                                                                                                                                                                                                                                                                                             </v>
          </cell>
          <cell r="C4839" t="str">
            <v xml:space="preserve">UN    </v>
          </cell>
          <cell r="D4839" t="str">
            <v>CR</v>
          </cell>
          <cell r="E4839" t="str">
            <v>63,90</v>
          </cell>
        </row>
        <row r="4840">
          <cell r="A4840">
            <v>11746</v>
          </cell>
          <cell r="B4840" t="str">
            <v xml:space="preserve">VALVULA DE ESFERA BRUTA EM BRONZE, BITOLA 1 " (REF 1552-B)                                                                                                                                                                                                                                                                                                                                                                                                                                                </v>
          </cell>
          <cell r="C4840" t="str">
            <v xml:space="preserve">UN    </v>
          </cell>
          <cell r="D4840" t="str">
            <v>CR</v>
          </cell>
          <cell r="E4840" t="str">
            <v>71,92</v>
          </cell>
        </row>
        <row r="4841">
          <cell r="A4841">
            <v>11751</v>
          </cell>
          <cell r="B4841" t="str">
            <v xml:space="preserve">VALVULA DE ESFERA BRUTA EM BRONZE, BITOLA 1 1/2 " (REF 1552-B)                                                                                                                                                                                                                                                                                                                                                                                                                                            </v>
          </cell>
          <cell r="C4841" t="str">
            <v xml:space="preserve">UN    </v>
          </cell>
          <cell r="D4841" t="str">
            <v>CR</v>
          </cell>
          <cell r="E4841" t="str">
            <v>129,17</v>
          </cell>
        </row>
        <row r="4842">
          <cell r="A4842">
            <v>11750</v>
          </cell>
          <cell r="B4842" t="str">
            <v xml:space="preserve">VALVULA DE ESFERA BRUTA EM BRONZE, BITOLA 1 1/4 " (REF 1552-B)                                                                                                                                                                                                                                                                                                                                                                                                                                            </v>
          </cell>
          <cell r="C4842" t="str">
            <v xml:space="preserve">UN    </v>
          </cell>
          <cell r="D4842" t="str">
            <v>CR</v>
          </cell>
          <cell r="E4842" t="str">
            <v>107,20</v>
          </cell>
        </row>
        <row r="4843">
          <cell r="A4843">
            <v>11748</v>
          </cell>
          <cell r="B4843" t="str">
            <v xml:space="preserve">VALVULA DE ESFERA BRUTA EM BRONZE, BITOLA 1/2 " (REF 1552-B)                                                                                                                                                                                                                                                                                                                                                                                                                                              </v>
          </cell>
          <cell r="C4843" t="str">
            <v xml:space="preserve">UN    </v>
          </cell>
          <cell r="D4843" t="str">
            <v>CR</v>
          </cell>
          <cell r="E4843" t="str">
            <v>46,15</v>
          </cell>
        </row>
        <row r="4844">
          <cell r="A4844">
            <v>11747</v>
          </cell>
          <cell r="B4844" t="str">
            <v xml:space="preserve">VALVULA DE ESFERA BRUTA EM BRONZE, BITOLA 2 " (REF 1552-B)                                                                                                                                                                                                                                                                                                                                                                                                                                                </v>
          </cell>
          <cell r="C4844" t="str">
            <v xml:space="preserve">UN    </v>
          </cell>
          <cell r="D4844" t="str">
            <v>CR</v>
          </cell>
          <cell r="E4844" t="str">
            <v>199,19</v>
          </cell>
        </row>
        <row r="4845">
          <cell r="A4845">
            <v>11749</v>
          </cell>
          <cell r="B4845" t="str">
            <v xml:space="preserve">VALVULA DE ESFERA BRUTA EM BRONZE, BITOLA 3/4 " (REF 1552-B)                                                                                                                                                                                                                                                                                                                                                                                                                                              </v>
          </cell>
          <cell r="C4845" t="str">
            <v xml:space="preserve">UN    </v>
          </cell>
          <cell r="D4845" t="str">
            <v>CR</v>
          </cell>
          <cell r="E4845" t="str">
            <v>53,27</v>
          </cell>
        </row>
        <row r="4846">
          <cell r="A4846">
            <v>10236</v>
          </cell>
          <cell r="B4846" t="str">
            <v xml:space="preserve">VALVULA DE RETENCAO DE BRONZE, PE COM CRIVOS, EXTREMIDADE COM ROSCA, DE 1 1/2", PARA FUNDO DE POCO                                                                                                                                                                                                                                                                                                                                                                                                        </v>
          </cell>
          <cell r="C4846" t="str">
            <v xml:space="preserve">UN    </v>
          </cell>
          <cell r="D4846" t="str">
            <v>CR</v>
          </cell>
          <cell r="E4846" t="str">
            <v>68,56</v>
          </cell>
        </row>
        <row r="4847">
          <cell r="A4847">
            <v>10233</v>
          </cell>
          <cell r="B4847" t="str">
            <v xml:space="preserve">VALVULA DE RETENCAO DE BRONZE, PE COM CRIVOS, EXTREMIDADE COM ROSCA, DE 1 1/4", PARA FUNDO DE POCO                                                                                                                                                                                                                                                                                                                                                                                                        </v>
          </cell>
          <cell r="C4847" t="str">
            <v xml:space="preserve">UN    </v>
          </cell>
          <cell r="D4847" t="str">
            <v>CR</v>
          </cell>
          <cell r="E4847" t="str">
            <v>64,24</v>
          </cell>
        </row>
        <row r="4848">
          <cell r="A4848">
            <v>10234</v>
          </cell>
          <cell r="B4848" t="str">
            <v xml:space="preserve">VALVULA DE RETENCAO DE BRONZE, PE COM CRIVOS, EXTREMIDADE COM ROSCA, DE 1", PARA FUNDO DE POCO                                                                                                                                                                                                                                                                                                                                                                                                            </v>
          </cell>
          <cell r="C4848" t="str">
            <v xml:space="preserve">UN    </v>
          </cell>
          <cell r="D4848" t="str">
            <v>CR</v>
          </cell>
          <cell r="E4848" t="str">
            <v>40,47</v>
          </cell>
        </row>
        <row r="4849">
          <cell r="A4849">
            <v>10231</v>
          </cell>
          <cell r="B4849" t="str">
            <v xml:space="preserve">VALVULA DE RETENCAO DE BRONZE, PE COM CRIVOS, EXTREMIDADE COM ROSCA, DE 2 1/2", PARA FUNDO DE POCO                                                                                                                                                                                                                                                                                                                                                                                                        </v>
          </cell>
          <cell r="C4849" t="str">
            <v xml:space="preserve">UN    </v>
          </cell>
          <cell r="D4849" t="str">
            <v>CR</v>
          </cell>
          <cell r="E4849" t="str">
            <v>185,58</v>
          </cell>
        </row>
        <row r="4850">
          <cell r="A4850">
            <v>10232</v>
          </cell>
          <cell r="B4850" t="str">
            <v xml:space="preserve">VALVULA DE RETENCAO DE BRONZE, PE COM CRIVOS, EXTREMIDADE COM ROSCA, DE 2", PARA FUNDO DE POCO                                                                                                                                                                                                                                                                                                                                                                                                            </v>
          </cell>
          <cell r="C4850" t="str">
            <v xml:space="preserve">UN    </v>
          </cell>
          <cell r="D4850" t="str">
            <v>CR</v>
          </cell>
          <cell r="E4850" t="str">
            <v>103,85</v>
          </cell>
        </row>
        <row r="4851">
          <cell r="A4851">
            <v>10229</v>
          </cell>
          <cell r="B4851" t="str">
            <v xml:space="preserve">VALVULA DE RETENCAO DE BRONZE, PE COM CRIVOS, EXTREMIDADE COM ROSCA, DE 3/4", PARA FUNDO DE POCO                                                                                                                                                                                                                                                                                                                                                                                                          </v>
          </cell>
          <cell r="C4851" t="str">
            <v xml:space="preserve">UN    </v>
          </cell>
          <cell r="D4851" t="str">
            <v xml:space="preserve">C </v>
          </cell>
          <cell r="E4851" t="str">
            <v>36,60</v>
          </cell>
        </row>
        <row r="4852">
          <cell r="A4852">
            <v>10235</v>
          </cell>
          <cell r="B4852" t="str">
            <v xml:space="preserve">VALVULA DE RETENCAO DE BRONZE, PE COM CRIVOS, EXTREMIDADE COM ROSCA, DE 3", PARA FUNDO DE POCO                                                                                                                                                                                                                                                                                                                                                                                                            </v>
          </cell>
          <cell r="C4852" t="str">
            <v xml:space="preserve">UN    </v>
          </cell>
          <cell r="D4852" t="str">
            <v>CR</v>
          </cell>
          <cell r="E4852" t="str">
            <v>254,41</v>
          </cell>
        </row>
        <row r="4853">
          <cell r="A4853">
            <v>10230</v>
          </cell>
          <cell r="B4853" t="str">
            <v xml:space="preserve">VALVULA DE RETENCAO DE BRONZE, PE COM CRIVOS, EXTREMIDADE COM ROSCA, DE 4", PARA FUNDO DE POCO                                                                                                                                                                                                                                                                                                                                                                                                            </v>
          </cell>
          <cell r="C4853" t="str">
            <v xml:space="preserve">UN    </v>
          </cell>
          <cell r="D4853" t="str">
            <v>CR</v>
          </cell>
          <cell r="E4853" t="str">
            <v>447,74</v>
          </cell>
        </row>
        <row r="4854">
          <cell r="A4854">
            <v>10409</v>
          </cell>
          <cell r="B4854" t="str">
            <v xml:space="preserve">VALVULA DE RETENCAO HORIZONTAL, DE BRONZE (PN-25), 1 1/2", 400 PSI, TAMPA DE PORCA DE UNIAO, EXTREMIDADES COM ROSCA                                                                                                                                                                                                                                                                                                                                                                                       </v>
          </cell>
          <cell r="C4854" t="str">
            <v xml:space="preserve">UN    </v>
          </cell>
          <cell r="D4854" t="str">
            <v>CR</v>
          </cell>
          <cell r="E4854" t="str">
            <v>133,02</v>
          </cell>
        </row>
        <row r="4855">
          <cell r="A4855">
            <v>10411</v>
          </cell>
          <cell r="B4855" t="str">
            <v xml:space="preserve">VALVULA DE RETENCAO HORIZONTAL, DE BRONZE (PN-25), 1 1/4", 400 PSI, TAMPA DE PORCA DE UNIAO, EXTREMIDADES COM ROSCA                                                                                                                                                                                                                                                                                                                                                                                       </v>
          </cell>
          <cell r="C4855" t="str">
            <v xml:space="preserve">UN    </v>
          </cell>
          <cell r="D4855" t="str">
            <v>CR</v>
          </cell>
          <cell r="E4855" t="str">
            <v>119,02</v>
          </cell>
        </row>
        <row r="4856">
          <cell r="A4856">
            <v>10404</v>
          </cell>
          <cell r="B4856" t="str">
            <v xml:space="preserve">VALVULA DE RETENCAO HORIZONTAL, DE BRONZE (PN-25), 1/2", 400 PSI, TAMPA DE PORCA DE UNIAO, EXTREMIDADES COM ROSCA                                                                                                                                                                                                                                                                                                                                                                                         </v>
          </cell>
          <cell r="C4856" t="str">
            <v xml:space="preserve">UN    </v>
          </cell>
          <cell r="D4856" t="str">
            <v>CR</v>
          </cell>
          <cell r="E4856" t="str">
            <v>48,27</v>
          </cell>
        </row>
        <row r="4857">
          <cell r="A4857">
            <v>10410</v>
          </cell>
          <cell r="B4857" t="str">
            <v xml:space="preserve">VALVULA DE RETENCAO HORIZONTAL, DE BRONZE (PN-25), 1", 400 PSI, TAMPA DE PORCA DE UNIAO, EXTREMIDADES COM ROSCA                                                                                                                                                                                                                                                                                                                                                                                           </v>
          </cell>
          <cell r="C4857" t="str">
            <v xml:space="preserve">UN    </v>
          </cell>
          <cell r="D4857" t="str">
            <v>CR</v>
          </cell>
          <cell r="E4857" t="str">
            <v>79,51</v>
          </cell>
        </row>
        <row r="4858">
          <cell r="A4858">
            <v>10405</v>
          </cell>
          <cell r="B4858" t="str">
            <v xml:space="preserve">VALVULA DE RETENCAO HORIZONTAL, DE BRONZE (PN-25), 2 1/2", 400 PSI, TAMPA DE PORCA DE UNIAO, EXTREMIDADES COM ROSCA                                                                                                                                                                                                                                                                                                                                                                                       </v>
          </cell>
          <cell r="C4858" t="str">
            <v xml:space="preserve">UN    </v>
          </cell>
          <cell r="D4858" t="str">
            <v>CR</v>
          </cell>
          <cell r="E4858" t="str">
            <v>266,50</v>
          </cell>
        </row>
        <row r="4859">
          <cell r="A4859">
            <v>10408</v>
          </cell>
          <cell r="B4859" t="str">
            <v xml:space="preserve">VALVULA DE RETENCAO HORIZONTAL, DE BRONZE (PN-25), 2", 400 PSI, TAMPA DE PORCA DE UNIAO, EXTREMIDADES COM ROSCA                                                                                                                                                                                                                                                                                                                                                                                           </v>
          </cell>
          <cell r="C4859" t="str">
            <v xml:space="preserve">UN    </v>
          </cell>
          <cell r="D4859" t="str">
            <v>CR</v>
          </cell>
          <cell r="E4859" t="str">
            <v>186,36</v>
          </cell>
        </row>
        <row r="4860">
          <cell r="A4860">
            <v>10412</v>
          </cell>
          <cell r="B4860" t="str">
            <v xml:space="preserve">VALVULA DE RETENCAO HORIZONTAL, DE BRONZE (PN-25), 3/4", 400 PSI, TAMPA DE PORCA DE UNIAO, EXTREMIDADES COM ROSCA                                                                                                                                                                                                                                                                                                                                                                                         </v>
          </cell>
          <cell r="C4860" t="str">
            <v xml:space="preserve">UN    </v>
          </cell>
          <cell r="D4860" t="str">
            <v>CR</v>
          </cell>
          <cell r="E4860" t="str">
            <v>58,50</v>
          </cell>
        </row>
        <row r="4861">
          <cell r="A4861">
            <v>10406</v>
          </cell>
          <cell r="B4861" t="str">
            <v xml:space="preserve">VALVULA DE RETENCAO HORIZONTAL, DE BRONZE (PN-25), 3", 400 PSI, TAMPA DE PORCA DE UNIAO, EXTREMIDADES COM ROSCA                                                                                                                                                                                                                                                                                                                                                                                           </v>
          </cell>
          <cell r="C4861" t="str">
            <v xml:space="preserve">UN    </v>
          </cell>
          <cell r="D4861" t="str">
            <v>CR</v>
          </cell>
          <cell r="E4861" t="str">
            <v>368,09</v>
          </cell>
        </row>
        <row r="4862">
          <cell r="A4862">
            <v>10407</v>
          </cell>
          <cell r="B4862" t="str">
            <v xml:space="preserve">VALVULA DE RETENCAO HORIZONTAL, DE BRONZE (PN-25), 4", 400 PSI, TAMPA DE PORCA DE UNIAO, EXTREMIDADES COM ROSCA                                                                                                                                                                                                                                                                                                                                                                                           </v>
          </cell>
          <cell r="C4862" t="str">
            <v xml:space="preserve">UN    </v>
          </cell>
          <cell r="D4862" t="str">
            <v>CR</v>
          </cell>
          <cell r="E4862" t="str">
            <v>570,92</v>
          </cell>
        </row>
        <row r="4863">
          <cell r="A4863">
            <v>10416</v>
          </cell>
          <cell r="B4863" t="str">
            <v xml:space="preserve">VALVULA DE RETENCAO VERTICAL, DE BRONZE (PN-16), 1 1/2", 200 PSI, EXTREMIDADES COM ROSCA                                                                                                                                                                                                                                                                                                                                                                                                                  </v>
          </cell>
          <cell r="C4863" t="str">
            <v xml:space="preserve">UN    </v>
          </cell>
          <cell r="D4863" t="str">
            <v>CR</v>
          </cell>
          <cell r="E4863" t="str">
            <v>70,81</v>
          </cell>
        </row>
        <row r="4864">
          <cell r="A4864">
            <v>10419</v>
          </cell>
          <cell r="B4864" t="str">
            <v xml:space="preserve">VALVULA DE RETENCAO VERTICAL, DE BRONZE (PN-16), 1 1/4", 200 PSI, EXTREMIDADES COM ROSCA                                                                                                                                                                                                                                                                                                                                                                                                                  </v>
          </cell>
          <cell r="C4864" t="str">
            <v xml:space="preserve">UN    </v>
          </cell>
          <cell r="D4864" t="str">
            <v>CR</v>
          </cell>
          <cell r="E4864" t="str">
            <v>61,47</v>
          </cell>
        </row>
        <row r="4865">
          <cell r="A4865">
            <v>21092</v>
          </cell>
          <cell r="B4865" t="str">
            <v xml:space="preserve">VALVULA DE RETENCAO VERTICAL, DE BRONZE (PN-16), 1/2", 200 PSI, EXTREMIDADES COM ROSCA                                                                                                                                                                                                                                                                                                                                                                                                                    </v>
          </cell>
          <cell r="C4865" t="str">
            <v xml:space="preserve">UN    </v>
          </cell>
          <cell r="D4865" t="str">
            <v>CR</v>
          </cell>
          <cell r="E4865" t="str">
            <v>35,14</v>
          </cell>
        </row>
        <row r="4866">
          <cell r="A4866">
            <v>10418</v>
          </cell>
          <cell r="B4866" t="str">
            <v xml:space="preserve">VALVULA DE RETENCAO VERTICAL, DE BRONZE (PN-16), 1", 200 PSI, EXTREMIDADES COM ROSCA                                                                                                                                                                                                                                                                                                                                                                                                                      </v>
          </cell>
          <cell r="C4866" t="str">
            <v xml:space="preserve">UN    </v>
          </cell>
          <cell r="D4866" t="str">
            <v>CR</v>
          </cell>
          <cell r="E4866" t="str">
            <v>40,97</v>
          </cell>
        </row>
        <row r="4867">
          <cell r="A4867">
            <v>12657</v>
          </cell>
          <cell r="B4867" t="str">
            <v xml:space="preserve">VALVULA DE RETENCAO VERTICAL, DE BRONZE (PN-16), 2 1/2", 200 PSI, EXTREMIDADES COM ROSCA                                                                                                                                                                                                                                                                                                                                                                                                                  </v>
          </cell>
          <cell r="C4867" t="str">
            <v xml:space="preserve">UN    </v>
          </cell>
          <cell r="D4867" t="str">
            <v>CR</v>
          </cell>
          <cell r="E4867" t="str">
            <v>165,34</v>
          </cell>
        </row>
        <row r="4868">
          <cell r="A4868">
            <v>10417</v>
          </cell>
          <cell r="B4868" t="str">
            <v xml:space="preserve">VALVULA DE RETENCAO VERTICAL, DE BRONZE (PN-16), 2", 200 PSI, EXTREMIDADES COM ROSCA                                                                                                                                                                                                                                                                                                                                                                                                                      </v>
          </cell>
          <cell r="C4868" t="str">
            <v xml:space="preserve">UN    </v>
          </cell>
          <cell r="D4868" t="str">
            <v>CR</v>
          </cell>
          <cell r="E4868" t="str">
            <v>103,18</v>
          </cell>
        </row>
        <row r="4869">
          <cell r="A4869">
            <v>10413</v>
          </cell>
          <cell r="B4869" t="str">
            <v xml:space="preserve">VALVULA DE RETENCAO VERTICAL, DE BRONZE (PN-16), 3/4", 200 PSI, EXTREMIDADES COM ROSCA                                                                                                                                                                                                                                                                                                                                                                                                                    </v>
          </cell>
          <cell r="C4869" t="str">
            <v xml:space="preserve">UN    </v>
          </cell>
          <cell r="D4869" t="str">
            <v>CR</v>
          </cell>
          <cell r="E4869" t="str">
            <v>37,50</v>
          </cell>
        </row>
        <row r="4870">
          <cell r="A4870">
            <v>10414</v>
          </cell>
          <cell r="B4870" t="str">
            <v xml:space="preserve">VALVULA DE RETENCAO VERTICAL, DE BRONZE (PN-16), 3", 200 PSI, EXTREMIDADES COM ROSCA                                                                                                                                                                                                                                                                                                                                                                                                                      </v>
          </cell>
          <cell r="C4870" t="str">
            <v xml:space="preserve">UN    </v>
          </cell>
          <cell r="D4870" t="str">
            <v>CR</v>
          </cell>
          <cell r="E4870" t="str">
            <v>225,78</v>
          </cell>
        </row>
        <row r="4871">
          <cell r="A4871">
            <v>10415</v>
          </cell>
          <cell r="B4871" t="str">
            <v xml:space="preserve">VALVULA DE RETENCAO VERTICAL, DE BRONZE (PN-16), 4", 200 PSI, EXTREMIDADES COM ROSCA                                                                                                                                                                                                                                                                                                                                                                                                                      </v>
          </cell>
          <cell r="C4871" t="str">
            <v xml:space="preserve">UN    </v>
          </cell>
          <cell r="D4871" t="str">
            <v>CR</v>
          </cell>
          <cell r="E4871" t="str">
            <v>391,86</v>
          </cell>
        </row>
        <row r="4872">
          <cell r="A4872">
            <v>38643</v>
          </cell>
          <cell r="B4872" t="str">
            <v xml:space="preserve">VALVULA EM METAL CROMADO PARA LAVATORIO, 1 " SEM LADRAO                                                                                                                                                                                                                                                                                                                                                                                                                                                   </v>
          </cell>
          <cell r="C4872" t="str">
            <v xml:space="preserve">UN    </v>
          </cell>
          <cell r="D4872" t="str">
            <v>CR</v>
          </cell>
          <cell r="E4872" t="str">
            <v>50,78</v>
          </cell>
        </row>
        <row r="4873">
          <cell r="A4873">
            <v>6157</v>
          </cell>
          <cell r="B4873" t="str">
            <v xml:space="preserve">VALVULA EM METAL CROMADO PARA PIA AMERICANA 3.1/2 X 1.1/2 "                                                                                                                                                                                                                                                                                                                                                                                                                                               </v>
          </cell>
          <cell r="C4873" t="str">
            <v xml:space="preserve">UN    </v>
          </cell>
          <cell r="D4873" t="str">
            <v>CR</v>
          </cell>
          <cell r="E4873" t="str">
            <v>69,37</v>
          </cell>
        </row>
        <row r="4874">
          <cell r="A4874">
            <v>6158</v>
          </cell>
          <cell r="B4874" t="str">
            <v xml:space="preserve">VALVULA EM PLASTICO BRANCO PARA LAVATORIO 1 ", SEM UNHO, COM LADRAO                                                                                                                                                                                                                                                                                                                                                                                                                                       </v>
          </cell>
          <cell r="C4874" t="str">
            <v xml:space="preserve">UN    </v>
          </cell>
          <cell r="D4874" t="str">
            <v>CR</v>
          </cell>
          <cell r="E4874" t="str">
            <v>7,64</v>
          </cell>
        </row>
        <row r="4875">
          <cell r="A4875">
            <v>6153</v>
          </cell>
          <cell r="B4875" t="str">
            <v xml:space="preserve">VALVULA EM PLASTICO BRANCO PARA TANQUE OU LAVATORIO 1 ", SEM UNHO E SEM LADRAO                                                                                                                                                                                                                                                                                                                                                                                                                            </v>
          </cell>
          <cell r="C4875" t="str">
            <v xml:space="preserve">UN    </v>
          </cell>
          <cell r="D4875" t="str">
            <v>CR</v>
          </cell>
          <cell r="E4875" t="str">
            <v>5,26</v>
          </cell>
        </row>
        <row r="4876">
          <cell r="A4876">
            <v>6156</v>
          </cell>
          <cell r="B4876" t="str">
            <v xml:space="preserve">VALVULA EM PLASTICO BRANCO PARA TANQUE 1.1/4 " X 1.1/2 ", SEM UNHO E SEM LADRAO                                                                                                                                                                                                                                                                                                                                                                                                                           </v>
          </cell>
          <cell r="C4876" t="str">
            <v xml:space="preserve">UN    </v>
          </cell>
          <cell r="D4876" t="str">
            <v>CR</v>
          </cell>
          <cell r="E4876" t="str">
            <v>6,56</v>
          </cell>
        </row>
        <row r="4877">
          <cell r="A4877">
            <v>6154</v>
          </cell>
          <cell r="B4877" t="str">
            <v xml:space="preserve">VALVULA EM PLASTICO CROMADO PARA LAVATORIO 1 ", SEM UNHO, COM LADRAO                                                                                                                                                                                                                                                                                                                                                                                                                                      </v>
          </cell>
          <cell r="C4877" t="str">
            <v xml:space="preserve">UN    </v>
          </cell>
          <cell r="D4877" t="str">
            <v>CR</v>
          </cell>
          <cell r="E4877" t="str">
            <v>9,35</v>
          </cell>
        </row>
        <row r="4878">
          <cell r="A4878">
            <v>6155</v>
          </cell>
          <cell r="B4878" t="str">
            <v xml:space="preserve">VALVULA EM PLASTICO CROMADO TIPO AMERICANA PARA PIA DE COZINHA 3.1/2 " X 1.1/2 ", SEM ADAPTADOR                                                                                                                                                                                                                                                                                                                                                                                                           </v>
          </cell>
          <cell r="C4878" t="str">
            <v xml:space="preserve">UN    </v>
          </cell>
          <cell r="D4878" t="str">
            <v>CR</v>
          </cell>
          <cell r="E4878" t="str">
            <v>21,53</v>
          </cell>
        </row>
        <row r="4879">
          <cell r="A4879">
            <v>43595</v>
          </cell>
          <cell r="B4879" t="str">
            <v xml:space="preserve">VARA FINA PARA CREMONA, EM FERRO ZINCADO BRANCO, COM DIAMETRO DE APROX 10 MM E COMPRIMENTO DE 1,20 M                                                                                                                                                                                                                                                                                                                                                                                                      </v>
          </cell>
          <cell r="C4879" t="str">
            <v xml:space="preserve">UN    </v>
          </cell>
          <cell r="D4879" t="str">
            <v>CR</v>
          </cell>
          <cell r="E4879" t="str">
            <v>19,33</v>
          </cell>
        </row>
        <row r="4880">
          <cell r="A4880">
            <v>43596</v>
          </cell>
          <cell r="B4880" t="str">
            <v xml:space="preserve">VARA FINA PARA CREMONA, EM FERRO ZINCADO BRANCO, COM DIAMETRO DE APROX 10 MM E COMPRIMENTO DE 1,50 M                                                                                                                                                                                                                                                                                                                                                                                                      </v>
          </cell>
          <cell r="C4880" t="str">
            <v xml:space="preserve">UN    </v>
          </cell>
          <cell r="D4880" t="str">
            <v>CR</v>
          </cell>
          <cell r="E4880" t="str">
            <v>22,34</v>
          </cell>
        </row>
        <row r="4881">
          <cell r="A4881">
            <v>38108</v>
          </cell>
          <cell r="B4881" t="str">
            <v xml:space="preserve">VARIADOR DE LUMINOSIDADE ROTATIVO (DIMMER) 127 V, 300 W (APENAS MODULO)                                                                                                                                                                                                                                                                                                                                                                                                                                   </v>
          </cell>
          <cell r="C4881" t="str">
            <v xml:space="preserve">UN    </v>
          </cell>
          <cell r="D4881" t="str">
            <v>CR</v>
          </cell>
          <cell r="E4881" t="str">
            <v>41,45</v>
          </cell>
        </row>
        <row r="4882">
          <cell r="A4882">
            <v>38087</v>
          </cell>
          <cell r="B4882" t="str">
            <v xml:space="preserve">VARIADOR DE LUMINOSIDADE ROTATIVO (DIMMER) 127V, 300W, CONJUNTO MONTADO PARA EMBUTIR 4" X 2" (PLACA + SUPORTE + MODULO)                                                                                                                                                                                                                                                                                                                                                                                   </v>
          </cell>
          <cell r="C4882" t="str">
            <v xml:space="preserve">UN    </v>
          </cell>
          <cell r="D4882" t="str">
            <v>CR</v>
          </cell>
          <cell r="E4882" t="str">
            <v>53,32</v>
          </cell>
        </row>
        <row r="4883">
          <cell r="A4883">
            <v>38109</v>
          </cell>
          <cell r="B4883" t="str">
            <v xml:space="preserve">VARIADOR DE LUMINOSIDADE ROTATIVO (DIMMER) 220 V, 600 W (APENAS MODULO)                                                                                                                                                                                                                                                                                                                                                                                                                                   </v>
          </cell>
          <cell r="C4883" t="str">
            <v xml:space="preserve">UN    </v>
          </cell>
          <cell r="D4883" t="str">
            <v>CR</v>
          </cell>
          <cell r="E4883" t="str">
            <v>66,25</v>
          </cell>
        </row>
        <row r="4884">
          <cell r="A4884">
            <v>38088</v>
          </cell>
          <cell r="B4884" t="str">
            <v xml:space="preserve">VARIADOR DE LUMINOSIDADE ROTATIVO (DIMMER) 220V, 600W, CONJUNTO MONTADO PARA EMBUTIR 4" X 2" (PLACA + SUPORTE + MODULO)                                                                                                                                                                                                                                                                                                                                                                                   </v>
          </cell>
          <cell r="C4884" t="str">
            <v xml:space="preserve">UN    </v>
          </cell>
          <cell r="D4884" t="str">
            <v>CR</v>
          </cell>
          <cell r="E4884" t="str">
            <v>69,66</v>
          </cell>
        </row>
        <row r="4885">
          <cell r="A4885">
            <v>38110</v>
          </cell>
          <cell r="B4885" t="str">
            <v xml:space="preserve">VARIADOR DE VELOCIDADE PARA VENTILADOR 127 V, 150 W (APENAS MODULO)                                                                                                                                                                                                                                                                                                                                                                                                                                       </v>
          </cell>
          <cell r="C4885" t="str">
            <v xml:space="preserve">UN    </v>
          </cell>
          <cell r="D4885" t="str">
            <v>CR</v>
          </cell>
          <cell r="E4885" t="str">
            <v>25,48</v>
          </cell>
        </row>
        <row r="4886">
          <cell r="A4886">
            <v>38089</v>
          </cell>
          <cell r="B4886" t="str">
            <v xml:space="preserve">VARIADOR DE VELOCIDADE PARA VENTILADOR 127V, 150W + 2 INTERRUPTORES PARALELOS, PARA REVERSAO E LAMPADA, CONJUNTO MONTADO PARA EMBUTIR 4" X 2" (PLACA + SUPORTE + MODULOS)                                                                                                                                                                                                                                                                                                                                 </v>
          </cell>
          <cell r="C4886" t="str">
            <v xml:space="preserve">UN    </v>
          </cell>
          <cell r="D4886" t="str">
            <v>CR</v>
          </cell>
          <cell r="E4886" t="str">
            <v>44,41</v>
          </cell>
        </row>
        <row r="4887">
          <cell r="A4887">
            <v>38111</v>
          </cell>
          <cell r="B4887" t="str">
            <v xml:space="preserve">VARIADOR DE VELOCIDADE PARA VENTILADOR 220 V, 250 W (APENAS MODULO)                                                                                                                                                                                                                                                                                                                                                                                                                                       </v>
          </cell>
          <cell r="C4887" t="str">
            <v xml:space="preserve">UN    </v>
          </cell>
          <cell r="D4887" t="str">
            <v>CR</v>
          </cell>
          <cell r="E4887" t="str">
            <v>28,50</v>
          </cell>
        </row>
        <row r="4888">
          <cell r="A4888">
            <v>38090</v>
          </cell>
          <cell r="B4888" t="str">
            <v xml:space="preserve">VARIADOR DE VELOCIDADE PARA VENTILADOR 220V, 250W + 2 INTERRUPTORES PARALELOS, PARA REVERSAO E LAMPADA, CONJUNTO MONTADO PARA EMBUTIR 4" X 2" (PLACA + SUPORTE + MODULOS)                                                                                                                                                                                                                                                                                                                                 </v>
          </cell>
          <cell r="C4888" t="str">
            <v xml:space="preserve">UN    </v>
          </cell>
          <cell r="D4888" t="str">
            <v>CR</v>
          </cell>
          <cell r="E4888" t="str">
            <v>45,90</v>
          </cell>
        </row>
        <row r="4889">
          <cell r="A4889">
            <v>13726</v>
          </cell>
          <cell r="B4889" t="str">
            <v xml:space="preserve">VASSOURA MECANICA REBOCAVEL COM ESCOVA CILINDRICA LARGURA UTIL DE VARRIMENTO = 2,44M                                                                                                                                                                                                                                                                                                                                                                                                                      </v>
          </cell>
          <cell r="C4889" t="str">
            <v xml:space="preserve">UN    </v>
          </cell>
          <cell r="D4889" t="str">
            <v>AS</v>
          </cell>
          <cell r="E4889" t="str">
            <v>77.066,32</v>
          </cell>
        </row>
        <row r="4890">
          <cell r="A4890">
            <v>38400</v>
          </cell>
          <cell r="B4890" t="str">
            <v xml:space="preserve">VASSOURA 40 CM COM CABO                                                                                                                                                                                                                                                                                                                                                                                                                                                                                   </v>
          </cell>
          <cell r="C4890" t="str">
            <v xml:space="preserve">UN    </v>
          </cell>
          <cell r="D4890" t="str">
            <v>CR</v>
          </cell>
          <cell r="E4890" t="str">
            <v>12,09</v>
          </cell>
        </row>
        <row r="4891">
          <cell r="A4891">
            <v>12627</v>
          </cell>
          <cell r="B4891" t="str">
            <v xml:space="preserve">VEDACAO DE CALHA, EM BORRACHA COR PRETA, MEDIDA ENTRE 119 E 170 MM, PARA DRENAGEM PLUVIAL PREDIAL                                                                                                                                                                                                                                                                                                                                                                                                         </v>
          </cell>
          <cell r="C4891" t="str">
            <v xml:space="preserve">UN    </v>
          </cell>
          <cell r="D4891" t="str">
            <v>CR</v>
          </cell>
          <cell r="E4891" t="str">
            <v>1,38</v>
          </cell>
        </row>
        <row r="4892">
          <cell r="A4892">
            <v>39996</v>
          </cell>
          <cell r="B4892" t="str">
            <v xml:space="preserve">VERGALHAO ZINCADO ROSCA TOTAL, 1/4 " (6,3 MM)                                                                                                                                                                                                                                                                                                                                                                                                                                                             </v>
          </cell>
          <cell r="C4892" t="str">
            <v xml:space="preserve">M     </v>
          </cell>
          <cell r="D4892" t="str">
            <v>CR</v>
          </cell>
          <cell r="E4892" t="str">
            <v>4,21</v>
          </cell>
        </row>
        <row r="4893">
          <cell r="A4893">
            <v>10478</v>
          </cell>
          <cell r="B4893" t="str">
            <v xml:space="preserve">VERNIZ A BASE RESINA ALQUIDICA COM POLIURETANO PARA MADEIRA, COM FILTRO SOLAR, BRILHANTE, USO INTERNO E EXTERNO                                                                                                                                                                                                                                                                                                                                                                                           </v>
          </cell>
          <cell r="C4893" t="str">
            <v xml:space="preserve">L     </v>
          </cell>
          <cell r="D4893" t="str">
            <v xml:space="preserve">C </v>
          </cell>
          <cell r="E4893" t="str">
            <v>36,37</v>
          </cell>
        </row>
        <row r="4894">
          <cell r="A4894">
            <v>10481</v>
          </cell>
          <cell r="B4894" t="str">
            <v xml:space="preserve">VERNIZ MARITIMO PREMIUM PARA MADEIRA, COM FILTRO SOLAR, BRILHANTE, USO INTERNO E EXTERNO                                                                                                                                                                                                                                                                                                                                                                                                                  </v>
          </cell>
          <cell r="C4894" t="str">
            <v xml:space="preserve">L     </v>
          </cell>
          <cell r="D4894" t="str">
            <v>CR</v>
          </cell>
          <cell r="E4894" t="str">
            <v>32,34</v>
          </cell>
        </row>
        <row r="4895">
          <cell r="A4895">
            <v>10475</v>
          </cell>
          <cell r="B4895" t="str">
            <v xml:space="preserve">VERNIZ TIPO COPAL PARA MADEIRA, BRILHANTE, USO INTERNO                                                                                                                                                                                                                                                                                                                                                                                                                                                    </v>
          </cell>
          <cell r="C4895" t="str">
            <v xml:space="preserve">L     </v>
          </cell>
          <cell r="D4895" t="str">
            <v>CR</v>
          </cell>
          <cell r="E4895" t="str">
            <v>31,30</v>
          </cell>
        </row>
        <row r="4896">
          <cell r="A4896">
            <v>4030</v>
          </cell>
          <cell r="B4896" t="str">
            <v xml:space="preserve">VEU DE POLIESTER PARA IMPERMEABILIZACAO                                                                                                                                                                                                                                                                                                                                                                                                                                                                   </v>
          </cell>
          <cell r="C4896" t="str">
            <v xml:space="preserve">M2    </v>
          </cell>
          <cell r="D4896" t="str">
            <v>CR</v>
          </cell>
          <cell r="E4896" t="str">
            <v>7,33</v>
          </cell>
        </row>
        <row r="4897">
          <cell r="A4897">
            <v>4031</v>
          </cell>
          <cell r="B4897" t="str">
            <v xml:space="preserve">VEU DE VIDRO/VEU DE SUPERFICIE 30 A 35 G/M2                                                                                                                                                                                                                                                                                                                                                                                                                                                               </v>
          </cell>
          <cell r="C4897" t="str">
            <v xml:space="preserve">M2    </v>
          </cell>
          <cell r="D4897" t="str">
            <v>CR</v>
          </cell>
          <cell r="E4897" t="str">
            <v>34,48</v>
          </cell>
        </row>
        <row r="4898">
          <cell r="A4898">
            <v>39399</v>
          </cell>
          <cell r="B4898" t="str">
            <v xml:space="preserve">VIBRADOR DE IMERSAO, COM PONTEIRA DE *35* MM, MANGOTE DE 5 M, SEM MOTOR                                                                                                                                                                                                                                                                                                                                                                                                                                   </v>
          </cell>
          <cell r="C4898" t="str">
            <v xml:space="preserve">UN    </v>
          </cell>
          <cell r="D4898" t="str">
            <v>AS</v>
          </cell>
          <cell r="E4898" t="str">
            <v>1.494,36</v>
          </cell>
        </row>
        <row r="4899">
          <cell r="A4899">
            <v>39400</v>
          </cell>
          <cell r="B4899" t="str">
            <v xml:space="preserve">VIBRADOR DE IMERSAO, COM PONTEIRA DE *45* MM, MANGOTE DE 5 M, SEM MOTOR.                                                                                                                                                                                                                                                                                                                                                                                                                                  </v>
          </cell>
          <cell r="C4899" t="str">
            <v xml:space="preserve">UN    </v>
          </cell>
          <cell r="D4899" t="str">
            <v>AS</v>
          </cell>
          <cell r="E4899" t="str">
            <v>1.624,30</v>
          </cell>
        </row>
        <row r="4900">
          <cell r="A4900">
            <v>39401</v>
          </cell>
          <cell r="B4900" t="str">
            <v xml:space="preserve">VIBRADOR DE IMERSAO, COM PONTEIRA DE *60* MM, MANGOTE DE 5 M, SEM MOTOR.                                                                                                                                                                                                                                                                                                                                                                                                                                  </v>
          </cell>
          <cell r="C4900" t="str">
            <v xml:space="preserve">UN    </v>
          </cell>
          <cell r="D4900" t="str">
            <v>AS</v>
          </cell>
          <cell r="E4900" t="str">
            <v>1.822,08</v>
          </cell>
        </row>
        <row r="4901">
          <cell r="A4901">
            <v>11652</v>
          </cell>
          <cell r="B4901" t="str">
            <v xml:space="preserve">VIBRADOR DE IMERSAO, DIAMETRO DA PONTEIRA DE *35* MM, COM MOTOR 4 TEMPOS A GASOLINA DE 5,5 HP (5,5 CV)                                                                                                                                                                                                                                                                                                                                                                                                    </v>
          </cell>
          <cell r="C4901" t="str">
            <v xml:space="preserve">UN    </v>
          </cell>
          <cell r="D4901" t="str">
            <v>AS</v>
          </cell>
          <cell r="E4901" t="str">
            <v>3.920,00</v>
          </cell>
        </row>
        <row r="4902">
          <cell r="A4902">
            <v>13896</v>
          </cell>
          <cell r="B4902" t="str">
            <v xml:space="preserve">VIBRADOR DE IMERSAO, DIAMETRO DA PONTEIRA DE *45* MM, COM MOTOR ELETRICO TRIFASICO DE 2 HP (2 CV)                                                                                                                                                                                                                                                                                                                                                                                                         </v>
          </cell>
          <cell r="C4902" t="str">
            <v xml:space="preserve">UN    </v>
          </cell>
          <cell r="D4902" t="str">
            <v>AS</v>
          </cell>
          <cell r="E4902" t="str">
            <v>3.516,58</v>
          </cell>
        </row>
        <row r="4903">
          <cell r="A4903">
            <v>13475</v>
          </cell>
          <cell r="B4903" t="str">
            <v xml:space="preserve">VIBRADOR DE IMERSAO, DIAMETRO DA PONTEIRA DE *45* MM, COM MOTOR 4 TEMPOS A GASOLINA DE 5,5 HP (5,5 CV)                                                                                                                                                                                                                                                                                                                                                                                                    </v>
          </cell>
          <cell r="C4903" t="str">
            <v xml:space="preserve">UN    </v>
          </cell>
          <cell r="D4903" t="str">
            <v>AS</v>
          </cell>
          <cell r="E4903" t="str">
            <v>4.283,62</v>
          </cell>
        </row>
        <row r="4904">
          <cell r="A4904">
            <v>44491</v>
          </cell>
          <cell r="B4904" t="str">
            <v xml:space="preserve">VIBROACABADORA DE ASFALTO SOBRE ESTEIRAS, LARG. PAVIM. MAX. 8,00 M, POT. 100 KW/ 134 HP, CAP.  600 T/ H                                                                                                                                                                                                                                                                                                                                                                                                   </v>
          </cell>
          <cell r="C4904" t="str">
            <v xml:space="preserve">UN    </v>
          </cell>
          <cell r="D4904" t="str">
            <v>AS</v>
          </cell>
          <cell r="E4904" t="str">
            <v>4.733.173,06</v>
          </cell>
        </row>
        <row r="4905">
          <cell r="A4905">
            <v>44470</v>
          </cell>
          <cell r="B4905" t="str">
            <v xml:space="preserve">VIBROACABADORA DE ASFALTO SOBRE ESTEIRAS, LARG. PAVIM. 2,13 M A 4,55 M, POT. 74 KW/ 100 HP, CAP. 400  T/ H                                                                                                                                                                                                                                                                                                                                                                                                </v>
          </cell>
          <cell r="C4905" t="str">
            <v xml:space="preserve">UN    </v>
          </cell>
          <cell r="D4905" t="str">
            <v>AS</v>
          </cell>
          <cell r="E4905" t="str">
            <v>1.992.610,92</v>
          </cell>
        </row>
        <row r="4906">
          <cell r="A4906">
            <v>13476</v>
          </cell>
          <cell r="B4906" t="str">
            <v xml:space="preserve">VIBROACABADORA DE ASFALTO SOBRE ESTEIRAS, LARG. PAVIM. 2,60 M A 5,75 M, POT. 110 HP, CAP. 450 T/ H                                                                                                                                                                                                                                                                                                                                                                                                        </v>
          </cell>
          <cell r="C4906" t="str">
            <v xml:space="preserve">UN    </v>
          </cell>
          <cell r="D4906" t="str">
            <v>AS</v>
          </cell>
          <cell r="E4906" t="str">
            <v>2.007.050,27</v>
          </cell>
        </row>
        <row r="4907">
          <cell r="A4907">
            <v>10488</v>
          </cell>
          <cell r="B4907" t="str">
            <v xml:space="preserve">VIBROACABADORA DE ASFALTO SOBRE ESTEIRAS, LARG. PAVIMENT. 1,90 A 5,3 M, POT. 78 KW/105 HP, CAP. 450 T/H                                                                                                                                                                                                                                                                                                                                                                                                   </v>
          </cell>
          <cell r="C4907" t="str">
            <v xml:space="preserve">UN    </v>
          </cell>
          <cell r="D4907" t="str">
            <v>AS</v>
          </cell>
          <cell r="E4907" t="str">
            <v>2.431.563,00</v>
          </cell>
        </row>
        <row r="4908">
          <cell r="A4908">
            <v>13606</v>
          </cell>
          <cell r="B4908" t="str">
            <v xml:space="preserve">VIBROACABADORA DE ASFALTO SOBRE RODAS, LARGURA DE PAVIMENTACAO DE 1,70 A 4,20 M, POTENCIA 78 KW/105 HP, CAPACIDADE 300 T/H                                                                                                                                                                                                                                                                                                                                                                                </v>
          </cell>
          <cell r="C4908" t="str">
            <v xml:space="preserve">UN    </v>
          </cell>
          <cell r="D4908" t="str">
            <v>AS</v>
          </cell>
          <cell r="E4908" t="str">
            <v>2.154.330,04</v>
          </cell>
        </row>
        <row r="4909">
          <cell r="A4909">
            <v>10489</v>
          </cell>
          <cell r="B4909" t="str">
            <v xml:space="preserve">VIDRACEIRO (HORISTA)                                                                                                                                                                                                                                                                                                                                                                                                                                                                                      </v>
          </cell>
          <cell r="C4909" t="str">
            <v xml:space="preserve">H     </v>
          </cell>
          <cell r="D4909" t="str">
            <v>CR</v>
          </cell>
          <cell r="E4909" t="str">
            <v>15,34</v>
          </cell>
        </row>
        <row r="4910">
          <cell r="A4910">
            <v>41073</v>
          </cell>
          <cell r="B4910" t="str">
            <v xml:space="preserve">VIDRACEIRO (MENSALISTA)                                                                                                                                                                                                                                                                                                                                                                                                                                                                                   </v>
          </cell>
          <cell r="C4910" t="str">
            <v xml:space="preserve">MES   </v>
          </cell>
          <cell r="D4910" t="str">
            <v>CR</v>
          </cell>
          <cell r="E4910" t="str">
            <v>2.698,88</v>
          </cell>
        </row>
        <row r="4911">
          <cell r="A4911">
            <v>34391</v>
          </cell>
          <cell r="B4911" t="str">
            <v xml:space="preserve">VIDRO COMUM LAMINADO LISO INCOLOR DUPLO, ESPESSURA TOTAL 8 MM (CADA CAMADA DE 4 MM) - COLOCADO                                                                                                                                                                                                                                                                                                                                                                                                            </v>
          </cell>
          <cell r="C4911" t="str">
            <v xml:space="preserve">M2    </v>
          </cell>
          <cell r="D4911" t="str">
            <v>CR</v>
          </cell>
          <cell r="E4911" t="str">
            <v>622,37</v>
          </cell>
        </row>
        <row r="4912">
          <cell r="A4912">
            <v>10496</v>
          </cell>
          <cell r="B4912" t="str">
            <v xml:space="preserve">VIDRO COMUM LAMINADO, LISO, INCOLOR, DUPLO, ESPESSURA TOTAL 6 MM (CADA CAMADA E= 3 MM) - COLOCADO                                                                                                                                                                                                                                                                                                                                                                                                         </v>
          </cell>
          <cell r="C4912" t="str">
            <v xml:space="preserve">M2    </v>
          </cell>
          <cell r="D4912" t="str">
            <v>CR</v>
          </cell>
          <cell r="E4912" t="str">
            <v>541,66</v>
          </cell>
        </row>
        <row r="4913">
          <cell r="A4913">
            <v>10497</v>
          </cell>
          <cell r="B4913" t="str">
            <v xml:space="preserve">VIDRO COMUM LAMINADO, LISO, INCOLOR, TRIPLO, ESPESSURA TOTAL 12 MM (CADA CAMADA E=  4 MM) - COLOCADO                                                                                                                                                                                                                                                                                                                                                                                                      </v>
          </cell>
          <cell r="C4913" t="str">
            <v xml:space="preserve">M2    </v>
          </cell>
          <cell r="D4913" t="str">
            <v>CR</v>
          </cell>
          <cell r="E4913" t="str">
            <v>1.408,33</v>
          </cell>
        </row>
        <row r="4914">
          <cell r="A4914">
            <v>10504</v>
          </cell>
          <cell r="B4914" t="str">
            <v xml:space="preserve">VIDRO COMUM LAMINADO, LISO, INCOLOR, TRIPLO, ESPESSURA TOTAL 15 MM (CADA CAMADA E = 5 MM) - COLOCADO                                                                                                                                                                                                                                                                                                                                                                                                      </v>
          </cell>
          <cell r="C4914" t="str">
            <v xml:space="preserve">M2    </v>
          </cell>
          <cell r="D4914" t="str">
            <v>CR</v>
          </cell>
          <cell r="E4914" t="str">
            <v>1.646,66</v>
          </cell>
        </row>
        <row r="4915">
          <cell r="A4915">
            <v>34390</v>
          </cell>
          <cell r="B4915" t="str">
            <v xml:space="preserve">VIDRO CRISTAL COLORIDO, 10 MM, PINTADO NA COR BRANCA                                                                                                                                                                                                                                                                                                                                                                                                                                                      </v>
          </cell>
          <cell r="C4915" t="str">
            <v xml:space="preserve">M2    </v>
          </cell>
          <cell r="D4915" t="str">
            <v>CR</v>
          </cell>
          <cell r="E4915" t="str">
            <v>485,33</v>
          </cell>
        </row>
        <row r="4916">
          <cell r="A4916">
            <v>34389</v>
          </cell>
          <cell r="B4916" t="str">
            <v xml:space="preserve">VIDRO CRISTAL COLORIDO, 4 MM, PINTADO NA COR BRANCA                                                                                                                                                                                                                                                                                                                                                                                                                                                       </v>
          </cell>
          <cell r="C4916" t="str">
            <v xml:space="preserve">M2    </v>
          </cell>
          <cell r="D4916" t="str">
            <v>CR</v>
          </cell>
          <cell r="E4916" t="str">
            <v>151,66</v>
          </cell>
        </row>
        <row r="4917">
          <cell r="A4917">
            <v>34388</v>
          </cell>
          <cell r="B4917" t="str">
            <v xml:space="preserve">VIDRO CRISTAL COLORIDO, 6 MM, PINTADO NA COR BRANCA                                                                                                                                                                                                                                                                                                                                                                                                                                                       </v>
          </cell>
          <cell r="C4917" t="str">
            <v xml:space="preserve">M2    </v>
          </cell>
          <cell r="D4917" t="str">
            <v>CR</v>
          </cell>
          <cell r="E4917" t="str">
            <v>215,56</v>
          </cell>
        </row>
        <row r="4918">
          <cell r="A4918">
            <v>34387</v>
          </cell>
          <cell r="B4918" t="str">
            <v xml:space="preserve">VIDRO CRISTAL COLORIDO, 8 MM, PINTADO NA COR BRANCA                                                                                                                                                                                                                                                                                                                                                                                                                                                       </v>
          </cell>
          <cell r="C4918" t="str">
            <v xml:space="preserve">M2    </v>
          </cell>
          <cell r="D4918" t="str">
            <v>CR</v>
          </cell>
          <cell r="E4918" t="str">
            <v>349,91</v>
          </cell>
        </row>
        <row r="4919">
          <cell r="A4919">
            <v>11188</v>
          </cell>
          <cell r="B4919" t="str">
            <v xml:space="preserve">VIDRO LISO FUME E = 4MM - SEM COLOCACAO                                                                                                                                                                                                                                                                                                                                                                                                                                                                   </v>
          </cell>
          <cell r="C4919" t="str">
            <v xml:space="preserve">M2    </v>
          </cell>
          <cell r="D4919" t="str">
            <v>CR</v>
          </cell>
          <cell r="E4919" t="str">
            <v>173,33</v>
          </cell>
        </row>
        <row r="4920">
          <cell r="A4920">
            <v>11189</v>
          </cell>
          <cell r="B4920" t="str">
            <v xml:space="preserve">VIDRO LISO FUME E = 6MM - SEM COLOCACAO                                                                                                                                                                                                                                                                                                                                                                                                                                                                   </v>
          </cell>
          <cell r="C4920" t="str">
            <v xml:space="preserve">M2    </v>
          </cell>
          <cell r="D4920" t="str">
            <v>CR</v>
          </cell>
          <cell r="E4920" t="str">
            <v>260,00</v>
          </cell>
        </row>
        <row r="4921">
          <cell r="A4921">
            <v>21107</v>
          </cell>
          <cell r="B4921" t="str">
            <v xml:space="preserve">VIDRO LISO FUME, E = 5 MM - SEM COLOCACAO                                                                                                                                                                                                                                                                                                                                                                                                                                                                 </v>
          </cell>
          <cell r="C4921" t="str">
            <v xml:space="preserve">M2    </v>
          </cell>
          <cell r="D4921" t="str">
            <v>CR</v>
          </cell>
          <cell r="E4921" t="str">
            <v>187,11</v>
          </cell>
        </row>
        <row r="4922">
          <cell r="A4922">
            <v>34386</v>
          </cell>
          <cell r="B4922" t="str">
            <v xml:space="preserve">VIDRO LISO INCOLOR 10 MM - SEM COLOCACAO                                                                                                                                                                                                                                                                                                                                                                                                                                                                  </v>
          </cell>
          <cell r="C4922" t="str">
            <v xml:space="preserve">M2    </v>
          </cell>
          <cell r="D4922" t="str">
            <v>CR</v>
          </cell>
          <cell r="E4922" t="str">
            <v>325,00</v>
          </cell>
        </row>
        <row r="4923">
          <cell r="A4923">
            <v>10490</v>
          </cell>
          <cell r="B4923" t="str">
            <v xml:space="preserve">VIDRO LISO INCOLOR 2 A 3 MM - SEM COLOCACAO                                                                                                                                                                                                                                                                                                                                                                                                                                                               </v>
          </cell>
          <cell r="C4923" t="str">
            <v xml:space="preserve">M2    </v>
          </cell>
          <cell r="D4923" t="str">
            <v>CR</v>
          </cell>
          <cell r="E4923" t="str">
            <v>113,75</v>
          </cell>
        </row>
        <row r="4924">
          <cell r="A4924">
            <v>10492</v>
          </cell>
          <cell r="B4924" t="str">
            <v xml:space="preserve">VIDRO LISO INCOLOR 4MM - SEM COLOCACAO                                                                                                                                                                                                                                                                                                                                                                                                                                                                    </v>
          </cell>
          <cell r="C4924" t="str">
            <v xml:space="preserve">M2    </v>
          </cell>
          <cell r="D4924" t="str">
            <v xml:space="preserve">C </v>
          </cell>
          <cell r="E4924" t="str">
            <v>130,00</v>
          </cell>
        </row>
        <row r="4925">
          <cell r="A4925">
            <v>10493</v>
          </cell>
          <cell r="B4925" t="str">
            <v xml:space="preserve">VIDRO LISO INCOLOR 5MM - SEM COLOCACAO                                                                                                                                                                                                                                                                                                                                                                                                                                                                    </v>
          </cell>
          <cell r="C4925" t="str">
            <v xml:space="preserve">M2    </v>
          </cell>
          <cell r="D4925" t="str">
            <v>CR</v>
          </cell>
          <cell r="E4925" t="str">
            <v>151,66</v>
          </cell>
        </row>
        <row r="4926">
          <cell r="A4926">
            <v>10491</v>
          </cell>
          <cell r="B4926" t="str">
            <v xml:space="preserve">VIDRO LISO INCOLOR 6 MM - SEM COLOCACAO                                                                                                                                                                                                                                                                                                                                                                                                                                                                   </v>
          </cell>
          <cell r="C4926" t="str">
            <v xml:space="preserve">M2    </v>
          </cell>
          <cell r="D4926" t="str">
            <v>CR</v>
          </cell>
          <cell r="E4926" t="str">
            <v>184,16</v>
          </cell>
        </row>
        <row r="4927">
          <cell r="A4927">
            <v>34385</v>
          </cell>
          <cell r="B4927" t="str">
            <v xml:space="preserve">VIDRO LISO INCOLOR 8MM  -  SEM COLOCACAO                                                                                                                                                                                                                                                                                                                                                                                                                                                                  </v>
          </cell>
          <cell r="C4927" t="str">
            <v xml:space="preserve">M2    </v>
          </cell>
          <cell r="D4927" t="str">
            <v>CR</v>
          </cell>
          <cell r="E4927" t="str">
            <v>268,66</v>
          </cell>
        </row>
        <row r="4928">
          <cell r="A4928">
            <v>10499</v>
          </cell>
          <cell r="B4928" t="str">
            <v xml:space="preserve">VIDRO MARTELADO OU CANELADO, 4 MM - SEM COLOCACAO                                                                                                                                                                                                                                                                                                                                                                                                                                                         </v>
          </cell>
          <cell r="C4928" t="str">
            <v xml:space="preserve">M2    </v>
          </cell>
          <cell r="D4928" t="str">
            <v>CR</v>
          </cell>
          <cell r="E4928" t="str">
            <v>108,33</v>
          </cell>
        </row>
        <row r="4929">
          <cell r="A4929">
            <v>34384</v>
          </cell>
          <cell r="B4929" t="str">
            <v xml:space="preserve">VIDRO PLANO ARAMADO E = 6 MM - SEM COLOCACAO                                                                                                                                                                                                                                                                                                                                                                                                                                                              </v>
          </cell>
          <cell r="C4929" t="str">
            <v xml:space="preserve">M2    </v>
          </cell>
          <cell r="D4929" t="str">
            <v>CR</v>
          </cell>
          <cell r="E4929" t="str">
            <v>325,00</v>
          </cell>
        </row>
        <row r="4930">
          <cell r="A4930">
            <v>11185</v>
          </cell>
          <cell r="B4930" t="str">
            <v xml:space="preserve">VIDRO PLANO ARAMADO E = 7MM - SEM COLOCACAO                                                                                                                                                                                                                                                                                                                                                                                                                                                               </v>
          </cell>
          <cell r="C4930" t="str">
            <v xml:space="preserve">M2    </v>
          </cell>
          <cell r="D4930" t="str">
            <v>CR</v>
          </cell>
          <cell r="E4930" t="str">
            <v>335,83</v>
          </cell>
        </row>
        <row r="4931">
          <cell r="A4931">
            <v>10507</v>
          </cell>
          <cell r="B4931" t="str">
            <v xml:space="preserve">VIDRO TEMPERADO INCOLOR E = 10 MM, SEM COLOCACAO                                                                                                                                                                                                                                                                                                                                                                                                                                                          </v>
          </cell>
          <cell r="C4931" t="str">
            <v xml:space="preserve">M2    </v>
          </cell>
          <cell r="D4931" t="str">
            <v>CR</v>
          </cell>
          <cell r="E4931" t="str">
            <v>270,43</v>
          </cell>
        </row>
        <row r="4932">
          <cell r="A4932">
            <v>10505</v>
          </cell>
          <cell r="B4932" t="str">
            <v xml:space="preserve">VIDRO TEMPERADO INCOLOR E = 6 MM, SEM COLOCACAO                                                                                                                                                                                                                                                                                                                                                                                                                                                           </v>
          </cell>
          <cell r="C4932" t="str">
            <v xml:space="preserve">M2    </v>
          </cell>
          <cell r="D4932" t="str">
            <v>CR</v>
          </cell>
          <cell r="E4932" t="str">
            <v>159,57</v>
          </cell>
        </row>
        <row r="4933">
          <cell r="A4933">
            <v>10506</v>
          </cell>
          <cell r="B4933" t="str">
            <v xml:space="preserve">VIDRO TEMPERADO INCOLOR E = 8 MM, SEM COLOCACAO                                                                                                                                                                                                                                                                                                                                                                                                                                                           </v>
          </cell>
          <cell r="C4933" t="str">
            <v xml:space="preserve">M2    </v>
          </cell>
          <cell r="D4933" t="str">
            <v>CR</v>
          </cell>
          <cell r="E4933" t="str">
            <v>208,31</v>
          </cell>
        </row>
        <row r="4934">
          <cell r="A4934">
            <v>5031</v>
          </cell>
          <cell r="B4934" t="str">
            <v xml:space="preserve">VIDRO TEMPERADO INCOLOR PARA PORTA DE ABRIR, E = 10 MM (SEM FERRAGENS E SEM COLOCACAO)                                                                                                                                                                                                                                                                                                                                                                                                                    </v>
          </cell>
          <cell r="C4934" t="str">
            <v xml:space="preserve">M2    </v>
          </cell>
          <cell r="D4934" t="str">
            <v xml:space="preserve">C </v>
          </cell>
          <cell r="E4934" t="str">
            <v>292,50</v>
          </cell>
        </row>
        <row r="4935">
          <cell r="A4935">
            <v>10502</v>
          </cell>
          <cell r="B4935" t="str">
            <v xml:space="preserve">VIDRO TEMPERADO VERDE E = 10 MM, SEM COLOCACAO                                                                                                                                                                                                                                                                                                                                                                                                                                                            </v>
          </cell>
          <cell r="C4935" t="str">
            <v xml:space="preserve">M2    </v>
          </cell>
          <cell r="D4935" t="str">
            <v>CR</v>
          </cell>
          <cell r="E4935" t="str">
            <v>340,83</v>
          </cell>
        </row>
        <row r="4936">
          <cell r="A4936">
            <v>10501</v>
          </cell>
          <cell r="B4936" t="str">
            <v xml:space="preserve">VIDRO TEMPERADO VERDE E = 6 MM, SEM COLOCACAO                                                                                                                                                                                                                                                                                                                                                                                                                                                             </v>
          </cell>
          <cell r="C4936" t="str">
            <v xml:space="preserve">M2    </v>
          </cell>
          <cell r="D4936" t="str">
            <v>CR</v>
          </cell>
          <cell r="E4936" t="str">
            <v>192,56</v>
          </cell>
        </row>
        <row r="4937">
          <cell r="A4937">
            <v>10503</v>
          </cell>
          <cell r="B4937" t="str">
            <v xml:space="preserve">VIDRO TEMPERADO VERDE E = 8 MM, SEM COLOCACAO                                                                                                                                                                                                                                                                                                                                                                                                                                                             </v>
          </cell>
          <cell r="C4937" t="str">
            <v xml:space="preserve">M2    </v>
          </cell>
          <cell r="D4937" t="str">
            <v>CR</v>
          </cell>
          <cell r="E4937" t="str">
            <v>260,14</v>
          </cell>
        </row>
        <row r="4938">
          <cell r="A4938">
            <v>4500</v>
          </cell>
          <cell r="B4938" t="str">
            <v xml:space="preserve">VIGA *7,5 X 10* CM EM PINUS, MISTA OU EQUIVALENTE DA REGIAO - BRUTA                                                                                                                                                                                                                                                                                                                                                                                                                                       </v>
          </cell>
          <cell r="C4938" t="str">
            <v xml:space="preserve">M     </v>
          </cell>
          <cell r="D4938" t="str">
            <v>CR</v>
          </cell>
          <cell r="E4938" t="str">
            <v>16,28</v>
          </cell>
        </row>
        <row r="4939">
          <cell r="A4939">
            <v>4448</v>
          </cell>
          <cell r="B4939" t="str">
            <v xml:space="preserve">VIGA *7,5 X 15 CM EM PINUS, MISTA OU EQUIVALENTE DA REGIAO - BRUTA                                                                                                                                                                                                                                                                                                                                                                                                                                        </v>
          </cell>
          <cell r="C4939" t="str">
            <v xml:space="preserve">M     </v>
          </cell>
          <cell r="D4939" t="str">
            <v>CR</v>
          </cell>
          <cell r="E4939" t="str">
            <v>22,36</v>
          </cell>
        </row>
        <row r="4940">
          <cell r="A4940">
            <v>20213</v>
          </cell>
          <cell r="B4940" t="str">
            <v xml:space="preserve">VIGA APARELHADA  *6 X 12* CM, EM MACARANDUBA, ANGELIM OU EQUIVALENTE DA REGIAO                                                                                                                                                                                                                                                                                                                                                                                                                            </v>
          </cell>
          <cell r="C4940" t="str">
            <v xml:space="preserve">M     </v>
          </cell>
          <cell r="D4940" t="str">
            <v>CR</v>
          </cell>
          <cell r="E4940" t="str">
            <v>26,47</v>
          </cell>
        </row>
        <row r="4941">
          <cell r="A4941">
            <v>20211</v>
          </cell>
          <cell r="B4941" t="str">
            <v xml:space="preserve">VIGA APARELHADA *6 X 16* CM, EM MACARANDUBA, ANGELIM OU EQUIVALENTE DA REGIAO                                                                                                                                                                                                                                                                                                                                                                                                                             </v>
          </cell>
          <cell r="C4941" t="str">
            <v xml:space="preserve">M     </v>
          </cell>
          <cell r="D4941" t="str">
            <v>CR</v>
          </cell>
          <cell r="E4941" t="str">
            <v>35,06</v>
          </cell>
        </row>
        <row r="4942">
          <cell r="A4942">
            <v>40270</v>
          </cell>
          <cell r="B4942" t="str">
            <v xml:space="preserve">VIGA DE ESCORAMAENTO H20, DE MADEIRA, PESO DE 5,00 A 5,20 KG/M, COM EXTREMIDADES PLASTICAS                                                                                                                                                                                                                                                                                                                                                                                                                </v>
          </cell>
          <cell r="C4942" t="str">
            <v xml:space="preserve">M     </v>
          </cell>
          <cell r="D4942" t="str">
            <v>AS</v>
          </cell>
          <cell r="E4942" t="str">
            <v>125,53</v>
          </cell>
        </row>
        <row r="4943">
          <cell r="A4943">
            <v>4425</v>
          </cell>
          <cell r="B4943" t="str">
            <v xml:space="preserve">VIGA NAO APARELHADA  *6 X 12* CM, EM MACARANDUBA, ANGELIM OU EQUIVALENTE DA REGIAO - BRUTA                                                                                                                                                                                                                                                                                                                                                                                                                </v>
          </cell>
          <cell r="C4943" t="str">
            <v xml:space="preserve">M     </v>
          </cell>
          <cell r="D4943" t="str">
            <v>CR</v>
          </cell>
          <cell r="E4943" t="str">
            <v>28,98</v>
          </cell>
        </row>
        <row r="4944">
          <cell r="A4944">
            <v>4472</v>
          </cell>
          <cell r="B4944" t="str">
            <v xml:space="preserve">VIGA NAO APARELHADA *6 X 16* CM, EM MACARANDUBA, ANGELIM OU EQUIVALENTE DA REGIAO -  BRUTA                                                                                                                                                                                                                                                                                                                                                                                                                </v>
          </cell>
          <cell r="C4944" t="str">
            <v xml:space="preserve">M     </v>
          </cell>
          <cell r="D4944" t="str">
            <v>CR</v>
          </cell>
          <cell r="E4944" t="str">
            <v>36,20</v>
          </cell>
        </row>
        <row r="4945">
          <cell r="A4945">
            <v>35272</v>
          </cell>
          <cell r="B4945" t="str">
            <v xml:space="preserve">VIGA NAO APARELHADA *6 X 20* CM, EM MACARANDUBA, ANGELIM OU EQUIVALENTE DA REGIAO - BRUTA                                                                                                                                                                                                                                                                                                                                                                                                                 </v>
          </cell>
          <cell r="C4945" t="str">
            <v xml:space="preserve">M     </v>
          </cell>
          <cell r="D4945" t="str">
            <v>CR</v>
          </cell>
          <cell r="E4945" t="str">
            <v>52,33</v>
          </cell>
        </row>
        <row r="4946">
          <cell r="A4946">
            <v>4481</v>
          </cell>
          <cell r="B4946" t="str">
            <v xml:space="preserve">VIGA NAO APARELHADA *8 X 16* CM EM MACARANDUBA, ANGELIM OU EQUIVALENTE DA REGIAO -  BRUTA                                                                                                                                                                                                                                                                                                                                                                                                                 </v>
          </cell>
          <cell r="C4946" t="str">
            <v xml:space="preserve">M     </v>
          </cell>
          <cell r="D4946" t="str">
            <v>CR</v>
          </cell>
          <cell r="E4946" t="str">
            <v>56,01</v>
          </cell>
        </row>
        <row r="4947">
          <cell r="A4947">
            <v>34345</v>
          </cell>
          <cell r="B4947" t="str">
            <v xml:space="preserve">VIGIA DIURNO                                                                                                                                                                                                                                                                                                                                                                                                                                                                                              </v>
          </cell>
          <cell r="C4947" t="str">
            <v xml:space="preserve">H     </v>
          </cell>
          <cell r="D4947" t="str">
            <v>CR</v>
          </cell>
          <cell r="E4947" t="str">
            <v>11,10</v>
          </cell>
        </row>
        <row r="4948">
          <cell r="A4948">
            <v>41096</v>
          </cell>
          <cell r="B4948" t="str">
            <v xml:space="preserve">VIGIA DIURNO (MENSALISTA)                                                                                                                                                                                                                                                                                                                                                                                                                                                                                 </v>
          </cell>
          <cell r="C4948" t="str">
            <v xml:space="preserve">MES   </v>
          </cell>
          <cell r="D4948" t="str">
            <v>CR</v>
          </cell>
          <cell r="E4948" t="str">
            <v>1.954,60</v>
          </cell>
        </row>
        <row r="4949">
          <cell r="A4949">
            <v>41776</v>
          </cell>
          <cell r="B4949" t="str">
            <v xml:space="preserve">VIGIA NOTURNO, HORA EFETIVAMENTE TRABALHADA DE 22 H AS 5 H (COM ADICIONAL NOTURNO)                                                                                                                                                                                                                                                                                                                                                                                                                        </v>
          </cell>
          <cell r="C4949" t="str">
            <v xml:space="preserve">H     </v>
          </cell>
          <cell r="D4949" t="str">
            <v>CR</v>
          </cell>
          <cell r="E4949" t="str">
            <v>15,14</v>
          </cell>
        </row>
        <row r="4950">
          <cell r="A4950" t="str">
            <v/>
          </cell>
        </row>
        <row r="4951">
          <cell r="A4951" t="str">
            <v>TOTAL DE INSUMOS : 4942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QUANT-PARQUE"/>
      <sheetName val="EST-QQ"/>
      <sheetName val="ARQ-QQ"/>
      <sheetName val="EL-QQ"/>
      <sheetName val="HIDRO-QQ"/>
    </sheetNames>
    <sheetDataSet>
      <sheetData sheetId="0">
        <row r="5">
          <cell r="D5">
            <v>644.03</v>
          </cell>
        </row>
        <row r="6">
          <cell r="D6">
            <v>207.66829999999999</v>
          </cell>
        </row>
        <row r="7">
          <cell r="D7">
            <v>278.35930000000002</v>
          </cell>
        </row>
        <row r="8">
          <cell r="D8">
            <v>37.9193</v>
          </cell>
        </row>
        <row r="9">
          <cell r="D9">
            <v>2.9975000000000001</v>
          </cell>
        </row>
        <row r="10">
          <cell r="D10">
            <v>27.102600000000002</v>
          </cell>
        </row>
        <row r="11">
          <cell r="D11">
            <v>11.8813</v>
          </cell>
        </row>
        <row r="12">
          <cell r="D12">
            <v>31.768899999999999</v>
          </cell>
        </row>
        <row r="14">
          <cell r="D14">
            <v>347.0308</v>
          </cell>
        </row>
        <row r="15">
          <cell r="D15">
            <v>36.476100000000002</v>
          </cell>
        </row>
        <row r="17">
          <cell r="D17">
            <v>6</v>
          </cell>
        </row>
        <row r="18">
          <cell r="D18">
            <v>6</v>
          </cell>
        </row>
        <row r="19">
          <cell r="D19">
            <v>3</v>
          </cell>
        </row>
        <row r="20">
          <cell r="D20">
            <v>3</v>
          </cell>
        </row>
        <row r="21">
          <cell r="D21">
            <v>2</v>
          </cell>
        </row>
        <row r="22">
          <cell r="D22">
            <v>3</v>
          </cell>
        </row>
        <row r="24">
          <cell r="D24">
            <v>5</v>
          </cell>
        </row>
        <row r="25">
          <cell r="D25">
            <v>36.265756000000003</v>
          </cell>
        </row>
        <row r="26">
          <cell r="D26">
            <v>22.5</v>
          </cell>
        </row>
        <row r="28">
          <cell r="D28">
            <v>1</v>
          </cell>
        </row>
        <row r="29">
          <cell r="D29">
            <v>1</v>
          </cell>
        </row>
        <row r="30">
          <cell r="D30">
            <v>1</v>
          </cell>
        </row>
        <row r="31">
          <cell r="D31">
            <v>1</v>
          </cell>
        </row>
        <row r="32">
          <cell r="D32">
            <v>1</v>
          </cell>
        </row>
        <row r="33">
          <cell r="D33">
            <v>1</v>
          </cell>
        </row>
        <row r="34">
          <cell r="D34">
            <v>3</v>
          </cell>
        </row>
        <row r="35">
          <cell r="D35">
            <v>1</v>
          </cell>
        </row>
        <row r="36">
          <cell r="D36">
            <v>1</v>
          </cell>
        </row>
        <row r="38">
          <cell r="D38">
            <v>2</v>
          </cell>
        </row>
        <row r="39">
          <cell r="D39">
            <v>2</v>
          </cell>
        </row>
        <row r="40">
          <cell r="D40">
            <v>1</v>
          </cell>
        </row>
        <row r="41">
          <cell r="D41">
            <v>19.285</v>
          </cell>
        </row>
        <row r="42">
          <cell r="D42">
            <v>25.22</v>
          </cell>
        </row>
        <row r="43">
          <cell r="D43">
            <v>106.37000000000002</v>
          </cell>
        </row>
        <row r="44">
          <cell r="D44">
            <v>12.838800000000001</v>
          </cell>
        </row>
        <row r="45">
          <cell r="D45">
            <v>14.058</v>
          </cell>
        </row>
        <row r="46">
          <cell r="D46">
            <v>28.116</v>
          </cell>
        </row>
        <row r="47">
          <cell r="D47">
            <v>2</v>
          </cell>
        </row>
        <row r="48">
          <cell r="D48">
            <v>156.56</v>
          </cell>
        </row>
        <row r="49">
          <cell r="D49">
            <v>37.128</v>
          </cell>
        </row>
        <row r="50">
          <cell r="D50">
            <v>29.702399999999997</v>
          </cell>
        </row>
        <row r="51">
          <cell r="D51">
            <v>77.66</v>
          </cell>
        </row>
        <row r="52">
          <cell r="D52">
            <v>166.26</v>
          </cell>
        </row>
        <row r="54">
          <cell r="D54">
            <v>2</v>
          </cell>
        </row>
        <row r="55">
          <cell r="D55">
            <v>1</v>
          </cell>
        </row>
        <row r="58">
          <cell r="D58">
            <v>92.3</v>
          </cell>
        </row>
        <row r="60">
          <cell r="D60">
            <v>57.5</v>
          </cell>
        </row>
        <row r="62">
          <cell r="D62">
            <v>11</v>
          </cell>
        </row>
        <row r="63">
          <cell r="D63">
            <v>1</v>
          </cell>
        </row>
        <row r="64">
          <cell r="D64">
            <v>1</v>
          </cell>
        </row>
        <row r="65">
          <cell r="D65">
            <v>1</v>
          </cell>
        </row>
        <row r="66">
          <cell r="D66">
            <v>1</v>
          </cell>
        </row>
        <row r="68">
          <cell r="D68">
            <v>2</v>
          </cell>
        </row>
        <row r="69">
          <cell r="D69">
            <v>9</v>
          </cell>
        </row>
        <row r="72">
          <cell r="D72">
            <v>41.375999999999998</v>
          </cell>
        </row>
        <row r="74">
          <cell r="D74">
            <v>32.299999999999997</v>
          </cell>
        </row>
        <row r="76">
          <cell r="D76">
            <v>6</v>
          </cell>
        </row>
        <row r="77">
          <cell r="D77">
            <v>6</v>
          </cell>
        </row>
        <row r="78">
          <cell r="D78">
            <v>1</v>
          </cell>
        </row>
        <row r="80">
          <cell r="D80">
            <v>2</v>
          </cell>
        </row>
        <row r="81">
          <cell r="D81">
            <v>6</v>
          </cell>
        </row>
        <row r="84">
          <cell r="D84">
            <v>17.48</v>
          </cell>
        </row>
        <row r="86">
          <cell r="D86">
            <v>4.57</v>
          </cell>
        </row>
        <row r="88">
          <cell r="D88">
            <v>4</v>
          </cell>
        </row>
        <row r="90">
          <cell r="D90">
            <v>2</v>
          </cell>
        </row>
        <row r="91">
          <cell r="D91">
            <v>6</v>
          </cell>
        </row>
        <row r="94">
          <cell r="D94">
            <v>13.737</v>
          </cell>
        </row>
        <row r="96">
          <cell r="D96">
            <v>4.6100000000000003</v>
          </cell>
        </row>
        <row r="98">
          <cell r="D98">
            <v>4</v>
          </cell>
        </row>
        <row r="100">
          <cell r="D100">
            <v>2</v>
          </cell>
        </row>
        <row r="101">
          <cell r="D101">
            <v>4.5</v>
          </cell>
        </row>
        <row r="104">
          <cell r="D104">
            <v>889.96839999999997</v>
          </cell>
        </row>
        <row r="106">
          <cell r="D106">
            <v>78</v>
          </cell>
        </row>
        <row r="108">
          <cell r="D108">
            <v>7</v>
          </cell>
        </row>
        <row r="109">
          <cell r="D109">
            <v>15</v>
          </cell>
        </row>
        <row r="111">
          <cell r="D111">
            <v>286.53333333333336</v>
          </cell>
        </row>
        <row r="112">
          <cell r="D112">
            <v>16.21</v>
          </cell>
        </row>
      </sheetData>
      <sheetData sheetId="1">
        <row r="6">
          <cell r="F6">
            <v>1.305724446648258</v>
          </cell>
          <cell r="G6">
            <v>0.65286222332412902</v>
          </cell>
          <cell r="H6">
            <v>0.65286222332412902</v>
          </cell>
        </row>
        <row r="10">
          <cell r="D10">
            <v>3</v>
          </cell>
          <cell r="F10">
            <v>0.14726215563702155</v>
          </cell>
        </row>
        <row r="15">
          <cell r="I15">
            <v>2.6043600000000002</v>
          </cell>
        </row>
        <row r="16">
          <cell r="I16">
            <v>0.93508800000000003</v>
          </cell>
        </row>
        <row r="26">
          <cell r="J26">
            <v>1.1747198071106792</v>
          </cell>
          <cell r="K26">
            <v>9.4394480000000005</v>
          </cell>
          <cell r="L26">
            <v>0.32425000000000004</v>
          </cell>
          <cell r="M26">
            <v>6.4849999999999994</v>
          </cell>
          <cell r="N26">
            <v>5.1574001928893205</v>
          </cell>
        </row>
        <row r="33">
          <cell r="I33">
            <v>36.270053600000004</v>
          </cell>
        </row>
        <row r="45">
          <cell r="E45">
            <v>0.84428400000000003</v>
          </cell>
          <cell r="F45">
            <v>12.061199999999999</v>
          </cell>
          <cell r="G45">
            <v>0.14071400000000003</v>
          </cell>
        </row>
        <row r="48">
          <cell r="I48">
            <v>18.640775999999999</v>
          </cell>
        </row>
        <row r="49">
          <cell r="I49">
            <v>2.8747356000000002</v>
          </cell>
        </row>
        <row r="50">
          <cell r="I50">
            <v>2.8316683999999999</v>
          </cell>
        </row>
        <row r="51">
          <cell r="I51">
            <v>2.7886012</v>
          </cell>
        </row>
        <row r="52">
          <cell r="I52">
            <v>4.0628016000000002</v>
          </cell>
        </row>
        <row r="53">
          <cell r="I53">
            <v>4.6357608000000008</v>
          </cell>
        </row>
        <row r="54">
          <cell r="I54">
            <v>3.1946816000000005</v>
          </cell>
        </row>
        <row r="55">
          <cell r="I55">
            <v>4.5663112000000003</v>
          </cell>
        </row>
        <row r="56">
          <cell r="I56">
            <v>4.4968615999999999</v>
          </cell>
        </row>
        <row r="57">
          <cell r="I57">
            <v>6.9906100000000011</v>
          </cell>
        </row>
        <row r="70">
          <cell r="E70">
            <v>1.1390640000000001</v>
          </cell>
          <cell r="F70">
            <v>20.973320000000001</v>
          </cell>
        </row>
        <row r="73">
          <cell r="I73">
            <v>13.741728000000002</v>
          </cell>
        </row>
        <row r="74">
          <cell r="I74">
            <v>8.1311999999999998</v>
          </cell>
        </row>
        <row r="75">
          <cell r="I75">
            <v>2.8747356000000002</v>
          </cell>
        </row>
        <row r="76">
          <cell r="I76">
            <v>2.7886012</v>
          </cell>
        </row>
        <row r="77">
          <cell r="I77">
            <v>5.7494712000000003</v>
          </cell>
        </row>
        <row r="78">
          <cell r="I78">
            <v>5.6337281000000008</v>
          </cell>
        </row>
        <row r="79">
          <cell r="I79">
            <v>2.8209016000000005</v>
          </cell>
        </row>
        <row r="80">
          <cell r="I80">
            <v>5.5772024</v>
          </cell>
        </row>
        <row r="81">
          <cell r="I81">
            <v>27.467316800000003</v>
          </cell>
        </row>
        <row r="82">
          <cell r="I82">
            <v>7.2485160000000004</v>
          </cell>
        </row>
        <row r="83">
          <cell r="I83">
            <v>7.3842560000000015</v>
          </cell>
        </row>
        <row r="84">
          <cell r="I84">
            <v>7.0313319999999999</v>
          </cell>
        </row>
        <row r="97">
          <cell r="F97">
            <v>1.0640399999999999</v>
          </cell>
          <cell r="G97">
            <v>24.432000000000002</v>
          </cell>
        </row>
        <row r="100">
          <cell r="I100">
            <v>23.946384000000005</v>
          </cell>
        </row>
        <row r="101">
          <cell r="I101">
            <v>6.70824</v>
          </cell>
        </row>
        <row r="102">
          <cell r="I102">
            <v>17.501299200000002</v>
          </cell>
        </row>
        <row r="103">
          <cell r="I103">
            <v>159.14923200000001</v>
          </cell>
        </row>
        <row r="104">
          <cell r="I104">
            <v>85.930416000000008</v>
          </cell>
        </row>
        <row r="110">
          <cell r="C110">
            <v>15.8</v>
          </cell>
        </row>
        <row r="115">
          <cell r="E115">
            <v>1914</v>
          </cell>
          <cell r="F115">
            <v>81.540000000000006</v>
          </cell>
        </row>
        <row r="119">
          <cell r="C119">
            <v>12.3939</v>
          </cell>
        </row>
      </sheetData>
      <sheetData sheetId="2">
        <row r="5">
          <cell r="P5">
            <v>2.88</v>
          </cell>
        </row>
        <row r="6">
          <cell r="P6">
            <v>0.5</v>
          </cell>
        </row>
        <row r="11">
          <cell r="P11">
            <v>4.2</v>
          </cell>
        </row>
        <row r="12">
          <cell r="P12">
            <v>1.8900000000000001</v>
          </cell>
        </row>
        <row r="13">
          <cell r="P13">
            <v>2.52</v>
          </cell>
        </row>
        <row r="14">
          <cell r="G14">
            <v>73.480410000000006</v>
          </cell>
          <cell r="H14">
            <v>151.69282000000001</v>
          </cell>
        </row>
        <row r="21">
          <cell r="F21">
            <v>14.879999999999999</v>
          </cell>
        </row>
        <row r="22">
          <cell r="F22">
            <v>21.700000000000003</v>
          </cell>
        </row>
        <row r="24">
          <cell r="F24">
            <v>2.61</v>
          </cell>
        </row>
        <row r="25">
          <cell r="F25">
            <v>1</v>
          </cell>
        </row>
        <row r="27">
          <cell r="F27">
            <v>1</v>
          </cell>
        </row>
        <row r="28">
          <cell r="F28">
            <v>2</v>
          </cell>
        </row>
        <row r="31">
          <cell r="F31">
            <v>14.879999999999999</v>
          </cell>
        </row>
        <row r="33">
          <cell r="F33">
            <v>21.700000000000003</v>
          </cell>
        </row>
        <row r="35">
          <cell r="F35">
            <v>15.8</v>
          </cell>
        </row>
      </sheetData>
      <sheetData sheetId="3">
        <row r="3">
          <cell r="D3">
            <v>1</v>
          </cell>
        </row>
        <row r="4">
          <cell r="D4">
            <v>1</v>
          </cell>
        </row>
        <row r="5">
          <cell r="D5">
            <v>2</v>
          </cell>
        </row>
        <row r="6">
          <cell r="D6">
            <v>3</v>
          </cell>
        </row>
        <row r="7">
          <cell r="D7">
            <v>1</v>
          </cell>
        </row>
        <row r="8">
          <cell r="D8">
            <v>2</v>
          </cell>
        </row>
        <row r="9">
          <cell r="D9">
            <v>1</v>
          </cell>
        </row>
        <row r="10">
          <cell r="D10">
            <v>3</v>
          </cell>
        </row>
        <row r="11">
          <cell r="D11">
            <v>3</v>
          </cell>
        </row>
        <row r="12">
          <cell r="D12">
            <v>1</v>
          </cell>
        </row>
        <row r="13">
          <cell r="D13">
            <v>2</v>
          </cell>
        </row>
        <row r="14">
          <cell r="D14">
            <v>3</v>
          </cell>
        </row>
        <row r="15">
          <cell r="D15">
            <v>2</v>
          </cell>
        </row>
        <row r="16">
          <cell r="D16">
            <v>50</v>
          </cell>
        </row>
        <row r="17">
          <cell r="D17">
            <v>15</v>
          </cell>
        </row>
        <row r="18">
          <cell r="D18">
            <v>55</v>
          </cell>
        </row>
        <row r="19">
          <cell r="D19">
            <v>66</v>
          </cell>
        </row>
        <row r="20">
          <cell r="D20">
            <v>60</v>
          </cell>
        </row>
        <row r="21">
          <cell r="D21">
            <v>12</v>
          </cell>
        </row>
        <row r="22">
          <cell r="D22">
            <v>15</v>
          </cell>
        </row>
        <row r="23">
          <cell r="D23">
            <v>25</v>
          </cell>
        </row>
        <row r="24">
          <cell r="D24">
            <v>5</v>
          </cell>
        </row>
        <row r="25">
          <cell r="D25">
            <v>14</v>
          </cell>
        </row>
        <row r="26">
          <cell r="D26">
            <v>10</v>
          </cell>
        </row>
        <row r="27">
          <cell r="D27">
            <v>10</v>
          </cell>
        </row>
        <row r="28">
          <cell r="D28">
            <v>10</v>
          </cell>
        </row>
        <row r="29">
          <cell r="D29">
            <v>6</v>
          </cell>
        </row>
      </sheetData>
      <sheetData sheetId="4">
        <row r="4">
          <cell r="C4">
            <v>1</v>
          </cell>
          <cell r="G4">
            <v>1</v>
          </cell>
        </row>
        <row r="6">
          <cell r="C6">
            <v>2</v>
          </cell>
          <cell r="G6">
            <v>1</v>
          </cell>
        </row>
        <row r="7">
          <cell r="C7">
            <v>1</v>
          </cell>
          <cell r="G7">
            <v>1</v>
          </cell>
        </row>
        <row r="8">
          <cell r="C8">
            <v>1</v>
          </cell>
        </row>
        <row r="9">
          <cell r="G9">
            <v>1</v>
          </cell>
        </row>
        <row r="10">
          <cell r="C10">
            <v>1</v>
          </cell>
          <cell r="G10">
            <v>1</v>
          </cell>
        </row>
        <row r="11">
          <cell r="C11">
            <v>1</v>
          </cell>
          <cell r="G11">
            <v>1</v>
          </cell>
        </row>
        <row r="12">
          <cell r="C12">
            <v>2</v>
          </cell>
          <cell r="G12">
            <v>3.82</v>
          </cell>
        </row>
        <row r="13">
          <cell r="C13">
            <v>1</v>
          </cell>
        </row>
        <row r="14">
          <cell r="C14">
            <v>1</v>
          </cell>
        </row>
        <row r="15">
          <cell r="C15">
            <v>2</v>
          </cell>
          <cell r="G15">
            <v>1</v>
          </cell>
        </row>
        <row r="16">
          <cell r="C16">
            <v>3</v>
          </cell>
          <cell r="G16">
            <v>1</v>
          </cell>
        </row>
        <row r="17">
          <cell r="C17">
            <v>4</v>
          </cell>
          <cell r="G17">
            <v>1</v>
          </cell>
        </row>
        <row r="18">
          <cell r="C18">
            <v>2.1800000000000002</v>
          </cell>
          <cell r="G18">
            <v>1</v>
          </cell>
        </row>
        <row r="19">
          <cell r="C19">
            <v>2.5299999999999998</v>
          </cell>
          <cell r="G19">
            <v>1</v>
          </cell>
        </row>
        <row r="20">
          <cell r="C20">
            <v>2.37</v>
          </cell>
          <cell r="G20">
            <v>1</v>
          </cell>
        </row>
        <row r="21">
          <cell r="C21">
            <v>1</v>
          </cell>
        </row>
        <row r="22">
          <cell r="G22">
            <v>2</v>
          </cell>
        </row>
        <row r="24">
          <cell r="C24">
            <v>1</v>
          </cell>
          <cell r="G24">
            <v>1</v>
          </cell>
        </row>
        <row r="25">
          <cell r="G25">
            <v>2</v>
          </cell>
        </row>
        <row r="26">
          <cell r="C26">
            <v>2</v>
          </cell>
        </row>
        <row r="27">
          <cell r="C27">
            <v>2</v>
          </cell>
          <cell r="G27">
            <v>1</v>
          </cell>
        </row>
        <row r="29">
          <cell r="C29">
            <v>1</v>
          </cell>
          <cell r="G29">
            <v>4</v>
          </cell>
        </row>
        <row r="30">
          <cell r="C30">
            <v>4</v>
          </cell>
          <cell r="G30">
            <v>3</v>
          </cell>
        </row>
        <row r="31">
          <cell r="C31">
            <v>1</v>
          </cell>
          <cell r="G31">
            <v>2</v>
          </cell>
        </row>
        <row r="32">
          <cell r="C32">
            <v>6</v>
          </cell>
          <cell r="G32">
            <v>10.24</v>
          </cell>
        </row>
        <row r="33">
          <cell r="C33">
            <v>0.72</v>
          </cell>
          <cell r="G33">
            <v>4</v>
          </cell>
        </row>
        <row r="34">
          <cell r="C34">
            <v>5.08</v>
          </cell>
        </row>
        <row r="35">
          <cell r="G35">
            <v>3</v>
          </cell>
        </row>
        <row r="36">
          <cell r="G36">
            <v>2</v>
          </cell>
        </row>
        <row r="37">
          <cell r="C37">
            <v>1</v>
          </cell>
        </row>
        <row r="39">
          <cell r="C39">
            <v>1</v>
          </cell>
        </row>
        <row r="40">
          <cell r="C40">
            <v>1</v>
          </cell>
        </row>
        <row r="41">
          <cell r="C41">
            <v>1.56</v>
          </cell>
          <cell r="G41">
            <v>1</v>
          </cell>
        </row>
        <row r="42">
          <cell r="G42">
            <v>3</v>
          </cell>
        </row>
        <row r="43">
          <cell r="G43">
            <v>1</v>
          </cell>
        </row>
        <row r="44">
          <cell r="C44">
            <v>5</v>
          </cell>
          <cell r="G44">
            <v>1.55</v>
          </cell>
        </row>
        <row r="45">
          <cell r="C45">
            <v>1</v>
          </cell>
        </row>
        <row r="46">
          <cell r="C46">
            <v>1.68</v>
          </cell>
        </row>
        <row r="47">
          <cell r="C47">
            <v>6</v>
          </cell>
          <cell r="G47">
            <v>1</v>
          </cell>
        </row>
        <row r="49">
          <cell r="G49">
            <v>1</v>
          </cell>
        </row>
        <row r="50">
          <cell r="G50">
            <v>2</v>
          </cell>
        </row>
        <row r="51">
          <cell r="G51">
            <v>2</v>
          </cell>
        </row>
        <row r="52">
          <cell r="C52">
            <v>4.93</v>
          </cell>
          <cell r="G52">
            <v>1</v>
          </cell>
        </row>
        <row r="53">
          <cell r="G53">
            <v>2</v>
          </cell>
        </row>
        <row r="54">
          <cell r="C54">
            <v>2</v>
          </cell>
          <cell r="G54">
            <v>1</v>
          </cell>
        </row>
        <row r="55">
          <cell r="G55">
            <v>2.52</v>
          </cell>
        </row>
        <row r="56">
          <cell r="C56">
            <v>1</v>
          </cell>
          <cell r="G56">
            <v>1.1499999999999999</v>
          </cell>
        </row>
        <row r="57">
          <cell r="C57">
            <v>1</v>
          </cell>
          <cell r="G57">
            <v>1</v>
          </cell>
        </row>
        <row r="58">
          <cell r="C58">
            <v>2</v>
          </cell>
        </row>
        <row r="59">
          <cell r="C59">
            <v>1</v>
          </cell>
          <cell r="G59">
            <v>1</v>
          </cell>
        </row>
        <row r="60">
          <cell r="C60">
            <v>4</v>
          </cell>
        </row>
        <row r="61">
          <cell r="C61">
            <v>2</v>
          </cell>
        </row>
        <row r="62">
          <cell r="C62">
            <v>5.5</v>
          </cell>
        </row>
        <row r="65">
          <cell r="C65">
            <v>2</v>
          </cell>
        </row>
        <row r="66">
          <cell r="C66">
            <v>6.84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latório"/>
    </sheetNames>
    <sheetDataSet>
      <sheetData sheetId="0">
        <row r="1">
          <cell r="B1" t="str">
            <v>GOINFRA - Agência Goiana de Infraestrutura e Transportes</v>
          </cell>
          <cell r="F1" t="str">
            <v>27/04/2023 - 09:31</v>
          </cell>
        </row>
        <row r="3">
          <cell r="B3" t="str">
            <v>Custo Referencial de Serviços</v>
          </cell>
        </row>
        <row r="5">
          <cell r="A5" t="str">
            <v>Tabela de Preços:</v>
          </cell>
          <cell r="B5" t="str">
            <v>TABELA DE CUSTOS DE OBRAS CIVIS - T205 - MAIO/2023 - COM DESONERAÇÃO</v>
          </cell>
          <cell r="F5" t="str">
            <v>Data Base: 01/05/2023</v>
          </cell>
        </row>
        <row r="7">
          <cell r="A7" t="str">
            <v>Código auxiliar</v>
          </cell>
          <cell r="B7" t="str">
            <v>Serviço</v>
          </cell>
          <cell r="C7" t="str">
            <v>Unidade</v>
          </cell>
          <cell r="D7" t="str">
            <v>Material</v>
          </cell>
          <cell r="E7" t="str">
            <v>Mão-de-obra</v>
          </cell>
          <cell r="F7" t="str">
            <v>Total</v>
          </cell>
        </row>
        <row r="8">
          <cell r="A8">
            <v>164</v>
          </cell>
          <cell r="B8" t="str">
            <v>SERVIÇOS PRELIMINARES</v>
          </cell>
        </row>
        <row r="9">
          <cell r="A9">
            <v>20000</v>
          </cell>
          <cell r="B9" t="str">
            <v>SERVIÇOS PRELIMINARES</v>
          </cell>
          <cell r="C9" t="str">
            <v xml:space="preserve">S/U   </v>
          </cell>
          <cell r="D9">
            <v>0</v>
          </cell>
          <cell r="E9">
            <v>0</v>
          </cell>
          <cell r="F9">
            <v>0</v>
          </cell>
        </row>
        <row r="10">
          <cell r="A10">
            <v>20100</v>
          </cell>
          <cell r="B10" t="str">
            <v>DEMOLIÇÃO MANUAL - COBERTURA TELHA METÁLICA COM TRANSPORTE ATÉ CAÇAMBA E CARGA</v>
          </cell>
          <cell r="C10" t="str">
            <v xml:space="preserve">m2    </v>
          </cell>
          <cell r="D10">
            <v>0</v>
          </cell>
          <cell r="E10">
            <v>2.91</v>
          </cell>
          <cell r="F10">
            <v>2.91</v>
          </cell>
        </row>
        <row r="11">
          <cell r="A11">
            <v>20101</v>
          </cell>
          <cell r="B11" t="str">
            <v>DEMOLIÇÃO MANUAL DE COBERTURA EM TELHA CERAMICA COM TRANSPORTE ATÉ CAÇAMBA E CARGA</v>
          </cell>
          <cell r="C11" t="str">
            <v xml:space="preserve">m2    </v>
          </cell>
          <cell r="D11">
            <v>0</v>
          </cell>
          <cell r="E11">
            <v>4.66</v>
          </cell>
          <cell r="F11">
            <v>4.66</v>
          </cell>
        </row>
        <row r="12">
          <cell r="A12">
            <v>20102</v>
          </cell>
          <cell r="B12" t="str">
            <v>DEMOLICAO MANUAL COBERTURA TELHA FIBROCIMENTO/FIBRA DE VIDRO/SIMILARES C/ TRANSP. ATÉ CB. E CARGA</v>
          </cell>
          <cell r="C12" t="str">
            <v xml:space="preserve">m2    </v>
          </cell>
          <cell r="D12">
            <v>0</v>
          </cell>
          <cell r="E12">
            <v>2.59</v>
          </cell>
          <cell r="F12">
            <v>2.59</v>
          </cell>
        </row>
        <row r="13">
          <cell r="A13">
            <v>20103</v>
          </cell>
          <cell r="B13" t="str">
            <v>DEMOLIÇÃO MANUAL ESTRUTURA EM MADEIRA TELHADO COM TRANSPORTE ATÉ CAÇAMBA E CARGA</v>
          </cell>
          <cell r="C13" t="str">
            <v xml:space="preserve">m2    </v>
          </cell>
          <cell r="D13">
            <v>0</v>
          </cell>
          <cell r="E13">
            <v>13.47</v>
          </cell>
          <cell r="F13">
            <v>13.47</v>
          </cell>
        </row>
        <row r="14">
          <cell r="A14">
            <v>20104</v>
          </cell>
          <cell r="B14" t="str">
            <v>DEMOLIÇÃO MANUAL DE RIPA COM TRANSPORTE ATÉ CAÇAMBA E CARGA</v>
          </cell>
          <cell r="C14" t="str">
            <v xml:space="preserve">m2    </v>
          </cell>
          <cell r="D14">
            <v>0</v>
          </cell>
          <cell r="E14">
            <v>1.1599999999999999</v>
          </cell>
          <cell r="F14">
            <v>1.1599999999999999</v>
          </cell>
        </row>
        <row r="15">
          <cell r="A15">
            <v>20105</v>
          </cell>
          <cell r="B15" t="str">
            <v>DEMOLIÇÃO MANUAL FORRO PAULISTA COM TRANSPORTE ATÉ CAÇAMBA E CARGA</v>
          </cell>
          <cell r="C15" t="str">
            <v xml:space="preserve">m2    </v>
          </cell>
          <cell r="D15">
            <v>0</v>
          </cell>
          <cell r="E15">
            <v>3.11</v>
          </cell>
          <cell r="F15">
            <v>3.11</v>
          </cell>
        </row>
        <row r="16">
          <cell r="A16">
            <v>20106</v>
          </cell>
          <cell r="B16" t="str">
            <v>REMOÇÃO MANUAL DE JANELA OU PORTAL COM TRANSPORTE ATÉ CAÇAMBA E CARGA</v>
          </cell>
          <cell r="C16" t="str">
            <v xml:space="preserve">m2    </v>
          </cell>
          <cell r="D16">
            <v>0</v>
          </cell>
          <cell r="E16">
            <v>5.18</v>
          </cell>
          <cell r="F16">
            <v>5.18</v>
          </cell>
        </row>
        <row r="17">
          <cell r="A17">
            <v>20107</v>
          </cell>
          <cell r="B17" t="str">
            <v xml:space="preserve">CORTE, DESTOCAMENTO, RETIRADA E REATERRO (MANUAIS) DE ÁRVORE GRANDE PORTE (H = 8 A 10 M / DIÂMETRO TRONCO 60 A 70CM E COPA DE 10 A 13M ) C/ TRANSPORTE ATE CAÇAMBA E CARGA </v>
          </cell>
          <cell r="C17" t="str">
            <v xml:space="preserve">Un    </v>
          </cell>
          <cell r="D17">
            <v>0</v>
          </cell>
          <cell r="E17">
            <v>446.16</v>
          </cell>
          <cell r="F17">
            <v>446.16</v>
          </cell>
        </row>
        <row r="18">
          <cell r="A18">
            <v>20108</v>
          </cell>
          <cell r="B18" t="str">
            <v>DEMOLIÇÃO MANUAL PISO/VIGA DE MADEIRA COM TRANSPORTE ATÉ CAÇAMBA E CARGA</v>
          </cell>
          <cell r="C18" t="str">
            <v xml:space="preserve">m2    </v>
          </cell>
          <cell r="D18">
            <v>0</v>
          </cell>
          <cell r="E18">
            <v>11.66</v>
          </cell>
          <cell r="F18">
            <v>11.66</v>
          </cell>
        </row>
        <row r="19">
          <cell r="A19">
            <v>20109</v>
          </cell>
          <cell r="B19" t="str">
            <v>DEMOLIÇÃO MANUAL DE PISO CIMENTICIO SOBRE LASTRO DE CONCRETO COM TRANSPORTE ATE CAÇAMBA E CARGA</v>
          </cell>
          <cell r="C19" t="str">
            <v xml:space="preserve">m2    </v>
          </cell>
          <cell r="D19">
            <v>0</v>
          </cell>
          <cell r="E19">
            <v>11.79</v>
          </cell>
          <cell r="F19">
            <v>11.79</v>
          </cell>
        </row>
        <row r="20">
          <cell r="A20">
            <v>20110</v>
          </cell>
          <cell r="B20" t="str">
            <v>DEMOLIÇÃO MANUAL DE PISO EM LADRILHO HIDRAULICO COM TRANSPORTE ATE CAÇAMBA E CARGA</v>
          </cell>
          <cell r="C20" t="str">
            <v xml:space="preserve">m2    </v>
          </cell>
          <cell r="D20">
            <v>0</v>
          </cell>
          <cell r="E20">
            <v>7.25</v>
          </cell>
          <cell r="F20">
            <v>7.25</v>
          </cell>
        </row>
        <row r="21">
          <cell r="A21">
            <v>20111</v>
          </cell>
          <cell r="B21" t="str">
            <v>DEMOLIÇÃO MANUAL DE PISO CERÂMICO SOBRE LASTRO DE CONCRETO COM TRANSPORTE ATÉ CAÇAMBA E CARGA</v>
          </cell>
          <cell r="C21" t="str">
            <v xml:space="preserve">m2    </v>
          </cell>
          <cell r="D21">
            <v>0</v>
          </cell>
          <cell r="E21">
            <v>7.25</v>
          </cell>
          <cell r="F21">
            <v>7.25</v>
          </cell>
        </row>
        <row r="22">
          <cell r="A22">
            <v>20112</v>
          </cell>
          <cell r="B22" t="str">
            <v>DEMOLIÇÃO MANUAL DE PISO CERÂMICO INCLUSIVE RETIRADA DE CONTRAPISO SOBRE LASTRO DE CONCRETO COM TRANSPORTE ATÉ CAÇAMBA E CARGA</v>
          </cell>
          <cell r="C22" t="str">
            <v xml:space="preserve">m2    </v>
          </cell>
          <cell r="D22">
            <v>0</v>
          </cell>
          <cell r="E22">
            <v>13.6</v>
          </cell>
          <cell r="F22">
            <v>13.6</v>
          </cell>
        </row>
        <row r="23">
          <cell r="A23">
            <v>20113</v>
          </cell>
          <cell r="B23" t="str">
            <v>DEMOLIÇÃO MANUAL DE ASSOALHO DE MADEIRA COM TRANSPORTE ATÉ CAÇAMBA E CARGA</v>
          </cell>
          <cell r="C23" t="str">
            <v xml:space="preserve">m2    </v>
          </cell>
          <cell r="D23">
            <v>0</v>
          </cell>
          <cell r="E23">
            <v>8.74</v>
          </cell>
          <cell r="F23">
            <v>8.74</v>
          </cell>
        </row>
        <row r="24">
          <cell r="A24">
            <v>20115</v>
          </cell>
          <cell r="B24" t="str">
            <v>DEMOLIÇÃO MANUAL DE REVESTIMENTOS COM AZULEJO COM TRANSPORTE ATE CAÇAMBA E CARGA</v>
          </cell>
          <cell r="C24" t="str">
            <v xml:space="preserve">m2    </v>
          </cell>
          <cell r="D24">
            <v>0</v>
          </cell>
          <cell r="E24">
            <v>3.24</v>
          </cell>
          <cell r="F24">
            <v>3.24</v>
          </cell>
        </row>
        <row r="25">
          <cell r="A25">
            <v>20116</v>
          </cell>
          <cell r="B25" t="str">
            <v>DEMOLIÇÃO MANUAL DE LAMBRIL COM APROVEITAMENTO</v>
          </cell>
          <cell r="C25" t="str">
            <v xml:space="preserve">m2    </v>
          </cell>
          <cell r="D25">
            <v>0</v>
          </cell>
          <cell r="E25">
            <v>2.59</v>
          </cell>
          <cell r="F25">
            <v>2.59</v>
          </cell>
        </row>
        <row r="26">
          <cell r="A26">
            <v>20117</v>
          </cell>
          <cell r="B26" t="str">
            <v>DEMOLIÇÃO MANUAL DE REVESTIMENTO COM ARGAMASSA COM TRANSPORTE ATÉ CAÇAMBA E CARGA</v>
          </cell>
          <cell r="C26" t="str">
            <v xml:space="preserve">m2    </v>
          </cell>
          <cell r="D26">
            <v>0</v>
          </cell>
          <cell r="E26">
            <v>4.2</v>
          </cell>
          <cell r="F26">
            <v>4.2</v>
          </cell>
        </row>
        <row r="27">
          <cell r="A27">
            <v>20118</v>
          </cell>
          <cell r="B27" t="str">
            <v>DEMOLIÇÃO MANUAL ALVENARIA TIJOLO SEM REAPROVEITAMENTO COM TRANSPORTE ATE CAÇAMBA E CARGA</v>
          </cell>
          <cell r="C27" t="str">
            <v xml:space="preserve">m3    </v>
          </cell>
          <cell r="D27">
            <v>0</v>
          </cell>
          <cell r="E27">
            <v>32.369999999999997</v>
          </cell>
          <cell r="F27">
            <v>32.369999999999997</v>
          </cell>
        </row>
        <row r="28">
          <cell r="A28">
            <v>20119</v>
          </cell>
          <cell r="B28" t="str">
            <v>DEMOLICÃO MANUAL DE ALVENARIA DE TIJOLO COM REAPROVEITAMENTO</v>
          </cell>
          <cell r="C28" t="str">
            <v xml:space="preserve">m3    </v>
          </cell>
          <cell r="D28">
            <v>0</v>
          </cell>
          <cell r="E28">
            <v>62.15</v>
          </cell>
          <cell r="F28">
            <v>62.15</v>
          </cell>
        </row>
        <row r="29">
          <cell r="A29">
            <v>20121</v>
          </cell>
          <cell r="B29" t="str">
            <v>DEMOLIÇÃO MANUAL EM CONCRETO SIMPLES COM TRANSPORTE ATÉ CAÇAMBA E CARGA</v>
          </cell>
          <cell r="C29" t="str">
            <v xml:space="preserve">m3    </v>
          </cell>
          <cell r="D29">
            <v>0</v>
          </cell>
          <cell r="E29">
            <v>134.65</v>
          </cell>
          <cell r="F29">
            <v>134.65</v>
          </cell>
        </row>
        <row r="30">
          <cell r="A30">
            <v>20125</v>
          </cell>
          <cell r="B30" t="str">
            <v>DEMOLIÇÃO MANUAL DE LAJE PRÉ-MOLDADA COM TRANSPORTE ATÉ CAÇAMBA E CARGA</v>
          </cell>
          <cell r="C30" t="str">
            <v xml:space="preserve">m3    </v>
          </cell>
          <cell r="D30">
            <v>0</v>
          </cell>
          <cell r="E30">
            <v>173.66</v>
          </cell>
          <cell r="F30">
            <v>173.66</v>
          </cell>
        </row>
        <row r="31">
          <cell r="A31">
            <v>20126</v>
          </cell>
          <cell r="B31" t="str">
            <v>DEMOLICÃO MANUAL DE PISO INTERTRAVADO COM EMPILHAMENTO</v>
          </cell>
          <cell r="C31" t="str">
            <v xml:space="preserve">m2    </v>
          </cell>
          <cell r="D31">
            <v>0</v>
          </cell>
          <cell r="E31">
            <v>7.25</v>
          </cell>
          <cell r="F31">
            <v>7.25</v>
          </cell>
        </row>
        <row r="32">
          <cell r="A32">
            <v>20127</v>
          </cell>
          <cell r="B32" t="str">
            <v>DEMOLIÇÃO MANUAL DE LAJE EM CONCRETO ARMADO COM TRANSPORTE ATE CAÇAMBA E CARGA</v>
          </cell>
          <cell r="C32" t="str">
            <v xml:space="preserve">m3    </v>
          </cell>
          <cell r="D32">
            <v>0</v>
          </cell>
          <cell r="E32">
            <v>192.95</v>
          </cell>
          <cell r="F32">
            <v>192.95</v>
          </cell>
        </row>
        <row r="33">
          <cell r="A33">
            <v>20128</v>
          </cell>
          <cell r="B33" t="str">
            <v>DEMOLIÇÃO MANUAL DE PILAR EM CONCRETO ARMADO COM TRANSPORTE ATE A CAÇAMBA E CARGA</v>
          </cell>
          <cell r="C33" t="str">
            <v xml:space="preserve">m3    </v>
          </cell>
          <cell r="D33">
            <v>0</v>
          </cell>
          <cell r="E33">
            <v>233.05</v>
          </cell>
          <cell r="F33">
            <v>233.05</v>
          </cell>
        </row>
        <row r="34">
          <cell r="A34">
            <v>20129</v>
          </cell>
          <cell r="B34" t="str">
            <v>DEMOLIÇÃO MANUAL DE VIGA EM CONCRETO ARMADO COM TRANSPORTE ATÉ CAÇAMBA E CARGA</v>
          </cell>
          <cell r="C34" t="str">
            <v xml:space="preserve">m3    </v>
          </cell>
          <cell r="D34">
            <v>0</v>
          </cell>
          <cell r="E34">
            <v>258.94</v>
          </cell>
          <cell r="F34">
            <v>258.94</v>
          </cell>
        </row>
        <row r="35">
          <cell r="A35">
            <v>20130</v>
          </cell>
          <cell r="B35" t="str">
            <v>DEMOLIÇÃO MANUAL DE ALAMBRADO - POSTE DE CONCRETO/TELA/VIGA COM TRANSPORTE ATE CAÇAMBA E CARGA</v>
          </cell>
          <cell r="C35" t="str">
            <v xml:space="preserve">m     </v>
          </cell>
          <cell r="D35">
            <v>0</v>
          </cell>
          <cell r="E35">
            <v>15.54</v>
          </cell>
          <cell r="F35">
            <v>15.54</v>
          </cell>
        </row>
        <row r="36">
          <cell r="A36">
            <v>20131</v>
          </cell>
          <cell r="B36" t="str">
            <v>DEMOLIÇÃO MANUAL DE FORRO PACOTE/ESTRUTURA COM TRANSPORTE ATE CAÇAMBA E CARGA</v>
          </cell>
          <cell r="C36" t="str">
            <v xml:space="preserve">m2    </v>
          </cell>
          <cell r="D36">
            <v>0</v>
          </cell>
          <cell r="E36">
            <v>4.1500000000000004</v>
          </cell>
          <cell r="F36">
            <v>4.1500000000000004</v>
          </cell>
        </row>
        <row r="37">
          <cell r="A37">
            <v>20132</v>
          </cell>
          <cell r="B37" t="str">
            <v>DEMOLIÇÃO MANUAL DE PISO CARPETE COM TRANSPORTE ATE CAÇAMBA E CARGA</v>
          </cell>
          <cell r="C37" t="str">
            <v xml:space="preserve">m2    </v>
          </cell>
          <cell r="D37">
            <v>0</v>
          </cell>
          <cell r="E37">
            <v>1.03</v>
          </cell>
          <cell r="F37">
            <v>1.03</v>
          </cell>
        </row>
        <row r="38">
          <cell r="A38">
            <v>20133</v>
          </cell>
          <cell r="B38" t="str">
            <v>DEMOLIÇÃO MANUAL DE PISO VINÍLICO COM TRANSPORTE ATE CAÇAMBA E CARGA</v>
          </cell>
          <cell r="C38" t="str">
            <v xml:space="preserve">m2    </v>
          </cell>
          <cell r="D38">
            <v>0</v>
          </cell>
          <cell r="E38">
            <v>3.89</v>
          </cell>
          <cell r="F38">
            <v>3.89</v>
          </cell>
        </row>
        <row r="39">
          <cell r="A39">
            <v>20134</v>
          </cell>
          <cell r="B39" t="str">
            <v>DEMOLIÇÃO MANUAL DE FORRO GESSO COM TRANSPORTE ATÉ CAÇAMBA E CARGA</v>
          </cell>
          <cell r="C39" t="str">
            <v xml:space="preserve">m2    </v>
          </cell>
          <cell r="D39">
            <v>0</v>
          </cell>
          <cell r="E39">
            <v>1.94</v>
          </cell>
          <cell r="F39">
            <v>1.94</v>
          </cell>
        </row>
        <row r="40">
          <cell r="A40">
            <v>20135</v>
          </cell>
          <cell r="B40" t="str">
            <v>DEMOLIÇÃO MANUAL DE ESTRUTURA EM METALON PARA FORRO DE GESSO COM TRANSPORTE ATÉ CAÇAMBA E CARGA</v>
          </cell>
          <cell r="C40" t="str">
            <v xml:space="preserve">m2    </v>
          </cell>
          <cell r="D40">
            <v>0.25</v>
          </cell>
          <cell r="E40">
            <v>2.52</v>
          </cell>
          <cell r="F40">
            <v>2.77</v>
          </cell>
        </row>
        <row r="41">
          <cell r="A41">
            <v>20136</v>
          </cell>
          <cell r="B41" t="str">
            <v>DEMOLIÇÃO MANUAL DE CAIBRO E RIPA COM TRANSPORTE ATÉ CAÇAMBA E CARGA</v>
          </cell>
          <cell r="C41" t="str">
            <v xml:space="preserve">m2    </v>
          </cell>
          <cell r="D41">
            <v>0</v>
          </cell>
          <cell r="E41">
            <v>4.18</v>
          </cell>
          <cell r="F41">
            <v>4.18</v>
          </cell>
        </row>
        <row r="42">
          <cell r="A42">
            <v>20137</v>
          </cell>
          <cell r="B42" t="str">
            <v>REMOÇÃO MANUAL DE BACIA SANITÁRIA COM TRANSPORTE ATÉ CAÇAMBA E CARGA</v>
          </cell>
          <cell r="C42" t="str">
            <v xml:space="preserve">Un    </v>
          </cell>
          <cell r="D42">
            <v>0</v>
          </cell>
          <cell r="E42">
            <v>3.24</v>
          </cell>
          <cell r="F42">
            <v>3.24</v>
          </cell>
        </row>
        <row r="43">
          <cell r="A43">
            <v>20138</v>
          </cell>
          <cell r="B43" t="str">
            <v>REMOÇÃO MANUAL DE LAVATÓRIO COM TRANSPORTE ATÉ CAÇAMBA E CARGA</v>
          </cell>
          <cell r="C43" t="str">
            <v xml:space="preserve">Un    </v>
          </cell>
          <cell r="D43">
            <v>0</v>
          </cell>
          <cell r="E43">
            <v>4.32</v>
          </cell>
          <cell r="F43">
            <v>4.32</v>
          </cell>
        </row>
        <row r="44">
          <cell r="A44">
            <v>20139</v>
          </cell>
          <cell r="B44" t="str">
            <v>DEMOLIÇÃO MANUAL DE BANCADA COM TRANSPORTE ATÉ CAÇAMBA E CARGA</v>
          </cell>
          <cell r="C44" t="str">
            <v xml:space="preserve">m2    </v>
          </cell>
          <cell r="D44">
            <v>0</v>
          </cell>
          <cell r="E44">
            <v>3.24</v>
          </cell>
          <cell r="F44">
            <v>3.24</v>
          </cell>
        </row>
        <row r="45">
          <cell r="A45">
            <v>20140</v>
          </cell>
          <cell r="B45" t="str">
            <v>REMOÇÃO MANUAL DE METAL SANITÁRIO (VÁLVULAS/SIFÃO/REGISTROS/TORNEIRAS/OUTROS) COM TRANSPORTE ATÉ CAÇAMBA E CARGA</v>
          </cell>
          <cell r="C45" t="str">
            <v xml:space="preserve">Un    </v>
          </cell>
          <cell r="D45">
            <v>0</v>
          </cell>
          <cell r="E45">
            <v>3.81</v>
          </cell>
          <cell r="F45">
            <v>3.81</v>
          </cell>
        </row>
        <row r="46">
          <cell r="A46">
            <v>20141</v>
          </cell>
          <cell r="B46" t="str">
            <v>REMOÇÃO DE CAIXA DESCARGA EXTERNA COM TRANSPORTE ATÉ CAÇAMBA E CARGA</v>
          </cell>
          <cell r="C46" t="str">
            <v xml:space="preserve">Un    </v>
          </cell>
          <cell r="D46">
            <v>0</v>
          </cell>
          <cell r="E46">
            <v>3.24</v>
          </cell>
          <cell r="F46">
            <v>3.24</v>
          </cell>
        </row>
        <row r="47">
          <cell r="A47">
            <v>20142</v>
          </cell>
          <cell r="B47" t="str">
            <v>DEMOLIÇÃO MANUAL DE MEIO FIO COM REAPROVEITAMENTO</v>
          </cell>
          <cell r="C47" t="str">
            <v xml:space="preserve">m     </v>
          </cell>
          <cell r="D47">
            <v>0</v>
          </cell>
          <cell r="E47">
            <v>6.91</v>
          </cell>
          <cell r="F47">
            <v>6.91</v>
          </cell>
        </row>
        <row r="48">
          <cell r="A48">
            <v>20143</v>
          </cell>
          <cell r="B48" t="str">
            <v>DEMOLIÇÃO MANUAL MEIO FIO SEM REAPROVEITAMENTO COM TRANSPORTE ATÉ CAÇAMBA E CARGA</v>
          </cell>
          <cell r="C48" t="str">
            <v xml:space="preserve">m     </v>
          </cell>
          <cell r="D48">
            <v>0</v>
          </cell>
          <cell r="E48">
            <v>5.18</v>
          </cell>
          <cell r="F48">
            <v>5.18</v>
          </cell>
        </row>
        <row r="49">
          <cell r="A49">
            <v>20144</v>
          </cell>
          <cell r="B49" t="str">
            <v xml:space="preserve">DEMOLIÇÃO MANUAL DE PAVIMENTO ASFÁLTICO C/ TRANSPORTE ATÉ CAÇAMBA E CARGA </v>
          </cell>
          <cell r="C49" t="str">
            <v xml:space="preserve">m2    </v>
          </cell>
          <cell r="D49">
            <v>0</v>
          </cell>
          <cell r="E49">
            <v>4.04</v>
          </cell>
          <cell r="F49">
            <v>4.04</v>
          </cell>
        </row>
        <row r="50">
          <cell r="A50">
            <v>20145</v>
          </cell>
          <cell r="B50" t="str">
            <v>REMOÇÃO MANUAL DE BACIA TURCA COM TRANSPORTE ATÉ CAÇAMBA E CARGA</v>
          </cell>
          <cell r="C50" t="str">
            <v xml:space="preserve">Un    </v>
          </cell>
          <cell r="D50">
            <v>0</v>
          </cell>
          <cell r="E50">
            <v>6.48</v>
          </cell>
          <cell r="F50">
            <v>6.48</v>
          </cell>
        </row>
        <row r="51">
          <cell r="A51">
            <v>20146</v>
          </cell>
          <cell r="B51" t="str">
            <v>REMOÇÃO MANUAL DE MICTÓRIO COM TRANSPORTE ATÉ CAÇAMBA E CARGA</v>
          </cell>
          <cell r="C51" t="str">
            <v xml:space="preserve">Un    </v>
          </cell>
          <cell r="D51">
            <v>0</v>
          </cell>
          <cell r="E51">
            <v>4.32</v>
          </cell>
          <cell r="F51">
            <v>4.32</v>
          </cell>
        </row>
        <row r="52">
          <cell r="A52">
            <v>20147</v>
          </cell>
          <cell r="B52" t="str">
            <v>DEMOLIÇÃO MANUAL DE FORRO PVC, INCLUSIVE ESTRUTURA DE SUSTENTAÇÃO COM TRANSPORTE ATÉ CAÇAMBA E CARGA</v>
          </cell>
          <cell r="C52" t="str">
            <v xml:space="preserve">m2    </v>
          </cell>
          <cell r="D52">
            <v>0</v>
          </cell>
          <cell r="E52">
            <v>3.76</v>
          </cell>
          <cell r="F52">
            <v>3.76</v>
          </cell>
        </row>
        <row r="53">
          <cell r="A53">
            <v>20148</v>
          </cell>
          <cell r="B53" t="str">
            <v>DEMOLIÇÃO MANUAL DE FORRO PVC (SOMENTE O FORRO) C/ TRANSP. ATÉ CB. E CARGA</v>
          </cell>
          <cell r="C53" t="str">
            <v xml:space="preserve">m2    </v>
          </cell>
          <cell r="D53">
            <v>0</v>
          </cell>
          <cell r="E53">
            <v>1.82</v>
          </cell>
          <cell r="F53">
            <v>1.82</v>
          </cell>
        </row>
        <row r="54">
          <cell r="A54">
            <v>20149</v>
          </cell>
          <cell r="B54" t="str">
            <v>DEMOLIÇÃO MANUAL DE DIVISÓRIA/PAINEL PRÉ-FABRICADO COM REAPROVEITAMENTO</v>
          </cell>
          <cell r="C54" t="str">
            <v xml:space="preserve">m2    </v>
          </cell>
          <cell r="D54">
            <v>0</v>
          </cell>
          <cell r="E54">
            <v>4.3</v>
          </cell>
          <cell r="F54">
            <v>4.3</v>
          </cell>
        </row>
        <row r="55">
          <cell r="A55">
            <v>20151</v>
          </cell>
          <cell r="B55" t="str">
            <v>DEMOLIÇÃO MANUAL DE DIVISÓRIA EM PEDRA/CONCRETO COM TRANSPORTE ATÉ CAÇAMBA E CARGA</v>
          </cell>
          <cell r="C55" t="str">
            <v xml:space="preserve">m2    </v>
          </cell>
          <cell r="D55">
            <v>0</v>
          </cell>
          <cell r="E55">
            <v>6.48</v>
          </cell>
          <cell r="F55">
            <v>6.48</v>
          </cell>
        </row>
        <row r="56">
          <cell r="A56">
            <v>20155</v>
          </cell>
          <cell r="B56" t="str">
            <v>DEMOLIÇÃO MANUAL EM MURO/PAREDE PLACA PRÉ-MOLDADA COM TRANSPORTE ATÉ CAÇAMBA E CARGA</v>
          </cell>
          <cell r="C56" t="str">
            <v xml:space="preserve">m2    </v>
          </cell>
          <cell r="D56">
            <v>0</v>
          </cell>
          <cell r="E56">
            <v>5.43</v>
          </cell>
          <cell r="F56">
            <v>5.43</v>
          </cell>
        </row>
        <row r="57">
          <cell r="A57">
            <v>20157</v>
          </cell>
          <cell r="B57" t="str">
            <v>DEMOLIÇÃO MANUAL DE CALHA/RUFO EM CHAPA COM TRANSPORTE ATÉ CAÇAMBA E CARGA</v>
          </cell>
          <cell r="C57" t="str">
            <v xml:space="preserve">m2    </v>
          </cell>
          <cell r="D57">
            <v>0</v>
          </cell>
          <cell r="E57">
            <v>3.9</v>
          </cell>
          <cell r="F57">
            <v>3.9</v>
          </cell>
        </row>
        <row r="58">
          <cell r="A58">
            <v>20160</v>
          </cell>
          <cell r="B58" t="str">
            <v>DEMOLIÇÃO MANUAL DE TELA DE ALAMBRADO COM TRANSPORTE ATÉ CAÇAMBA E CARGA</v>
          </cell>
          <cell r="C58" t="str">
            <v xml:space="preserve">m2    </v>
          </cell>
          <cell r="D58">
            <v>0</v>
          </cell>
          <cell r="E58">
            <v>1.94</v>
          </cell>
          <cell r="F58">
            <v>1.94</v>
          </cell>
        </row>
        <row r="59">
          <cell r="A59">
            <v>20164</v>
          </cell>
          <cell r="B59" t="str">
            <v>REMOÇÃO MANUAL DE TUBULAÇÃO (TUBO E CONEXÃO) COM TRANSPORTE ATÉ CAÇAMBA E CARGA (EXCLUSO RASGOS E ESCAVAÇÕES)</v>
          </cell>
          <cell r="C59" t="str">
            <v xml:space="preserve">m     </v>
          </cell>
          <cell r="D59">
            <v>0</v>
          </cell>
          <cell r="E59">
            <v>0.49</v>
          </cell>
          <cell r="F59">
            <v>0.49</v>
          </cell>
        </row>
        <row r="60">
          <cell r="A60">
            <v>20165</v>
          </cell>
          <cell r="B60" t="str">
            <v>REMOÇÃO MANUAL DE FIO/CABO ELÉTRICO COM TRANSPORTE ATÉ CAÇAMBA E CARGA</v>
          </cell>
          <cell r="C60" t="str">
            <v xml:space="preserve">m     </v>
          </cell>
          <cell r="D60">
            <v>0</v>
          </cell>
          <cell r="E60">
            <v>0.35</v>
          </cell>
          <cell r="F60">
            <v>0.35</v>
          </cell>
        </row>
        <row r="61">
          <cell r="A61">
            <v>20166</v>
          </cell>
          <cell r="B61" t="str">
            <v>REMOÇÃO MANUAL DE ELETRODUTO (ELETRODUTO E CONEXÃO)  COM TRANSPORTE ATÉ CAÇAMBA E CARGA (EXCLUSO RASGOS E ESCAVAÇÕES)</v>
          </cell>
          <cell r="C61" t="str">
            <v xml:space="preserve">m     </v>
          </cell>
          <cell r="D61">
            <v>0</v>
          </cell>
          <cell r="E61">
            <v>0.49</v>
          </cell>
          <cell r="F61">
            <v>0.49</v>
          </cell>
        </row>
        <row r="62">
          <cell r="A62">
            <v>20167</v>
          </cell>
          <cell r="B62" t="str">
            <v xml:space="preserve">REMOÇÃO MANUAL DE LUMINÁRIA COM TRANSPORTE ATÉ CAÇAMBA E CARGA </v>
          </cell>
          <cell r="C62" t="str">
            <v xml:space="preserve">un    </v>
          </cell>
          <cell r="D62">
            <v>0</v>
          </cell>
          <cell r="E62">
            <v>1.02</v>
          </cell>
          <cell r="F62">
            <v>1.02</v>
          </cell>
        </row>
        <row r="63">
          <cell r="A63">
            <v>20168</v>
          </cell>
          <cell r="B63" t="str">
            <v xml:space="preserve">REMOÇÃO MANUAL DE INTERRUPTOR/TOMADA ELÉTRICA/DISJUNTOR COM TRANSPORTE ATÉ CAÇAMBA E CARGA </v>
          </cell>
          <cell r="C63" t="str">
            <v xml:space="preserve">un    </v>
          </cell>
          <cell r="D63">
            <v>0</v>
          </cell>
          <cell r="E63">
            <v>0.8</v>
          </cell>
          <cell r="F63">
            <v>0.8</v>
          </cell>
        </row>
        <row r="64">
          <cell r="A64">
            <v>20190</v>
          </cell>
          <cell r="B64" t="str">
            <v>LIMPEZA MECÂNICA DE TERRENO</v>
          </cell>
          <cell r="C64" t="str">
            <v xml:space="preserve">m2    </v>
          </cell>
          <cell r="D64">
            <v>0.2</v>
          </cell>
          <cell r="E64">
            <v>0</v>
          </cell>
          <cell r="F64">
            <v>0.2</v>
          </cell>
        </row>
        <row r="65">
          <cell r="A65">
            <v>20200</v>
          </cell>
          <cell r="B65" t="str">
            <v>FERRAMENTAS (MANUAIS/ELÉTRICAS) E MATERIAL DE LIMPEZA PERMANENTE DA OBRA - ÁREAS EDIFICADAS/COBERTAS/FECHADAS</v>
          </cell>
          <cell r="C65" t="str">
            <v xml:space="preserve">m2    </v>
          </cell>
          <cell r="D65">
            <v>7.47</v>
          </cell>
          <cell r="E65">
            <v>0</v>
          </cell>
          <cell r="F65">
            <v>7.47</v>
          </cell>
        </row>
        <row r="66">
          <cell r="A66">
            <v>20201</v>
          </cell>
          <cell r="B66" t="str">
            <v>CORTE EM CAPOEIRA FINA A FOICE</v>
          </cell>
          <cell r="C66" t="str">
            <v xml:space="preserve">m2    </v>
          </cell>
          <cell r="D66">
            <v>0</v>
          </cell>
          <cell r="E66">
            <v>0.69</v>
          </cell>
          <cell r="F66">
            <v>0.69</v>
          </cell>
        </row>
        <row r="67">
          <cell r="A67">
            <v>20202</v>
          </cell>
          <cell r="B67" t="str">
            <v>RASPAGEM E LIMPEZA MANUAL DO TERRENO</v>
          </cell>
          <cell r="C67" t="str">
            <v xml:space="preserve">m2    </v>
          </cell>
          <cell r="D67">
            <v>0</v>
          </cell>
          <cell r="E67">
            <v>2.23</v>
          </cell>
          <cell r="F67">
            <v>2.23</v>
          </cell>
        </row>
        <row r="68">
          <cell r="A68">
            <v>20203</v>
          </cell>
          <cell r="B68" t="str">
            <v>CAPINA - (OBRAS CIVIS)</v>
          </cell>
          <cell r="C68" t="str">
            <v xml:space="preserve">m2    </v>
          </cell>
          <cell r="D68">
            <v>0</v>
          </cell>
          <cell r="E68">
            <v>1.46</v>
          </cell>
          <cell r="F68">
            <v>1.46</v>
          </cell>
        </row>
        <row r="69">
          <cell r="A69">
            <v>20210</v>
          </cell>
          <cell r="B69" t="str">
            <v>BARRACÃO DE OBRAS PADRÃO GOINFRA ( BLOCOS,COBERTURAS, PASSARELAS E MÓVEIS), COM ALOJAMENTO E LAVANDERIA , COM PINTURA, EM CONSONÂNCIA COM AS NR's, EM ESPECIAL A NR-18, INCLUSO INSTALAÇÕES ELÉTRICAS E HIDROSSANITÁRIAS - ( COM REAPROVEITAMENTO 1 VEZ ).</v>
          </cell>
          <cell r="C69" t="str">
            <v xml:space="preserve">m2    </v>
          </cell>
          <cell r="D69">
            <v>222.79</v>
          </cell>
          <cell r="E69">
            <v>51.13</v>
          </cell>
          <cell r="F69">
            <v>273.92</v>
          </cell>
        </row>
        <row r="70">
          <cell r="A70">
            <v>20212</v>
          </cell>
          <cell r="B70" t="str">
            <v>BARRACÃO DE OBRAS PADRÃO GOINFRA ( BLOCOS,COBERTURAS,PASSARELAS E MÓVEIS), SEM ALOJAMENTO E LAVANDERIA , COM PINTURA, EM CONSONÂNCIA COM AS NR's, EM ESPECIAL A NR-18, INCLUSO INSTALAÇÕES ELÉTRICAS E HIDROSSANITÁRIAS - ( COM REAPROVEITAMENTO 1 VEZ ).</v>
          </cell>
          <cell r="C70" t="str">
            <v xml:space="preserve">m2    </v>
          </cell>
          <cell r="D70">
            <v>249.76</v>
          </cell>
          <cell r="E70">
            <v>54.38</v>
          </cell>
          <cell r="F70">
            <v>304.14</v>
          </cell>
        </row>
        <row r="71">
          <cell r="A71">
            <v>20302</v>
          </cell>
          <cell r="B71" t="str">
            <v xml:space="preserve">DEPÓSITO PARA CIMENTO TIPO I  COM PINTURA PADRÃO GOINFRA (2,20 X 2,262M) A=4,98 M2 ( C/ REAPROV. 1 VEZ ) - INCLUSO PALETES </v>
          </cell>
          <cell r="C71" t="str">
            <v xml:space="preserve">Un    </v>
          </cell>
          <cell r="D71">
            <v>1605.16</v>
          </cell>
          <cell r="E71">
            <v>593.36</v>
          </cell>
          <cell r="F71">
            <v>2198.52</v>
          </cell>
        </row>
        <row r="72">
          <cell r="A72">
            <v>20303</v>
          </cell>
          <cell r="B72" t="str">
            <v xml:space="preserve">DEPÓSITO PARA CIMENTO TIPO II  COM PINTURA PADRÃO GOINFRA (3,30 X 3,30 M) A=10,89 M2 (C/ REAPROV. 1 VEZ ) - INCLUSO PALETES </v>
          </cell>
          <cell r="C72" t="str">
            <v xml:space="preserve">un    </v>
          </cell>
          <cell r="D72">
            <v>2570.67</v>
          </cell>
          <cell r="E72">
            <v>985.33</v>
          </cell>
          <cell r="F72">
            <v>3556</v>
          </cell>
        </row>
        <row r="73">
          <cell r="A73">
            <v>20400</v>
          </cell>
          <cell r="B73" t="str">
            <v>LIGAÇÃO PROVISÓRIA DE ÁGUA (INCLUSO RETIRADA DO ESGOTO SANITÁRIO) - PD. GOINFRA</v>
          </cell>
          <cell r="C73" t="str">
            <v xml:space="preserve">Un    </v>
          </cell>
          <cell r="D73">
            <v>1397.75</v>
          </cell>
          <cell r="E73">
            <v>1531.76</v>
          </cell>
          <cell r="F73">
            <v>2929.51</v>
          </cell>
        </row>
        <row r="74">
          <cell r="A74">
            <v>20501</v>
          </cell>
          <cell r="B74" t="str">
            <v>LIGAÇÃO PROVISÓRIA LUZ E FORÇA - PD. GOINFRA</v>
          </cell>
          <cell r="C74" t="str">
            <v xml:space="preserve">Un    </v>
          </cell>
          <cell r="D74">
            <v>4132.43</v>
          </cell>
          <cell r="E74">
            <v>581.33000000000004</v>
          </cell>
          <cell r="F74">
            <v>4713.76</v>
          </cell>
        </row>
        <row r="75">
          <cell r="A75">
            <v>20600</v>
          </cell>
          <cell r="B75" t="str">
            <v>TAPUME EM CHAPA COMPENSADA RESINADA 6MM COM PORTÕES E FERRAGENS - PADRÃO GOINFRA</v>
          </cell>
          <cell r="C75" t="str">
            <v xml:space="preserve">m2    </v>
          </cell>
          <cell r="D75">
            <v>59.51</v>
          </cell>
          <cell r="E75">
            <v>14.31</v>
          </cell>
          <cell r="F75">
            <v>73.819999999999993</v>
          </cell>
        </row>
        <row r="76">
          <cell r="A76">
            <v>20701</v>
          </cell>
          <cell r="B76" t="str">
            <v>LOCAÇÃO DA OBRA, EXECUÇÃO DE GABARITO SEM REAPROVEITAMENTO, INCLUSO PINTURA (FACE INTERNA DO RIPÃO 15CM) E PIQUETE COM TESTEMUNHA</v>
          </cell>
          <cell r="C76" t="str">
            <v xml:space="preserve">m2    </v>
          </cell>
          <cell r="D76">
            <v>3.57</v>
          </cell>
          <cell r="E76">
            <v>1.33</v>
          </cell>
          <cell r="F76">
            <v>4.9000000000000004</v>
          </cell>
        </row>
        <row r="77">
          <cell r="A77">
            <v>20702</v>
          </cell>
          <cell r="B77" t="str">
            <v>LOCAÇÃO DE OBRAS DE PEQUENO PORTE COM CAVALETE, INCLUSO PINTURA (FACE INTERNA DO SARRAFO 10CM) E PIQUETE COM TESTEMUNHA</v>
          </cell>
          <cell r="C77" t="str">
            <v xml:space="preserve">m2    </v>
          </cell>
          <cell r="D77">
            <v>4.7</v>
          </cell>
          <cell r="E77">
            <v>1.31</v>
          </cell>
          <cell r="F77">
            <v>6.01</v>
          </cell>
        </row>
        <row r="78">
          <cell r="A78">
            <v>20703</v>
          </cell>
          <cell r="B78" t="str">
            <v>LOCAÇÃO DE PRAÇA, QUADRA, IMPLANTAÇÃO, UTILIZANDO CAVALETE, INCLUSO PIQUETE COM TESTEMUNHA</v>
          </cell>
          <cell r="C78" t="str">
            <v xml:space="preserve">m2    </v>
          </cell>
          <cell r="D78">
            <v>0.31</v>
          </cell>
          <cell r="E78">
            <v>0.09</v>
          </cell>
          <cell r="F78">
            <v>0.4</v>
          </cell>
        </row>
        <row r="79">
          <cell r="A79">
            <v>20801</v>
          </cell>
          <cell r="B79" t="str">
            <v>ABERTURA DE POÇOS (CISTERNA) - ÁGUA POTÁVEL</v>
          </cell>
          <cell r="C79" t="str">
            <v xml:space="preserve">m     </v>
          </cell>
          <cell r="D79">
            <v>0</v>
          </cell>
          <cell r="E79">
            <v>149.38999999999999</v>
          </cell>
          <cell r="F79">
            <v>149.38999999999999</v>
          </cell>
        </row>
        <row r="80">
          <cell r="A80">
            <v>20807</v>
          </cell>
          <cell r="B80" t="str">
            <v>REVESTIMENTO DE POÇOS (CISTERNA) COM TUBOS</v>
          </cell>
          <cell r="C80" t="str">
            <v xml:space="preserve">m     </v>
          </cell>
          <cell r="D80">
            <v>345.58</v>
          </cell>
          <cell r="E80">
            <v>56.38</v>
          </cell>
          <cell r="F80">
            <v>401.96</v>
          </cell>
        </row>
        <row r="81">
          <cell r="A81">
            <v>20808</v>
          </cell>
          <cell r="B81" t="str">
            <v>LAJE CIRCULAR PARA POÇOS (CISTERNA) COM ENCABEÇAMENTO</v>
          </cell>
          <cell r="C81" t="str">
            <v xml:space="preserve">Un    </v>
          </cell>
          <cell r="D81">
            <v>263.43</v>
          </cell>
          <cell r="E81">
            <v>200.18</v>
          </cell>
          <cell r="F81">
            <v>463.61</v>
          </cell>
        </row>
        <row r="82">
          <cell r="A82">
            <v>21001</v>
          </cell>
          <cell r="B82" t="str">
            <v>CONSTRUÇÃO DE BANDEJA SALVA VIDAS PRIMÁRIA DE MADEIRA - LARGURA 2,50M</v>
          </cell>
          <cell r="C82" t="str">
            <v xml:space="preserve">m     </v>
          </cell>
          <cell r="D82">
            <v>338.7</v>
          </cell>
          <cell r="E82">
            <v>43.5</v>
          </cell>
          <cell r="F82">
            <v>382.2</v>
          </cell>
        </row>
        <row r="83">
          <cell r="A83">
            <v>21002</v>
          </cell>
          <cell r="B83" t="str">
            <v>CONSTRUÇÃO DE BANDEJA SALVA VIDAS SECUNDÁRIA DE MADEIRA - LARGURA 1,40M</v>
          </cell>
          <cell r="C83" t="str">
            <v xml:space="preserve">m     </v>
          </cell>
          <cell r="D83">
            <v>225.71</v>
          </cell>
          <cell r="E83">
            <v>40.6</v>
          </cell>
          <cell r="F83">
            <v>266.31</v>
          </cell>
        </row>
        <row r="84">
          <cell r="A84">
            <v>21003</v>
          </cell>
          <cell r="B84" t="str">
            <v>CONSTRUÇÃO DE BANDEJA SALVA VIDAS TERCIÁRIA DE MADEIRA - LARGURA 2,20M</v>
          </cell>
          <cell r="C84" t="str">
            <v xml:space="preserve">m     </v>
          </cell>
          <cell r="D84">
            <v>309.39</v>
          </cell>
          <cell r="E84">
            <v>42.71</v>
          </cell>
          <cell r="F84">
            <v>352.1</v>
          </cell>
        </row>
        <row r="85">
          <cell r="A85">
            <v>21301</v>
          </cell>
          <cell r="B85" t="str">
            <v>PLACA DE OBRA PLOTADA EM CHAPA METÁLICA 26 , AFIXADA EM CAVALETES DE MADEIRA DE LEI (VIGOTAS 6X12CM) - PADRÃO GOINFRA</v>
          </cell>
          <cell r="C85" t="str">
            <v xml:space="preserve">m2    </v>
          </cell>
          <cell r="D85">
            <v>401.15</v>
          </cell>
          <cell r="E85">
            <v>2.59</v>
          </cell>
          <cell r="F85">
            <v>403.74</v>
          </cell>
        </row>
        <row r="86">
          <cell r="A86">
            <v>21399</v>
          </cell>
          <cell r="B86" t="str">
            <v>CONSUMO DE ESGOTO</v>
          </cell>
          <cell r="C86" t="str">
            <v xml:space="preserve">m3    </v>
          </cell>
          <cell r="D86">
            <v>8.25</v>
          </cell>
          <cell r="E86">
            <v>0</v>
          </cell>
          <cell r="F86">
            <v>8.25</v>
          </cell>
        </row>
        <row r="87">
          <cell r="A87">
            <v>21400</v>
          </cell>
          <cell r="B87" t="str">
            <v>CONSUMO DE ÁGUA</v>
          </cell>
          <cell r="C87" t="str">
            <v xml:space="preserve">m3    </v>
          </cell>
          <cell r="D87">
            <v>10.32</v>
          </cell>
          <cell r="E87">
            <v>0</v>
          </cell>
          <cell r="F87">
            <v>10.32</v>
          </cell>
        </row>
        <row r="88">
          <cell r="A88">
            <v>21401</v>
          </cell>
          <cell r="B88" t="str">
            <v>CONSUMO DE ENERGIA ELÉTRICA</v>
          </cell>
          <cell r="C88" t="str">
            <v xml:space="preserve">KWH   </v>
          </cell>
          <cell r="D88">
            <v>0.87</v>
          </cell>
          <cell r="E88">
            <v>0</v>
          </cell>
          <cell r="F88">
            <v>0.87</v>
          </cell>
        </row>
        <row r="89">
          <cell r="A89">
            <v>21602</v>
          </cell>
          <cell r="B89" t="str">
            <v>EPI/PGR/PCMSO/EXAMES/TREINAMENTOS/VISITAS - ÁREAS EDIFICADAS/COBERTAS/FECHADAS</v>
          </cell>
          <cell r="C89" t="str">
            <v xml:space="preserve">m2    </v>
          </cell>
          <cell r="D89">
            <v>45.12</v>
          </cell>
          <cell r="E89">
            <v>0</v>
          </cell>
          <cell r="F89">
            <v>45.12</v>
          </cell>
        </row>
        <row r="90">
          <cell r="A90">
            <v>165</v>
          </cell>
          <cell r="B90" t="str">
            <v>TRANSPORTES</v>
          </cell>
        </row>
        <row r="91">
          <cell r="A91">
            <v>30000</v>
          </cell>
          <cell r="B91" t="str">
            <v>TRANSPORTES</v>
          </cell>
          <cell r="D91">
            <v>0</v>
          </cell>
          <cell r="E91">
            <v>0</v>
          </cell>
          <cell r="F91">
            <v>0</v>
          </cell>
        </row>
        <row r="92">
          <cell r="A92">
            <v>30101</v>
          </cell>
          <cell r="B92" t="str">
            <v>TRANSPORTE DE ENTULHO EM CAMINHÃO  INCLUSO A CARGA MANUAL</v>
          </cell>
          <cell r="C92" t="str">
            <v xml:space="preserve">m3    </v>
          </cell>
          <cell r="D92">
            <v>33.1</v>
          </cell>
          <cell r="E92">
            <v>8.0299999999999994</v>
          </cell>
          <cell r="F92">
            <v>41.13</v>
          </cell>
        </row>
        <row r="93">
          <cell r="A93">
            <v>30104</v>
          </cell>
          <cell r="B93" t="str">
            <v>TRANSPORTE DE ENTULHO CAÇAMBA ESTACIONÁRIA SEM CARGA</v>
          </cell>
          <cell r="C93" t="str">
            <v xml:space="preserve">m3    </v>
          </cell>
          <cell r="D93">
            <v>81.33</v>
          </cell>
          <cell r="E93">
            <v>0</v>
          </cell>
          <cell r="F93">
            <v>81.33</v>
          </cell>
        </row>
        <row r="94">
          <cell r="A94">
            <v>30105</v>
          </cell>
          <cell r="B94" t="str">
            <v>TRANSPORTE DE ENTULHO EM CAÇAMBA ESTACIONÁRIA  INCLUSO A CARGA MANUAL</v>
          </cell>
          <cell r="C94" t="str">
            <v xml:space="preserve">m3    </v>
          </cell>
          <cell r="D94">
            <v>81.33</v>
          </cell>
          <cell r="E94">
            <v>7.25</v>
          </cell>
          <cell r="F94">
            <v>88.58</v>
          </cell>
        </row>
        <row r="95">
          <cell r="A95">
            <v>30106</v>
          </cell>
          <cell r="B95" t="str">
            <v>TRANSPORTE DE ENTULHO EM CAMINHÃO SEM CARGA</v>
          </cell>
          <cell r="C95" t="str">
            <v xml:space="preserve">m3    </v>
          </cell>
          <cell r="D95">
            <v>33.1</v>
          </cell>
          <cell r="E95">
            <v>0</v>
          </cell>
          <cell r="F95">
            <v>33.1</v>
          </cell>
        </row>
        <row r="96">
          <cell r="A96">
            <v>30110</v>
          </cell>
          <cell r="B96" t="str">
            <v>TRANSPORTE DE MATERIAIS/EQUIPAMENTOS/OUTROS ( INCLUSIVE OS DA MOBILIZAÇÃO E DESMOBILIZAÇÃO ) - CAMINHÃO CARROCERIA MADEIRA 15 T ( INCLUSO NO VALOR O RETORNO )</v>
          </cell>
          <cell r="C96" t="str">
            <v xml:space="preserve">tkm   </v>
          </cell>
          <cell r="D96">
            <v>0.63</v>
          </cell>
          <cell r="E96">
            <v>0</v>
          </cell>
          <cell r="F96">
            <v>0.63</v>
          </cell>
        </row>
        <row r="97">
          <cell r="A97">
            <v>30112</v>
          </cell>
          <cell r="B97" t="str">
            <v>CARGA DOS MATERIAIS/EQUIPAMENTOS/OUTROS ( INCLUSO HORA IMPRODUTIVA DO CAMINHÃO)</v>
          </cell>
          <cell r="C97" t="str">
            <v xml:space="preserve">un    </v>
          </cell>
          <cell r="D97">
            <v>70</v>
          </cell>
          <cell r="E97">
            <v>68.48</v>
          </cell>
          <cell r="F97">
            <v>138.47999999999999</v>
          </cell>
        </row>
        <row r="98">
          <cell r="A98">
            <v>30113</v>
          </cell>
          <cell r="B98" t="str">
            <v>DESCARGA DOS MATERIAIS/EQUIPAMENTOS/OUTROS ( INCLUSO HORA IMPRODUTIVA DO CAMINHÃO)</v>
          </cell>
          <cell r="C98" t="str">
            <v xml:space="preserve">un    </v>
          </cell>
          <cell r="D98">
            <v>70</v>
          </cell>
          <cell r="E98">
            <v>68.48</v>
          </cell>
          <cell r="F98">
            <v>138.47999999999999</v>
          </cell>
        </row>
        <row r="99">
          <cell r="A99">
            <v>30114</v>
          </cell>
          <cell r="B99" t="str">
            <v>MOBILIZAÇÃO DO CANTEIRO DE OBRAS - INCLUSIVE CARGA E DESCARGA E A HORA IMPRODUTIVA DO CAMINHÃO - ( EXCLUSO O TRANSPORTE )</v>
          </cell>
          <cell r="C99" t="str">
            <v xml:space="preserve">un    </v>
          </cell>
          <cell r="D99">
            <v>140</v>
          </cell>
          <cell r="E99">
            <v>136.96</v>
          </cell>
          <cell r="F99">
            <v>276.95999999999998</v>
          </cell>
        </row>
        <row r="100">
          <cell r="A100">
            <v>30116</v>
          </cell>
          <cell r="B100" t="str">
            <v>DESMOBILIZAÇÃO DO CANTEIRO DE OBRAS - INCLUSIVE CARGA E DESCARGA E A HORA IMPRODUTIVA DO CAMINHÃO - ( EXCLUSO O TRANSPORTE )</v>
          </cell>
          <cell r="C100" t="str">
            <v xml:space="preserve">un    </v>
          </cell>
          <cell r="D100">
            <v>140</v>
          </cell>
          <cell r="E100">
            <v>136.96</v>
          </cell>
          <cell r="F100">
            <v>276.95999999999998</v>
          </cell>
        </row>
        <row r="101">
          <cell r="A101">
            <v>166</v>
          </cell>
          <cell r="B101" t="str">
            <v>SERVIÇO EM TERRA</v>
          </cell>
        </row>
        <row r="102">
          <cell r="A102">
            <v>40000</v>
          </cell>
          <cell r="B102" t="str">
            <v>SERVICO EM TERRA</v>
          </cell>
          <cell r="D102">
            <v>0</v>
          </cell>
          <cell r="E102">
            <v>0</v>
          </cell>
          <cell r="F102">
            <v>0</v>
          </cell>
        </row>
        <row r="103">
          <cell r="A103">
            <v>40101</v>
          </cell>
          <cell r="B103" t="str">
            <v>ESCAVACAO MANUAL DE VALAS &lt; 1 MTS. (OBRAS CIVIS)</v>
          </cell>
          <cell r="C103" t="str">
            <v xml:space="preserve">m3    </v>
          </cell>
          <cell r="D103">
            <v>0</v>
          </cell>
          <cell r="E103">
            <v>28.61</v>
          </cell>
          <cell r="F103">
            <v>28.61</v>
          </cell>
        </row>
        <row r="104">
          <cell r="A104">
            <v>40103</v>
          </cell>
          <cell r="B104" t="str">
            <v>ESCAVAÇAO MANUAL DE VALAS PROF. 1 A 2 M</v>
          </cell>
          <cell r="C104" t="str">
            <v xml:space="preserve">m3    </v>
          </cell>
          <cell r="D104">
            <v>0</v>
          </cell>
          <cell r="E104">
            <v>36.229999999999997</v>
          </cell>
          <cell r="F104">
            <v>36.229999999999997</v>
          </cell>
        </row>
        <row r="105">
          <cell r="A105">
            <v>40104</v>
          </cell>
          <cell r="B105" t="str">
            <v>ESCAVAÇAO MANUAL DE VALAS PROF. 2 A 4 M</v>
          </cell>
          <cell r="C105" t="str">
            <v xml:space="preserve">m3    </v>
          </cell>
          <cell r="D105">
            <v>0</v>
          </cell>
          <cell r="E105">
            <v>40.700000000000003</v>
          </cell>
          <cell r="F105">
            <v>40.700000000000003</v>
          </cell>
        </row>
        <row r="106">
          <cell r="A106">
            <v>40902</v>
          </cell>
          <cell r="B106" t="str">
            <v>REATERRO COM APILOAMENTO</v>
          </cell>
          <cell r="C106" t="str">
            <v xml:space="preserve">m3    </v>
          </cell>
          <cell r="D106">
            <v>0</v>
          </cell>
          <cell r="E106">
            <v>18.96</v>
          </cell>
          <cell r="F106">
            <v>18.96</v>
          </cell>
        </row>
        <row r="107">
          <cell r="A107">
            <v>40904</v>
          </cell>
          <cell r="B107" t="str">
            <v>REATERRO COM APILOAMENTO MECÂNICO</v>
          </cell>
          <cell r="C107" t="str">
            <v xml:space="preserve">m3    </v>
          </cell>
          <cell r="D107">
            <v>0.57999999999999996</v>
          </cell>
          <cell r="E107">
            <v>2.7</v>
          </cell>
          <cell r="F107">
            <v>3.28</v>
          </cell>
        </row>
        <row r="108">
          <cell r="A108">
            <v>40905</v>
          </cell>
          <cell r="B108" t="str">
            <v>APILOAMENTO MECÂNICO</v>
          </cell>
          <cell r="C108" t="str">
            <v xml:space="preserve">m2    </v>
          </cell>
          <cell r="D108">
            <v>0.11</v>
          </cell>
          <cell r="E108">
            <v>0.27</v>
          </cell>
          <cell r="F108">
            <v>0.38</v>
          </cell>
        </row>
        <row r="109">
          <cell r="A109">
            <v>41001</v>
          </cell>
          <cell r="B109" t="str">
            <v>ESCAVAÇÃO CAMPO ABERTO COM TRANSPORTE MANUAL DE TERRA</v>
          </cell>
          <cell r="C109" t="str">
            <v xml:space="preserve">m3    </v>
          </cell>
          <cell r="D109">
            <v>0</v>
          </cell>
          <cell r="E109">
            <v>32.67</v>
          </cell>
          <cell r="F109">
            <v>32.67</v>
          </cell>
        </row>
        <row r="110">
          <cell r="A110">
            <v>41002</v>
          </cell>
          <cell r="B110" t="str">
            <v>APILOAMENTO</v>
          </cell>
          <cell r="C110" t="str">
            <v xml:space="preserve">m2    </v>
          </cell>
          <cell r="D110">
            <v>0</v>
          </cell>
          <cell r="E110">
            <v>4.46</v>
          </cell>
          <cell r="F110">
            <v>4.46</v>
          </cell>
        </row>
        <row r="111">
          <cell r="A111">
            <v>41003</v>
          </cell>
          <cell r="B111" t="str">
            <v>ATERRO INTERNO SEM APILOAMENTO COM TRANSPORTE EM CARRINHO MÃO</v>
          </cell>
          <cell r="C111" t="str">
            <v xml:space="preserve">m3    </v>
          </cell>
          <cell r="D111">
            <v>0</v>
          </cell>
          <cell r="E111">
            <v>22.3</v>
          </cell>
          <cell r="F111">
            <v>22.3</v>
          </cell>
        </row>
        <row r="112">
          <cell r="A112">
            <v>41004</v>
          </cell>
          <cell r="B112" t="str">
            <v>ESCAVACAO MECANICA</v>
          </cell>
          <cell r="C112" t="str">
            <v xml:space="preserve">m3    </v>
          </cell>
          <cell r="D112">
            <v>1.79</v>
          </cell>
          <cell r="E112">
            <v>0</v>
          </cell>
          <cell r="F112">
            <v>1.79</v>
          </cell>
        </row>
        <row r="113">
          <cell r="A113">
            <v>41005</v>
          </cell>
          <cell r="B113" t="str">
            <v>CARGA MECANIZADA</v>
          </cell>
          <cell r="C113" t="str">
            <v xml:space="preserve">m3    </v>
          </cell>
          <cell r="D113">
            <v>1.33</v>
          </cell>
          <cell r="E113">
            <v>0</v>
          </cell>
          <cell r="F113">
            <v>1.33</v>
          </cell>
        </row>
        <row r="114">
          <cell r="A114">
            <v>41006</v>
          </cell>
          <cell r="B114" t="str">
            <v>TRANSPORTE DE MATERIAL ESCAVADO M3.KM</v>
          </cell>
          <cell r="C114" t="str">
            <v xml:space="preserve">m3km  </v>
          </cell>
          <cell r="D114">
            <v>2.56</v>
          </cell>
          <cell r="E114">
            <v>0</v>
          </cell>
          <cell r="F114">
            <v>2.56</v>
          </cell>
        </row>
        <row r="115">
          <cell r="A115">
            <v>41007</v>
          </cell>
          <cell r="B115" t="str">
            <v>ESPALHAMENTO MECANICO</v>
          </cell>
          <cell r="C115" t="str">
            <v xml:space="preserve">m2    </v>
          </cell>
          <cell r="D115">
            <v>0.33</v>
          </cell>
          <cell r="E115">
            <v>0</v>
          </cell>
          <cell r="F115">
            <v>0.33</v>
          </cell>
        </row>
        <row r="116">
          <cell r="A116">
            <v>41008</v>
          </cell>
          <cell r="B116" t="str">
            <v>COMPACTAÇÃO MECÂNICA COM CONTROLE DA UMIDADE (95% PN)</v>
          </cell>
          <cell r="C116" t="str">
            <v xml:space="preserve">m3    </v>
          </cell>
          <cell r="D116">
            <v>4.3899999999999997</v>
          </cell>
          <cell r="E116">
            <v>0</v>
          </cell>
          <cell r="F116">
            <v>4.3899999999999997</v>
          </cell>
        </row>
        <row r="117">
          <cell r="A117">
            <v>41009</v>
          </cell>
          <cell r="B117" t="str">
            <v>COMPACTAÇÃO MECÂNICA SEM CONTROLE LABORATÓRIO</v>
          </cell>
          <cell r="C117" t="str">
            <v xml:space="preserve">m3    </v>
          </cell>
          <cell r="D117">
            <v>1.83</v>
          </cell>
          <cell r="E117">
            <v>0</v>
          </cell>
          <cell r="F117">
            <v>1.83</v>
          </cell>
        </row>
        <row r="118">
          <cell r="A118">
            <v>41010</v>
          </cell>
          <cell r="B118" t="str">
            <v>TRANSPORTE COM LÂMINA ATE 100 M - (OBRAS CIVIS)</v>
          </cell>
          <cell r="C118" t="str">
            <v xml:space="preserve">m3    </v>
          </cell>
          <cell r="D118">
            <v>1.33</v>
          </cell>
          <cell r="E118">
            <v>0</v>
          </cell>
          <cell r="F118">
            <v>1.33</v>
          </cell>
        </row>
        <row r="119">
          <cell r="A119">
            <v>41012</v>
          </cell>
          <cell r="B119" t="str">
            <v>INDENIZAÇÃO DE JAZIDA</v>
          </cell>
          <cell r="C119" t="str">
            <v xml:space="preserve">m3    </v>
          </cell>
          <cell r="D119">
            <v>5</v>
          </cell>
          <cell r="E119">
            <v>0</v>
          </cell>
          <cell r="F119">
            <v>5</v>
          </cell>
        </row>
        <row r="120">
          <cell r="A120">
            <v>41140</v>
          </cell>
          <cell r="B120" t="str">
            <v xml:space="preserve">REGULARIZAÇÃO DO TERRENO SEM APILOAMENTO COM TRANSPORTE MANUAL DA TERRA ESCAVADA </v>
          </cell>
          <cell r="C120" t="str">
            <v xml:space="preserve">m2    </v>
          </cell>
          <cell r="D120">
            <v>0</v>
          </cell>
          <cell r="E120">
            <v>2.23</v>
          </cell>
          <cell r="F120">
            <v>2.23</v>
          </cell>
        </row>
        <row r="121">
          <cell r="A121">
            <v>41160</v>
          </cell>
          <cell r="B121" t="str">
            <v xml:space="preserve">SOLO CIMENTO 1:12 </v>
          </cell>
          <cell r="C121" t="str">
            <v xml:space="preserve">m3    </v>
          </cell>
          <cell r="D121">
            <v>91.92</v>
          </cell>
          <cell r="E121">
            <v>53.52</v>
          </cell>
          <cell r="F121">
            <v>145.44</v>
          </cell>
        </row>
        <row r="122">
          <cell r="A122">
            <v>167</v>
          </cell>
          <cell r="B122" t="str">
            <v>FUNDAÇÕES E SONDAGENS</v>
          </cell>
        </row>
        <row r="123">
          <cell r="A123">
            <v>50000</v>
          </cell>
          <cell r="B123" t="str">
            <v>FUNDACOES E SONDAGENS</v>
          </cell>
          <cell r="D123">
            <v>0</v>
          </cell>
          <cell r="E123">
            <v>0</v>
          </cell>
          <cell r="F123">
            <v>0</v>
          </cell>
        </row>
        <row r="124">
          <cell r="A124">
            <v>50101</v>
          </cell>
          <cell r="B124" t="str">
            <v>SONDAGENS PARA INTERIOR - (OBRAS CIVIS)</v>
          </cell>
          <cell r="C124" t="str">
            <v xml:space="preserve">m     </v>
          </cell>
          <cell r="D124">
            <v>88.03</v>
          </cell>
          <cell r="E124">
            <v>0</v>
          </cell>
          <cell r="F124">
            <v>88.03</v>
          </cell>
        </row>
        <row r="125">
          <cell r="A125">
            <v>50102</v>
          </cell>
          <cell r="B125" t="str">
            <v>TRANSPORTE EQUIPAMENTOS PARA SONDAGEM (INCLUSO VALOR DE RETORNO)</v>
          </cell>
          <cell r="C125" t="str">
            <v xml:space="preserve">Km    </v>
          </cell>
          <cell r="D125">
            <v>5.04</v>
          </cell>
          <cell r="E125">
            <v>0</v>
          </cell>
          <cell r="F125">
            <v>5.04</v>
          </cell>
        </row>
        <row r="126">
          <cell r="A126">
            <v>50103</v>
          </cell>
          <cell r="B126" t="str">
            <v>SONDAGENS PARA GOIÂNIA - (OBRAS CIVIS)</v>
          </cell>
          <cell r="C126" t="str">
            <v xml:space="preserve">m     </v>
          </cell>
          <cell r="D126">
            <v>66.67</v>
          </cell>
          <cell r="E126">
            <v>0</v>
          </cell>
          <cell r="F126">
            <v>66.67</v>
          </cell>
        </row>
        <row r="127">
          <cell r="A127">
            <v>50201</v>
          </cell>
          <cell r="B127" t="str">
            <v>EMBASAMENTO COM TIJOLO COMUM</v>
          </cell>
          <cell r="C127" t="str">
            <v xml:space="preserve">m3    </v>
          </cell>
          <cell r="D127">
            <v>409.59</v>
          </cell>
          <cell r="E127">
            <v>233.16</v>
          </cell>
          <cell r="F127">
            <v>642.75</v>
          </cell>
        </row>
        <row r="128">
          <cell r="A128">
            <v>50204</v>
          </cell>
          <cell r="B128" t="str">
            <v>EMBASAMENTO COM PEDRA MARROADA</v>
          </cell>
          <cell r="C128" t="str">
            <v xml:space="preserve">m3    </v>
          </cell>
          <cell r="D128">
            <v>260.02</v>
          </cell>
          <cell r="E128">
            <v>208.17</v>
          </cell>
          <cell r="F128">
            <v>468.19</v>
          </cell>
        </row>
        <row r="129">
          <cell r="A129">
            <v>50250</v>
          </cell>
          <cell r="B129" t="str">
            <v>TRAÇO DE CONCRETO</v>
          </cell>
          <cell r="C129" t="str">
            <v xml:space="preserve">Un    </v>
          </cell>
          <cell r="D129">
            <v>1396.19</v>
          </cell>
          <cell r="E129">
            <v>0</v>
          </cell>
          <cell r="F129">
            <v>1396.19</v>
          </cell>
        </row>
        <row r="130">
          <cell r="A130">
            <v>50251</v>
          </cell>
          <cell r="B130" t="str">
            <v>CORPO DE PROVA</v>
          </cell>
          <cell r="C130" t="str">
            <v xml:space="preserve">Un    </v>
          </cell>
          <cell r="D130">
            <v>14.99</v>
          </cell>
          <cell r="E130">
            <v>0</v>
          </cell>
          <cell r="F130">
            <v>14.99</v>
          </cell>
        </row>
        <row r="131">
          <cell r="A131">
            <v>50301</v>
          </cell>
          <cell r="B131" t="str">
            <v>ESTACA A TRADO DIAM.25 CM SEM FERRO</v>
          </cell>
          <cell r="C131" t="str">
            <v xml:space="preserve">M     </v>
          </cell>
          <cell r="D131">
            <v>22.19</v>
          </cell>
          <cell r="E131">
            <v>21.6</v>
          </cell>
          <cell r="F131">
            <v>43.79</v>
          </cell>
        </row>
        <row r="132">
          <cell r="A132">
            <v>50302</v>
          </cell>
          <cell r="B132" t="str">
            <v>ESTACA A TRADO DIAM.30 CM SEM FERRO</v>
          </cell>
          <cell r="C132" t="str">
            <v xml:space="preserve">M     </v>
          </cell>
          <cell r="D132">
            <v>31.97</v>
          </cell>
          <cell r="E132">
            <v>31.1</v>
          </cell>
          <cell r="F132">
            <v>63.07</v>
          </cell>
        </row>
        <row r="133">
          <cell r="A133">
            <v>50620</v>
          </cell>
          <cell r="B133" t="str">
            <v>PEDRA MARROADA COM LANCAMENTO</v>
          </cell>
          <cell r="C133" t="str">
            <v xml:space="preserve">m3    </v>
          </cell>
          <cell r="D133">
            <v>125.94</v>
          </cell>
          <cell r="E133">
            <v>34.01</v>
          </cell>
          <cell r="F133">
            <v>159.94999999999999</v>
          </cell>
        </row>
        <row r="134">
          <cell r="A134">
            <v>50901</v>
          </cell>
          <cell r="B134" t="str">
            <v>ESCAVACAO MANUAL DE VALAS (SAPATAS/BLOCOS)</v>
          </cell>
          <cell r="C134" t="str">
            <v xml:space="preserve">m3    </v>
          </cell>
          <cell r="D134">
            <v>0</v>
          </cell>
          <cell r="E134">
            <v>36.229999999999997</v>
          </cell>
          <cell r="F134">
            <v>36.229999999999997</v>
          </cell>
        </row>
        <row r="135">
          <cell r="A135">
            <v>50902</v>
          </cell>
          <cell r="B135" t="str">
            <v>APILOAMENTO (BLOCOS/SAPATAS)</v>
          </cell>
          <cell r="C135" t="str">
            <v xml:space="preserve">m2    </v>
          </cell>
          <cell r="D135">
            <v>0</v>
          </cell>
          <cell r="E135">
            <v>4.46</v>
          </cell>
          <cell r="F135">
            <v>4.46</v>
          </cell>
        </row>
        <row r="136">
          <cell r="A136">
            <v>50903</v>
          </cell>
          <cell r="B136" t="str">
            <v>REATERRO COM APILOAMENTO MANUAL (BLOCOS/SAPATAS)</v>
          </cell>
          <cell r="C136" t="str">
            <v xml:space="preserve">m3    </v>
          </cell>
          <cell r="D136">
            <v>0</v>
          </cell>
          <cell r="E136">
            <v>18.96</v>
          </cell>
          <cell r="F136">
            <v>18.96</v>
          </cell>
        </row>
        <row r="137">
          <cell r="A137">
            <v>50905</v>
          </cell>
          <cell r="B137" t="str">
            <v>REATERRO COM APILOAMENTO MECÂNICO (BLOCOS/SAPATAS)</v>
          </cell>
          <cell r="C137" t="str">
            <v xml:space="preserve">m3    </v>
          </cell>
          <cell r="D137">
            <v>0.57999999999999996</v>
          </cell>
          <cell r="E137">
            <v>2.7</v>
          </cell>
          <cell r="F137">
            <v>3.28</v>
          </cell>
        </row>
        <row r="138">
          <cell r="A138">
            <v>50907</v>
          </cell>
          <cell r="B138" t="str">
            <v>APILOAMENTO MECÂNICO (BLOCOS/SAPATAS)</v>
          </cell>
          <cell r="C138" t="str">
            <v xml:space="preserve">m2    </v>
          </cell>
          <cell r="D138">
            <v>0.11</v>
          </cell>
          <cell r="E138">
            <v>0.27</v>
          </cell>
          <cell r="F138">
            <v>0.38</v>
          </cell>
        </row>
        <row r="139">
          <cell r="A139">
            <v>51001</v>
          </cell>
          <cell r="B139" t="str">
            <v>ESCAVACAO TUBULOES A CEU ABERTO - (OBRAS CIVIS)</v>
          </cell>
          <cell r="C139" t="str">
            <v xml:space="preserve">m3    </v>
          </cell>
          <cell r="D139">
            <v>0</v>
          </cell>
          <cell r="E139">
            <v>208.21</v>
          </cell>
          <cell r="F139">
            <v>208.21</v>
          </cell>
        </row>
        <row r="140">
          <cell r="A140">
            <v>51002</v>
          </cell>
          <cell r="B140" t="str">
            <v>ALARGAMENTO DE BASE PARA TUBULOES - (OBRAS CIVIS)</v>
          </cell>
          <cell r="C140" t="str">
            <v xml:space="preserve">m3    </v>
          </cell>
          <cell r="D140">
            <v>0</v>
          </cell>
          <cell r="E140">
            <v>189.29</v>
          </cell>
          <cell r="F140">
            <v>189.29</v>
          </cell>
        </row>
        <row r="141">
          <cell r="A141">
            <v>51009</v>
          </cell>
          <cell r="B141" t="str">
            <v>FORMA TABUA PINHO PARA FUNDACOES U=3V - (OBRAS CIVIS)</v>
          </cell>
          <cell r="C141" t="str">
            <v xml:space="preserve">m2    </v>
          </cell>
          <cell r="D141">
            <v>31.92</v>
          </cell>
          <cell r="E141">
            <v>39.9</v>
          </cell>
          <cell r="F141">
            <v>71.819999999999993</v>
          </cell>
        </row>
        <row r="142">
          <cell r="A142">
            <v>51015</v>
          </cell>
          <cell r="B142" t="str">
            <v>PREPARO COM BETONEIRA E TRANSPORTE MANUAL  DE CONCRETO FCK=15 MPA - (O.C.)</v>
          </cell>
          <cell r="C142" t="str">
            <v xml:space="preserve">m3    </v>
          </cell>
          <cell r="D142">
            <v>454.79</v>
          </cell>
          <cell r="E142">
            <v>65.959999999999994</v>
          </cell>
          <cell r="F142">
            <v>520.75</v>
          </cell>
        </row>
        <row r="143">
          <cell r="A143">
            <v>51017</v>
          </cell>
          <cell r="B143" t="str">
            <v>PREPARO COM BETONEIRA E TRANSPORTE MANUAL DE CONCRETO FCK=20 MPA - (O.C.)</v>
          </cell>
          <cell r="C143" t="str">
            <v xml:space="preserve">m3    </v>
          </cell>
          <cell r="D143">
            <v>461.01</v>
          </cell>
          <cell r="E143">
            <v>65.959999999999994</v>
          </cell>
          <cell r="F143">
            <v>526.97</v>
          </cell>
        </row>
        <row r="144">
          <cell r="A144">
            <v>51020</v>
          </cell>
          <cell r="B144" t="str">
            <v>CONCRETO USINADO BOMBEÁVEL FCK=15 MPA  - (O.C.)</v>
          </cell>
          <cell r="C144" t="str">
            <v xml:space="preserve">m3    </v>
          </cell>
          <cell r="D144">
            <v>550.79999999999995</v>
          </cell>
          <cell r="E144">
            <v>0</v>
          </cell>
          <cell r="F144">
            <v>550.79999999999995</v>
          </cell>
        </row>
        <row r="145">
          <cell r="A145">
            <v>51023</v>
          </cell>
          <cell r="B145" t="str">
            <v>CONCRETO USINADO CONVENCIONAL FCK=15 MPA COM TRANSPORTE MANUAL - (O.C.)</v>
          </cell>
          <cell r="C145" t="str">
            <v xml:space="preserve">m3    </v>
          </cell>
          <cell r="D145">
            <v>502.1</v>
          </cell>
          <cell r="E145">
            <v>28.76</v>
          </cell>
          <cell r="F145">
            <v>530.86</v>
          </cell>
        </row>
        <row r="146">
          <cell r="A146">
            <v>51024</v>
          </cell>
          <cell r="B146" t="str">
            <v>PREPARO COM BETONEIRA E TRANSPORTE MANUAL DE CONCRETO PARA LASTRO  - (O.C.)</v>
          </cell>
          <cell r="C146" t="str">
            <v xml:space="preserve">m3    </v>
          </cell>
          <cell r="D146">
            <v>379.66</v>
          </cell>
          <cell r="E146">
            <v>65.959999999999994</v>
          </cell>
          <cell r="F146">
            <v>445.62</v>
          </cell>
        </row>
        <row r="147">
          <cell r="A147">
            <v>51025</v>
          </cell>
          <cell r="B147" t="str">
            <v>PREPARO SEM BETONEIRA E TRANSPORTE MANUAL DE CONCRETO PARA LASTRO  - (O.C.)</v>
          </cell>
          <cell r="C147" t="str">
            <v xml:space="preserve">m3    </v>
          </cell>
          <cell r="D147">
            <v>409.16</v>
          </cell>
          <cell r="E147">
            <v>111.5</v>
          </cell>
          <cell r="F147">
            <v>520.66</v>
          </cell>
        </row>
        <row r="148">
          <cell r="A148">
            <v>51026</v>
          </cell>
          <cell r="B148" t="str">
            <v>LANÇAMENTO/APLICAÇÃO/ADENSAMENTO DE CONCRETO EM FUNDAÇÃO- (O.C.)</v>
          </cell>
          <cell r="C148" t="str">
            <v xml:space="preserve">m3    </v>
          </cell>
          <cell r="D148">
            <v>0.12</v>
          </cell>
          <cell r="E148">
            <v>33.33</v>
          </cell>
          <cell r="F148">
            <v>33.450000000000003</v>
          </cell>
        </row>
        <row r="149">
          <cell r="A149">
            <v>51027</v>
          </cell>
          <cell r="B149" t="str">
            <v>LASTRO DE BRITA (OBRAS CIVIS)</v>
          </cell>
          <cell r="C149" t="str">
            <v xml:space="preserve">m3    </v>
          </cell>
          <cell r="D149">
            <v>169.49</v>
          </cell>
          <cell r="E149">
            <v>22.3</v>
          </cell>
          <cell r="F149">
            <v>191.79</v>
          </cell>
        </row>
        <row r="150">
          <cell r="A150">
            <v>51029</v>
          </cell>
          <cell r="B150" t="str">
            <v xml:space="preserve">PREPARO COM BETONEIRA E TRANSPORTE MANUAL DE CONCRETO FCK=30 MPA </v>
          </cell>
          <cell r="C150" t="str">
            <v xml:space="preserve">m3    </v>
          </cell>
          <cell r="D150">
            <v>470.26</v>
          </cell>
          <cell r="E150">
            <v>65.959999999999994</v>
          </cell>
          <cell r="F150">
            <v>536.22</v>
          </cell>
        </row>
        <row r="151">
          <cell r="A151">
            <v>51030</v>
          </cell>
          <cell r="B151" t="str">
            <v>PREPARO COM BETONEIRA E TRANSPORTE MANUAL DE CONCRETO FCK=25 MPA</v>
          </cell>
          <cell r="C151" t="str">
            <v xml:space="preserve">m3    </v>
          </cell>
          <cell r="D151">
            <v>439.9</v>
          </cell>
          <cell r="E151">
            <v>65.959999999999994</v>
          </cell>
          <cell r="F151">
            <v>505.86</v>
          </cell>
        </row>
        <row r="152">
          <cell r="A152">
            <v>51031</v>
          </cell>
          <cell r="B152" t="str">
            <v>CONCRETO USINADO CONVENCIONAL FCK=20  MPA COM TRANSPORTE MANUAL (O.C .)</v>
          </cell>
          <cell r="C152" t="str">
            <v xml:space="preserve">m3    </v>
          </cell>
          <cell r="D152">
            <v>521.48</v>
          </cell>
          <cell r="E152">
            <v>28.76</v>
          </cell>
          <cell r="F152">
            <v>550.24</v>
          </cell>
        </row>
        <row r="153">
          <cell r="A153">
            <v>51032</v>
          </cell>
          <cell r="B153" t="str">
            <v>CONCRETO USINADO CONVENCIONAL FCK=25 MPA COM TRANSPORTE MANUAL (O.C.)</v>
          </cell>
          <cell r="C153" t="str">
            <v xml:space="preserve">m3    </v>
          </cell>
          <cell r="D153">
            <v>534.99</v>
          </cell>
          <cell r="E153">
            <v>28.76</v>
          </cell>
          <cell r="F153">
            <v>563.75</v>
          </cell>
        </row>
        <row r="154">
          <cell r="A154">
            <v>51033</v>
          </cell>
          <cell r="B154" t="str">
            <v>CONCRETO USINADO CONVENCIONAL FCK=30 MPA COM TRANSPORTE MANUAL (O.C.)</v>
          </cell>
          <cell r="C154" t="str">
            <v xml:space="preserve">m3    </v>
          </cell>
          <cell r="D154">
            <v>552.59</v>
          </cell>
          <cell r="E154">
            <v>28.76</v>
          </cell>
          <cell r="F154">
            <v>581.35</v>
          </cell>
        </row>
        <row r="155">
          <cell r="A155">
            <v>51035</v>
          </cell>
          <cell r="B155" t="str">
            <v>CONCRETO USINADO BOMBEÁVEL FCK=20 MPA (O.C.)</v>
          </cell>
          <cell r="C155" t="str">
            <v xml:space="preserve">m3    </v>
          </cell>
          <cell r="D155">
            <v>555.9</v>
          </cell>
          <cell r="E155">
            <v>0</v>
          </cell>
          <cell r="F155">
            <v>555.9</v>
          </cell>
        </row>
        <row r="156">
          <cell r="A156">
            <v>51036</v>
          </cell>
          <cell r="B156" t="str">
            <v>CONCRETO USINADO BOMBEÁVEL FCK=25 MPA (O.C.)</v>
          </cell>
          <cell r="C156" t="str">
            <v xml:space="preserve">m3    </v>
          </cell>
          <cell r="D156">
            <v>562.02</v>
          </cell>
          <cell r="E156">
            <v>0</v>
          </cell>
          <cell r="F156">
            <v>562.02</v>
          </cell>
        </row>
        <row r="157">
          <cell r="A157">
            <v>51037</v>
          </cell>
          <cell r="B157" t="str">
            <v>CONCRETO USINADO BOMBEÁVEL FCK=30 MPA (O.C.)</v>
          </cell>
          <cell r="C157" t="str">
            <v xml:space="preserve">m3    </v>
          </cell>
          <cell r="D157">
            <v>567.38</v>
          </cell>
          <cell r="E157">
            <v>0</v>
          </cell>
          <cell r="F157">
            <v>567.38</v>
          </cell>
        </row>
        <row r="158">
          <cell r="A158">
            <v>51045</v>
          </cell>
          <cell r="B158" t="str">
            <v>TAXA DE BOMBEAMENTO CONCRETO MÍNIMO - 10 M3 (O.C.)</v>
          </cell>
          <cell r="C158" t="str">
            <v xml:space="preserve">m3    </v>
          </cell>
          <cell r="D158">
            <v>45.28</v>
          </cell>
          <cell r="E158">
            <v>0</v>
          </cell>
          <cell r="F158">
            <v>45.28</v>
          </cell>
        </row>
        <row r="159">
          <cell r="A159">
            <v>51055</v>
          </cell>
          <cell r="B159" t="str">
            <v>LANÇAMENTO/APLICAÇÃO/ADENSAMENTO MANUAL DE CONCRETO - (O.C.)</v>
          </cell>
          <cell r="C159" t="str">
            <v xml:space="preserve">m3    </v>
          </cell>
          <cell r="D159">
            <v>0</v>
          </cell>
          <cell r="E159">
            <v>40.01</v>
          </cell>
          <cell r="F159">
            <v>40.01</v>
          </cell>
        </row>
        <row r="160">
          <cell r="A160">
            <v>51060</v>
          </cell>
          <cell r="B160" t="str">
            <v>LANÇAMENTO/APLICAÇÃO/ADENSAMENTO DE CONCRETO USINADO BOMBEADO EM FUNDAÇÃO</v>
          </cell>
          <cell r="C160" t="str">
            <v xml:space="preserve">m3    </v>
          </cell>
          <cell r="D160">
            <v>0.12</v>
          </cell>
          <cell r="E160">
            <v>33.33</v>
          </cell>
          <cell r="F160">
            <v>33.450000000000003</v>
          </cell>
        </row>
        <row r="161">
          <cell r="A161">
            <v>52002</v>
          </cell>
          <cell r="B161" t="str">
            <v>ACO CA-25 - 6,3 MM (1/4") - (OBRAS CIVIS)</v>
          </cell>
          <cell r="C161" t="str">
            <v xml:space="preserve">Kg    </v>
          </cell>
          <cell r="D161">
            <v>10.49</v>
          </cell>
          <cell r="E161">
            <v>2.15</v>
          </cell>
          <cell r="F161">
            <v>12.64</v>
          </cell>
        </row>
        <row r="162">
          <cell r="A162">
            <v>52003</v>
          </cell>
          <cell r="B162" t="str">
            <v>ACO CA-50A - 6,3 MM (1/4") - (OBRAS CIVIS)</v>
          </cell>
          <cell r="C162" t="str">
            <v xml:space="preserve">Kg    </v>
          </cell>
          <cell r="D162">
            <v>9.7200000000000006</v>
          </cell>
          <cell r="E162">
            <v>2.46</v>
          </cell>
          <cell r="F162">
            <v>12.18</v>
          </cell>
        </row>
        <row r="163">
          <cell r="A163">
            <v>52004</v>
          </cell>
          <cell r="B163" t="str">
            <v>ACO CA 50-A - 8,0 MM (5/16") - (OBRAS CIVIS)</v>
          </cell>
          <cell r="C163" t="str">
            <v xml:space="preserve">Kg    </v>
          </cell>
          <cell r="D163">
            <v>9.33</v>
          </cell>
          <cell r="E163">
            <v>2.46</v>
          </cell>
          <cell r="F163">
            <v>11.79</v>
          </cell>
        </row>
        <row r="164">
          <cell r="A164">
            <v>52005</v>
          </cell>
          <cell r="B164" t="str">
            <v>ACO CA-50A - 10,0 MM (3/8") - (OBRAS CIVIS)</v>
          </cell>
          <cell r="C164" t="str">
            <v xml:space="preserve">Kg    </v>
          </cell>
          <cell r="D164">
            <v>9.23</v>
          </cell>
          <cell r="E164">
            <v>2.46</v>
          </cell>
          <cell r="F164">
            <v>11.69</v>
          </cell>
        </row>
        <row r="165">
          <cell r="A165">
            <v>52006</v>
          </cell>
          <cell r="B165" t="str">
            <v>ACO CA 50-A - 12,5 MM (1/2") - (OBRAS CIVIS)</v>
          </cell>
          <cell r="C165" t="str">
            <v xml:space="preserve">Kg    </v>
          </cell>
          <cell r="D165">
            <v>8.93</v>
          </cell>
          <cell r="E165">
            <v>3.07</v>
          </cell>
          <cell r="F165">
            <v>12</v>
          </cell>
        </row>
        <row r="166">
          <cell r="A166">
            <v>52007</v>
          </cell>
          <cell r="B166" t="str">
            <v>ACO CA - 50 - 16,0 MM (5/8") - (OBRAS CIVIS)</v>
          </cell>
          <cell r="C166" t="str">
            <v xml:space="preserve">Kg    </v>
          </cell>
          <cell r="D166">
            <v>9.44</v>
          </cell>
          <cell r="E166">
            <v>3.07</v>
          </cell>
          <cell r="F166">
            <v>12.51</v>
          </cell>
        </row>
        <row r="167">
          <cell r="A167">
            <v>52008</v>
          </cell>
          <cell r="B167" t="str">
            <v>ACO CA-50 A - 20,0 MM (3/4") - (OBRAS CIVIS)</v>
          </cell>
          <cell r="C167" t="str">
            <v xml:space="preserve">Kg    </v>
          </cell>
          <cell r="D167">
            <v>9.16</v>
          </cell>
          <cell r="E167">
            <v>3.07</v>
          </cell>
          <cell r="F167">
            <v>12.23</v>
          </cell>
        </row>
        <row r="168">
          <cell r="A168">
            <v>52010</v>
          </cell>
          <cell r="B168" t="str">
            <v>ACO CA 50-A - 25,0 MM (1") - (OBRAS CIVIS)</v>
          </cell>
          <cell r="C168" t="str">
            <v xml:space="preserve">Kg    </v>
          </cell>
          <cell r="D168">
            <v>9.27</v>
          </cell>
          <cell r="E168">
            <v>3.07</v>
          </cell>
          <cell r="F168">
            <v>12.34</v>
          </cell>
        </row>
        <row r="169">
          <cell r="A169">
            <v>52012</v>
          </cell>
          <cell r="B169" t="str">
            <v>ACO CA 60-B 4,2 MM - (OBRAS CIVIS)</v>
          </cell>
          <cell r="C169" t="str">
            <v xml:space="preserve">Kg    </v>
          </cell>
          <cell r="D169">
            <v>12.85</v>
          </cell>
          <cell r="E169">
            <v>2.15</v>
          </cell>
          <cell r="F169">
            <v>15</v>
          </cell>
        </row>
        <row r="170">
          <cell r="A170">
            <v>52014</v>
          </cell>
          <cell r="B170" t="str">
            <v>ACO CA-60 - 5,0 MM - (OBRAS CIVIS)</v>
          </cell>
          <cell r="C170" t="str">
            <v xml:space="preserve">Kg    </v>
          </cell>
          <cell r="D170">
            <v>13.04</v>
          </cell>
          <cell r="E170">
            <v>2.15</v>
          </cell>
          <cell r="F170">
            <v>15.19</v>
          </cell>
        </row>
        <row r="171">
          <cell r="A171">
            <v>168</v>
          </cell>
          <cell r="B171" t="str">
            <v>ESTRUTURA</v>
          </cell>
        </row>
        <row r="172">
          <cell r="A172">
            <v>60000</v>
          </cell>
          <cell r="B172" t="str">
            <v>ESTRUTURA</v>
          </cell>
          <cell r="D172">
            <v>0</v>
          </cell>
          <cell r="E172">
            <v>0</v>
          </cell>
          <cell r="F172">
            <v>0</v>
          </cell>
        </row>
        <row r="173">
          <cell r="A173">
            <v>60010</v>
          </cell>
          <cell r="B173" t="str">
            <v>VERGA/CONTRAVERGA EM CONCRETO ARMADO FCK = 20 MPA</v>
          </cell>
          <cell r="C173" t="str">
            <v xml:space="preserve">m3    </v>
          </cell>
          <cell r="D173">
            <v>2208.67</v>
          </cell>
          <cell r="E173">
            <v>616</v>
          </cell>
          <cell r="F173">
            <v>2824.67</v>
          </cell>
        </row>
        <row r="174">
          <cell r="A174">
            <v>60103</v>
          </cell>
          <cell r="B174" t="str">
            <v>ESCORAMENTO METALICO - VIGAS/LAJES (ALUGUEL/MES)</v>
          </cell>
          <cell r="C174" t="str">
            <v xml:space="preserve">m2    </v>
          </cell>
          <cell r="D174">
            <v>17.75</v>
          </cell>
          <cell r="E174">
            <v>1.1200000000000001</v>
          </cell>
          <cell r="F174">
            <v>18.87</v>
          </cell>
        </row>
        <row r="175">
          <cell r="A175">
            <v>60104</v>
          </cell>
          <cell r="B175" t="str">
            <v>ANDAIME METALICO TORRE (ALUGUEL/MES)</v>
          </cell>
          <cell r="C175" t="str">
            <v xml:space="preserve">m     </v>
          </cell>
          <cell r="D175">
            <v>24.67</v>
          </cell>
          <cell r="E175">
            <v>2.56</v>
          </cell>
          <cell r="F175">
            <v>27.23</v>
          </cell>
        </row>
        <row r="176">
          <cell r="A176">
            <v>60105</v>
          </cell>
          <cell r="B176" t="str">
            <v>ANDAIME METALICO FACHADEIRO (ALUGUEL/MES)</v>
          </cell>
          <cell r="C176" t="str">
            <v xml:space="preserve">m2    </v>
          </cell>
          <cell r="D176">
            <v>6.72</v>
          </cell>
          <cell r="E176">
            <v>3.22</v>
          </cell>
          <cell r="F176">
            <v>9.94</v>
          </cell>
        </row>
        <row r="177">
          <cell r="A177">
            <v>60160</v>
          </cell>
          <cell r="B177" t="str">
            <v>EPS 20 MM PARA JUNTA DILATAÇÃO</v>
          </cell>
          <cell r="C177" t="str">
            <v xml:space="preserve">m2    </v>
          </cell>
          <cell r="D177">
            <v>24.04</v>
          </cell>
          <cell r="E177">
            <v>1.63</v>
          </cell>
          <cell r="F177">
            <v>25.67</v>
          </cell>
        </row>
        <row r="178">
          <cell r="A178">
            <v>60180</v>
          </cell>
          <cell r="B178" t="str">
            <v>FORMA CHAPA DE COMPENSADO RESINADO 6 MM U=3V (PARA PLACAS/TAMPAS E DIVISÓRIAS PRÉ-MOLDADAS EM CONCRETO)</v>
          </cell>
          <cell r="C178" t="str">
            <v xml:space="preserve">m2    </v>
          </cell>
          <cell r="D178">
            <v>14.26</v>
          </cell>
          <cell r="E178">
            <v>7.74</v>
          </cell>
          <cell r="F178">
            <v>22</v>
          </cell>
        </row>
        <row r="179">
          <cell r="A179">
            <v>60191</v>
          </cell>
          <cell r="B179" t="str">
            <v>FORMA DE TABUA CINTA BALDRAME U=8 VEZES</v>
          </cell>
          <cell r="C179" t="str">
            <v xml:space="preserve">m2    </v>
          </cell>
          <cell r="D179">
            <v>24.08</v>
          </cell>
          <cell r="E179">
            <v>9.35</v>
          </cell>
          <cell r="F179">
            <v>33.43</v>
          </cell>
        </row>
        <row r="180">
          <cell r="A180">
            <v>60192</v>
          </cell>
          <cell r="B180" t="str">
            <v>FORMA DE TABUA CINTA/PILAR SOBRE/ENTRE ALVENARIA U=8 VEZES</v>
          </cell>
          <cell r="C180" t="str">
            <v xml:space="preserve">m2    </v>
          </cell>
          <cell r="D180">
            <v>18.66</v>
          </cell>
          <cell r="E180">
            <v>9.35</v>
          </cell>
          <cell r="F180">
            <v>28.01</v>
          </cell>
        </row>
        <row r="181">
          <cell r="A181">
            <v>60201</v>
          </cell>
          <cell r="B181" t="str">
            <v>FORMA CURVA COM TABUA E CHAPA DE COMPENSADO RESINADO U=2 V - (O.C.)</v>
          </cell>
          <cell r="C181" t="str">
            <v xml:space="preserve">m2    </v>
          </cell>
          <cell r="D181">
            <v>58.05</v>
          </cell>
          <cell r="E181">
            <v>76.73</v>
          </cell>
          <cell r="F181">
            <v>134.78</v>
          </cell>
        </row>
        <row r="182">
          <cell r="A182">
            <v>60202</v>
          </cell>
          <cell r="B182" t="str">
            <v>FORMA TABUA COM REAPROVEITAMENTO 2 VEZES - (OBRAS CIVIS)</v>
          </cell>
          <cell r="C182" t="str">
            <v xml:space="preserve">m2    </v>
          </cell>
          <cell r="D182">
            <v>74.73</v>
          </cell>
          <cell r="E182">
            <v>43.69</v>
          </cell>
          <cell r="F182">
            <v>118.42</v>
          </cell>
        </row>
        <row r="183">
          <cell r="A183">
            <v>60203</v>
          </cell>
          <cell r="B183" t="str">
            <v>FORMA CHAPA DE COMPENSADO RESINADO 12 MM U=3 V (OBRAS CIVIS)</v>
          </cell>
          <cell r="C183" t="str">
            <v xml:space="preserve">m2    </v>
          </cell>
          <cell r="D183">
            <v>58.08</v>
          </cell>
          <cell r="E183">
            <v>35.96</v>
          </cell>
          <cell r="F183">
            <v>94.04</v>
          </cell>
        </row>
        <row r="184">
          <cell r="A184">
            <v>60204</v>
          </cell>
          <cell r="B184" t="str">
            <v>FORMA CHAPA DE COMPENSADO PLASTIFICADO 17MM U=4 V (OBRAS CIVIS)</v>
          </cell>
          <cell r="C184" t="str">
            <v xml:space="preserve">m2    </v>
          </cell>
          <cell r="D184">
            <v>63.07</v>
          </cell>
          <cell r="E184">
            <v>33.78</v>
          </cell>
          <cell r="F184">
            <v>96.85</v>
          </cell>
        </row>
        <row r="185">
          <cell r="A185">
            <v>60205</v>
          </cell>
          <cell r="B185" t="str">
            <v>FORMA CHAPA DE COMPENSADO PLASTIFICADO 17MM U=7 V - (OBRAS CIVIS)</v>
          </cell>
          <cell r="C185" t="str">
            <v xml:space="preserve">m2    </v>
          </cell>
          <cell r="D185">
            <v>34.72</v>
          </cell>
          <cell r="E185">
            <v>19.22</v>
          </cell>
          <cell r="F185">
            <v>53.94</v>
          </cell>
        </row>
        <row r="186">
          <cell r="A186">
            <v>60206</v>
          </cell>
          <cell r="B186" t="str">
            <v>FORMA CHAPA DE COMPENSADO RESINADO 12MM-VIGA/PILAR U=1V - (OBRAS CIVIS)</v>
          </cell>
          <cell r="C186" t="str">
            <v xml:space="preserve">m2    </v>
          </cell>
          <cell r="D186">
            <v>151.63999999999999</v>
          </cell>
          <cell r="E186">
            <v>48.29</v>
          </cell>
          <cell r="F186">
            <v>199.93</v>
          </cell>
        </row>
        <row r="187">
          <cell r="A187">
            <v>60207</v>
          </cell>
          <cell r="B187" t="str">
            <v>FORMA CHAPA DE COMPENSADO RESINADO 12MM-VIGA/PILAR U=2V - (OBRAS CIVIS)</v>
          </cell>
          <cell r="C187" t="str">
            <v xml:space="preserve">m2    </v>
          </cell>
          <cell r="D187">
            <v>81.47</v>
          </cell>
          <cell r="E187">
            <v>40.75</v>
          </cell>
          <cell r="F187">
            <v>122.22</v>
          </cell>
        </row>
        <row r="188">
          <cell r="A188">
            <v>60208</v>
          </cell>
          <cell r="B188" t="str">
            <v>FORMA CHAPA DE COMPENSADO RESINADO 12MM-VIGA/PILAR U=3V - (OBRAS CIVIS)</v>
          </cell>
          <cell r="C188" t="str">
            <v xml:space="preserve">m2    </v>
          </cell>
          <cell r="D188">
            <v>55.49</v>
          </cell>
          <cell r="E188">
            <v>39.31</v>
          </cell>
          <cell r="F188">
            <v>94.8</v>
          </cell>
        </row>
        <row r="189">
          <cell r="A189">
            <v>60209</v>
          </cell>
          <cell r="B189" t="str">
            <v>FORMA CHAPA DE COMPENSADO RESINADO 12MM-VIGA/PILAR U=4V - (OBRAS CIVIS)</v>
          </cell>
          <cell r="C189" t="str">
            <v xml:space="preserve">m2    </v>
          </cell>
          <cell r="D189">
            <v>40.83</v>
          </cell>
          <cell r="E189">
            <v>37.69</v>
          </cell>
          <cell r="F189">
            <v>78.52</v>
          </cell>
        </row>
        <row r="190">
          <cell r="A190">
            <v>60210</v>
          </cell>
          <cell r="B190" t="str">
            <v>FORMA CHAPA DE COMPENSADO PLASTIFICADO 12MM-U=5V - (OBRAS CIVIS)</v>
          </cell>
          <cell r="C190" t="str">
            <v xml:space="preserve">m2    </v>
          </cell>
          <cell r="D190">
            <v>57.13</v>
          </cell>
          <cell r="E190">
            <v>39.31</v>
          </cell>
          <cell r="F190">
            <v>96.44</v>
          </cell>
        </row>
        <row r="191">
          <cell r="A191">
            <v>60212</v>
          </cell>
          <cell r="B191" t="str">
            <v>FORMA CHAPA DE COMPENSADO PLASTIFICADO 12MM-VIGA/PILAR U=3V - (OBRAS CIVIS)</v>
          </cell>
          <cell r="C191" t="str">
            <v xml:space="preserve">m2    </v>
          </cell>
          <cell r="D191">
            <v>66.19</v>
          </cell>
          <cell r="E191">
            <v>39.31</v>
          </cell>
          <cell r="F191">
            <v>105.5</v>
          </cell>
        </row>
        <row r="192">
          <cell r="A192">
            <v>60213</v>
          </cell>
          <cell r="B192" t="str">
            <v>FORMA CHAPA DE COMPENSADO PLASTIFICADO 12MM-VIGA/PILAR U=2V - (OBRAS CIVIS)</v>
          </cell>
          <cell r="C192" t="str">
            <v xml:space="preserve">m2    </v>
          </cell>
          <cell r="D192">
            <v>97.13</v>
          </cell>
          <cell r="E192">
            <v>40.75</v>
          </cell>
          <cell r="F192">
            <v>137.88</v>
          </cell>
        </row>
        <row r="193">
          <cell r="A193">
            <v>60214</v>
          </cell>
          <cell r="B193" t="str">
            <v>FORMA CHAPA DE COMPENSADO PLASTIFICADO 12 MM-VIGA/PILAR U=1V- (OBRAS CIVIS)</v>
          </cell>
          <cell r="C193" t="str">
            <v xml:space="preserve">m2    </v>
          </cell>
          <cell r="D193">
            <v>179.78</v>
          </cell>
          <cell r="E193">
            <v>48.29</v>
          </cell>
          <cell r="F193">
            <v>228.07</v>
          </cell>
        </row>
        <row r="194">
          <cell r="A194">
            <v>60302</v>
          </cell>
          <cell r="B194" t="str">
            <v>ACO CA-25 - 6,3 MM (1/4") - (OBRAS CIVIS)</v>
          </cell>
          <cell r="C194" t="str">
            <v xml:space="preserve">Kg    </v>
          </cell>
          <cell r="D194">
            <v>10.49</v>
          </cell>
          <cell r="E194">
            <v>2.15</v>
          </cell>
          <cell r="F194">
            <v>12.64</v>
          </cell>
        </row>
        <row r="195">
          <cell r="A195">
            <v>60303</v>
          </cell>
          <cell r="B195" t="str">
            <v>ACO CA-50-A - 6,3 MM (1/4") - (OBRAS CIVIS)</v>
          </cell>
          <cell r="C195" t="str">
            <v xml:space="preserve">Kg    </v>
          </cell>
          <cell r="D195">
            <v>9.7200000000000006</v>
          </cell>
          <cell r="E195">
            <v>2.46</v>
          </cell>
          <cell r="F195">
            <v>12.18</v>
          </cell>
        </row>
        <row r="196">
          <cell r="A196">
            <v>60304</v>
          </cell>
          <cell r="B196" t="str">
            <v>ACO CA-50 A - 8,0 MM (5/16") - (OBRAS CIVIS)</v>
          </cell>
          <cell r="C196" t="str">
            <v xml:space="preserve">Kg    </v>
          </cell>
          <cell r="D196">
            <v>9.33</v>
          </cell>
          <cell r="E196">
            <v>2.46</v>
          </cell>
          <cell r="F196">
            <v>11.79</v>
          </cell>
        </row>
        <row r="197">
          <cell r="A197">
            <v>60305</v>
          </cell>
          <cell r="B197" t="str">
            <v>ACO CA-50A - 10,0 MM (3/8") - (OBRAS CIVIS)</v>
          </cell>
          <cell r="C197" t="str">
            <v xml:space="preserve">Kg    </v>
          </cell>
          <cell r="D197">
            <v>9.23</v>
          </cell>
          <cell r="E197">
            <v>2.46</v>
          </cell>
          <cell r="F197">
            <v>11.69</v>
          </cell>
        </row>
        <row r="198">
          <cell r="A198">
            <v>60306</v>
          </cell>
          <cell r="B198" t="str">
            <v>ACO CA-50A - 12,5 MM (1/2") - (OBRAS CIVIS)</v>
          </cell>
          <cell r="C198" t="str">
            <v xml:space="preserve">Kg    </v>
          </cell>
          <cell r="D198">
            <v>8.93</v>
          </cell>
          <cell r="E198">
            <v>3.07</v>
          </cell>
          <cell r="F198">
            <v>12</v>
          </cell>
        </row>
        <row r="199">
          <cell r="A199">
            <v>60307</v>
          </cell>
          <cell r="B199" t="str">
            <v>ACO CA-50 - 16,0 MM (5/8") - (OBRAS CIVIS)</v>
          </cell>
          <cell r="C199" t="str">
            <v xml:space="preserve">Kg    </v>
          </cell>
          <cell r="D199">
            <v>9.44</v>
          </cell>
          <cell r="E199">
            <v>3.07</v>
          </cell>
          <cell r="F199">
            <v>12.51</v>
          </cell>
        </row>
        <row r="200">
          <cell r="A200">
            <v>60308</v>
          </cell>
          <cell r="B200" t="str">
            <v>ACO CA 50-A - 20,0 MM (3/4") - (OBRAS CIVIS)</v>
          </cell>
          <cell r="C200" t="str">
            <v xml:space="preserve">Kg    </v>
          </cell>
          <cell r="D200">
            <v>9.16</v>
          </cell>
          <cell r="E200">
            <v>3.07</v>
          </cell>
          <cell r="F200">
            <v>12.23</v>
          </cell>
        </row>
        <row r="201">
          <cell r="A201">
            <v>60310</v>
          </cell>
          <cell r="B201" t="str">
            <v>ACO CA 50-A - 25,0 MM (1") - (OBRAS CIVIS)</v>
          </cell>
          <cell r="C201" t="str">
            <v xml:space="preserve">Kg    </v>
          </cell>
          <cell r="D201">
            <v>9.27</v>
          </cell>
          <cell r="E201">
            <v>3.07</v>
          </cell>
          <cell r="F201">
            <v>12.34</v>
          </cell>
        </row>
        <row r="202">
          <cell r="A202">
            <v>60312</v>
          </cell>
          <cell r="B202" t="str">
            <v>ACO CA-60B - 4,2 MM - (OBRAS CIVIS)</v>
          </cell>
          <cell r="C202" t="str">
            <v xml:space="preserve">Kg    </v>
          </cell>
          <cell r="D202">
            <v>12.85</v>
          </cell>
          <cell r="E202">
            <v>2.15</v>
          </cell>
          <cell r="F202">
            <v>15</v>
          </cell>
        </row>
        <row r="203">
          <cell r="A203">
            <v>60314</v>
          </cell>
          <cell r="B203" t="str">
            <v>ACO CA - 60 - 5,0 MM - (OBRAS CIVIS)</v>
          </cell>
          <cell r="C203" t="str">
            <v xml:space="preserve">Kg    </v>
          </cell>
          <cell r="D203">
            <v>13.04</v>
          </cell>
          <cell r="E203">
            <v>2.15</v>
          </cell>
          <cell r="F203">
            <v>15.19</v>
          </cell>
        </row>
        <row r="204">
          <cell r="A204">
            <v>60470</v>
          </cell>
          <cell r="B204" t="str">
            <v>LASTRO DE BRITA - (OBRAS CIVIS)</v>
          </cell>
          <cell r="C204" t="str">
            <v xml:space="preserve">m3    </v>
          </cell>
          <cell r="D204">
            <v>169.49</v>
          </cell>
          <cell r="E204">
            <v>22.3</v>
          </cell>
          <cell r="F204">
            <v>191.79</v>
          </cell>
        </row>
        <row r="205">
          <cell r="A205">
            <v>60486</v>
          </cell>
          <cell r="B205" t="str">
            <v>TRAÇO DE CONCRETO</v>
          </cell>
          <cell r="C205" t="str">
            <v xml:space="preserve">Un    </v>
          </cell>
          <cell r="D205">
            <v>1396.19</v>
          </cell>
          <cell r="E205">
            <v>0</v>
          </cell>
          <cell r="F205">
            <v>1396.19</v>
          </cell>
        </row>
        <row r="206">
          <cell r="A206">
            <v>60487</v>
          </cell>
          <cell r="B206" t="str">
            <v>CORPO DE PROVA</v>
          </cell>
          <cell r="C206" t="str">
            <v xml:space="preserve">Un    </v>
          </cell>
          <cell r="D206">
            <v>14.99</v>
          </cell>
          <cell r="E206">
            <v>0</v>
          </cell>
          <cell r="F206">
            <v>14.99</v>
          </cell>
        </row>
        <row r="207">
          <cell r="A207">
            <v>60505</v>
          </cell>
          <cell r="B207" t="str">
            <v>PREPARO COM BETONEIRA E TRANSPORTE MANUAL DE CONCRETO FCK=15 MPA - (O.C.)</v>
          </cell>
          <cell r="C207" t="str">
            <v xml:space="preserve">m3    </v>
          </cell>
          <cell r="D207">
            <v>454.79</v>
          </cell>
          <cell r="E207">
            <v>65.959999999999994</v>
          </cell>
          <cell r="F207">
            <v>520.75</v>
          </cell>
        </row>
        <row r="208">
          <cell r="A208">
            <v>60507</v>
          </cell>
          <cell r="B208" t="str">
            <v>PREPARO COM BETONEIRA E TRANSPORTE MANUAL DE CONCRETO FCK-20 - (O.C.)</v>
          </cell>
          <cell r="C208" t="str">
            <v xml:space="preserve">m3    </v>
          </cell>
          <cell r="D208">
            <v>461.01</v>
          </cell>
          <cell r="E208">
            <v>65.959999999999994</v>
          </cell>
          <cell r="F208">
            <v>526.97</v>
          </cell>
        </row>
        <row r="209">
          <cell r="A209">
            <v>60510</v>
          </cell>
          <cell r="B209" t="str">
            <v>CONCRETO USINADO BOMBEÁVEL FCK=15 MPA - (O.C.)</v>
          </cell>
          <cell r="C209" t="str">
            <v xml:space="preserve">m3    </v>
          </cell>
          <cell r="D209">
            <v>550.79999999999995</v>
          </cell>
          <cell r="E209">
            <v>0</v>
          </cell>
          <cell r="F209">
            <v>550.79999999999995</v>
          </cell>
        </row>
        <row r="210">
          <cell r="A210">
            <v>60512</v>
          </cell>
          <cell r="B210" t="str">
            <v>CONCRETO USINADO CONVENCIONAL FCK=20 MPA COM TRANSPORTE MANUAL- (O.C.)</v>
          </cell>
          <cell r="C210" t="str">
            <v xml:space="preserve">m3    </v>
          </cell>
          <cell r="D210">
            <v>521.48</v>
          </cell>
          <cell r="E210">
            <v>28.76</v>
          </cell>
          <cell r="F210">
            <v>550.24</v>
          </cell>
        </row>
        <row r="211">
          <cell r="A211">
            <v>60513</v>
          </cell>
          <cell r="B211" t="str">
            <v>PREPARO SEM BETONEIRA E TRANSPORTE MANUAL DE CONCRETO PARA LASTRO  - (O.C.)</v>
          </cell>
          <cell r="C211" t="str">
            <v xml:space="preserve">m3    </v>
          </cell>
          <cell r="D211">
            <v>409.16</v>
          </cell>
          <cell r="E211">
            <v>111.5</v>
          </cell>
          <cell r="F211">
            <v>520.66</v>
          </cell>
        </row>
        <row r="212">
          <cell r="A212">
            <v>60514</v>
          </cell>
          <cell r="B212" t="str">
            <v>PREPARO COM BETONEIRA E TRANSPORTE MANUAL DE CONCRETO PARA LASTRO - (O.C.)</v>
          </cell>
          <cell r="C212" t="str">
            <v xml:space="preserve">m3    </v>
          </cell>
          <cell r="D212">
            <v>379.66</v>
          </cell>
          <cell r="E212">
            <v>65.959999999999994</v>
          </cell>
          <cell r="F212">
            <v>445.62</v>
          </cell>
        </row>
        <row r="213">
          <cell r="A213">
            <v>60515</v>
          </cell>
          <cell r="B213" t="str">
            <v>CONCRETO USINADO CONVENCIONAL  FCK=15 MPA COM TRANSPORTE MANUAL - (O.C.)</v>
          </cell>
          <cell r="C213" t="str">
            <v xml:space="preserve">m3    </v>
          </cell>
          <cell r="D213">
            <v>502.1</v>
          </cell>
          <cell r="E213">
            <v>28.76</v>
          </cell>
          <cell r="F213">
            <v>530.86</v>
          </cell>
        </row>
        <row r="214">
          <cell r="A214">
            <v>60517</v>
          </cell>
          <cell r="B214" t="str">
            <v xml:space="preserve">PREPARO COM BETONEIRA E TRANSPORTE MANUAL DE CONCRETO FCK=25 MPA </v>
          </cell>
          <cell r="C214" t="str">
            <v xml:space="preserve">m3    </v>
          </cell>
          <cell r="D214">
            <v>439.9</v>
          </cell>
          <cell r="E214">
            <v>65.959999999999994</v>
          </cell>
          <cell r="F214">
            <v>505.86</v>
          </cell>
        </row>
        <row r="215">
          <cell r="A215">
            <v>60518</v>
          </cell>
          <cell r="B215" t="str">
            <v xml:space="preserve">PREPARO COM BETONEIRA E TRANSPORTE MANUAL DE CONCRETO FCK=30 MPA </v>
          </cell>
          <cell r="C215" t="str">
            <v xml:space="preserve">m3    </v>
          </cell>
          <cell r="D215">
            <v>470.26</v>
          </cell>
          <cell r="E215">
            <v>65.959999999999994</v>
          </cell>
          <cell r="F215">
            <v>536.22</v>
          </cell>
        </row>
        <row r="216">
          <cell r="A216">
            <v>60520</v>
          </cell>
          <cell r="B216" t="str">
            <v>CONCRETO USINADO CONVENCIONAL FCK=25 MPA COM TRANSPORTE MANUAL - (O.C.)</v>
          </cell>
          <cell r="C216" t="str">
            <v xml:space="preserve">m3    </v>
          </cell>
          <cell r="D216">
            <v>534.99</v>
          </cell>
          <cell r="E216">
            <v>28.76</v>
          </cell>
          <cell r="F216">
            <v>563.75</v>
          </cell>
        </row>
        <row r="217">
          <cell r="A217">
            <v>60521</v>
          </cell>
          <cell r="B217" t="str">
            <v>CONCRETO USINADO CONVENCIONAL FCK=30 MPA COM TRANSPORTE MANUAL - (O.C.)</v>
          </cell>
          <cell r="C217" t="str">
            <v xml:space="preserve">m3    </v>
          </cell>
          <cell r="D217">
            <v>552.59</v>
          </cell>
          <cell r="E217">
            <v>28.76</v>
          </cell>
          <cell r="F217">
            <v>581.35</v>
          </cell>
        </row>
        <row r="218">
          <cell r="A218">
            <v>60523</v>
          </cell>
          <cell r="B218" t="str">
            <v>CONCRETO USINADO BOMBEÁVEL FCK=20 MPA (O.C.)</v>
          </cell>
          <cell r="C218" t="str">
            <v xml:space="preserve">m3    </v>
          </cell>
          <cell r="D218">
            <v>555.9</v>
          </cell>
          <cell r="E218">
            <v>0</v>
          </cell>
          <cell r="F218">
            <v>555.9</v>
          </cell>
        </row>
        <row r="219">
          <cell r="A219">
            <v>60524</v>
          </cell>
          <cell r="B219" t="str">
            <v>CONCRETO USINADO BOMBEÁVEL FCK=25 MPA (O.C.)</v>
          </cell>
          <cell r="C219" t="str">
            <v xml:space="preserve">m3    </v>
          </cell>
          <cell r="D219">
            <v>562.02</v>
          </cell>
          <cell r="E219">
            <v>0</v>
          </cell>
          <cell r="F219">
            <v>562.02</v>
          </cell>
        </row>
        <row r="220">
          <cell r="A220">
            <v>60525</v>
          </cell>
          <cell r="B220" t="str">
            <v>CONCRETO USINADO BOMBEÁVEL FCK=30 MPA (O.C.)</v>
          </cell>
          <cell r="C220" t="str">
            <v xml:space="preserve">m3    </v>
          </cell>
          <cell r="D220">
            <v>567.38</v>
          </cell>
          <cell r="E220">
            <v>0</v>
          </cell>
          <cell r="F220">
            <v>567.38</v>
          </cell>
        </row>
        <row r="221">
          <cell r="A221">
            <v>60800</v>
          </cell>
          <cell r="B221" t="str">
            <v>LANÇAMENTO/APLICAÇÃO/ADENSAMENTO DE CONCRETO USINADO BOMBEADO EM ESTRUTURA - (O.C.)</v>
          </cell>
          <cell r="C221" t="str">
            <v xml:space="preserve">m3    </v>
          </cell>
          <cell r="D221">
            <v>0.12</v>
          </cell>
          <cell r="E221">
            <v>42.5</v>
          </cell>
          <cell r="F221">
            <v>42.62</v>
          </cell>
        </row>
        <row r="222">
          <cell r="A222">
            <v>60801</v>
          </cell>
          <cell r="B222" t="str">
            <v>LANÇAMENTO/APLICAÇÃO/ADENSAMENTO MANUAL DE CONCRETO - (OBRAS CIVIS)</v>
          </cell>
          <cell r="C222" t="str">
            <v xml:space="preserve">m3    </v>
          </cell>
          <cell r="D222">
            <v>0</v>
          </cell>
          <cell r="E222">
            <v>40.01</v>
          </cell>
          <cell r="F222">
            <v>40.01</v>
          </cell>
        </row>
        <row r="223">
          <cell r="A223">
            <v>60802</v>
          </cell>
          <cell r="B223" t="str">
            <v>LANÇAMENTO/APLICAÇÃO/ADENSAMENTO DE CONCRETO EM ESTRUTURA - (O.C.)</v>
          </cell>
          <cell r="C223" t="str">
            <v xml:space="preserve">m3    </v>
          </cell>
          <cell r="D223">
            <v>0.12</v>
          </cell>
          <cell r="E223">
            <v>42.5</v>
          </cell>
          <cell r="F223">
            <v>42.62</v>
          </cell>
        </row>
        <row r="224">
          <cell r="A224">
            <v>60803</v>
          </cell>
          <cell r="B224" t="str">
            <v>TAXA DE BOMBEAMENTO CONCRETO-MÍNIMO  10 M3 - (O.C.)</v>
          </cell>
          <cell r="C224" t="str">
            <v xml:space="preserve">m3    </v>
          </cell>
          <cell r="D224">
            <v>45.28</v>
          </cell>
          <cell r="E224">
            <v>0</v>
          </cell>
          <cell r="F224">
            <v>45.28</v>
          </cell>
        </row>
        <row r="225">
          <cell r="A225">
            <v>61101</v>
          </cell>
          <cell r="B225" t="str">
            <v>FORRO EM LAJE PRE-MOLDADA INCLUSO CAPEAMENTO/ARMADURA DE DISTRIBUIÇÃO/ESCORAMENTO E FORMA/DESFORMA</v>
          </cell>
          <cell r="C225" t="str">
            <v xml:space="preserve">m2    </v>
          </cell>
          <cell r="D225">
            <v>103.42</v>
          </cell>
          <cell r="E225">
            <v>16.59</v>
          </cell>
          <cell r="F225">
            <v>120.01</v>
          </cell>
        </row>
        <row r="226">
          <cell r="A226">
            <v>61102</v>
          </cell>
          <cell r="B226" t="str">
            <v>PISO EM LAJE PRÉ-MOLDADA INCLUSO CAPEAMENTO/ARMADURA DE DISTRIBUIÇÃO/ESCORAMENTO E FORMA/DESFORMA</v>
          </cell>
          <cell r="C226" t="str">
            <v xml:space="preserve">m2    </v>
          </cell>
          <cell r="D226">
            <v>117</v>
          </cell>
          <cell r="E226">
            <v>18.440000000000001</v>
          </cell>
          <cell r="F226">
            <v>135.44</v>
          </cell>
        </row>
        <row r="227">
          <cell r="A227">
            <v>61106</v>
          </cell>
          <cell r="B227" t="str">
            <v>ESCORAMENTO, MONTAGEM E DESFORMA DA LAJE "TRELIÇADA" - U=1 VEZ</v>
          </cell>
          <cell r="C227" t="str">
            <v xml:space="preserve">m2    </v>
          </cell>
          <cell r="D227">
            <v>38</v>
          </cell>
          <cell r="E227">
            <v>12.09</v>
          </cell>
          <cell r="F227">
            <v>50.09</v>
          </cell>
        </row>
        <row r="228">
          <cell r="A228">
            <v>61107</v>
          </cell>
          <cell r="B228" t="str">
            <v>ESCORAMENTO, MONTAGEM E DESFORMA DA LAJE "TRELIÇADA" - U=2 VEZES</v>
          </cell>
          <cell r="C228" t="str">
            <v xml:space="preserve">m2    </v>
          </cell>
          <cell r="D228">
            <v>22.88</v>
          </cell>
          <cell r="E228">
            <v>9.81</v>
          </cell>
          <cell r="F228">
            <v>32.69</v>
          </cell>
        </row>
        <row r="229">
          <cell r="A229">
            <v>61108</v>
          </cell>
          <cell r="B229" t="str">
            <v>ESCORAMENTO, MONTAGEM E DESFORMA DA LAJE "TRELIÇADA" - U=3 VEZES</v>
          </cell>
          <cell r="C229" t="str">
            <v xml:space="preserve">m2    </v>
          </cell>
          <cell r="D229">
            <v>17.829999999999998</v>
          </cell>
          <cell r="E229">
            <v>9.0500000000000007</v>
          </cell>
          <cell r="F229">
            <v>26.88</v>
          </cell>
        </row>
        <row r="230">
          <cell r="A230">
            <v>67000</v>
          </cell>
          <cell r="B230" t="str">
            <v>RECUPERAÇÃO E TRATAMENTO EM ESTRUTURAS DE CONCRETO:</v>
          </cell>
          <cell r="C230" t="str">
            <v xml:space="preserve">S/U   </v>
          </cell>
          <cell r="D230">
            <v>0</v>
          </cell>
          <cell r="E230">
            <v>0</v>
          </cell>
          <cell r="F230">
            <v>0</v>
          </cell>
        </row>
        <row r="231">
          <cell r="A231">
            <v>67002</v>
          </cell>
          <cell r="B231" t="str">
            <v>DEFINIÇÃO E DEMARCAÇÃO DA ÁREA DE REPARO DE ESTRUTURAS UTILIZANDO DISCO DE CORTE</v>
          </cell>
          <cell r="C231" t="str">
            <v xml:space="preserve">m     </v>
          </cell>
          <cell r="D231">
            <v>0.25</v>
          </cell>
          <cell r="E231">
            <v>1.1200000000000001</v>
          </cell>
          <cell r="F231">
            <v>1.37</v>
          </cell>
        </row>
        <row r="232">
          <cell r="A232">
            <v>67006</v>
          </cell>
          <cell r="B232" t="str">
            <v>PREPARAÇÃO DO SUBSTRATO PARA REPARO EM ESTRUTURA DE CONCRETO POR APICOAMENTO MANUAL DA SUPERFÍCIE</v>
          </cell>
          <cell r="C232" t="str">
            <v xml:space="preserve">m2    </v>
          </cell>
          <cell r="D232">
            <v>0</v>
          </cell>
          <cell r="E232">
            <v>6.49</v>
          </cell>
          <cell r="F232">
            <v>6.49</v>
          </cell>
        </row>
        <row r="233">
          <cell r="A233">
            <v>67010</v>
          </cell>
          <cell r="B233" t="str">
            <v>ESCARIFICAÇÃO MANUAL, CORTE DE CONCRETO ATÉ 3CM DE PROFUNDIDADE</v>
          </cell>
          <cell r="C233" t="str">
            <v xml:space="preserve">m3    </v>
          </cell>
          <cell r="D233">
            <v>0</v>
          </cell>
          <cell r="E233">
            <v>1196.8399999999999</v>
          </cell>
          <cell r="F233">
            <v>1196.8399999999999</v>
          </cell>
        </row>
        <row r="234">
          <cell r="A234">
            <v>67014</v>
          </cell>
          <cell r="B234" t="str">
            <v>LIMPEZA DE ARMADURA OU CHAPA METÁLICA COM FURADEIRA E BROCA</v>
          </cell>
          <cell r="C234" t="str">
            <v xml:space="preserve">m2    </v>
          </cell>
          <cell r="D234">
            <v>0.02</v>
          </cell>
          <cell r="E234">
            <v>22.3</v>
          </cell>
          <cell r="F234">
            <v>22.32</v>
          </cell>
        </row>
        <row r="235">
          <cell r="A235">
            <v>67016</v>
          </cell>
          <cell r="B235" t="str">
            <v>ESCOVAMENTO MANUAL DE ARMADURA OU CHAPA METÁLICA</v>
          </cell>
          <cell r="C235" t="str">
            <v xml:space="preserve">m2    </v>
          </cell>
          <cell r="D235">
            <v>0.05</v>
          </cell>
          <cell r="E235">
            <v>22.22</v>
          </cell>
          <cell r="F235">
            <v>22.27</v>
          </cell>
        </row>
        <row r="236">
          <cell r="A236">
            <v>67018</v>
          </cell>
          <cell r="B236" t="str">
            <v>ESCOVAMENTO MANUAL DE SUBSTRATO</v>
          </cell>
          <cell r="C236" t="str">
            <v xml:space="preserve">m2    </v>
          </cell>
          <cell r="D236">
            <v>0.06</v>
          </cell>
          <cell r="E236">
            <v>3.68</v>
          </cell>
          <cell r="F236">
            <v>3.74</v>
          </cell>
        </row>
        <row r="237">
          <cell r="A237">
            <v>67022</v>
          </cell>
          <cell r="B237" t="str">
            <v>LIMPEZA DO SUBSTRATO COM APLICAÇÃO DE JATO DE ÁGUA FRIA</v>
          </cell>
          <cell r="C237" t="str">
            <v xml:space="preserve">m2    </v>
          </cell>
          <cell r="D237">
            <v>0.03</v>
          </cell>
          <cell r="E237">
            <v>1.4</v>
          </cell>
          <cell r="F237">
            <v>1.43</v>
          </cell>
        </row>
        <row r="238">
          <cell r="A238">
            <v>67026</v>
          </cell>
          <cell r="B238" t="str">
            <v>PROTEÇÃO DE ARMADURA CONTRA CORROSÃO A BASE DE ZINCO - 2 DEMÃOS</v>
          </cell>
          <cell r="C238" t="str">
            <v xml:space="preserve">m2    </v>
          </cell>
          <cell r="D238">
            <v>16</v>
          </cell>
          <cell r="E238">
            <v>32.799999999999997</v>
          </cell>
          <cell r="F238">
            <v>48.8</v>
          </cell>
        </row>
        <row r="239">
          <cell r="A239">
            <v>67058</v>
          </cell>
          <cell r="B239" t="str">
            <v>PINTURA A BASE DE SILANO SILOXANO PARA PROTEÇÃO DE SUPERFÍCIES INTERNAS/EXTERNAS DE ESTRUTURA DE CONCRETO - 2 DEMÃOS</v>
          </cell>
          <cell r="C239" t="str">
            <v xml:space="preserve">m2    </v>
          </cell>
          <cell r="D239">
            <v>9.2100000000000009</v>
          </cell>
          <cell r="E239">
            <v>5.25</v>
          </cell>
          <cell r="F239">
            <v>14.46</v>
          </cell>
        </row>
        <row r="240">
          <cell r="A240">
            <v>67062</v>
          </cell>
          <cell r="B240" t="str">
            <v>REPARO PROFUNDO EM ESTRUTURA COM ARGAMASSA SECA TIPO "DRY PACK" ISENTA DE RETRAÇÃO - ESPESSURA DE 3 A 10CM E FCK &gt; 25 MPA</v>
          </cell>
          <cell r="C240" t="str">
            <v xml:space="preserve">m3    </v>
          </cell>
          <cell r="D240">
            <v>4923.0600000000004</v>
          </cell>
          <cell r="E240">
            <v>269.89999999999998</v>
          </cell>
          <cell r="F240">
            <v>5192.96</v>
          </cell>
        </row>
        <row r="241">
          <cell r="A241">
            <v>67070</v>
          </cell>
          <cell r="B241" t="str">
            <v>CURA QUÍMICA PARA SUBSTRATO CIMENTÍCIO</v>
          </cell>
          <cell r="C241" t="str">
            <v xml:space="preserve">m2    </v>
          </cell>
          <cell r="D241">
            <v>2.02</v>
          </cell>
          <cell r="E241">
            <v>2.63</v>
          </cell>
          <cell r="F241">
            <v>4.6500000000000004</v>
          </cell>
        </row>
        <row r="242">
          <cell r="A242">
            <v>67078</v>
          </cell>
          <cell r="B242" t="str">
            <v>APLICAÇÃO, COM POSTERIOR REMOÇÃO COM JATO DE ÁGUA, DE ÁCIDO MURIÁTICO (1:20) E APLICAÇÃO, COM POSTERIOR REMOÇÃO COM JATO DE ÁGUA, DE HIDRÓXIDO DE AMÔNIO (1:10)</v>
          </cell>
          <cell r="C242" t="str">
            <v xml:space="preserve">m2    </v>
          </cell>
          <cell r="D242">
            <v>1.53</v>
          </cell>
          <cell r="E242">
            <v>5.37</v>
          </cell>
          <cell r="F242">
            <v>6.9</v>
          </cell>
        </row>
        <row r="243">
          <cell r="A243">
            <v>67082</v>
          </cell>
          <cell r="B243" t="str">
            <v>TRATAMENTO DE CONCRETO APARENTE 2 DEMÃOS (COM PINTURA DE CIMENTO CP32/CIMENTO BRANCO/POLÍMEROS ACRÍLICOS/ÁGUA - TRAÇO: 1 POLÍM.:6,6667 CP32: 3,3333 CIBRANCO - EM VOLUME) - INCLUSA A LAVAGEM COM JATO D'ÁGUA</v>
          </cell>
          <cell r="C243" t="str">
            <v xml:space="preserve">m2    </v>
          </cell>
          <cell r="D243">
            <v>2.08</v>
          </cell>
          <cell r="E243">
            <v>5.73</v>
          </cell>
          <cell r="F243">
            <v>7.81</v>
          </cell>
        </row>
        <row r="244">
          <cell r="A244">
            <v>169</v>
          </cell>
          <cell r="B244" t="str">
            <v>INST. ELÉT./TELEFÔNICA/CABEAMENTO ESTRUTURADO</v>
          </cell>
        </row>
        <row r="245">
          <cell r="A245">
            <v>70000</v>
          </cell>
          <cell r="B245" t="str">
            <v>INST. ELET./TELEFONICA/CABEAMENTO ESTRUTURADO</v>
          </cell>
          <cell r="D245">
            <v>0</v>
          </cell>
          <cell r="E245">
            <v>0</v>
          </cell>
          <cell r="F245">
            <v>0</v>
          </cell>
        </row>
        <row r="246">
          <cell r="A246">
            <v>70204</v>
          </cell>
          <cell r="B246" t="str">
            <v>ALÇA PRÉ-FORMADA DE DISTRIBUIÇÃO CA/CAA 4 AWG</v>
          </cell>
          <cell r="C246" t="str">
            <v xml:space="preserve">Un    </v>
          </cell>
          <cell r="D246">
            <v>3.22</v>
          </cell>
          <cell r="E246">
            <v>7.67</v>
          </cell>
          <cell r="F246">
            <v>10.89</v>
          </cell>
        </row>
        <row r="247">
          <cell r="A247">
            <v>70207</v>
          </cell>
          <cell r="B247" t="str">
            <v xml:space="preserve">ANEL GUIA Nº 02 </v>
          </cell>
          <cell r="C247" t="str">
            <v xml:space="preserve">Un    </v>
          </cell>
          <cell r="D247">
            <v>7.45</v>
          </cell>
          <cell r="E247">
            <v>4.6100000000000003</v>
          </cell>
          <cell r="F247">
            <v>12.06</v>
          </cell>
        </row>
        <row r="248">
          <cell r="A248">
            <v>70211</v>
          </cell>
          <cell r="B248" t="str">
            <v>ANILHA PLÁSTICA 2,5 CM</v>
          </cell>
          <cell r="C248" t="str">
            <v xml:space="preserve">Un    </v>
          </cell>
          <cell r="D248">
            <v>0.16</v>
          </cell>
          <cell r="E248">
            <v>0.41</v>
          </cell>
          <cell r="F248">
            <v>0.56999999999999995</v>
          </cell>
        </row>
        <row r="249">
          <cell r="A249">
            <v>70218</v>
          </cell>
          <cell r="B249" t="str">
            <v>ARAME DE AÇO GALVANIZADO Nº 12 BWG</v>
          </cell>
          <cell r="C249" t="str">
            <v xml:space="preserve">M     </v>
          </cell>
          <cell r="D249">
            <v>0.96</v>
          </cell>
          <cell r="E249">
            <v>1.25</v>
          </cell>
          <cell r="F249">
            <v>2.21</v>
          </cell>
        </row>
        <row r="250">
          <cell r="A250">
            <v>70229</v>
          </cell>
          <cell r="B250" t="str">
            <v>ARAME GALVANIZADO 12 BWG</v>
          </cell>
          <cell r="C250" t="str">
            <v xml:space="preserve">Kg    </v>
          </cell>
          <cell r="D250">
            <v>21.31</v>
          </cell>
          <cell r="E250">
            <v>27.82</v>
          </cell>
          <cell r="F250">
            <v>49.13</v>
          </cell>
        </row>
        <row r="251">
          <cell r="A251">
            <v>70230</v>
          </cell>
          <cell r="B251" t="str">
            <v>ARMACAO SECUNDARIA LEVE 1 ELEMENTO</v>
          </cell>
          <cell r="C251" t="str">
            <v xml:space="preserve">Un    </v>
          </cell>
          <cell r="D251">
            <v>23.9</v>
          </cell>
          <cell r="E251">
            <v>9.2100000000000009</v>
          </cell>
          <cell r="F251">
            <v>33.11</v>
          </cell>
        </row>
        <row r="252">
          <cell r="A252">
            <v>70231</v>
          </cell>
          <cell r="B252" t="str">
            <v>ARMACAO SECUNDARIA LEVE 2 ELEMENTOS</v>
          </cell>
          <cell r="C252" t="str">
            <v xml:space="preserve">Un    </v>
          </cell>
          <cell r="D252">
            <v>29.09</v>
          </cell>
          <cell r="E252">
            <v>13.81</v>
          </cell>
          <cell r="F252">
            <v>42.9</v>
          </cell>
        </row>
        <row r="253">
          <cell r="A253">
            <v>70232</v>
          </cell>
          <cell r="B253" t="str">
            <v>ARMACAO SECUNDARIA LEVE 3 ELEMENTOS</v>
          </cell>
          <cell r="C253" t="str">
            <v xml:space="preserve">Un    </v>
          </cell>
          <cell r="D253">
            <v>37.21</v>
          </cell>
          <cell r="E253">
            <v>18.41</v>
          </cell>
          <cell r="F253">
            <v>55.62</v>
          </cell>
        </row>
        <row r="254">
          <cell r="A254">
            <v>70233</v>
          </cell>
          <cell r="B254" t="str">
            <v>ARMACAO SECUNDARIA LEVE 4 ELEMENTOS</v>
          </cell>
          <cell r="C254" t="str">
            <v xml:space="preserve">Un    </v>
          </cell>
          <cell r="D254">
            <v>57.12</v>
          </cell>
          <cell r="E254">
            <v>19.95</v>
          </cell>
          <cell r="F254">
            <v>77.069999999999993</v>
          </cell>
        </row>
        <row r="255">
          <cell r="A255">
            <v>70240</v>
          </cell>
          <cell r="B255" t="str">
            <v>ARMACAO SECUNDARIA PESADA 1 ELEMENTO</v>
          </cell>
          <cell r="C255" t="str">
            <v xml:space="preserve">Un    </v>
          </cell>
          <cell r="D255">
            <v>24.81</v>
          </cell>
          <cell r="E255">
            <v>9.2100000000000009</v>
          </cell>
          <cell r="F255">
            <v>34.020000000000003</v>
          </cell>
        </row>
        <row r="256">
          <cell r="A256">
            <v>70241</v>
          </cell>
          <cell r="B256" t="str">
            <v>ARMACAO SECUNDARIA PESADA 2 ELEMENTOS</v>
          </cell>
          <cell r="C256" t="str">
            <v xml:space="preserve">Un    </v>
          </cell>
          <cell r="D256">
            <v>52.61</v>
          </cell>
          <cell r="E256">
            <v>13.81</v>
          </cell>
          <cell r="F256">
            <v>66.42</v>
          </cell>
        </row>
        <row r="257">
          <cell r="A257">
            <v>70242</v>
          </cell>
          <cell r="B257" t="str">
            <v>ARMACAO SECUNDARIA PESADA 3 ELEMENTOS</v>
          </cell>
          <cell r="C257" t="str">
            <v xml:space="preserve">Un    </v>
          </cell>
          <cell r="D257">
            <v>71.67</v>
          </cell>
          <cell r="E257">
            <v>18.41</v>
          </cell>
          <cell r="F257">
            <v>90.08</v>
          </cell>
        </row>
        <row r="258">
          <cell r="A258">
            <v>70243</v>
          </cell>
          <cell r="B258" t="str">
            <v>ARMACAO SECUNDARIA PESADA 4 ELEMENTOS</v>
          </cell>
          <cell r="C258" t="str">
            <v xml:space="preserve">Un    </v>
          </cell>
          <cell r="D258">
            <v>77.77</v>
          </cell>
          <cell r="E258">
            <v>19.95</v>
          </cell>
          <cell r="F258">
            <v>97.72</v>
          </cell>
        </row>
        <row r="259">
          <cell r="A259">
            <v>70250</v>
          </cell>
          <cell r="B259" t="str">
            <v>ARRUELA QUADRADA EM ACO GALVANIZADO 3X38X38MM FURO 18MM</v>
          </cell>
          <cell r="C259" t="str">
            <v xml:space="preserve">Un    </v>
          </cell>
          <cell r="D259">
            <v>1.21</v>
          </cell>
          <cell r="E259">
            <v>0</v>
          </cell>
          <cell r="F259">
            <v>1.21</v>
          </cell>
        </row>
        <row r="260">
          <cell r="A260">
            <v>70251</v>
          </cell>
          <cell r="B260" t="str">
            <v>ARRUELA LISA D=1/4"</v>
          </cell>
          <cell r="C260" t="str">
            <v xml:space="preserve">Un    </v>
          </cell>
          <cell r="D260">
            <v>0.08</v>
          </cell>
          <cell r="E260">
            <v>0</v>
          </cell>
          <cell r="F260">
            <v>0.08</v>
          </cell>
        </row>
        <row r="261">
          <cell r="A261">
            <v>70252</v>
          </cell>
          <cell r="B261" t="str">
            <v>ARRUELA LISA D=5/16"</v>
          </cell>
          <cell r="C261" t="str">
            <v xml:space="preserve">Un    </v>
          </cell>
          <cell r="D261">
            <v>0.13</v>
          </cell>
          <cell r="E261">
            <v>0</v>
          </cell>
          <cell r="F261">
            <v>0.13</v>
          </cell>
        </row>
        <row r="262">
          <cell r="A262">
            <v>70253</v>
          </cell>
          <cell r="B262" t="str">
            <v>ATERRAMENTO - SOLDA EXOTÉRMICA - CARTUCHO 32 G</v>
          </cell>
          <cell r="C262" t="str">
            <v xml:space="preserve">un    </v>
          </cell>
          <cell r="D262">
            <v>9.92</v>
          </cell>
          <cell r="E262">
            <v>7.67</v>
          </cell>
          <cell r="F262">
            <v>17.59</v>
          </cell>
        </row>
        <row r="263">
          <cell r="A263">
            <v>70254</v>
          </cell>
          <cell r="B263" t="str">
            <v>ATERRAMENTO - SOLDA EXOTÉRMICA - CARTUCHO 45 G</v>
          </cell>
          <cell r="C263" t="str">
            <v xml:space="preserve">un    </v>
          </cell>
          <cell r="D263">
            <v>10.62</v>
          </cell>
          <cell r="E263">
            <v>7.67</v>
          </cell>
          <cell r="F263">
            <v>18.29</v>
          </cell>
        </row>
        <row r="264">
          <cell r="A264">
            <v>70255</v>
          </cell>
          <cell r="B264" t="str">
            <v>ATERRAMENTO - SOLDA EXOTÉRMICA - CARTUCHO 90 G</v>
          </cell>
          <cell r="C264" t="str">
            <v xml:space="preserve">un    </v>
          </cell>
          <cell r="D264">
            <v>16.079999999999998</v>
          </cell>
          <cell r="E264">
            <v>7.67</v>
          </cell>
          <cell r="F264">
            <v>23.75</v>
          </cell>
        </row>
        <row r="265">
          <cell r="A265">
            <v>70256</v>
          </cell>
          <cell r="B265" t="str">
            <v>ATERRAMENTO - SOLDA EXOTÉRMICA - CARTUCHO 115 G</v>
          </cell>
          <cell r="C265" t="str">
            <v xml:space="preserve">un    </v>
          </cell>
          <cell r="D265">
            <v>22.15</v>
          </cell>
          <cell r="E265">
            <v>7.67</v>
          </cell>
          <cell r="F265">
            <v>29.82</v>
          </cell>
        </row>
        <row r="266">
          <cell r="A266">
            <v>70257</v>
          </cell>
          <cell r="B266" t="str">
            <v>ATERRAMENTO - SOLDA EXOTÉRMICA - CARTUCHO 150 G</v>
          </cell>
          <cell r="C266" t="str">
            <v xml:space="preserve">un    </v>
          </cell>
          <cell r="D266">
            <v>27.85</v>
          </cell>
          <cell r="E266">
            <v>7.67</v>
          </cell>
          <cell r="F266">
            <v>35.520000000000003</v>
          </cell>
        </row>
        <row r="267">
          <cell r="A267">
            <v>70260</v>
          </cell>
          <cell r="B267" t="str">
            <v>BARRA DE COBRE 1" X 1/8" (0,8052 KG/M)</v>
          </cell>
          <cell r="C267" t="str">
            <v xml:space="preserve">m     </v>
          </cell>
          <cell r="D267">
            <v>117.2</v>
          </cell>
          <cell r="E267">
            <v>20.56</v>
          </cell>
          <cell r="F267">
            <v>137.76</v>
          </cell>
        </row>
        <row r="268">
          <cell r="A268">
            <v>70261</v>
          </cell>
          <cell r="B268" t="str">
            <v>BARRA DE COBRE 1" X 3/16" (1,0432 KG/M)</v>
          </cell>
          <cell r="C268" t="str">
            <v xml:space="preserve">m     </v>
          </cell>
          <cell r="D268">
            <v>171.13</v>
          </cell>
          <cell r="E268">
            <v>20.56</v>
          </cell>
          <cell r="F268">
            <v>191.69</v>
          </cell>
        </row>
        <row r="269">
          <cell r="A269">
            <v>70262</v>
          </cell>
          <cell r="B269" t="str">
            <v>BARRA DE COBRE 1.1/2" X 1/8" (1,0483 KG/M)</v>
          </cell>
          <cell r="C269" t="str">
            <v xml:space="preserve">m     </v>
          </cell>
          <cell r="D269">
            <v>166.59</v>
          </cell>
          <cell r="E269">
            <v>20.56</v>
          </cell>
          <cell r="F269">
            <v>187.15</v>
          </cell>
        </row>
        <row r="270">
          <cell r="A270">
            <v>70263</v>
          </cell>
          <cell r="B270" t="str">
            <v>BARRA DE COBRE 1.1/2" X 3/16" (1,5648 KG/M)</v>
          </cell>
          <cell r="C270" t="str">
            <v xml:space="preserve">m     </v>
          </cell>
          <cell r="D270">
            <v>264.51</v>
          </cell>
          <cell r="E270">
            <v>20.56</v>
          </cell>
          <cell r="F270">
            <v>285.07</v>
          </cell>
        </row>
        <row r="271">
          <cell r="A271">
            <v>70265</v>
          </cell>
          <cell r="B271" t="str">
            <v>BARRA DE COBRE 1.1/4" X 3/16" (1,3040 KG/M)</v>
          </cell>
          <cell r="C271" t="str">
            <v xml:space="preserve">m     </v>
          </cell>
          <cell r="D271">
            <v>201.24</v>
          </cell>
          <cell r="E271">
            <v>20.56</v>
          </cell>
          <cell r="F271">
            <v>221.8</v>
          </cell>
        </row>
        <row r="272">
          <cell r="A272">
            <v>70266</v>
          </cell>
          <cell r="B272" t="str">
            <v>BARRA DE COBRE 1/2" X 3/16" (0,5216 KG/M)</v>
          </cell>
          <cell r="C272" t="str">
            <v xml:space="preserve">m     </v>
          </cell>
          <cell r="D272">
            <v>81.209999999999994</v>
          </cell>
          <cell r="E272">
            <v>20.56</v>
          </cell>
          <cell r="F272">
            <v>101.77</v>
          </cell>
        </row>
        <row r="273">
          <cell r="A273">
            <v>70267</v>
          </cell>
          <cell r="B273" t="str">
            <v>BARRA DE COBRE 2" X 1/8" (1,3905 KG/M)</v>
          </cell>
          <cell r="C273" t="str">
            <v xml:space="preserve">m     </v>
          </cell>
          <cell r="D273">
            <v>216.22</v>
          </cell>
          <cell r="E273">
            <v>20.56</v>
          </cell>
          <cell r="F273">
            <v>236.78</v>
          </cell>
        </row>
        <row r="274">
          <cell r="A274">
            <v>70268</v>
          </cell>
          <cell r="B274" t="str">
            <v>BARRA DE COBRE 2" X 3/16"  (2,0865 KG/M)</v>
          </cell>
          <cell r="C274" t="str">
            <v xml:space="preserve">m     </v>
          </cell>
          <cell r="D274">
            <v>332.12</v>
          </cell>
          <cell r="E274">
            <v>20.56</v>
          </cell>
          <cell r="F274">
            <v>352.68</v>
          </cell>
        </row>
        <row r="275">
          <cell r="A275">
            <v>70269</v>
          </cell>
          <cell r="B275" t="str">
            <v>BARRA DE COBRE 3/4" X 3/16" (0,7823 KG/M)</v>
          </cell>
          <cell r="C275" t="str">
            <v xml:space="preserve">m     </v>
          </cell>
          <cell r="D275">
            <v>123.67</v>
          </cell>
          <cell r="E275">
            <v>20.56</v>
          </cell>
          <cell r="F275">
            <v>144.22999999999999</v>
          </cell>
        </row>
        <row r="276">
          <cell r="A276">
            <v>70270</v>
          </cell>
          <cell r="B276" t="str">
            <v>BARRA DE COBRE 3/4"X1/8" (0,5214 KG/M)</v>
          </cell>
          <cell r="C276" t="str">
            <v xml:space="preserve">m     </v>
          </cell>
          <cell r="D276">
            <v>72.67</v>
          </cell>
          <cell r="E276">
            <v>20.56</v>
          </cell>
          <cell r="F276">
            <v>93.23</v>
          </cell>
        </row>
        <row r="277">
          <cell r="A277">
            <v>70271</v>
          </cell>
          <cell r="B277" t="str">
            <v>BARRA DE COBRE  2" X 1/4" ( 2,870 KG/M)</v>
          </cell>
          <cell r="C277" t="str">
            <v xml:space="preserve">m     </v>
          </cell>
          <cell r="D277">
            <v>469.73</v>
          </cell>
          <cell r="E277">
            <v>20.56</v>
          </cell>
          <cell r="F277">
            <v>490.29</v>
          </cell>
        </row>
        <row r="278">
          <cell r="A278">
            <v>70282</v>
          </cell>
          <cell r="B278" t="str">
            <v>BASE METÁLICA PARA MASTRO 1.1/2"</v>
          </cell>
          <cell r="C278" t="str">
            <v xml:space="preserve">Un    </v>
          </cell>
          <cell r="D278">
            <v>86.51</v>
          </cell>
          <cell r="E278">
            <v>30.69</v>
          </cell>
          <cell r="F278">
            <v>117.2</v>
          </cell>
        </row>
        <row r="279">
          <cell r="A279">
            <v>70283</v>
          </cell>
          <cell r="B279" t="str">
            <v>BLOCO BER-10 (BLOCO DE ENGATE RAPIDO)</v>
          </cell>
          <cell r="C279" t="str">
            <v xml:space="preserve">Un    </v>
          </cell>
          <cell r="D279">
            <v>16.579999999999998</v>
          </cell>
          <cell r="E279">
            <v>9.2100000000000009</v>
          </cell>
          <cell r="F279">
            <v>25.79</v>
          </cell>
        </row>
        <row r="280">
          <cell r="A280">
            <v>70284</v>
          </cell>
          <cell r="B280" t="str">
            <v>BLOCO TELEFONICO BLI-10 COM CANALETA</v>
          </cell>
          <cell r="C280" t="str">
            <v xml:space="preserve">Un    </v>
          </cell>
          <cell r="D280">
            <v>7.33</v>
          </cell>
          <cell r="E280">
            <v>9.2100000000000009</v>
          </cell>
          <cell r="F280">
            <v>16.54</v>
          </cell>
        </row>
        <row r="281">
          <cell r="A281">
            <v>70285</v>
          </cell>
          <cell r="B281" t="str">
            <v>BORNE TERMINAL SAK 2,5 MM2</v>
          </cell>
          <cell r="C281" t="str">
            <v xml:space="preserve">Un    </v>
          </cell>
          <cell r="D281">
            <v>5.57</v>
          </cell>
          <cell r="E281">
            <v>6.13</v>
          </cell>
          <cell r="F281">
            <v>11.7</v>
          </cell>
        </row>
        <row r="282">
          <cell r="A282">
            <v>70286</v>
          </cell>
          <cell r="B282" t="str">
            <v>BORNE TERMINAL SAK 4 MM2</v>
          </cell>
          <cell r="C282" t="str">
            <v xml:space="preserve">Un    </v>
          </cell>
          <cell r="D282">
            <v>5.9</v>
          </cell>
          <cell r="E282">
            <v>6.13</v>
          </cell>
          <cell r="F282">
            <v>12.03</v>
          </cell>
        </row>
        <row r="283">
          <cell r="A283">
            <v>70287</v>
          </cell>
          <cell r="B283" t="str">
            <v>BORNE TERMINAL SAK 6 MM2</v>
          </cell>
          <cell r="C283" t="str">
            <v xml:space="preserve">Un    </v>
          </cell>
          <cell r="D283">
            <v>7.21</v>
          </cell>
          <cell r="E283">
            <v>6.13</v>
          </cell>
          <cell r="F283">
            <v>13.34</v>
          </cell>
        </row>
        <row r="284">
          <cell r="A284">
            <v>70288</v>
          </cell>
          <cell r="B284" t="str">
            <v>BORNE TERMINAL SAK 10 MM2</v>
          </cell>
          <cell r="C284" t="str">
            <v xml:space="preserve">Un    </v>
          </cell>
          <cell r="D284">
            <v>8.9600000000000009</v>
          </cell>
          <cell r="E284">
            <v>7.16</v>
          </cell>
          <cell r="F284">
            <v>16.12</v>
          </cell>
        </row>
        <row r="285">
          <cell r="A285">
            <v>70289</v>
          </cell>
          <cell r="B285" t="str">
            <v>BORNE TERMINAL SAK 16 MM2</v>
          </cell>
          <cell r="C285" t="str">
            <v xml:space="preserve">Un    </v>
          </cell>
          <cell r="D285">
            <v>12.59</v>
          </cell>
          <cell r="E285">
            <v>7.16</v>
          </cell>
          <cell r="F285">
            <v>19.75</v>
          </cell>
        </row>
        <row r="286">
          <cell r="A286">
            <v>70290</v>
          </cell>
          <cell r="B286" t="str">
            <v>BORNE TERMINAL SAK 25 MM2</v>
          </cell>
          <cell r="C286" t="str">
            <v xml:space="preserve">Un    </v>
          </cell>
          <cell r="D286">
            <v>25.47</v>
          </cell>
          <cell r="E286">
            <v>7.16</v>
          </cell>
          <cell r="F286">
            <v>32.630000000000003</v>
          </cell>
        </row>
        <row r="287">
          <cell r="A287">
            <v>70291</v>
          </cell>
          <cell r="B287" t="str">
            <v>BORNE TERMINAL SAK 35 MM2</v>
          </cell>
          <cell r="C287" t="str">
            <v xml:space="preserve">Un    </v>
          </cell>
          <cell r="D287">
            <v>25.93</v>
          </cell>
          <cell r="E287">
            <v>8.18</v>
          </cell>
          <cell r="F287">
            <v>34.11</v>
          </cell>
        </row>
        <row r="288">
          <cell r="A288">
            <v>70292</v>
          </cell>
          <cell r="B288" t="str">
            <v>BORNE TERMINAL SAK 50 MM2</v>
          </cell>
          <cell r="C288" t="str">
            <v xml:space="preserve">Un    </v>
          </cell>
          <cell r="D288">
            <v>68.42</v>
          </cell>
          <cell r="E288">
            <v>8.18</v>
          </cell>
          <cell r="F288">
            <v>76.599999999999994</v>
          </cell>
        </row>
        <row r="289">
          <cell r="A289">
            <v>70293</v>
          </cell>
          <cell r="B289" t="str">
            <v>BORNE TERMINAL SAK 70 MM2</v>
          </cell>
          <cell r="C289" t="str">
            <v xml:space="preserve">Un    </v>
          </cell>
          <cell r="D289">
            <v>72.05</v>
          </cell>
          <cell r="E289">
            <v>8.18</v>
          </cell>
          <cell r="F289">
            <v>80.23</v>
          </cell>
        </row>
        <row r="290">
          <cell r="A290">
            <v>70295</v>
          </cell>
          <cell r="B290" t="str">
            <v>BORNE TERMINAL SAK 95 MM2</v>
          </cell>
          <cell r="C290" t="str">
            <v xml:space="preserve">Un    </v>
          </cell>
          <cell r="D290">
            <v>74.09</v>
          </cell>
          <cell r="E290">
            <v>10.23</v>
          </cell>
          <cell r="F290">
            <v>84.32</v>
          </cell>
        </row>
        <row r="291">
          <cell r="A291">
            <v>70296</v>
          </cell>
          <cell r="B291" t="str">
            <v>BORNE TERMINAL SAK 120 MM2</v>
          </cell>
          <cell r="C291" t="str">
            <v xml:space="preserve">Un    </v>
          </cell>
          <cell r="D291">
            <v>130.09</v>
          </cell>
          <cell r="E291">
            <v>10.23</v>
          </cell>
          <cell r="F291">
            <v>140.32</v>
          </cell>
        </row>
        <row r="292">
          <cell r="A292">
            <v>70297</v>
          </cell>
          <cell r="B292" t="str">
            <v>BORNE TERMINAL SAK 150 MM2</v>
          </cell>
          <cell r="C292" t="str">
            <v xml:space="preserve">Un    </v>
          </cell>
          <cell r="D292">
            <v>194.59</v>
          </cell>
          <cell r="E292">
            <v>10.23</v>
          </cell>
          <cell r="F292">
            <v>204.82</v>
          </cell>
        </row>
        <row r="293">
          <cell r="A293">
            <v>70303</v>
          </cell>
          <cell r="B293" t="str">
            <v>BOTOEIRA "LIGA-DESLIGA" DE EMBUTIR 30A</v>
          </cell>
          <cell r="C293" t="str">
            <v xml:space="preserve">Un    </v>
          </cell>
          <cell r="D293">
            <v>44.06</v>
          </cell>
          <cell r="E293">
            <v>15.35</v>
          </cell>
          <cell r="F293">
            <v>59.41</v>
          </cell>
        </row>
        <row r="294">
          <cell r="A294">
            <v>70305</v>
          </cell>
          <cell r="B294" t="str">
            <v>BOTOEIRA "LIGA-DESLIGA" PARA INSTALAÇÃO EM PORTA  DE QUADRO</v>
          </cell>
          <cell r="C294" t="str">
            <v xml:space="preserve">Un    </v>
          </cell>
          <cell r="D294">
            <v>29.76</v>
          </cell>
          <cell r="E294">
            <v>15.35</v>
          </cell>
          <cell r="F294">
            <v>45.11</v>
          </cell>
        </row>
        <row r="295">
          <cell r="A295">
            <v>70320</v>
          </cell>
          <cell r="B295" t="str">
            <v>BOX CURVO DIAMETRO 1/2"</v>
          </cell>
          <cell r="C295" t="str">
            <v xml:space="preserve">Un    </v>
          </cell>
          <cell r="D295">
            <v>4.8</v>
          </cell>
          <cell r="E295">
            <v>2.15</v>
          </cell>
          <cell r="F295">
            <v>6.95</v>
          </cell>
        </row>
        <row r="296">
          <cell r="A296">
            <v>70321</v>
          </cell>
          <cell r="B296" t="str">
            <v>BOX CURVO DIAMETRO 3/4"</v>
          </cell>
          <cell r="C296" t="str">
            <v xml:space="preserve">Un    </v>
          </cell>
          <cell r="D296">
            <v>6.47</v>
          </cell>
          <cell r="E296">
            <v>3.07</v>
          </cell>
          <cell r="F296">
            <v>9.5399999999999991</v>
          </cell>
        </row>
        <row r="297">
          <cell r="A297">
            <v>70325</v>
          </cell>
          <cell r="B297" t="str">
            <v>BOX CURVO DIAMETRO 1"</v>
          </cell>
          <cell r="C297" t="str">
            <v xml:space="preserve">Un    </v>
          </cell>
          <cell r="D297">
            <v>8.08</v>
          </cell>
          <cell r="E297">
            <v>3.99</v>
          </cell>
          <cell r="F297">
            <v>12.07</v>
          </cell>
        </row>
        <row r="298">
          <cell r="A298">
            <v>70330</v>
          </cell>
          <cell r="B298" t="str">
            <v>BOX RETO DIAMETRO 1/2"</v>
          </cell>
          <cell r="C298" t="str">
            <v xml:space="preserve">Un    </v>
          </cell>
          <cell r="D298">
            <v>2.12</v>
          </cell>
          <cell r="E298">
            <v>0.61</v>
          </cell>
          <cell r="F298">
            <v>2.73</v>
          </cell>
        </row>
        <row r="299">
          <cell r="A299">
            <v>70331</v>
          </cell>
          <cell r="B299" t="str">
            <v>BOX RETO DIAMETRO 3/4"</v>
          </cell>
          <cell r="C299" t="str">
            <v xml:space="preserve">Un    </v>
          </cell>
          <cell r="D299">
            <v>2.83</v>
          </cell>
          <cell r="E299">
            <v>0.92</v>
          </cell>
          <cell r="F299">
            <v>3.75</v>
          </cell>
        </row>
        <row r="300">
          <cell r="A300">
            <v>70335</v>
          </cell>
          <cell r="B300" t="str">
            <v>BOX RETO DIAMETRO 1"</v>
          </cell>
          <cell r="C300" t="str">
            <v xml:space="preserve">Un    </v>
          </cell>
          <cell r="D300">
            <v>4.8600000000000003</v>
          </cell>
          <cell r="E300">
            <v>1.54</v>
          </cell>
          <cell r="F300">
            <v>6.4</v>
          </cell>
        </row>
        <row r="301">
          <cell r="A301">
            <v>70350</v>
          </cell>
          <cell r="B301" t="str">
            <v>BRACADEIRA METALICA TIPO "U" DIAM.1/2"</v>
          </cell>
          <cell r="C301" t="str">
            <v xml:space="preserve">Un    </v>
          </cell>
          <cell r="D301">
            <v>0.66</v>
          </cell>
          <cell r="E301">
            <v>0.31</v>
          </cell>
          <cell r="F301">
            <v>0.97</v>
          </cell>
        </row>
        <row r="302">
          <cell r="A302">
            <v>70351</v>
          </cell>
          <cell r="B302" t="str">
            <v>BRACADEIRA METALICA TIPO "U" DIAM. 3/4"</v>
          </cell>
          <cell r="C302" t="str">
            <v xml:space="preserve">Un    </v>
          </cell>
          <cell r="D302">
            <v>0.68</v>
          </cell>
          <cell r="E302">
            <v>0.31</v>
          </cell>
          <cell r="F302">
            <v>0.99</v>
          </cell>
        </row>
        <row r="303">
          <cell r="A303">
            <v>70352</v>
          </cell>
          <cell r="B303" t="str">
            <v>BRACADEIRA METALICA TIPO "U" DIAM. 1"</v>
          </cell>
          <cell r="C303" t="str">
            <v xml:space="preserve">Un    </v>
          </cell>
          <cell r="D303">
            <v>0.87</v>
          </cell>
          <cell r="E303">
            <v>0.31</v>
          </cell>
          <cell r="F303">
            <v>1.18</v>
          </cell>
        </row>
        <row r="304">
          <cell r="A304">
            <v>70353</v>
          </cell>
          <cell r="B304" t="str">
            <v>BRACADEIRA METALICA TIPO "U" DIAM. 1.1/4"</v>
          </cell>
          <cell r="C304" t="str">
            <v xml:space="preserve">Un    </v>
          </cell>
          <cell r="D304">
            <v>0.89</v>
          </cell>
          <cell r="E304">
            <v>0.92</v>
          </cell>
          <cell r="F304">
            <v>1.81</v>
          </cell>
        </row>
        <row r="305">
          <cell r="A305">
            <v>70354</v>
          </cell>
          <cell r="B305" t="str">
            <v>BRACADEIRA METALICA TIPO "U" DIAM. 1.1/2"</v>
          </cell>
          <cell r="C305" t="str">
            <v xml:space="preserve">Un    </v>
          </cell>
          <cell r="D305">
            <v>1.1100000000000001</v>
          </cell>
          <cell r="E305">
            <v>1.23</v>
          </cell>
          <cell r="F305">
            <v>2.34</v>
          </cell>
        </row>
        <row r="306">
          <cell r="A306">
            <v>70355</v>
          </cell>
          <cell r="B306" t="str">
            <v>BRACADEIRA METALICA TIPO "U" DIAM. 2"</v>
          </cell>
          <cell r="C306" t="str">
            <v xml:space="preserve">Un    </v>
          </cell>
          <cell r="D306">
            <v>1.63</v>
          </cell>
          <cell r="E306">
            <v>1.84</v>
          </cell>
          <cell r="F306">
            <v>3.47</v>
          </cell>
        </row>
        <row r="307">
          <cell r="A307">
            <v>70356</v>
          </cell>
          <cell r="B307" t="str">
            <v>BRACADEIRA METALICA TIPO "U" DIAM. 2.1/2"</v>
          </cell>
          <cell r="C307" t="str">
            <v xml:space="preserve">Un    </v>
          </cell>
          <cell r="D307">
            <v>2.02</v>
          </cell>
          <cell r="E307">
            <v>3.69</v>
          </cell>
          <cell r="F307">
            <v>5.71</v>
          </cell>
        </row>
        <row r="308">
          <cell r="A308">
            <v>70357</v>
          </cell>
          <cell r="B308" t="str">
            <v>BRACADEIRA METALICA TIPO "U" DIAM. 3"</v>
          </cell>
          <cell r="C308" t="str">
            <v xml:space="preserve">Un    </v>
          </cell>
          <cell r="D308">
            <v>2.46</v>
          </cell>
          <cell r="E308">
            <v>5.52</v>
          </cell>
          <cell r="F308">
            <v>7.98</v>
          </cell>
        </row>
        <row r="309">
          <cell r="A309">
            <v>70358</v>
          </cell>
          <cell r="B309" t="str">
            <v>BRACADEIRA METALICA TIPO "U" DIAM. 4"</v>
          </cell>
          <cell r="C309" t="str">
            <v xml:space="preserve">Un    </v>
          </cell>
          <cell r="D309">
            <v>4.3099999999999996</v>
          </cell>
          <cell r="E309">
            <v>7.67</v>
          </cell>
          <cell r="F309">
            <v>11.98</v>
          </cell>
        </row>
        <row r="310">
          <cell r="A310">
            <v>70370</v>
          </cell>
          <cell r="B310" t="str">
            <v>BRACADEIRA METALICA TIPO "D" DIAM. 1/2"</v>
          </cell>
          <cell r="C310" t="str">
            <v xml:space="preserve">Un    </v>
          </cell>
          <cell r="D310">
            <v>1.25</v>
          </cell>
          <cell r="E310">
            <v>0.31</v>
          </cell>
          <cell r="F310">
            <v>1.56</v>
          </cell>
        </row>
        <row r="311">
          <cell r="A311">
            <v>70371</v>
          </cell>
          <cell r="B311" t="str">
            <v>BRACADEIRA METALICA TIPO "D" DIAM. 3/4"</v>
          </cell>
          <cell r="C311" t="str">
            <v xml:space="preserve">Un    </v>
          </cell>
          <cell r="D311">
            <v>1.4</v>
          </cell>
          <cell r="E311">
            <v>0.31</v>
          </cell>
          <cell r="F311">
            <v>1.71</v>
          </cell>
        </row>
        <row r="312">
          <cell r="A312">
            <v>70372</v>
          </cell>
          <cell r="B312" t="str">
            <v>BRACADEIRA METALICA TIPO "D" DIAM. 1"</v>
          </cell>
          <cell r="C312" t="str">
            <v xml:space="preserve">Un    </v>
          </cell>
          <cell r="D312">
            <v>1.48</v>
          </cell>
          <cell r="E312">
            <v>0.31</v>
          </cell>
          <cell r="F312">
            <v>1.79</v>
          </cell>
        </row>
        <row r="313">
          <cell r="A313">
            <v>70373</v>
          </cell>
          <cell r="B313" t="str">
            <v>BRACADEIRA METALICA TIPO "D" DIAM. 1.1/4"</v>
          </cell>
          <cell r="C313" t="str">
            <v xml:space="preserve">Un    </v>
          </cell>
          <cell r="D313">
            <v>2.12</v>
          </cell>
          <cell r="E313">
            <v>0.92</v>
          </cell>
          <cell r="F313">
            <v>3.04</v>
          </cell>
        </row>
        <row r="314">
          <cell r="A314">
            <v>70374</v>
          </cell>
          <cell r="B314" t="str">
            <v>BRACADEIRA METALICA TIPO "D" DIAM. 1.1/2"</v>
          </cell>
          <cell r="C314" t="str">
            <v xml:space="preserve">Un    </v>
          </cell>
          <cell r="D314">
            <v>2.31</v>
          </cell>
          <cell r="E314">
            <v>1.23</v>
          </cell>
          <cell r="F314">
            <v>3.54</v>
          </cell>
        </row>
        <row r="315">
          <cell r="A315">
            <v>70375</v>
          </cell>
          <cell r="B315" t="str">
            <v>BRACADEIRA METALICA TIPO "D" DIAM. 2"</v>
          </cell>
          <cell r="C315" t="str">
            <v xml:space="preserve">Un    </v>
          </cell>
          <cell r="D315">
            <v>2.64</v>
          </cell>
          <cell r="E315">
            <v>1.84</v>
          </cell>
          <cell r="F315">
            <v>4.4800000000000004</v>
          </cell>
        </row>
        <row r="316">
          <cell r="A316">
            <v>70376</v>
          </cell>
          <cell r="B316" t="str">
            <v>BRACADEIRA METALICA TIPO "D" DIAM. 2.1/2"</v>
          </cell>
          <cell r="C316" t="str">
            <v xml:space="preserve">Un    </v>
          </cell>
          <cell r="D316">
            <v>3.53</v>
          </cell>
          <cell r="E316">
            <v>3.69</v>
          </cell>
          <cell r="F316">
            <v>7.22</v>
          </cell>
        </row>
        <row r="317">
          <cell r="A317">
            <v>70377</v>
          </cell>
          <cell r="B317" t="str">
            <v>BRACADEIRA METALICA TIPO "D" DIAM. 3"</v>
          </cell>
          <cell r="C317" t="str">
            <v xml:space="preserve">Un    </v>
          </cell>
          <cell r="D317">
            <v>3.97</v>
          </cell>
          <cell r="E317">
            <v>5.52</v>
          </cell>
          <cell r="F317">
            <v>9.49</v>
          </cell>
        </row>
        <row r="318">
          <cell r="A318">
            <v>70378</v>
          </cell>
          <cell r="B318" t="str">
            <v>BRACADEIRA METALICA TIPO "D" DIAM. 4"</v>
          </cell>
          <cell r="C318" t="str">
            <v xml:space="preserve">Un    </v>
          </cell>
          <cell r="D318">
            <v>7.92</v>
          </cell>
          <cell r="E318">
            <v>7.67</v>
          </cell>
          <cell r="F318">
            <v>15.59</v>
          </cell>
        </row>
        <row r="319">
          <cell r="A319">
            <v>70379</v>
          </cell>
          <cell r="B319" t="str">
            <v>BRAÇADEIRA PARA 3 ESTAIS 1.1/2"</v>
          </cell>
          <cell r="C319" t="str">
            <v xml:space="preserve">Un    </v>
          </cell>
          <cell r="D319">
            <v>12.37</v>
          </cell>
          <cell r="E319">
            <v>10.74</v>
          </cell>
          <cell r="F319">
            <v>23.11</v>
          </cell>
        </row>
        <row r="320">
          <cell r="A320">
            <v>70380</v>
          </cell>
          <cell r="B320" t="str">
            <v>SUPORTE METÁLICO PARA TUBO 2" COM CHUMBADOR</v>
          </cell>
          <cell r="C320" t="str">
            <v xml:space="preserve">Un    </v>
          </cell>
          <cell r="D320">
            <v>8.57</v>
          </cell>
          <cell r="E320">
            <v>10.74</v>
          </cell>
          <cell r="F320">
            <v>19.309999999999999</v>
          </cell>
        </row>
        <row r="321">
          <cell r="A321">
            <v>70386</v>
          </cell>
          <cell r="B321" t="str">
            <v>BRAÇO C AÇO GALVANIZADO , CONFORME NTD-17</v>
          </cell>
          <cell r="C321" t="str">
            <v xml:space="preserve">un    </v>
          </cell>
          <cell r="D321">
            <v>210.97</v>
          </cell>
          <cell r="E321">
            <v>6.13</v>
          </cell>
          <cell r="F321">
            <v>217.1</v>
          </cell>
        </row>
        <row r="322">
          <cell r="A322">
            <v>70390</v>
          </cell>
          <cell r="B322" t="str">
            <v>BUCHA DE NYLON S-5</v>
          </cell>
          <cell r="C322" t="str">
            <v xml:space="preserve">Un    </v>
          </cell>
          <cell r="D322">
            <v>0.11</v>
          </cell>
          <cell r="E322">
            <v>0.49</v>
          </cell>
          <cell r="F322">
            <v>0.6</v>
          </cell>
        </row>
        <row r="323">
          <cell r="A323">
            <v>70391</v>
          </cell>
          <cell r="B323" t="str">
            <v>BUCHA DE NYLON S-6</v>
          </cell>
          <cell r="C323" t="str">
            <v xml:space="preserve">Un    </v>
          </cell>
          <cell r="D323">
            <v>0.17</v>
          </cell>
          <cell r="E323">
            <v>0.49</v>
          </cell>
          <cell r="F323">
            <v>0.66</v>
          </cell>
        </row>
        <row r="324">
          <cell r="A324">
            <v>70392</v>
          </cell>
          <cell r="B324" t="str">
            <v>BUCHA DE NYLON S-8</v>
          </cell>
          <cell r="C324" t="str">
            <v xml:space="preserve">Un    </v>
          </cell>
          <cell r="D324">
            <v>0.26</v>
          </cell>
          <cell r="E324">
            <v>0.49</v>
          </cell>
          <cell r="F324">
            <v>0.75</v>
          </cell>
        </row>
        <row r="325">
          <cell r="A325">
            <v>70393</v>
          </cell>
          <cell r="B325" t="str">
            <v>BUCHA DE NYLON S-10</v>
          </cell>
          <cell r="C325" t="str">
            <v xml:space="preserve">Un    </v>
          </cell>
          <cell r="D325">
            <v>0.44</v>
          </cell>
          <cell r="E325">
            <v>0.61</v>
          </cell>
          <cell r="F325">
            <v>1.05</v>
          </cell>
        </row>
        <row r="326">
          <cell r="A326">
            <v>70394</v>
          </cell>
          <cell r="B326" t="str">
            <v>BUCHA DE NYLON S-12</v>
          </cell>
          <cell r="C326" t="str">
            <v xml:space="preserve">Un    </v>
          </cell>
          <cell r="D326">
            <v>0.59</v>
          </cell>
          <cell r="E326">
            <v>0.61</v>
          </cell>
          <cell r="F326">
            <v>1.2</v>
          </cell>
        </row>
        <row r="327">
          <cell r="A327">
            <v>70420</v>
          </cell>
          <cell r="B327" t="str">
            <v>BUCHA E ARRUELA METALICA DIAM. 1/2"</v>
          </cell>
          <cell r="C327" t="str">
            <v xml:space="preserve">PR    </v>
          </cell>
          <cell r="D327">
            <v>1.62</v>
          </cell>
          <cell r="E327">
            <v>0.31</v>
          </cell>
          <cell r="F327">
            <v>1.93</v>
          </cell>
        </row>
        <row r="328">
          <cell r="A328">
            <v>70421</v>
          </cell>
          <cell r="B328" t="str">
            <v>BUCHA E ARRUELA METALICA DIAM. 3/4"</v>
          </cell>
          <cell r="C328" t="str">
            <v xml:space="preserve">PR    </v>
          </cell>
          <cell r="D328">
            <v>1.87</v>
          </cell>
          <cell r="E328">
            <v>0.31</v>
          </cell>
          <cell r="F328">
            <v>2.1800000000000002</v>
          </cell>
        </row>
        <row r="329">
          <cell r="A329">
            <v>70422</v>
          </cell>
          <cell r="B329" t="str">
            <v>BUCHA E ARRUELA METALICA DIAM. 1"</v>
          </cell>
          <cell r="C329" t="str">
            <v xml:space="preserve">PR    </v>
          </cell>
          <cell r="D329">
            <v>2.82</v>
          </cell>
          <cell r="E329">
            <v>0.31</v>
          </cell>
          <cell r="F329">
            <v>3.13</v>
          </cell>
        </row>
        <row r="330">
          <cell r="A330">
            <v>70423</v>
          </cell>
          <cell r="B330" t="str">
            <v>BUCHA E ARRUELA METALICA DIAM. 1.1/4"</v>
          </cell>
          <cell r="C330" t="str">
            <v xml:space="preserve">PR    </v>
          </cell>
          <cell r="D330">
            <v>3.58</v>
          </cell>
          <cell r="E330">
            <v>0.92</v>
          </cell>
          <cell r="F330">
            <v>4.5</v>
          </cell>
        </row>
        <row r="331">
          <cell r="A331">
            <v>70424</v>
          </cell>
          <cell r="B331" t="str">
            <v>BUCHA E ARRUELA METALICA DIAM. 1.1/2"</v>
          </cell>
          <cell r="C331" t="str">
            <v xml:space="preserve">PR    </v>
          </cell>
          <cell r="D331">
            <v>4.24</v>
          </cell>
          <cell r="E331">
            <v>1.23</v>
          </cell>
          <cell r="F331">
            <v>5.47</v>
          </cell>
        </row>
        <row r="332">
          <cell r="A332">
            <v>70425</v>
          </cell>
          <cell r="B332" t="str">
            <v>BUCHA E ARRUELA METALICA DIAM. 2"</v>
          </cell>
          <cell r="C332" t="str">
            <v xml:space="preserve">PR    </v>
          </cell>
          <cell r="D332">
            <v>7.93</v>
          </cell>
          <cell r="E332">
            <v>1.84</v>
          </cell>
          <cell r="F332">
            <v>9.77</v>
          </cell>
        </row>
        <row r="333">
          <cell r="A333">
            <v>70426</v>
          </cell>
          <cell r="B333" t="str">
            <v>BUCHA E ARRUELA METALICA DIAM. 2.1/2"</v>
          </cell>
          <cell r="C333" t="str">
            <v xml:space="preserve">PR    </v>
          </cell>
          <cell r="D333">
            <v>9.23</v>
          </cell>
          <cell r="E333">
            <v>3.69</v>
          </cell>
          <cell r="F333">
            <v>12.92</v>
          </cell>
        </row>
        <row r="334">
          <cell r="A334">
            <v>70427</v>
          </cell>
          <cell r="B334" t="str">
            <v>BUCHA E ARRUELA METALICA DIAM. 3"</v>
          </cell>
          <cell r="C334" t="str">
            <v xml:space="preserve">PR    </v>
          </cell>
          <cell r="D334">
            <v>13.59</v>
          </cell>
          <cell r="E334">
            <v>5.52</v>
          </cell>
          <cell r="F334">
            <v>19.11</v>
          </cell>
        </row>
        <row r="335">
          <cell r="A335">
            <v>70428</v>
          </cell>
          <cell r="B335" t="str">
            <v>BUCHA E ARRUELA METALICA DIAM. 4"</v>
          </cell>
          <cell r="C335" t="str">
            <v xml:space="preserve">PR    </v>
          </cell>
          <cell r="D335">
            <v>19.82</v>
          </cell>
          <cell r="E335">
            <v>7.67</v>
          </cell>
          <cell r="F335">
            <v>27.49</v>
          </cell>
        </row>
        <row r="336">
          <cell r="A336">
            <v>70450</v>
          </cell>
          <cell r="B336" t="str">
            <v>BUCHA S-6 PARA TIJOLO FURADO</v>
          </cell>
          <cell r="C336" t="str">
            <v xml:space="preserve">Un    </v>
          </cell>
          <cell r="D336">
            <v>0.21</v>
          </cell>
          <cell r="E336">
            <v>0.49</v>
          </cell>
          <cell r="F336">
            <v>0.7</v>
          </cell>
        </row>
        <row r="337">
          <cell r="A337">
            <v>70451</v>
          </cell>
          <cell r="B337" t="str">
            <v>BUCHA S-8 PARA TIJOLO FURADO</v>
          </cell>
          <cell r="C337" t="str">
            <v xml:space="preserve">Un    </v>
          </cell>
          <cell r="D337">
            <v>0.27</v>
          </cell>
          <cell r="E337">
            <v>0.49</v>
          </cell>
          <cell r="F337">
            <v>0.76</v>
          </cell>
        </row>
        <row r="338">
          <cell r="A338">
            <v>70452</v>
          </cell>
          <cell r="B338" t="str">
            <v>BUCHA S-10 PARA TIJOLO FURADO</v>
          </cell>
          <cell r="C338" t="str">
            <v xml:space="preserve">Un    </v>
          </cell>
          <cell r="D338">
            <v>0.42</v>
          </cell>
          <cell r="E338">
            <v>0.61</v>
          </cell>
          <cell r="F338">
            <v>1.03</v>
          </cell>
        </row>
        <row r="339">
          <cell r="A339">
            <v>70500</v>
          </cell>
          <cell r="B339" t="str">
            <v>CABECOTE DE LIGA DE ALUMINIO DIAM. 3/4"</v>
          </cell>
          <cell r="C339" t="str">
            <v xml:space="preserve">Un    </v>
          </cell>
          <cell r="D339">
            <v>2.52</v>
          </cell>
          <cell r="E339">
            <v>1.23</v>
          </cell>
          <cell r="F339">
            <v>3.75</v>
          </cell>
        </row>
        <row r="340">
          <cell r="A340">
            <v>70501</v>
          </cell>
          <cell r="B340" t="str">
            <v>CABECOTE DE LIGA DE ALUMINIO DIAM. 1"</v>
          </cell>
          <cell r="C340" t="str">
            <v xml:space="preserve">Un    </v>
          </cell>
          <cell r="D340">
            <v>3.28</v>
          </cell>
          <cell r="E340">
            <v>1.84</v>
          </cell>
          <cell r="F340">
            <v>5.12</v>
          </cell>
        </row>
        <row r="341">
          <cell r="A341">
            <v>70502</v>
          </cell>
          <cell r="B341" t="str">
            <v>CABECOTE DE LIGA DE ALUMINIO DIAM. 1.1/4"</v>
          </cell>
          <cell r="C341" t="str">
            <v xml:space="preserve">Un    </v>
          </cell>
          <cell r="D341">
            <v>5.91</v>
          </cell>
          <cell r="E341">
            <v>2.46</v>
          </cell>
          <cell r="F341">
            <v>8.3699999999999992</v>
          </cell>
        </row>
        <row r="342">
          <cell r="A342">
            <v>70503</v>
          </cell>
          <cell r="B342" t="str">
            <v>CABECOTE DE LIGA DE ALUMINIO DIAM. 1.1/2"</v>
          </cell>
          <cell r="C342" t="str">
            <v xml:space="preserve">Un    </v>
          </cell>
          <cell r="D342">
            <v>8.4600000000000009</v>
          </cell>
          <cell r="E342">
            <v>3.38</v>
          </cell>
          <cell r="F342">
            <v>11.84</v>
          </cell>
        </row>
        <row r="343">
          <cell r="A343">
            <v>70504</v>
          </cell>
          <cell r="B343" t="str">
            <v>CABECOTE DE LIGA DE ALUMINIO DIAM. 2"</v>
          </cell>
          <cell r="C343" t="str">
            <v xml:space="preserve">Un    </v>
          </cell>
          <cell r="D343">
            <v>14.81</v>
          </cell>
          <cell r="E343">
            <v>3.99</v>
          </cell>
          <cell r="F343">
            <v>18.8</v>
          </cell>
        </row>
        <row r="344">
          <cell r="A344">
            <v>70505</v>
          </cell>
          <cell r="B344" t="str">
            <v>CABECOTE DE LIGA DE ALUMINIO DIAM. 2.1/2"</v>
          </cell>
          <cell r="C344" t="str">
            <v xml:space="preserve">Un    </v>
          </cell>
          <cell r="D344">
            <v>26.65</v>
          </cell>
          <cell r="E344">
            <v>7.67</v>
          </cell>
          <cell r="F344">
            <v>34.32</v>
          </cell>
        </row>
        <row r="345">
          <cell r="A345">
            <v>70506</v>
          </cell>
          <cell r="B345" t="str">
            <v>CABECOTE DE LIGA DE ALUMINIO DIAM. 3"</v>
          </cell>
          <cell r="C345" t="str">
            <v xml:space="preserve">Un    </v>
          </cell>
          <cell r="D345">
            <v>33.18</v>
          </cell>
          <cell r="E345">
            <v>13.2</v>
          </cell>
          <cell r="F345">
            <v>46.38</v>
          </cell>
        </row>
        <row r="346">
          <cell r="A346">
            <v>70507</v>
          </cell>
          <cell r="B346" t="str">
            <v>CABECOTE DE LIGA DE ALUMINIO DIAM. 4"</v>
          </cell>
          <cell r="C346" t="str">
            <v xml:space="preserve">Un    </v>
          </cell>
          <cell r="D346">
            <v>55.6</v>
          </cell>
          <cell r="E346">
            <v>16.88</v>
          </cell>
          <cell r="F346">
            <v>72.48</v>
          </cell>
        </row>
        <row r="347">
          <cell r="A347">
            <v>70509</v>
          </cell>
          <cell r="B347" t="str">
            <v>CABO EPR/XLPE (90°C) 1KV - 10MM2</v>
          </cell>
          <cell r="C347" t="str">
            <v xml:space="preserve">M     </v>
          </cell>
          <cell r="D347">
            <v>8.16</v>
          </cell>
          <cell r="E347">
            <v>2.15</v>
          </cell>
          <cell r="F347">
            <v>10.31</v>
          </cell>
        </row>
        <row r="348">
          <cell r="A348">
            <v>70510</v>
          </cell>
          <cell r="B348" t="str">
            <v>CABO FLEXÍVEL EPR/XLPE (90°C), 0,6/1 KV, 16 MM2</v>
          </cell>
          <cell r="C348" t="str">
            <v xml:space="preserve">M     </v>
          </cell>
          <cell r="D348">
            <v>15.22</v>
          </cell>
          <cell r="E348">
            <v>2.46</v>
          </cell>
          <cell r="F348">
            <v>17.68</v>
          </cell>
        </row>
        <row r="349">
          <cell r="A349">
            <v>70511</v>
          </cell>
          <cell r="B349" t="str">
            <v>CABO FLEXÍVEL EPR/XLPE (90°C), 0,6/1 KV, 25MM2</v>
          </cell>
          <cell r="C349" t="str">
            <v xml:space="preserve">M     </v>
          </cell>
          <cell r="D349">
            <v>26.38</v>
          </cell>
          <cell r="E349">
            <v>2.61</v>
          </cell>
          <cell r="F349">
            <v>28.99</v>
          </cell>
        </row>
        <row r="350">
          <cell r="A350">
            <v>70512</v>
          </cell>
          <cell r="B350" t="str">
            <v>CABO EPR/XLPE (90°C) 1 KV - 35 MM2</v>
          </cell>
          <cell r="C350" t="str">
            <v xml:space="preserve">M     </v>
          </cell>
          <cell r="D350">
            <v>36.89</v>
          </cell>
          <cell r="E350">
            <v>3.23</v>
          </cell>
          <cell r="F350">
            <v>40.119999999999997</v>
          </cell>
        </row>
        <row r="351">
          <cell r="A351">
            <v>70513</v>
          </cell>
          <cell r="B351" t="str">
            <v>CABO FLEXÍVEL EPR/XLPE (90°C), 0,6/1 KV, 50 MM2</v>
          </cell>
          <cell r="C351" t="str">
            <v xml:space="preserve">M     </v>
          </cell>
          <cell r="D351">
            <v>46.95</v>
          </cell>
          <cell r="E351">
            <v>4.76</v>
          </cell>
          <cell r="F351">
            <v>51.71</v>
          </cell>
        </row>
        <row r="352">
          <cell r="A352">
            <v>70514</v>
          </cell>
          <cell r="B352" t="str">
            <v>CABO EPR/XLPE (90°C) 1 KV - 70 MM2</v>
          </cell>
          <cell r="C352" t="str">
            <v xml:space="preserve">M     </v>
          </cell>
          <cell r="D352">
            <v>56.92</v>
          </cell>
          <cell r="E352">
            <v>5.21</v>
          </cell>
          <cell r="F352">
            <v>62.13</v>
          </cell>
        </row>
        <row r="353">
          <cell r="A353">
            <v>70515</v>
          </cell>
          <cell r="B353" t="str">
            <v>CABO FLEXÍVEL EPR/XLPE (90°C), 0,6/1 KV, 95 MM2</v>
          </cell>
          <cell r="C353" t="str">
            <v xml:space="preserve">M     </v>
          </cell>
          <cell r="D353">
            <v>90.81</v>
          </cell>
          <cell r="E353">
            <v>5.52</v>
          </cell>
          <cell r="F353">
            <v>96.33</v>
          </cell>
        </row>
        <row r="354">
          <cell r="A354">
            <v>70516</v>
          </cell>
          <cell r="B354" t="str">
            <v>CABO FLEXÍVEL EPR/XLPE (90°C), 0,6/1 KV, 120 MM2</v>
          </cell>
          <cell r="C354" t="str">
            <v xml:space="preserve">M     </v>
          </cell>
          <cell r="D354">
            <v>106.9</v>
          </cell>
          <cell r="E354">
            <v>7.06</v>
          </cell>
          <cell r="F354">
            <v>113.96</v>
          </cell>
        </row>
        <row r="355">
          <cell r="A355">
            <v>70517</v>
          </cell>
          <cell r="B355" t="str">
            <v>CABO FLEXÍVEL EPR/XLPE (90°C), 0,6/1 KV, 150 MM2</v>
          </cell>
          <cell r="C355" t="str">
            <v xml:space="preserve">M     </v>
          </cell>
          <cell r="D355">
            <v>140.54</v>
          </cell>
          <cell r="E355">
            <v>8.75</v>
          </cell>
          <cell r="F355">
            <v>149.29</v>
          </cell>
        </row>
        <row r="356">
          <cell r="A356">
            <v>70518</v>
          </cell>
          <cell r="B356" t="str">
            <v>CABO EPR/XLPE (90°C) 1 KV - 185 MM2</v>
          </cell>
          <cell r="C356" t="str">
            <v xml:space="preserve">M     </v>
          </cell>
          <cell r="D356">
            <v>186.64</v>
          </cell>
          <cell r="E356">
            <v>9.9700000000000006</v>
          </cell>
          <cell r="F356">
            <v>196.61</v>
          </cell>
        </row>
        <row r="357">
          <cell r="A357">
            <v>70519</v>
          </cell>
          <cell r="B357" t="str">
            <v>CABO DE COBRE XLPE (90°C) 15 KV - 50 MM2</v>
          </cell>
          <cell r="C357" t="str">
            <v xml:space="preserve">m     </v>
          </cell>
          <cell r="D357">
            <v>81.91</v>
          </cell>
          <cell r="E357">
            <v>4.76</v>
          </cell>
          <cell r="F357">
            <v>86.67</v>
          </cell>
        </row>
        <row r="358">
          <cell r="A358">
            <v>70520</v>
          </cell>
          <cell r="B358" t="str">
            <v>CABO DE AÇO ALMA DE FIBRA 1/4"</v>
          </cell>
          <cell r="C358" t="str">
            <v xml:space="preserve">M     </v>
          </cell>
          <cell r="D358">
            <v>9.1199999999999992</v>
          </cell>
          <cell r="E358">
            <v>2</v>
          </cell>
          <cell r="F358">
            <v>11.12</v>
          </cell>
        </row>
        <row r="359">
          <cell r="A359">
            <v>70525</v>
          </cell>
          <cell r="B359" t="str">
            <v>CABO DE ALUMÍNIO CA 2 AWG</v>
          </cell>
          <cell r="C359" t="str">
            <v xml:space="preserve">m     </v>
          </cell>
          <cell r="D359">
            <v>5.09</v>
          </cell>
          <cell r="E359">
            <v>2</v>
          </cell>
          <cell r="F359">
            <v>7.09</v>
          </cell>
        </row>
        <row r="360">
          <cell r="A360">
            <v>70531</v>
          </cell>
          <cell r="B360" t="str">
            <v>CABO AGRUPADO PVC (70ºC) 1KV 4 X 2,5 MM2</v>
          </cell>
          <cell r="C360" t="str">
            <v xml:space="preserve">M     </v>
          </cell>
          <cell r="D360">
            <v>9.7799999999999994</v>
          </cell>
          <cell r="E360">
            <v>1.84</v>
          </cell>
          <cell r="F360">
            <v>11.62</v>
          </cell>
        </row>
        <row r="361">
          <cell r="A361">
            <v>70533</v>
          </cell>
          <cell r="B361" t="str">
            <v>CABO AGRUPADO PVC (70ºC) 1KV 4 X 4 MM2</v>
          </cell>
          <cell r="C361" t="str">
            <v xml:space="preserve">M     </v>
          </cell>
          <cell r="D361">
            <v>19.07</v>
          </cell>
          <cell r="E361">
            <v>1.84</v>
          </cell>
          <cell r="F361">
            <v>20.91</v>
          </cell>
        </row>
        <row r="362">
          <cell r="A362">
            <v>70534</v>
          </cell>
          <cell r="B362" t="str">
            <v>CABO AGRUPADO PVC (70ºC) 1KV 4 X 6 MM2</v>
          </cell>
          <cell r="C362" t="str">
            <v xml:space="preserve">M     </v>
          </cell>
          <cell r="D362">
            <v>22.94</v>
          </cell>
          <cell r="E362">
            <v>2</v>
          </cell>
          <cell r="F362">
            <v>24.94</v>
          </cell>
        </row>
        <row r="363">
          <cell r="A363">
            <v>70535</v>
          </cell>
          <cell r="B363" t="str">
            <v>CABO AGRUPADO PVC (70ºC) 1KV 4 X 10 MM2</v>
          </cell>
          <cell r="C363" t="str">
            <v xml:space="preserve">M     </v>
          </cell>
          <cell r="D363">
            <v>36.93</v>
          </cell>
          <cell r="E363">
            <v>2.15</v>
          </cell>
          <cell r="F363">
            <v>39.08</v>
          </cell>
        </row>
        <row r="364">
          <cell r="A364">
            <v>70536</v>
          </cell>
          <cell r="B364" t="str">
            <v>CABO AGRUPADO PVC (70ºC) 1KV 4 X 16 MM2</v>
          </cell>
          <cell r="C364" t="str">
            <v xml:space="preserve">M     </v>
          </cell>
          <cell r="D364">
            <v>58.26</v>
          </cell>
          <cell r="E364">
            <v>2.46</v>
          </cell>
          <cell r="F364">
            <v>60.72</v>
          </cell>
        </row>
        <row r="365">
          <cell r="A365">
            <v>70537</v>
          </cell>
          <cell r="B365" t="str">
            <v>CABO AGRUPADO PVC (70ºC) 1KV 4 X 25 MM2</v>
          </cell>
          <cell r="C365" t="str">
            <v xml:space="preserve">M     </v>
          </cell>
          <cell r="D365">
            <v>84.81</v>
          </cell>
          <cell r="E365">
            <v>2.61</v>
          </cell>
          <cell r="F365">
            <v>87.42</v>
          </cell>
        </row>
        <row r="366">
          <cell r="A366">
            <v>70540</v>
          </cell>
          <cell r="B366" t="str">
            <v>CABO DE COBRE NU 10 MM2 (11,11M /KG)</v>
          </cell>
          <cell r="C366" t="str">
            <v xml:space="preserve">M     </v>
          </cell>
          <cell r="D366">
            <v>7.75</v>
          </cell>
          <cell r="E366">
            <v>2.15</v>
          </cell>
          <cell r="F366">
            <v>9.9</v>
          </cell>
        </row>
        <row r="367">
          <cell r="A367">
            <v>70541</v>
          </cell>
          <cell r="B367" t="str">
            <v>CABO DE COBRE NU 16 MM2 (6,94 M/KG)</v>
          </cell>
          <cell r="C367" t="str">
            <v xml:space="preserve">M     </v>
          </cell>
          <cell r="D367">
            <v>14.79</v>
          </cell>
          <cell r="E367">
            <v>2.46</v>
          </cell>
          <cell r="F367">
            <v>17.25</v>
          </cell>
        </row>
        <row r="368">
          <cell r="A368">
            <v>70542</v>
          </cell>
          <cell r="B368" t="str">
            <v>CABO DE COBRE NU 25 MM2 (4,73 M /KG)</v>
          </cell>
          <cell r="C368" t="str">
            <v xml:space="preserve">M     </v>
          </cell>
          <cell r="D368">
            <v>21.81</v>
          </cell>
          <cell r="E368">
            <v>2.61</v>
          </cell>
          <cell r="F368">
            <v>24.42</v>
          </cell>
        </row>
        <row r="369">
          <cell r="A369">
            <v>70543</v>
          </cell>
          <cell r="B369" t="str">
            <v>CABO DE COBRE NU 35 MM2</v>
          </cell>
          <cell r="C369" t="str">
            <v xml:space="preserve">M     </v>
          </cell>
          <cell r="D369">
            <v>32.64</v>
          </cell>
          <cell r="E369">
            <v>4.92</v>
          </cell>
          <cell r="F369">
            <v>37.56</v>
          </cell>
        </row>
        <row r="370">
          <cell r="A370">
            <v>70544</v>
          </cell>
          <cell r="B370" t="str">
            <v>CABO DE COBRE NU 50 MM2</v>
          </cell>
          <cell r="C370" t="str">
            <v xml:space="preserve">M     </v>
          </cell>
          <cell r="D370">
            <v>43.73</v>
          </cell>
          <cell r="E370">
            <v>5.21</v>
          </cell>
          <cell r="F370">
            <v>48.94</v>
          </cell>
        </row>
        <row r="371">
          <cell r="A371">
            <v>70545</v>
          </cell>
          <cell r="B371" t="str">
            <v>CABO DE COBRE NU 70 MM2</v>
          </cell>
          <cell r="C371" t="str">
            <v xml:space="preserve">M     </v>
          </cell>
          <cell r="D371">
            <v>59.86</v>
          </cell>
          <cell r="E371">
            <v>9.51</v>
          </cell>
          <cell r="F371">
            <v>69.37</v>
          </cell>
        </row>
        <row r="372">
          <cell r="A372">
            <v>70546</v>
          </cell>
          <cell r="B372" t="str">
            <v>CABO DE COBRE NU 95 MM2</v>
          </cell>
          <cell r="C372" t="str">
            <v xml:space="preserve">M     </v>
          </cell>
          <cell r="D372">
            <v>94.91</v>
          </cell>
          <cell r="E372">
            <v>10.43</v>
          </cell>
          <cell r="F372">
            <v>105.34</v>
          </cell>
        </row>
        <row r="373">
          <cell r="A373">
            <v>70555</v>
          </cell>
          <cell r="B373" t="str">
            <v>CABO FLEXIVEL PARALELO 2 X 1,5 MM2</v>
          </cell>
          <cell r="C373" t="str">
            <v xml:space="preserve">M     </v>
          </cell>
          <cell r="D373">
            <v>4.38</v>
          </cell>
          <cell r="E373">
            <v>1.69</v>
          </cell>
          <cell r="F373">
            <v>6.07</v>
          </cell>
        </row>
        <row r="374">
          <cell r="A374">
            <v>70556</v>
          </cell>
          <cell r="B374" t="str">
            <v>CABO FLEXIVEL PARALELO 2 X 2,5 MM2</v>
          </cell>
          <cell r="C374" t="str">
            <v xml:space="preserve">M     </v>
          </cell>
          <cell r="D374">
            <v>5.65</v>
          </cell>
          <cell r="E374">
            <v>1.84</v>
          </cell>
          <cell r="F374">
            <v>7.49</v>
          </cell>
        </row>
        <row r="375">
          <cell r="A375">
            <v>70557</v>
          </cell>
          <cell r="B375" t="str">
            <v>CABO FLEXIVEL PARALELO 2 X 1,0 MM2</v>
          </cell>
          <cell r="C375" t="str">
            <v xml:space="preserve">M     </v>
          </cell>
          <cell r="D375">
            <v>2.88</v>
          </cell>
          <cell r="E375">
            <v>1.54</v>
          </cell>
          <cell r="F375">
            <v>4.42</v>
          </cell>
        </row>
        <row r="376">
          <cell r="A376">
            <v>70560</v>
          </cell>
          <cell r="B376" t="str">
            <v>CABO ISOLADO PP 3 X 4,0 MM2</v>
          </cell>
          <cell r="C376" t="str">
            <v xml:space="preserve">M     </v>
          </cell>
          <cell r="D376">
            <v>12.27</v>
          </cell>
          <cell r="E376">
            <v>6.39</v>
          </cell>
          <cell r="F376">
            <v>18.66</v>
          </cell>
        </row>
        <row r="377">
          <cell r="A377">
            <v>70561</v>
          </cell>
          <cell r="B377" t="str">
            <v>CABO ISOLADO PP 3 X 2,5 MM2</v>
          </cell>
          <cell r="C377" t="str">
            <v xml:space="preserve">M     </v>
          </cell>
          <cell r="D377">
            <v>9.09</v>
          </cell>
          <cell r="E377">
            <v>4.17</v>
          </cell>
          <cell r="F377">
            <v>13.26</v>
          </cell>
        </row>
        <row r="378">
          <cell r="A378">
            <v>70563</v>
          </cell>
          <cell r="B378" t="str">
            <v>CABO FLEXÍVEL, PVC (70° C), 450/750 V, 2,5 MM2</v>
          </cell>
          <cell r="C378" t="str">
            <v xml:space="preserve">m     </v>
          </cell>
          <cell r="D378">
            <v>2.4500000000000002</v>
          </cell>
          <cell r="E378">
            <v>1.69</v>
          </cell>
          <cell r="F378">
            <v>4.1399999999999997</v>
          </cell>
        </row>
        <row r="379">
          <cell r="A379">
            <v>70564</v>
          </cell>
          <cell r="B379" t="str">
            <v>CABO FLEXÍVEL, PVC (70° C), 450/750 V, 4 MM2</v>
          </cell>
          <cell r="C379" t="str">
            <v xml:space="preserve">m     </v>
          </cell>
          <cell r="D379">
            <v>4.3099999999999996</v>
          </cell>
          <cell r="E379">
            <v>1.84</v>
          </cell>
          <cell r="F379">
            <v>6.15</v>
          </cell>
        </row>
        <row r="380">
          <cell r="A380">
            <v>70565</v>
          </cell>
          <cell r="B380" t="str">
            <v>CABO FLEXÍVEL, PVC (70° C), 450/750 V, 6 MM2</v>
          </cell>
          <cell r="C380" t="str">
            <v xml:space="preserve">m     </v>
          </cell>
          <cell r="D380">
            <v>5.17</v>
          </cell>
          <cell r="E380">
            <v>2</v>
          </cell>
          <cell r="F380">
            <v>7.17</v>
          </cell>
        </row>
        <row r="381">
          <cell r="A381">
            <v>70570</v>
          </cell>
          <cell r="B381" t="str">
            <v>CABO FLEXÍVEL, PVC (70° C), 450/750 V, 10 MM2</v>
          </cell>
          <cell r="C381" t="str">
            <v xml:space="preserve">M     </v>
          </cell>
          <cell r="D381">
            <v>8.98</v>
          </cell>
          <cell r="E381">
            <v>2.15</v>
          </cell>
          <cell r="F381">
            <v>11.13</v>
          </cell>
        </row>
        <row r="382">
          <cell r="A382">
            <v>70571</v>
          </cell>
          <cell r="B382" t="str">
            <v>CABO FLEXÍVEL, PVC (70° C), 450/750 V, 16 MM2</v>
          </cell>
          <cell r="C382" t="str">
            <v xml:space="preserve">M     </v>
          </cell>
          <cell r="D382">
            <v>14.99</v>
          </cell>
          <cell r="E382">
            <v>2.46</v>
          </cell>
          <cell r="F382">
            <v>17.45</v>
          </cell>
        </row>
        <row r="383">
          <cell r="A383">
            <v>70572</v>
          </cell>
          <cell r="B383" t="str">
            <v>CABO FLEXÍVEL, PVC (70° C), 450/750 V, 25 MM2</v>
          </cell>
          <cell r="C383" t="str">
            <v xml:space="preserve">M     </v>
          </cell>
          <cell r="D383">
            <v>18.73</v>
          </cell>
          <cell r="E383">
            <v>2.61</v>
          </cell>
          <cell r="F383">
            <v>21.34</v>
          </cell>
        </row>
        <row r="384">
          <cell r="A384">
            <v>70573</v>
          </cell>
          <cell r="B384" t="str">
            <v>CABO FLEXÍVEL, PVC (70° C), 450/750 V, 35 MM2</v>
          </cell>
          <cell r="C384" t="str">
            <v xml:space="preserve">M     </v>
          </cell>
          <cell r="D384">
            <v>29.53</v>
          </cell>
          <cell r="E384">
            <v>3.23</v>
          </cell>
          <cell r="F384">
            <v>32.76</v>
          </cell>
        </row>
        <row r="385">
          <cell r="A385">
            <v>70580</v>
          </cell>
          <cell r="B385" t="str">
            <v>CABO FLEXÍVEL PVC (70° C), 0,6/1 KV, 1,5 MM2</v>
          </cell>
          <cell r="C385" t="str">
            <v xml:space="preserve">M     </v>
          </cell>
          <cell r="D385">
            <v>3.19</v>
          </cell>
          <cell r="E385">
            <v>1.54</v>
          </cell>
          <cell r="F385">
            <v>4.7300000000000004</v>
          </cell>
        </row>
        <row r="386">
          <cell r="A386">
            <v>70581</v>
          </cell>
          <cell r="B386" t="str">
            <v>CABO FLEXÍVEL PVC (70° C), 0,6/1 KV, 2,5 MM2</v>
          </cell>
          <cell r="C386" t="str">
            <v xml:space="preserve">M     </v>
          </cell>
          <cell r="D386">
            <v>4.82</v>
          </cell>
          <cell r="E386">
            <v>1.69</v>
          </cell>
          <cell r="F386">
            <v>6.51</v>
          </cell>
        </row>
        <row r="387">
          <cell r="A387">
            <v>70582</v>
          </cell>
          <cell r="B387" t="str">
            <v>CABO FLEXÍVEL PVC (70° C), 0,6/1 KV, 4 MM2</v>
          </cell>
          <cell r="C387" t="str">
            <v xml:space="preserve">M     </v>
          </cell>
          <cell r="D387">
            <v>6.27</v>
          </cell>
          <cell r="E387">
            <v>1.84</v>
          </cell>
          <cell r="F387">
            <v>8.11</v>
          </cell>
        </row>
        <row r="388">
          <cell r="A388">
            <v>70583</v>
          </cell>
          <cell r="B388" t="str">
            <v>CABO FLEXÍVEL PVC (70° C), 0,6/1 KV, 6 MM2</v>
          </cell>
          <cell r="C388" t="str">
            <v xml:space="preserve">M     </v>
          </cell>
          <cell r="D388">
            <v>6.41</v>
          </cell>
          <cell r="E388">
            <v>2</v>
          </cell>
          <cell r="F388">
            <v>8.41</v>
          </cell>
        </row>
        <row r="389">
          <cell r="A389">
            <v>70584</v>
          </cell>
          <cell r="B389" t="str">
            <v>CABO FLEXÍVEL PVC (70° C), 0,6/1 KV, 10 MM2</v>
          </cell>
          <cell r="C389" t="str">
            <v xml:space="preserve">M     </v>
          </cell>
          <cell r="D389">
            <v>9.06</v>
          </cell>
          <cell r="E389">
            <v>2.15</v>
          </cell>
          <cell r="F389">
            <v>11.21</v>
          </cell>
        </row>
        <row r="390">
          <cell r="A390">
            <v>70585</v>
          </cell>
          <cell r="B390" t="str">
            <v>CABO FLEXÍVEL PVC (70° C), 0,6/1 KV, 16 MM2</v>
          </cell>
          <cell r="C390" t="str">
            <v xml:space="preserve">M     </v>
          </cell>
          <cell r="D390">
            <v>15.95</v>
          </cell>
          <cell r="E390">
            <v>2.46</v>
          </cell>
          <cell r="F390">
            <v>18.41</v>
          </cell>
        </row>
        <row r="391">
          <cell r="A391">
            <v>70586</v>
          </cell>
          <cell r="B391" t="str">
            <v>CABO FLEXÍVEL PVC (70° C), 0,6/1 KV, 25 MM2</v>
          </cell>
          <cell r="C391" t="str">
            <v xml:space="preserve">M     </v>
          </cell>
          <cell r="D391">
            <v>24.53</v>
          </cell>
          <cell r="E391">
            <v>2.61</v>
          </cell>
          <cell r="F391">
            <v>27.14</v>
          </cell>
        </row>
        <row r="392">
          <cell r="A392">
            <v>70587</v>
          </cell>
          <cell r="B392" t="str">
            <v>CABO FLEXÍVEL PVC (70° C), 0,6/1 KV, 35 MM2</v>
          </cell>
          <cell r="C392" t="str">
            <v xml:space="preserve">M     </v>
          </cell>
          <cell r="D392">
            <v>33.74</v>
          </cell>
          <cell r="E392">
            <v>3.23</v>
          </cell>
          <cell r="F392">
            <v>36.97</v>
          </cell>
        </row>
        <row r="393">
          <cell r="A393">
            <v>70588</v>
          </cell>
          <cell r="B393" t="str">
            <v>CABO FLEXÍVEL PVC (70° C), 0,6/1 KV, 50 MM2</v>
          </cell>
          <cell r="C393" t="str">
            <v xml:space="preserve">M     </v>
          </cell>
          <cell r="D393">
            <v>48.89</v>
          </cell>
          <cell r="E393">
            <v>4.76</v>
          </cell>
          <cell r="F393">
            <v>53.65</v>
          </cell>
        </row>
        <row r="394">
          <cell r="A394">
            <v>70589</v>
          </cell>
          <cell r="B394" t="str">
            <v>CABO FLEXÍVEL PVC (70° C), 0,6/1 KV, 70 MM2</v>
          </cell>
          <cell r="C394" t="str">
            <v xml:space="preserve">M     </v>
          </cell>
          <cell r="D394">
            <v>71.400000000000006</v>
          </cell>
          <cell r="E394">
            <v>5.21</v>
          </cell>
          <cell r="F394">
            <v>76.61</v>
          </cell>
        </row>
        <row r="395">
          <cell r="A395">
            <v>70590</v>
          </cell>
          <cell r="B395" t="str">
            <v>CABO FLEXÍVEL PVC (70° C), 0,6/1 KV, 95 MM2</v>
          </cell>
          <cell r="C395" t="str">
            <v xml:space="preserve">M     </v>
          </cell>
          <cell r="D395">
            <v>92.82</v>
          </cell>
          <cell r="E395">
            <v>5.52</v>
          </cell>
          <cell r="F395">
            <v>98.34</v>
          </cell>
        </row>
        <row r="396">
          <cell r="A396">
            <v>70591</v>
          </cell>
          <cell r="B396" t="str">
            <v>CABO FLEXÍVEL PVC (70° C), 0,6/1 KV, 120 MM2</v>
          </cell>
          <cell r="C396" t="str">
            <v xml:space="preserve">M     </v>
          </cell>
          <cell r="D396">
            <v>120.64</v>
          </cell>
          <cell r="E396">
            <v>7.06</v>
          </cell>
          <cell r="F396">
            <v>127.7</v>
          </cell>
        </row>
        <row r="397">
          <cell r="A397">
            <v>70592</v>
          </cell>
          <cell r="B397" t="str">
            <v>CABO FLEXÍVEL PVC (70° C), 0,6/1 KV, 150 MM2</v>
          </cell>
          <cell r="C397" t="str">
            <v xml:space="preserve">M     </v>
          </cell>
          <cell r="D397">
            <v>133.1</v>
          </cell>
          <cell r="E397">
            <v>8.75</v>
          </cell>
          <cell r="F397">
            <v>141.85</v>
          </cell>
        </row>
        <row r="398">
          <cell r="A398">
            <v>70593</v>
          </cell>
          <cell r="B398" t="str">
            <v>CABO FLEXÍVEL PVC (70° C), 0,6/1 KV, 185 MM2</v>
          </cell>
          <cell r="C398" t="str">
            <v xml:space="preserve">M     </v>
          </cell>
          <cell r="D398">
            <v>186.92</v>
          </cell>
          <cell r="E398">
            <v>9.9700000000000006</v>
          </cell>
          <cell r="F398">
            <v>196.89</v>
          </cell>
        </row>
        <row r="399">
          <cell r="A399">
            <v>70594</v>
          </cell>
          <cell r="B399" t="str">
            <v>CABO FLEXÍVEL PVC (70° C), 0,6/1 KV, 300 MM2</v>
          </cell>
          <cell r="C399" t="str">
            <v xml:space="preserve">M     </v>
          </cell>
          <cell r="D399">
            <v>199.11</v>
          </cell>
          <cell r="E399">
            <v>15.13</v>
          </cell>
          <cell r="F399">
            <v>214.24</v>
          </cell>
        </row>
        <row r="400">
          <cell r="A400">
            <v>70601</v>
          </cell>
          <cell r="B400" t="str">
            <v>CABO TELEFONICO CCI-50 1 PAR</v>
          </cell>
          <cell r="C400" t="str">
            <v xml:space="preserve">M     </v>
          </cell>
          <cell r="D400">
            <v>1.1399999999999999</v>
          </cell>
          <cell r="E400">
            <v>1.54</v>
          </cell>
          <cell r="F400">
            <v>2.68</v>
          </cell>
        </row>
        <row r="401">
          <cell r="A401">
            <v>70602</v>
          </cell>
          <cell r="B401" t="str">
            <v>CABO TELEFONICO CCI-50 2 PARES</v>
          </cell>
          <cell r="C401" t="str">
            <v xml:space="preserve">M     </v>
          </cell>
          <cell r="D401">
            <v>1.88</v>
          </cell>
          <cell r="E401">
            <v>1.69</v>
          </cell>
          <cell r="F401">
            <v>3.57</v>
          </cell>
        </row>
        <row r="402">
          <cell r="A402">
            <v>70603</v>
          </cell>
          <cell r="B402" t="str">
            <v>CABO TELEFONICO CCI-50 3 PARES</v>
          </cell>
          <cell r="C402" t="str">
            <v xml:space="preserve">M     </v>
          </cell>
          <cell r="D402">
            <v>2.62</v>
          </cell>
          <cell r="E402">
            <v>1.84</v>
          </cell>
          <cell r="F402">
            <v>4.46</v>
          </cell>
        </row>
        <row r="403">
          <cell r="A403">
            <v>70607</v>
          </cell>
          <cell r="B403" t="str">
            <v>CABO TELEFONICO CCE-50 2 PARES</v>
          </cell>
          <cell r="C403" t="str">
            <v xml:space="preserve">M     </v>
          </cell>
          <cell r="D403">
            <v>3.92</v>
          </cell>
          <cell r="E403">
            <v>1.69</v>
          </cell>
          <cell r="F403">
            <v>5.61</v>
          </cell>
        </row>
        <row r="404">
          <cell r="A404">
            <v>70608</v>
          </cell>
          <cell r="B404" t="str">
            <v>CABO TELEFONICO CCE-50 3 PARES</v>
          </cell>
          <cell r="C404" t="str">
            <v xml:space="preserve">M     </v>
          </cell>
          <cell r="D404">
            <v>5.17</v>
          </cell>
          <cell r="E404">
            <v>1.84</v>
          </cell>
          <cell r="F404">
            <v>7.01</v>
          </cell>
        </row>
        <row r="405">
          <cell r="A405">
            <v>70610</v>
          </cell>
          <cell r="B405" t="str">
            <v>CABO TELEFONICO CI-50,10 PARES (USO INTERNO)</v>
          </cell>
          <cell r="C405" t="str">
            <v xml:space="preserve">M     </v>
          </cell>
          <cell r="D405">
            <v>8.81</v>
          </cell>
          <cell r="E405">
            <v>2.61</v>
          </cell>
          <cell r="F405">
            <v>11.42</v>
          </cell>
        </row>
        <row r="406">
          <cell r="A406">
            <v>70611</v>
          </cell>
          <cell r="B406" t="str">
            <v>CABO TELEFONICO CI-50,20 PARES (USO INTERNO)</v>
          </cell>
          <cell r="C406" t="str">
            <v xml:space="preserve">M     </v>
          </cell>
          <cell r="D406">
            <v>16.12</v>
          </cell>
          <cell r="E406">
            <v>3.23</v>
          </cell>
          <cell r="F406">
            <v>19.350000000000001</v>
          </cell>
        </row>
        <row r="407">
          <cell r="A407">
            <v>70612</v>
          </cell>
          <cell r="B407" t="str">
            <v>CABO TELEFONICO CI-50,30 PARES (USO INTERNO)</v>
          </cell>
          <cell r="C407" t="str">
            <v xml:space="preserve">M     </v>
          </cell>
          <cell r="D407">
            <v>19.47</v>
          </cell>
          <cell r="E407">
            <v>4.76</v>
          </cell>
          <cell r="F407">
            <v>24.23</v>
          </cell>
        </row>
        <row r="408">
          <cell r="A408">
            <v>70613</v>
          </cell>
          <cell r="B408" t="str">
            <v>CABO TELEFONICO CI-50,50 PARES (USO INTERNO)</v>
          </cell>
          <cell r="C408" t="str">
            <v xml:space="preserve">M     </v>
          </cell>
          <cell r="D408">
            <v>21.22</v>
          </cell>
          <cell r="E408">
            <v>5.21</v>
          </cell>
          <cell r="F408">
            <v>26.43</v>
          </cell>
        </row>
        <row r="409">
          <cell r="A409">
            <v>70620</v>
          </cell>
          <cell r="B409" t="str">
            <v>CABO TELEFONICO CTP-APL-50 DE 10 PARES (USO EXTERNO)</v>
          </cell>
          <cell r="C409" t="str">
            <v xml:space="preserve">M     </v>
          </cell>
          <cell r="D409">
            <v>12.39</v>
          </cell>
          <cell r="E409">
            <v>2.61</v>
          </cell>
          <cell r="F409">
            <v>15</v>
          </cell>
        </row>
        <row r="410">
          <cell r="A410">
            <v>70621</v>
          </cell>
          <cell r="B410" t="str">
            <v>CABO TELEFON. CTP-APL-50 DE 20 PARES (USO EXTERNO)</v>
          </cell>
          <cell r="C410" t="str">
            <v xml:space="preserve">M     </v>
          </cell>
          <cell r="D410">
            <v>16.82</v>
          </cell>
          <cell r="E410">
            <v>3.23</v>
          </cell>
          <cell r="F410">
            <v>20.05</v>
          </cell>
        </row>
        <row r="411">
          <cell r="A411">
            <v>70622</v>
          </cell>
          <cell r="B411" t="str">
            <v>CABO TELEFONICO CTP-APL-50 DE 30 PARES (USO EXTERNO)</v>
          </cell>
          <cell r="C411" t="str">
            <v xml:space="preserve">M     </v>
          </cell>
          <cell r="D411">
            <v>22.65</v>
          </cell>
          <cell r="E411">
            <v>4.76</v>
          </cell>
          <cell r="F411">
            <v>27.41</v>
          </cell>
        </row>
        <row r="412">
          <cell r="A412">
            <v>70626</v>
          </cell>
          <cell r="B412" t="str">
            <v>CABO UTP-4P, CAT. 6 , 24 AWG</v>
          </cell>
          <cell r="C412" t="str">
            <v xml:space="preserve">M     </v>
          </cell>
          <cell r="D412">
            <v>2.96</v>
          </cell>
          <cell r="E412">
            <v>2</v>
          </cell>
          <cell r="F412">
            <v>4.96</v>
          </cell>
        </row>
        <row r="413">
          <cell r="A413">
            <v>70630</v>
          </cell>
          <cell r="B413" t="str">
            <v>CAIXA "ARSTOP" C/ 1 TOMADA HEXAGONAL 2P+T E 1 DISJUNTOR MONOPOLAR 20A</v>
          </cell>
          <cell r="C413" t="str">
            <v xml:space="preserve">Un    </v>
          </cell>
          <cell r="D413">
            <v>20.43</v>
          </cell>
          <cell r="E413">
            <v>23.63</v>
          </cell>
          <cell r="F413">
            <v>44.06</v>
          </cell>
        </row>
        <row r="414">
          <cell r="A414">
            <v>70631</v>
          </cell>
          <cell r="B414" t="str">
            <v>CAIXA 75X75X31 MM (LINHA X OU EQUIVALENTE)</v>
          </cell>
          <cell r="C414" t="str">
            <v xml:space="preserve">Un    </v>
          </cell>
          <cell r="D414">
            <v>3.88</v>
          </cell>
          <cell r="E414">
            <v>2.46</v>
          </cell>
          <cell r="F414">
            <v>6.34</v>
          </cell>
        </row>
        <row r="415">
          <cell r="A415">
            <v>70633</v>
          </cell>
          <cell r="B415" t="str">
            <v xml:space="preserve">CAIXA DE PASSAGEM - ESCAVAÇÃO MANUAL / REATERRO/ APILOAMENTO DO FUNDO </v>
          </cell>
          <cell r="C415" t="str">
            <v xml:space="preserve">m3    </v>
          </cell>
          <cell r="D415">
            <v>0</v>
          </cell>
          <cell r="E415">
            <v>37.79</v>
          </cell>
          <cell r="F415">
            <v>37.79</v>
          </cell>
        </row>
        <row r="416">
          <cell r="A416">
            <v>70634</v>
          </cell>
          <cell r="B416" t="str">
            <v>CAIXA DE PASSAGEM -  TAMPA EM CONCRETO ARMADO 25 MPA E=5CM</v>
          </cell>
          <cell r="C416" t="str">
            <v xml:space="preserve">m2    </v>
          </cell>
          <cell r="D416">
            <v>85.06</v>
          </cell>
          <cell r="E416">
            <v>15.4</v>
          </cell>
          <cell r="F416">
            <v>100.46</v>
          </cell>
        </row>
        <row r="417">
          <cell r="A417">
            <v>70635</v>
          </cell>
          <cell r="B417" t="str">
            <v xml:space="preserve">CAIXA DE PASSAGEM -  ALVENARIA DE 1/2 VEZ COM REVESTIMENTO INTERNO EM REBOCO PAULISTA A-14 </v>
          </cell>
          <cell r="C417" t="str">
            <v xml:space="preserve">m2    </v>
          </cell>
          <cell r="D417">
            <v>56.47</v>
          </cell>
          <cell r="E417">
            <v>70.680000000000007</v>
          </cell>
          <cell r="F417">
            <v>127.15</v>
          </cell>
        </row>
        <row r="418">
          <cell r="A418">
            <v>70636</v>
          </cell>
          <cell r="B418" t="str">
            <v>CAIXA DE PASSAGEM - ALVENARIA DE 1 VEZ COM REVESTIMENTO INTERNO EM REBOCO PAULISTA A-14</v>
          </cell>
          <cell r="C418" t="str">
            <v xml:space="preserve">m2    </v>
          </cell>
          <cell r="D418">
            <v>101.91</v>
          </cell>
          <cell r="E418">
            <v>105.01</v>
          </cell>
          <cell r="F418">
            <v>206.92</v>
          </cell>
        </row>
        <row r="419">
          <cell r="A419">
            <v>70637</v>
          </cell>
          <cell r="B419" t="str">
            <v>CAIXA DE PASSAGEM - LASTRO DE BRITA PARA O FUNDO</v>
          </cell>
          <cell r="C419" t="str">
            <v xml:space="preserve">m3    </v>
          </cell>
          <cell r="D419">
            <v>169.49</v>
          </cell>
          <cell r="E419">
            <v>22.3</v>
          </cell>
          <cell r="F419">
            <v>191.79</v>
          </cell>
        </row>
        <row r="420">
          <cell r="A420">
            <v>70638</v>
          </cell>
          <cell r="B420" t="str">
            <v>CAIXA DE PASSAGEM - LASTRO DE CONCRETO 20 MPA E=5CM PARA O FUNDO</v>
          </cell>
          <cell r="C420" t="str">
            <v xml:space="preserve">m3    </v>
          </cell>
          <cell r="D420">
            <v>403.28</v>
          </cell>
          <cell r="E420">
            <v>337.5</v>
          </cell>
          <cell r="F420">
            <v>740.78</v>
          </cell>
        </row>
        <row r="421">
          <cell r="A421">
            <v>70645</v>
          </cell>
          <cell r="B421" t="str">
            <v>CAIXA DE PASSAGEM METÁLICA DE EMBUTIR 15X15X8 CM</v>
          </cell>
          <cell r="C421" t="str">
            <v xml:space="preserve">Un    </v>
          </cell>
          <cell r="D421">
            <v>27.02</v>
          </cell>
          <cell r="E421">
            <v>21.48</v>
          </cell>
          <cell r="F421">
            <v>48.5</v>
          </cell>
        </row>
        <row r="422">
          <cell r="A422">
            <v>70646</v>
          </cell>
          <cell r="B422" t="str">
            <v>CAIXA DE PASSAGEM METÁLICA DE EMBUTIR 20X20X10 CM</v>
          </cell>
          <cell r="C422" t="str">
            <v xml:space="preserve">Un    </v>
          </cell>
          <cell r="D422">
            <v>45.29</v>
          </cell>
          <cell r="E422">
            <v>38.36</v>
          </cell>
          <cell r="F422">
            <v>83.65</v>
          </cell>
        </row>
        <row r="423">
          <cell r="A423">
            <v>70647</v>
          </cell>
          <cell r="B423" t="str">
            <v>CAIXA DE PASSAGEM METÁLICA DE EMBUTIR 30X30X12 CM</v>
          </cell>
          <cell r="C423" t="str">
            <v xml:space="preserve">Un    </v>
          </cell>
          <cell r="D423">
            <v>61.06</v>
          </cell>
          <cell r="E423">
            <v>46.04</v>
          </cell>
          <cell r="F423">
            <v>107.1</v>
          </cell>
        </row>
        <row r="424">
          <cell r="A424">
            <v>70648</v>
          </cell>
          <cell r="B424" t="str">
            <v>CAIXA DE PASSAGEM METÁLICA DE EMBUTIR  40X40X15 CM</v>
          </cell>
          <cell r="C424" t="str">
            <v xml:space="preserve">Un    </v>
          </cell>
          <cell r="D424">
            <v>115.66</v>
          </cell>
          <cell r="E424">
            <v>61.38</v>
          </cell>
          <cell r="F424">
            <v>177.04</v>
          </cell>
        </row>
        <row r="425">
          <cell r="A425">
            <v>70649</v>
          </cell>
          <cell r="B425" t="str">
            <v>CAIXA DE PASSAGEM METÁLICA DE EMBUTIR 50X50X15 CM</v>
          </cell>
          <cell r="C425" t="str">
            <v xml:space="preserve">Un    </v>
          </cell>
          <cell r="D425">
            <v>176.11</v>
          </cell>
          <cell r="E425">
            <v>61.38</v>
          </cell>
          <cell r="F425">
            <v>237.49</v>
          </cell>
        </row>
        <row r="426">
          <cell r="A426">
            <v>70670</v>
          </cell>
          <cell r="B426" t="str">
            <v>CAIXA DISTRIBUIÇÃO TELEFÔNICA DE EMBUTIR 40X40X12 CM</v>
          </cell>
          <cell r="C426" t="str">
            <v xml:space="preserve">Un    </v>
          </cell>
          <cell r="D426">
            <v>169.03</v>
          </cell>
          <cell r="E426">
            <v>61.38</v>
          </cell>
          <cell r="F426">
            <v>230.41</v>
          </cell>
        </row>
        <row r="427">
          <cell r="A427">
            <v>70671</v>
          </cell>
          <cell r="B427" t="str">
            <v>CAIXA DISTRIBUIÇÃO TELEFÔNICA DE EMBUTIR 60X60X12 CM</v>
          </cell>
          <cell r="C427" t="str">
            <v xml:space="preserve">Un    </v>
          </cell>
          <cell r="D427">
            <v>254.41</v>
          </cell>
          <cell r="E427">
            <v>61.38</v>
          </cell>
          <cell r="F427">
            <v>315.79000000000002</v>
          </cell>
        </row>
        <row r="428">
          <cell r="A428">
            <v>70672</v>
          </cell>
          <cell r="B428" t="str">
            <v>CAIXA DISTRIBUIÇÃO TELEFÔNICA DE EMBUTIR  80X80X12 CM</v>
          </cell>
          <cell r="C428" t="str">
            <v xml:space="preserve">Un    </v>
          </cell>
          <cell r="D428">
            <v>462</v>
          </cell>
          <cell r="E428">
            <v>61.38</v>
          </cell>
          <cell r="F428">
            <v>523.38</v>
          </cell>
        </row>
        <row r="429">
          <cell r="A429">
            <v>70673</v>
          </cell>
          <cell r="B429" t="str">
            <v>CAIXA DISTRIBUIÇÃO TELEFÔNICA DE EMBUTIR 120X120X12 CM</v>
          </cell>
          <cell r="C429" t="str">
            <v xml:space="preserve">Un    </v>
          </cell>
          <cell r="D429">
            <v>815.17</v>
          </cell>
          <cell r="E429">
            <v>70.59</v>
          </cell>
          <cell r="F429">
            <v>885.76</v>
          </cell>
        </row>
        <row r="430">
          <cell r="A430">
            <v>70680</v>
          </cell>
          <cell r="B430" t="str">
            <v>CAIXA METÁLICA HEXAGONAL PARA ARANDELA (SEXTAVADA 3"X3")</v>
          </cell>
          <cell r="C430" t="str">
            <v xml:space="preserve">Un    </v>
          </cell>
          <cell r="D430">
            <v>2.6</v>
          </cell>
          <cell r="E430">
            <v>4.6100000000000003</v>
          </cell>
          <cell r="F430">
            <v>7.21</v>
          </cell>
        </row>
        <row r="431">
          <cell r="A431">
            <v>70681</v>
          </cell>
          <cell r="B431" t="str">
            <v>CAIXA METALICA OCTOGONAL FUNDO MOVEL SIMPLES 2"</v>
          </cell>
          <cell r="C431" t="str">
            <v xml:space="preserve">Un    </v>
          </cell>
          <cell r="D431">
            <v>4.5199999999999996</v>
          </cell>
          <cell r="E431">
            <v>4.6100000000000003</v>
          </cell>
          <cell r="F431">
            <v>9.1300000000000008</v>
          </cell>
        </row>
        <row r="432">
          <cell r="A432">
            <v>70682</v>
          </cell>
          <cell r="B432" t="str">
            <v>CAIXA METALICA OCTOGONAL FUNDO MOVEL DUPLA 4"</v>
          </cell>
          <cell r="C432" t="str">
            <v xml:space="preserve">Un    </v>
          </cell>
          <cell r="D432">
            <v>5.59</v>
          </cell>
          <cell r="E432">
            <v>4.6100000000000003</v>
          </cell>
          <cell r="F432">
            <v>10.199999999999999</v>
          </cell>
        </row>
        <row r="433">
          <cell r="A433">
            <v>70691</v>
          </cell>
          <cell r="B433" t="str">
            <v>CAIXA METALICA RETANGULAR 4" X 2" X 2"</v>
          </cell>
          <cell r="C433" t="str">
            <v xml:space="preserve">Un    </v>
          </cell>
          <cell r="D433">
            <v>2.66</v>
          </cell>
          <cell r="E433">
            <v>4.6100000000000003</v>
          </cell>
          <cell r="F433">
            <v>7.27</v>
          </cell>
        </row>
        <row r="434">
          <cell r="A434">
            <v>70692</v>
          </cell>
          <cell r="B434" t="str">
            <v>CAIXA METALICA QUADRADA 4"X4"X2"</v>
          </cell>
          <cell r="C434" t="str">
            <v xml:space="preserve">Un    </v>
          </cell>
          <cell r="D434">
            <v>5.55</v>
          </cell>
          <cell r="E434">
            <v>4.6100000000000003</v>
          </cell>
          <cell r="F434">
            <v>10.16</v>
          </cell>
        </row>
        <row r="435">
          <cell r="A435">
            <v>70695</v>
          </cell>
          <cell r="B435" t="str">
            <v>CAIXA METÁLICA PARA PROTEÇÃO GERAL 580X500X216MM ATÉ 175A</v>
          </cell>
          <cell r="C435" t="str">
            <v xml:space="preserve">Un    </v>
          </cell>
          <cell r="D435">
            <v>488.87</v>
          </cell>
          <cell r="E435">
            <v>25.37</v>
          </cell>
          <cell r="F435">
            <v>514.24</v>
          </cell>
        </row>
        <row r="436">
          <cell r="A436">
            <v>70696</v>
          </cell>
          <cell r="B436" t="str">
            <v>CAIXA METÁLICA PARA PROTEÇÃO GERAL 820X750X266MM DE 250A A 350A</v>
          </cell>
          <cell r="C436" t="str">
            <v xml:space="preserve">Un    </v>
          </cell>
          <cell r="D436">
            <v>864.95</v>
          </cell>
          <cell r="E436">
            <v>39.9</v>
          </cell>
          <cell r="F436">
            <v>904.85</v>
          </cell>
        </row>
        <row r="437">
          <cell r="A437">
            <v>70697</v>
          </cell>
          <cell r="B437" t="str">
            <v>CAIXA METÁLICA PARA TRANSFORMADOR DE CORRENTE 820X750X266MM - 200A ATÉ 400A</v>
          </cell>
          <cell r="C437" t="str">
            <v xml:space="preserve">Un    </v>
          </cell>
          <cell r="D437">
            <v>849.59</v>
          </cell>
          <cell r="E437">
            <v>39.9</v>
          </cell>
          <cell r="F437">
            <v>889.49</v>
          </cell>
        </row>
        <row r="438">
          <cell r="A438">
            <v>70698</v>
          </cell>
          <cell r="B438" t="str">
            <v>CAIXA METÁLICA PARA PROTEÇÃO GERAL 1200X1000X310MM DE 500A A 800A</v>
          </cell>
          <cell r="C438" t="str">
            <v xml:space="preserve">Un    </v>
          </cell>
          <cell r="D438">
            <v>1461.65</v>
          </cell>
          <cell r="E438">
            <v>62.27</v>
          </cell>
          <cell r="F438">
            <v>1523.92</v>
          </cell>
        </row>
        <row r="439">
          <cell r="A439">
            <v>70699</v>
          </cell>
          <cell r="B439" t="str">
            <v>CAIXA METÁLICA PARA TRANSFORMADOR DE CORRENTE 1200X1000X310MM - 600A ATÉ 800A</v>
          </cell>
          <cell r="C439" t="str">
            <v xml:space="preserve">Un    </v>
          </cell>
          <cell r="D439">
            <v>1386.89</v>
          </cell>
          <cell r="E439">
            <v>65.72</v>
          </cell>
          <cell r="F439">
            <v>1452.61</v>
          </cell>
        </row>
        <row r="440">
          <cell r="A440">
            <v>70700</v>
          </cell>
          <cell r="B440" t="str">
            <v>CAIXA PARA QUADRO DE COMANDO METÁLICA DE SOBREPOR 40X30X20 CM</v>
          </cell>
          <cell r="C440" t="str">
            <v xml:space="preserve">Un    </v>
          </cell>
          <cell r="D440">
            <v>234.23</v>
          </cell>
          <cell r="E440">
            <v>61.38</v>
          </cell>
          <cell r="F440">
            <v>295.61</v>
          </cell>
        </row>
        <row r="441">
          <cell r="A441">
            <v>70701</v>
          </cell>
          <cell r="B441" t="str">
            <v>CAIXA PARA QUADRO DE COMANDO METÁLICA DE SOBREPOR 20X20X12 CM</v>
          </cell>
          <cell r="C441" t="str">
            <v xml:space="preserve">Un    </v>
          </cell>
          <cell r="D441">
            <v>180.32</v>
          </cell>
          <cell r="E441">
            <v>38.36</v>
          </cell>
          <cell r="F441">
            <v>218.68</v>
          </cell>
        </row>
        <row r="442">
          <cell r="A442">
            <v>70702</v>
          </cell>
          <cell r="B442" t="str">
            <v xml:space="preserve">CAIXA PARA QUADRO DE COMANDO METÁLICA DE SOBREPOR 30X30X20 CM </v>
          </cell>
          <cell r="C442" t="str">
            <v xml:space="preserve">Un    </v>
          </cell>
          <cell r="D442">
            <v>184.02</v>
          </cell>
          <cell r="E442">
            <v>46.04</v>
          </cell>
          <cell r="F442">
            <v>230.06</v>
          </cell>
        </row>
        <row r="443">
          <cell r="A443">
            <v>70703</v>
          </cell>
          <cell r="B443" t="str">
            <v>CAIXA PARA QUADRO DE COMANDO METÁLICA DE SOBREPOR 40X40X20 CM</v>
          </cell>
          <cell r="C443" t="str">
            <v xml:space="preserve">Un    </v>
          </cell>
          <cell r="D443">
            <v>233</v>
          </cell>
          <cell r="E443">
            <v>61.38</v>
          </cell>
          <cell r="F443">
            <v>294.38</v>
          </cell>
        </row>
        <row r="444">
          <cell r="A444">
            <v>70705</v>
          </cell>
          <cell r="B444" t="str">
            <v xml:space="preserve">CAIXA PARA QUADRO DE COMANDO METÁLICA DE SOBREPOR 60X60X20 CM </v>
          </cell>
          <cell r="C444" t="str">
            <v xml:space="preserve">Un    </v>
          </cell>
          <cell r="D444">
            <v>450</v>
          </cell>
          <cell r="E444">
            <v>61.38</v>
          </cell>
          <cell r="F444">
            <v>511.38</v>
          </cell>
        </row>
        <row r="445">
          <cell r="A445">
            <v>70706</v>
          </cell>
          <cell r="B445" t="str">
            <v xml:space="preserve">CAIXA PARA QUADRO DE COMANDO METÁLICA DE SOBREPOR 80X60X25 CM </v>
          </cell>
          <cell r="C445" t="str">
            <v xml:space="preserve">un    </v>
          </cell>
          <cell r="D445">
            <v>689.26</v>
          </cell>
          <cell r="E445">
            <v>61.38</v>
          </cell>
          <cell r="F445">
            <v>750.64</v>
          </cell>
        </row>
        <row r="446">
          <cell r="A446">
            <v>70707</v>
          </cell>
          <cell r="B446" t="str">
            <v>CAIXA METÁLICA PARA PROTEÇÃO GERAL 500X380X166MM ATÉ 175A ( GRUPO B )</v>
          </cell>
          <cell r="C446" t="str">
            <v xml:space="preserve">Un    </v>
          </cell>
          <cell r="D446">
            <v>245.93</v>
          </cell>
          <cell r="E446">
            <v>122.76</v>
          </cell>
          <cell r="F446">
            <v>368.69</v>
          </cell>
        </row>
        <row r="447">
          <cell r="A447">
            <v>70708</v>
          </cell>
          <cell r="B447" t="str">
            <v>CAIXA METÁLICA PARA MEDIDOR MONOFÁSICO PADRÃO ENEL 300X220X151MM</v>
          </cell>
          <cell r="C447" t="str">
            <v xml:space="preserve">Un    </v>
          </cell>
          <cell r="D447">
            <v>144.19</v>
          </cell>
          <cell r="E447">
            <v>92.07</v>
          </cell>
          <cell r="F447">
            <v>236.26</v>
          </cell>
        </row>
        <row r="448">
          <cell r="A448">
            <v>70709</v>
          </cell>
          <cell r="B448" t="str">
            <v>CAIXA DE PASSAGEM 20X20X25CM (MEDIDAS INTERNAS) FUNDO BRITA SEM TAMPA</v>
          </cell>
          <cell r="C448" t="str">
            <v xml:space="preserve">Un    </v>
          </cell>
          <cell r="D448">
            <v>21.87</v>
          </cell>
          <cell r="E448">
            <v>29.99</v>
          </cell>
          <cell r="F448">
            <v>51.86</v>
          </cell>
        </row>
        <row r="449">
          <cell r="A449">
            <v>70710</v>
          </cell>
          <cell r="B449" t="str">
            <v>CAIXA DE PASSAGEM 30X30X40CM (MEDIDAS INTERNAS) COM TAMPA E DRENO BRITA</v>
          </cell>
          <cell r="C449" t="str">
            <v xml:space="preserve">Un    </v>
          </cell>
          <cell r="D449">
            <v>72.81</v>
          </cell>
          <cell r="E449">
            <v>64.040000000000006</v>
          </cell>
          <cell r="F449">
            <v>136.85</v>
          </cell>
        </row>
        <row r="450">
          <cell r="A450">
            <v>70711</v>
          </cell>
          <cell r="B450" t="str">
            <v>CAIXA DE PASSAGEM 35X60X50CM (MEDIDAS INTERNAS) FUNDO DE CONCRETO (PARA TAMPA R1)</v>
          </cell>
          <cell r="C450" t="str">
            <v xml:space="preserve">Un    </v>
          </cell>
          <cell r="D450">
            <v>110.75</v>
          </cell>
          <cell r="E450">
            <v>120.49</v>
          </cell>
          <cell r="F450">
            <v>231.24</v>
          </cell>
        </row>
        <row r="451">
          <cell r="A451">
            <v>70712</v>
          </cell>
          <cell r="B451" t="str">
            <v>CAIXA DE PASSAGEM 107 X 52 X 50CM (MEDIDAS INTERNAS) FUNDO DE CONCRETO (PARA TAMPA R2)</v>
          </cell>
          <cell r="C451" t="str">
            <v xml:space="preserve">Un    </v>
          </cell>
          <cell r="D451">
            <v>169.6</v>
          </cell>
          <cell r="E451">
            <v>187.73</v>
          </cell>
          <cell r="F451">
            <v>357.33</v>
          </cell>
        </row>
        <row r="452">
          <cell r="A452">
            <v>70713</v>
          </cell>
          <cell r="B452" t="str">
            <v>CAIXA DE PASSAGEM 40X40X50CM (MEDIDAS INTERNAS) FUNDO DE BRITA SEM TAMPA</v>
          </cell>
          <cell r="C452" t="str">
            <v xml:space="preserve">Un    </v>
          </cell>
          <cell r="D452">
            <v>64.819999999999993</v>
          </cell>
          <cell r="E452">
            <v>90.2</v>
          </cell>
          <cell r="F452">
            <v>155.02000000000001</v>
          </cell>
        </row>
        <row r="453">
          <cell r="A453">
            <v>70714</v>
          </cell>
          <cell r="B453" t="str">
            <v>CAIXA DE PASSAGEM 50X50X80CM (MEDIDAS INTERNAS) FUNDO DE BRITA SEM TAMPA</v>
          </cell>
          <cell r="C453" t="str">
            <v xml:space="preserve">Un    </v>
          </cell>
          <cell r="D453">
            <v>121.69</v>
          </cell>
          <cell r="E453">
            <v>172.06</v>
          </cell>
          <cell r="F453">
            <v>293.75</v>
          </cell>
        </row>
        <row r="454">
          <cell r="A454">
            <v>70715</v>
          </cell>
          <cell r="B454" t="str">
            <v>CAIXA DE PASSAGEM 60X60X80CM (MEDIDAS INTERNAS) FUNDO DE BRITA SEM TAMPA</v>
          </cell>
          <cell r="C454" t="str">
            <v xml:space="preserve">Un    </v>
          </cell>
          <cell r="D454">
            <v>141.62</v>
          </cell>
          <cell r="E454">
            <v>194.92</v>
          </cell>
          <cell r="F454">
            <v>336.54</v>
          </cell>
        </row>
        <row r="455">
          <cell r="A455">
            <v>70716</v>
          </cell>
          <cell r="B455" t="str">
            <v>CAIXA DE PASSAGEM 80X80X110 CM (MEDIDAS INTERNAS) FUNDO DE BRITA SEM TAMPA</v>
          </cell>
          <cell r="C455" t="str">
            <v xml:space="preserve">Un    </v>
          </cell>
          <cell r="D455">
            <v>246.87</v>
          </cell>
          <cell r="E455">
            <v>356.72</v>
          </cell>
          <cell r="F455">
            <v>603.59</v>
          </cell>
        </row>
        <row r="456">
          <cell r="A456">
            <v>70717</v>
          </cell>
          <cell r="B456" t="str">
            <v>CAIXA DE PASSAGEM 80X80X130CM (MEDIDAS INTERNAS) FUNDO DE BRITA SEM TAMPA</v>
          </cell>
          <cell r="C456" t="str">
            <v xml:space="preserve">un    </v>
          </cell>
          <cell r="D456">
            <v>289.77999999999997</v>
          </cell>
          <cell r="E456">
            <v>421.32</v>
          </cell>
          <cell r="F456">
            <v>711.1</v>
          </cell>
        </row>
        <row r="457">
          <cell r="A457">
            <v>70720</v>
          </cell>
          <cell r="B457" t="str">
            <v>CAIXA METÁLICA PARA MEDIDOR POLIFÁSICO PADRÃO ENEL 500X380X166MM</v>
          </cell>
          <cell r="C457" t="str">
            <v xml:space="preserve">Un    </v>
          </cell>
          <cell r="D457">
            <v>298.14999999999998</v>
          </cell>
          <cell r="E457">
            <v>23.21</v>
          </cell>
          <cell r="F457">
            <v>321.36</v>
          </cell>
        </row>
        <row r="458">
          <cell r="A458">
            <v>70725</v>
          </cell>
          <cell r="B458" t="str">
            <v>CAIXA METÁLICA PARA TRANSFORMADOR DE CORRENTE 580X500X216MM - ATÉ 200A</v>
          </cell>
          <cell r="C458" t="str">
            <v xml:space="preserve">Un    </v>
          </cell>
          <cell r="D458">
            <v>465.42</v>
          </cell>
          <cell r="E458">
            <v>25.37</v>
          </cell>
          <cell r="F458">
            <v>490.79</v>
          </cell>
        </row>
        <row r="459">
          <cell r="A459">
            <v>70760</v>
          </cell>
          <cell r="B459" t="str">
            <v>CANALETA COM TAMPA (LINHA X OU EQUIVALENTE) 20X12X2000 MM</v>
          </cell>
          <cell r="C459" t="str">
            <v xml:space="preserve">M     </v>
          </cell>
          <cell r="D459">
            <v>12.34</v>
          </cell>
          <cell r="E459">
            <v>2.15</v>
          </cell>
          <cell r="F459">
            <v>14.49</v>
          </cell>
        </row>
        <row r="460">
          <cell r="A460">
            <v>70762</v>
          </cell>
          <cell r="B460" t="str">
            <v>CANALETA COM TAMPA (LINHA X OU EQUIVALENTE) 32X16X2000 MM</v>
          </cell>
          <cell r="C460" t="str">
            <v xml:space="preserve">M     </v>
          </cell>
          <cell r="D460">
            <v>28.65</v>
          </cell>
          <cell r="E460">
            <v>3.07</v>
          </cell>
          <cell r="F460">
            <v>31.72</v>
          </cell>
        </row>
        <row r="461">
          <cell r="A461">
            <v>70763</v>
          </cell>
          <cell r="B461" t="str">
            <v>CANALETA COM TAMPA (LINHA X OU EQUIVALENTE) 40X16X2000 MM</v>
          </cell>
          <cell r="C461" t="str">
            <v xml:space="preserve">M     </v>
          </cell>
          <cell r="D461">
            <v>31.36</v>
          </cell>
          <cell r="E461">
            <v>3.07</v>
          </cell>
          <cell r="F461">
            <v>34.43</v>
          </cell>
        </row>
        <row r="462">
          <cell r="A462">
            <v>70764</v>
          </cell>
          <cell r="B462" t="str">
            <v>CANALETA COM TAMPA (LINHA X OU EQUIVALENTE) 50X20X2000 MM</v>
          </cell>
          <cell r="C462" t="str">
            <v xml:space="preserve">M     </v>
          </cell>
          <cell r="D462">
            <v>70.849999999999994</v>
          </cell>
          <cell r="E462">
            <v>3.07</v>
          </cell>
          <cell r="F462">
            <v>73.92</v>
          </cell>
        </row>
        <row r="463">
          <cell r="A463">
            <v>70765</v>
          </cell>
          <cell r="B463" t="str">
            <v>CANALETA COM TAMPA (LINHA X OU EQUIVALENTE) 110X20X2000 MM</v>
          </cell>
          <cell r="C463" t="str">
            <v xml:space="preserve">M     </v>
          </cell>
          <cell r="D463">
            <v>90</v>
          </cell>
          <cell r="E463">
            <v>3.69</v>
          </cell>
          <cell r="F463">
            <v>93.69</v>
          </cell>
        </row>
        <row r="464">
          <cell r="A464">
            <v>70769</v>
          </cell>
          <cell r="B464" t="str">
            <v>CANTONEIRA METALICA 38 X 38 MM ( ZZ ALTA)</v>
          </cell>
          <cell r="C464" t="str">
            <v xml:space="preserve">Un    </v>
          </cell>
          <cell r="D464">
            <v>2.8</v>
          </cell>
          <cell r="E464">
            <v>2.56</v>
          </cell>
          <cell r="F464">
            <v>5.36</v>
          </cell>
        </row>
        <row r="465">
          <cell r="A465">
            <v>70771</v>
          </cell>
          <cell r="B465" t="str">
            <v>CANTONEIRA AUXILIAR PARA BRAÇO TIPO C</v>
          </cell>
          <cell r="C465" t="str">
            <v xml:space="preserve">un    </v>
          </cell>
          <cell r="D465">
            <v>150.09</v>
          </cell>
          <cell r="E465">
            <v>3.07</v>
          </cell>
          <cell r="F465">
            <v>153.16</v>
          </cell>
        </row>
        <row r="466">
          <cell r="A466">
            <v>70772</v>
          </cell>
          <cell r="B466" t="str">
            <v>CERTIFICAÇÃO DIGITAL DE REDE PARA CABEAMENTO ESTRUTURADO</v>
          </cell>
          <cell r="C466" t="str">
            <v xml:space="preserve">Un    </v>
          </cell>
          <cell r="D466">
            <v>35</v>
          </cell>
          <cell r="E466">
            <v>0</v>
          </cell>
          <cell r="F466">
            <v>35</v>
          </cell>
        </row>
        <row r="467">
          <cell r="A467">
            <v>70776</v>
          </cell>
          <cell r="B467" t="str">
            <v>CHAVE DE PARTIDA DE MOTOR TRIFÁSICO C/RELE FALTA DE FASE 5CV</v>
          </cell>
          <cell r="C467" t="str">
            <v xml:space="preserve">Un    </v>
          </cell>
          <cell r="D467">
            <v>495.51</v>
          </cell>
          <cell r="E467">
            <v>111.54</v>
          </cell>
          <cell r="F467">
            <v>607.04999999999995</v>
          </cell>
        </row>
        <row r="468">
          <cell r="A468">
            <v>70777</v>
          </cell>
          <cell r="B468" t="str">
            <v>CHAVE DE PARTIDA DE MOTOR TRIFÁSICO C/RELE DE FALTA DE FASE 10CV</v>
          </cell>
          <cell r="C468" t="str">
            <v xml:space="preserve">Un    </v>
          </cell>
          <cell r="D468">
            <v>900.12</v>
          </cell>
          <cell r="E468">
            <v>111.54</v>
          </cell>
          <cell r="F468">
            <v>1011.66</v>
          </cell>
        </row>
        <row r="469">
          <cell r="A469">
            <v>70778</v>
          </cell>
          <cell r="B469" t="str">
            <v>CHAVE DE PARTIDA DE MOTOR TRIFÁSICO C/RELE DE FALTA DE FASE 2CV</v>
          </cell>
          <cell r="C469" t="str">
            <v xml:space="preserve">Un    </v>
          </cell>
          <cell r="D469">
            <v>494.3</v>
          </cell>
          <cell r="E469">
            <v>111.54</v>
          </cell>
          <cell r="F469">
            <v>605.84</v>
          </cell>
        </row>
        <row r="470">
          <cell r="A470">
            <v>70779</v>
          </cell>
          <cell r="B470" t="str">
            <v>CHAVE DE PARTIDA DE MOTOR TRIFÁSICO C/RELE FALTA DE FASE 7 1/2CV</v>
          </cell>
          <cell r="C470" t="str">
            <v xml:space="preserve">Un    </v>
          </cell>
          <cell r="D470">
            <v>750.95</v>
          </cell>
          <cell r="E470">
            <v>111.54</v>
          </cell>
          <cell r="F470">
            <v>862.49</v>
          </cell>
        </row>
        <row r="471">
          <cell r="A471">
            <v>70790</v>
          </cell>
          <cell r="B471" t="str">
            <v>CHAVE FUSIVEL 15 KV, 50A (CHAVE MATHEUS)</v>
          </cell>
          <cell r="C471" t="str">
            <v xml:space="preserve">Un    </v>
          </cell>
          <cell r="D471">
            <v>427.89</v>
          </cell>
          <cell r="E471">
            <v>30.69</v>
          </cell>
          <cell r="F471">
            <v>458.58</v>
          </cell>
        </row>
        <row r="472">
          <cell r="A472">
            <v>70791</v>
          </cell>
          <cell r="B472" t="str">
            <v>CHAVE FUSIVEL,15 KV,100A, (CHAVE MATHEUS)</v>
          </cell>
          <cell r="C472" t="str">
            <v xml:space="preserve">Un    </v>
          </cell>
          <cell r="D472">
            <v>439.98</v>
          </cell>
          <cell r="E472">
            <v>46.04</v>
          </cell>
          <cell r="F472">
            <v>486.02</v>
          </cell>
        </row>
        <row r="473">
          <cell r="A473">
            <v>70820</v>
          </cell>
          <cell r="B473" t="str">
            <v>CHAVE MAGNETICA C/RELE REGULAGEM 5-10A</v>
          </cell>
          <cell r="C473" t="str">
            <v xml:space="preserve">Un    </v>
          </cell>
          <cell r="D473">
            <v>175</v>
          </cell>
          <cell r="E473">
            <v>36.82</v>
          </cell>
          <cell r="F473">
            <v>211.82</v>
          </cell>
        </row>
        <row r="474">
          <cell r="A474">
            <v>70821</v>
          </cell>
          <cell r="B474" t="str">
            <v>CHAVE MAGNETICA C/RELE REGULAGEM 7-11A</v>
          </cell>
          <cell r="C474" t="str">
            <v xml:space="preserve">Un    </v>
          </cell>
          <cell r="D474">
            <v>175</v>
          </cell>
          <cell r="E474">
            <v>39.9</v>
          </cell>
          <cell r="F474">
            <v>214.9</v>
          </cell>
        </row>
        <row r="475">
          <cell r="A475">
            <v>70822</v>
          </cell>
          <cell r="B475" t="str">
            <v>CHAVE MAGNETICA C/RELE REGULAGEM 10,5-16,5A</v>
          </cell>
          <cell r="C475" t="str">
            <v xml:space="preserve">Un    </v>
          </cell>
          <cell r="D475">
            <v>184.32</v>
          </cell>
          <cell r="E475">
            <v>42.97</v>
          </cell>
          <cell r="F475">
            <v>227.29</v>
          </cell>
        </row>
        <row r="476">
          <cell r="A476">
            <v>70823</v>
          </cell>
          <cell r="B476" t="str">
            <v>CHAVE MAGNETICA C/RELE REGULAGEM 25 - 45A</v>
          </cell>
          <cell r="C476" t="str">
            <v xml:space="preserve">Un    </v>
          </cell>
          <cell r="D476">
            <v>490.76</v>
          </cell>
          <cell r="E476">
            <v>46.04</v>
          </cell>
          <cell r="F476">
            <v>536.79999999999995</v>
          </cell>
        </row>
        <row r="477">
          <cell r="A477">
            <v>70835</v>
          </cell>
          <cell r="B477" t="str">
            <v>CHAVE DE PARTIDA DE MOTOR TRIFÁSICO C/ RELE FALTA DE FASE 1/2CV</v>
          </cell>
          <cell r="C477" t="str">
            <v xml:space="preserve">Un    </v>
          </cell>
          <cell r="D477">
            <v>494.3</v>
          </cell>
          <cell r="E477">
            <v>111.54</v>
          </cell>
          <cell r="F477">
            <v>605.84</v>
          </cell>
        </row>
        <row r="478">
          <cell r="A478">
            <v>70836</v>
          </cell>
          <cell r="B478" t="str">
            <v>CHAVE DE PARTIDA DE MOTOR TRIFÁSICO C/ RELE FALTA DE FASE 3/4CV</v>
          </cell>
          <cell r="C478" t="str">
            <v xml:space="preserve">Un    </v>
          </cell>
          <cell r="D478">
            <v>494.3</v>
          </cell>
          <cell r="E478">
            <v>111.54</v>
          </cell>
          <cell r="F478">
            <v>605.84</v>
          </cell>
        </row>
        <row r="479">
          <cell r="A479">
            <v>70837</v>
          </cell>
          <cell r="B479" t="str">
            <v>CHAVE DE PARTIDA DE MOTOR TRIFÁSICO C/RELE FALTA DE FASE 1 CV</v>
          </cell>
          <cell r="C479" t="str">
            <v xml:space="preserve">Un    </v>
          </cell>
          <cell r="D479">
            <v>494.3</v>
          </cell>
          <cell r="E479">
            <v>111.54</v>
          </cell>
          <cell r="F479">
            <v>605.84</v>
          </cell>
        </row>
        <row r="480">
          <cell r="A480">
            <v>70838</v>
          </cell>
          <cell r="B480" t="str">
            <v>CHAVE DE PARTIDA DE MOTOR TRIFÁSICO C/ RELE FALTA DE FASE 1 1/2CV</v>
          </cell>
          <cell r="C480" t="str">
            <v xml:space="preserve">Un    </v>
          </cell>
          <cell r="D480">
            <v>494.3</v>
          </cell>
          <cell r="E480">
            <v>111.54</v>
          </cell>
          <cell r="F480">
            <v>605.84</v>
          </cell>
        </row>
        <row r="481">
          <cell r="A481">
            <v>70839</v>
          </cell>
          <cell r="B481" t="str">
            <v>CHAVE PARTIDA MOTOR TRIFÁSICA C/RELE FALTA DE FASE 3 CV</v>
          </cell>
          <cell r="C481" t="str">
            <v xml:space="preserve">Un    </v>
          </cell>
          <cell r="D481">
            <v>494.3</v>
          </cell>
          <cell r="E481">
            <v>111.54</v>
          </cell>
          <cell r="F481">
            <v>605.84</v>
          </cell>
        </row>
        <row r="482">
          <cell r="A482">
            <v>70840</v>
          </cell>
          <cell r="B482" t="str">
            <v>CHAVE PARTIDA MOTOR TRIFÁSICA C/RELE FALTA DE FASE 15 CV</v>
          </cell>
          <cell r="C482" t="str">
            <v xml:space="preserve">Un    </v>
          </cell>
          <cell r="D482">
            <v>855.33</v>
          </cell>
          <cell r="E482">
            <v>111.54</v>
          </cell>
          <cell r="F482">
            <v>966.87</v>
          </cell>
        </row>
        <row r="483">
          <cell r="A483">
            <v>70842</v>
          </cell>
          <cell r="B483" t="str">
            <v>CHAVE PARTIDA MOTOR TRIFÁSICA C/RELE FALTA DE FASE 20CV</v>
          </cell>
          <cell r="C483" t="str">
            <v xml:space="preserve">Un    </v>
          </cell>
          <cell r="D483">
            <v>1019.12</v>
          </cell>
          <cell r="E483">
            <v>111.54</v>
          </cell>
          <cell r="F483">
            <v>1130.6600000000001</v>
          </cell>
        </row>
        <row r="484">
          <cell r="A484">
            <v>70845</v>
          </cell>
          <cell r="B484" t="str">
            <v>CHAVE REVERSORA ROTATIVA (COMUTAD.) TRIPOLAR 10A</v>
          </cell>
          <cell r="C484" t="str">
            <v xml:space="preserve">Un    </v>
          </cell>
          <cell r="D484">
            <v>103.22</v>
          </cell>
          <cell r="E484">
            <v>70.59</v>
          </cell>
          <cell r="F484">
            <v>173.81</v>
          </cell>
        </row>
        <row r="485">
          <cell r="A485">
            <v>70857</v>
          </cell>
          <cell r="B485" t="str">
            <v>CHAVE REVERSORA ROTATIVA (COMUTAD.) TRIPOLAR 16A</v>
          </cell>
          <cell r="C485" t="str">
            <v xml:space="preserve">Un    </v>
          </cell>
          <cell r="D485">
            <v>134.16</v>
          </cell>
          <cell r="E485">
            <v>76.73</v>
          </cell>
          <cell r="F485">
            <v>210.89</v>
          </cell>
        </row>
        <row r="486">
          <cell r="A486">
            <v>70858</v>
          </cell>
          <cell r="B486" t="str">
            <v>CHAVE REVERSORA ROTATIVA (COMUTAD.) TRIPOLAR 20A</v>
          </cell>
          <cell r="C486" t="str">
            <v xml:space="preserve">Un    </v>
          </cell>
          <cell r="D486">
            <v>152.28</v>
          </cell>
          <cell r="E486">
            <v>82.86</v>
          </cell>
          <cell r="F486">
            <v>235.14</v>
          </cell>
        </row>
        <row r="487">
          <cell r="A487">
            <v>70859</v>
          </cell>
          <cell r="B487" t="str">
            <v>CHAVE REVERSORA ROTATIVA (COMUTAD.) TRIPOLAR 32A</v>
          </cell>
          <cell r="C487" t="str">
            <v xml:space="preserve">Un    </v>
          </cell>
          <cell r="D487">
            <v>175.88</v>
          </cell>
          <cell r="E487">
            <v>89</v>
          </cell>
          <cell r="F487">
            <v>264.88</v>
          </cell>
        </row>
        <row r="488">
          <cell r="A488">
            <v>70860</v>
          </cell>
          <cell r="B488" t="str">
            <v>CHAVE REVERSORA ROTATIVA (COMUTAD.) TRIPOLAR 40A</v>
          </cell>
          <cell r="C488" t="str">
            <v xml:space="preserve">Un    </v>
          </cell>
          <cell r="D488">
            <v>205.5</v>
          </cell>
          <cell r="E488">
            <v>95.14</v>
          </cell>
          <cell r="F488">
            <v>300.64</v>
          </cell>
        </row>
        <row r="489">
          <cell r="A489">
            <v>70861</v>
          </cell>
          <cell r="B489" t="str">
            <v>CHAVE REVERSORA ROTATIVA (COMUTAD.) TRIPOLAR 63A</v>
          </cell>
          <cell r="C489" t="str">
            <v xml:space="preserve">Un    </v>
          </cell>
          <cell r="D489">
            <v>257</v>
          </cell>
          <cell r="E489">
            <v>101.28</v>
          </cell>
          <cell r="F489">
            <v>358.28</v>
          </cell>
        </row>
        <row r="490">
          <cell r="A490">
            <v>70862</v>
          </cell>
          <cell r="B490" t="str">
            <v>CHAVE REVERSORA ROTATIVA (COMUTAD.) TRIPOLAR 100A</v>
          </cell>
          <cell r="C490" t="str">
            <v xml:space="preserve">Un    </v>
          </cell>
          <cell r="D490">
            <v>753.72</v>
          </cell>
          <cell r="E490">
            <v>113.55</v>
          </cell>
          <cell r="F490">
            <v>867.27</v>
          </cell>
        </row>
        <row r="491">
          <cell r="A491">
            <v>70880</v>
          </cell>
          <cell r="B491" t="str">
            <v>CHAVE TRIPOLAR TIPO PACCO 100-A</v>
          </cell>
          <cell r="C491" t="str">
            <v xml:space="preserve">Un    </v>
          </cell>
          <cell r="D491">
            <v>383.49</v>
          </cell>
          <cell r="E491">
            <v>107.42</v>
          </cell>
          <cell r="F491">
            <v>490.91</v>
          </cell>
        </row>
        <row r="492">
          <cell r="A492">
            <v>70890</v>
          </cell>
          <cell r="B492" t="str">
            <v>CHAVE TRIPOLAR TIPO PACCO 16-A</v>
          </cell>
          <cell r="C492" t="str">
            <v xml:space="preserve">Un    </v>
          </cell>
          <cell r="D492">
            <v>96.42</v>
          </cell>
          <cell r="E492">
            <v>70.59</v>
          </cell>
          <cell r="F492">
            <v>167.01</v>
          </cell>
        </row>
        <row r="493">
          <cell r="A493">
            <v>70891</v>
          </cell>
          <cell r="B493" t="str">
            <v>CHAVE TRIPOLAR TIPO PACCO 20-A</v>
          </cell>
          <cell r="C493" t="str">
            <v xml:space="preserve">Un    </v>
          </cell>
          <cell r="D493">
            <v>97.44</v>
          </cell>
          <cell r="E493">
            <v>76.73</v>
          </cell>
          <cell r="F493">
            <v>174.17</v>
          </cell>
        </row>
        <row r="494">
          <cell r="A494">
            <v>70892</v>
          </cell>
          <cell r="B494" t="str">
            <v>CHAVE TRIPOLAR TIPO PACCO 32A</v>
          </cell>
          <cell r="C494" t="str">
            <v xml:space="preserve">Un    </v>
          </cell>
          <cell r="D494">
            <v>132.12</v>
          </cell>
          <cell r="E494">
            <v>82.86</v>
          </cell>
          <cell r="F494">
            <v>214.98</v>
          </cell>
        </row>
        <row r="495">
          <cell r="A495">
            <v>70893</v>
          </cell>
          <cell r="B495" t="str">
            <v>CHAVE TRIPOLAR TIPO PACCO 40A</v>
          </cell>
          <cell r="C495" t="str">
            <v xml:space="preserve">Un    </v>
          </cell>
          <cell r="D495">
            <v>327.64999999999998</v>
          </cell>
          <cell r="E495">
            <v>89</v>
          </cell>
          <cell r="F495">
            <v>416.65</v>
          </cell>
        </row>
        <row r="496">
          <cell r="A496">
            <v>70894</v>
          </cell>
          <cell r="B496" t="str">
            <v>CHAVE TRIPOLAR TIPO PACCO 63-A</v>
          </cell>
          <cell r="C496" t="str">
            <v xml:space="preserve">Un    </v>
          </cell>
          <cell r="D496">
            <v>388.11</v>
          </cell>
          <cell r="E496">
            <v>95.14</v>
          </cell>
          <cell r="F496">
            <v>483.25</v>
          </cell>
        </row>
        <row r="497">
          <cell r="A497">
            <v>70910</v>
          </cell>
          <cell r="B497" t="str">
            <v>CHUMBADOR PARA CANTONEIRA D = 1/4"</v>
          </cell>
          <cell r="C497" t="str">
            <v xml:space="preserve">Un    </v>
          </cell>
          <cell r="D497">
            <v>1.82</v>
          </cell>
          <cell r="E497">
            <v>0</v>
          </cell>
          <cell r="F497">
            <v>1.82</v>
          </cell>
        </row>
        <row r="498">
          <cell r="A498">
            <v>70911</v>
          </cell>
          <cell r="B498" t="str">
            <v>CHUMBADOR PARA CANTONEIRA D = 3/8"</v>
          </cell>
          <cell r="C498" t="str">
            <v xml:space="preserve">Un    </v>
          </cell>
          <cell r="D498">
            <v>2.71</v>
          </cell>
          <cell r="E498">
            <v>0</v>
          </cell>
          <cell r="F498">
            <v>2.71</v>
          </cell>
        </row>
        <row r="499">
          <cell r="A499">
            <v>70920</v>
          </cell>
          <cell r="B499" t="str">
            <v>CINTA DE ACO GALVANIZADO DIAM.190 MM</v>
          </cell>
          <cell r="C499" t="str">
            <v xml:space="preserve">Un    </v>
          </cell>
          <cell r="D499">
            <v>50.89</v>
          </cell>
          <cell r="E499">
            <v>6.13</v>
          </cell>
          <cell r="F499">
            <v>57.02</v>
          </cell>
        </row>
        <row r="500">
          <cell r="A500">
            <v>70921</v>
          </cell>
          <cell r="B500" t="str">
            <v>CINTA DE ACO GALVANIZADO DIAM.220 MM</v>
          </cell>
          <cell r="C500" t="str">
            <v xml:space="preserve">Un    </v>
          </cell>
          <cell r="D500">
            <v>52.8</v>
          </cell>
          <cell r="E500">
            <v>6.13</v>
          </cell>
          <cell r="F500">
            <v>58.93</v>
          </cell>
        </row>
        <row r="501">
          <cell r="A501">
            <v>70922</v>
          </cell>
          <cell r="B501" t="str">
            <v>CINTA DE ACO GALVANIZADO DIAM.230MM</v>
          </cell>
          <cell r="C501" t="str">
            <v xml:space="preserve">Un    </v>
          </cell>
          <cell r="D501">
            <v>56.92</v>
          </cell>
          <cell r="E501">
            <v>6.13</v>
          </cell>
          <cell r="F501">
            <v>63.05</v>
          </cell>
        </row>
        <row r="502">
          <cell r="A502">
            <v>70924</v>
          </cell>
          <cell r="B502" t="str">
            <v xml:space="preserve">CONDULETE DE PVC - CAIXA COM 5 ENTRADAS </v>
          </cell>
          <cell r="C502" t="str">
            <v xml:space="preserve">un    </v>
          </cell>
          <cell r="D502">
            <v>6.04</v>
          </cell>
          <cell r="E502">
            <v>10.43</v>
          </cell>
          <cell r="F502">
            <v>16.47</v>
          </cell>
        </row>
        <row r="503">
          <cell r="A503">
            <v>70925</v>
          </cell>
          <cell r="B503" t="str">
            <v xml:space="preserve">CONDULETE DE PVC - ADAPTADOR DE SAÍDA 3/4"  </v>
          </cell>
          <cell r="C503" t="str">
            <v xml:space="preserve">un    </v>
          </cell>
          <cell r="D503">
            <v>1.21</v>
          </cell>
          <cell r="E503">
            <v>2.46</v>
          </cell>
          <cell r="F503">
            <v>3.67</v>
          </cell>
        </row>
        <row r="504">
          <cell r="A504">
            <v>70926</v>
          </cell>
          <cell r="B504" t="str">
            <v xml:space="preserve">CONDULETE DE PVC - ADAPTADOR DE SAÍDA 1" </v>
          </cell>
          <cell r="C504" t="str">
            <v xml:space="preserve">un    </v>
          </cell>
          <cell r="D504">
            <v>1.58</v>
          </cell>
          <cell r="E504">
            <v>2.46</v>
          </cell>
          <cell r="F504">
            <v>4.04</v>
          </cell>
        </row>
        <row r="505">
          <cell r="A505">
            <v>70927</v>
          </cell>
          <cell r="B505" t="str">
            <v xml:space="preserve">CONDULETE DE PVC - TAMPÃO DE 3/4"  </v>
          </cell>
          <cell r="C505" t="str">
            <v xml:space="preserve">un    </v>
          </cell>
          <cell r="D505">
            <v>1.6</v>
          </cell>
          <cell r="E505">
            <v>0.92</v>
          </cell>
          <cell r="F505">
            <v>2.52</v>
          </cell>
        </row>
        <row r="506">
          <cell r="A506">
            <v>70928</v>
          </cell>
          <cell r="B506" t="str">
            <v xml:space="preserve">CONDULETE DE PVC - TAMPÃO DE 1"  </v>
          </cell>
          <cell r="C506" t="str">
            <v xml:space="preserve">un    </v>
          </cell>
          <cell r="D506">
            <v>1.66</v>
          </cell>
          <cell r="E506">
            <v>0.92</v>
          </cell>
          <cell r="F506">
            <v>2.58</v>
          </cell>
        </row>
        <row r="507">
          <cell r="A507">
            <v>70929</v>
          </cell>
          <cell r="B507" t="str">
            <v xml:space="preserve">CONDULETE METÁLICO - CAIXA COM 5 ENTRADAS </v>
          </cell>
          <cell r="C507" t="str">
            <v xml:space="preserve">un    </v>
          </cell>
          <cell r="D507">
            <v>8.44</v>
          </cell>
          <cell r="E507">
            <v>10.43</v>
          </cell>
          <cell r="F507">
            <v>18.87</v>
          </cell>
        </row>
        <row r="508">
          <cell r="A508">
            <v>70930</v>
          </cell>
          <cell r="B508" t="str">
            <v xml:space="preserve">CONDULETE METÁLICO - ADAPTADOR DE SAÍDA 3/4" </v>
          </cell>
          <cell r="C508" t="str">
            <v xml:space="preserve">un    </v>
          </cell>
          <cell r="D508">
            <v>2.14</v>
          </cell>
          <cell r="E508">
            <v>2.46</v>
          </cell>
          <cell r="F508">
            <v>4.5999999999999996</v>
          </cell>
        </row>
        <row r="509">
          <cell r="A509">
            <v>70931</v>
          </cell>
          <cell r="B509" t="str">
            <v>CONDULETE METÁLICO - ADAPTADOR DE SAÍDA 1"</v>
          </cell>
          <cell r="C509" t="str">
            <v xml:space="preserve">un    </v>
          </cell>
          <cell r="D509">
            <v>2.89</v>
          </cell>
          <cell r="E509">
            <v>2.46</v>
          </cell>
          <cell r="F509">
            <v>5.35</v>
          </cell>
        </row>
        <row r="510">
          <cell r="A510">
            <v>70932</v>
          </cell>
          <cell r="B510" t="str">
            <v xml:space="preserve">CONDULETE METÁLICO - TAMPÃO DE 3/4" </v>
          </cell>
          <cell r="C510" t="str">
            <v xml:space="preserve">un    </v>
          </cell>
          <cell r="D510">
            <v>0.25</v>
          </cell>
          <cell r="E510">
            <v>0.92</v>
          </cell>
          <cell r="F510">
            <v>1.17</v>
          </cell>
        </row>
        <row r="511">
          <cell r="A511">
            <v>70933</v>
          </cell>
          <cell r="B511" t="str">
            <v xml:space="preserve">CONDULETE METÁLICO - TAMPÃO DE 1" </v>
          </cell>
          <cell r="C511" t="str">
            <v xml:space="preserve">un    </v>
          </cell>
          <cell r="D511">
            <v>0.26</v>
          </cell>
          <cell r="E511">
            <v>0.92</v>
          </cell>
          <cell r="F511">
            <v>1.18</v>
          </cell>
        </row>
        <row r="512">
          <cell r="A512">
            <v>71016</v>
          </cell>
          <cell r="B512" t="str">
            <v>CONECTOR DE COMPRESSÃO FORMATO H PARA CABO 25 A 70 MM2</v>
          </cell>
          <cell r="C512" t="str">
            <v xml:space="preserve">un    </v>
          </cell>
          <cell r="D512">
            <v>7</v>
          </cell>
          <cell r="E512">
            <v>12.28</v>
          </cell>
          <cell r="F512">
            <v>19.28</v>
          </cell>
        </row>
        <row r="513">
          <cell r="A513">
            <v>71020</v>
          </cell>
          <cell r="B513" t="str">
            <v>CONECTOR PARALELO DE ALUMÍNIO CA/CU 10-1/0 COM 01 PARAFUSO</v>
          </cell>
          <cell r="C513" t="str">
            <v xml:space="preserve">Un    </v>
          </cell>
          <cell r="D513">
            <v>11.56</v>
          </cell>
          <cell r="E513">
            <v>13.81</v>
          </cell>
          <cell r="F513">
            <v>25.37</v>
          </cell>
        </row>
        <row r="514">
          <cell r="A514">
            <v>71026</v>
          </cell>
          <cell r="B514" t="str">
            <v>CONECTOR MACHO RJ-45 CAT. 6</v>
          </cell>
          <cell r="C514" t="str">
            <v xml:space="preserve">Un    </v>
          </cell>
          <cell r="D514">
            <v>2.35</v>
          </cell>
          <cell r="E514">
            <v>1.54</v>
          </cell>
          <cell r="F514">
            <v>3.89</v>
          </cell>
        </row>
        <row r="515">
          <cell r="A515">
            <v>71030</v>
          </cell>
          <cell r="B515" t="str">
            <v>CONECTOR TIPO PARAFUSO FENDIDO 4 MM2</v>
          </cell>
          <cell r="C515" t="str">
            <v xml:space="preserve">Un    </v>
          </cell>
          <cell r="D515">
            <v>4.2699999999999996</v>
          </cell>
          <cell r="E515">
            <v>4.6100000000000003</v>
          </cell>
          <cell r="F515">
            <v>8.8800000000000008</v>
          </cell>
        </row>
        <row r="516">
          <cell r="A516">
            <v>71031</v>
          </cell>
          <cell r="B516" t="str">
            <v>CONECTOR TIPO PARAFUSO FENDIDO 6 MM2</v>
          </cell>
          <cell r="C516" t="str">
            <v xml:space="preserve">Un    </v>
          </cell>
          <cell r="D516">
            <v>5.38</v>
          </cell>
          <cell r="E516">
            <v>4.6100000000000003</v>
          </cell>
          <cell r="F516">
            <v>9.99</v>
          </cell>
        </row>
        <row r="517">
          <cell r="A517">
            <v>71032</v>
          </cell>
          <cell r="B517" t="str">
            <v>CONECTOR TIPO PARAFUSO FENDIDO 10 MM2</v>
          </cell>
          <cell r="C517" t="str">
            <v xml:space="preserve">Un    </v>
          </cell>
          <cell r="D517">
            <v>6.28</v>
          </cell>
          <cell r="E517">
            <v>6.13</v>
          </cell>
          <cell r="F517">
            <v>12.41</v>
          </cell>
        </row>
        <row r="518">
          <cell r="A518">
            <v>71033</v>
          </cell>
          <cell r="B518" t="str">
            <v>CONECTOR TIPO PARAFUSO FENDIDO 16 MM2</v>
          </cell>
          <cell r="C518" t="str">
            <v xml:space="preserve">Un    </v>
          </cell>
          <cell r="D518">
            <v>8.02</v>
          </cell>
          <cell r="E518">
            <v>6.13</v>
          </cell>
          <cell r="F518">
            <v>14.15</v>
          </cell>
        </row>
        <row r="519">
          <cell r="A519">
            <v>71034</v>
          </cell>
          <cell r="B519" t="str">
            <v>CONECTOR TIPO PARAFUSO FENDIDO 25 MM2</v>
          </cell>
          <cell r="C519" t="str">
            <v xml:space="preserve">Un    </v>
          </cell>
          <cell r="D519">
            <v>9.0500000000000007</v>
          </cell>
          <cell r="E519">
            <v>9.2100000000000009</v>
          </cell>
          <cell r="F519">
            <v>18.260000000000002</v>
          </cell>
        </row>
        <row r="520">
          <cell r="A520">
            <v>71035</v>
          </cell>
          <cell r="B520" t="str">
            <v>CONECTOR TIPO PARAFUSO FENDIDO 35 MM2</v>
          </cell>
          <cell r="C520" t="str">
            <v xml:space="preserve">Un    </v>
          </cell>
          <cell r="D520">
            <v>11.02</v>
          </cell>
          <cell r="E520">
            <v>9.2100000000000009</v>
          </cell>
          <cell r="F520">
            <v>20.23</v>
          </cell>
        </row>
        <row r="521">
          <cell r="A521">
            <v>71036</v>
          </cell>
          <cell r="B521" t="str">
            <v>CONECTOR TIPO PARAFUSO FENDIDO 50 MM2</v>
          </cell>
          <cell r="C521" t="str">
            <v xml:space="preserve">Un    </v>
          </cell>
          <cell r="D521">
            <v>14.06</v>
          </cell>
          <cell r="E521">
            <v>12.28</v>
          </cell>
          <cell r="F521">
            <v>26.34</v>
          </cell>
        </row>
        <row r="522">
          <cell r="A522">
            <v>71037</v>
          </cell>
          <cell r="B522" t="str">
            <v>CONECTOR TIPO PARAFUSO FENDIDO 70 MM2</v>
          </cell>
          <cell r="C522" t="str">
            <v xml:space="preserve">Un    </v>
          </cell>
          <cell r="D522">
            <v>21.64</v>
          </cell>
          <cell r="E522">
            <v>12.28</v>
          </cell>
          <cell r="F522">
            <v>33.92</v>
          </cell>
        </row>
        <row r="523">
          <cell r="A523">
            <v>71038</v>
          </cell>
          <cell r="B523" t="str">
            <v>CONECTOR TIPO PARAFUSO FENDIDO 95 MM2</v>
          </cell>
          <cell r="C523" t="str">
            <v xml:space="preserve">Un    </v>
          </cell>
          <cell r="D523">
            <v>32.22</v>
          </cell>
          <cell r="E523">
            <v>15.35</v>
          </cell>
          <cell r="F523">
            <v>47.57</v>
          </cell>
        </row>
        <row r="524">
          <cell r="A524">
            <v>71039</v>
          </cell>
          <cell r="B524" t="str">
            <v>CONECTOR TIPO PARAFUSO FENDIDO 120 MM2</v>
          </cell>
          <cell r="C524" t="str">
            <v xml:space="preserve">Un    </v>
          </cell>
          <cell r="D524">
            <v>33.99</v>
          </cell>
          <cell r="E524">
            <v>15.35</v>
          </cell>
          <cell r="F524">
            <v>49.34</v>
          </cell>
        </row>
        <row r="525">
          <cell r="A525">
            <v>71040</v>
          </cell>
          <cell r="B525" t="str">
            <v>CONECTOR TIPO PARAFUSO FENDIDO 150 MM2</v>
          </cell>
          <cell r="C525" t="str">
            <v xml:space="preserve">Un    </v>
          </cell>
          <cell r="D525">
            <v>40.17</v>
          </cell>
          <cell r="E525">
            <v>18.41</v>
          </cell>
          <cell r="F525">
            <v>58.58</v>
          </cell>
        </row>
        <row r="526">
          <cell r="A526">
            <v>71041</v>
          </cell>
          <cell r="B526" t="str">
            <v>CONECTOR TIPO PARAFUSO FENDIDO 185 MM2</v>
          </cell>
          <cell r="C526" t="str">
            <v xml:space="preserve">Un    </v>
          </cell>
          <cell r="D526">
            <v>56.74</v>
          </cell>
          <cell r="E526">
            <v>18.41</v>
          </cell>
          <cell r="F526">
            <v>75.150000000000006</v>
          </cell>
        </row>
        <row r="527">
          <cell r="A527">
            <v>71043</v>
          </cell>
          <cell r="B527" t="str">
            <v>CONECTOR TRIPOLAR EM PORCELANA PARA FIOS DE ATÉ 10MM2 (BORNES) 50A-250V (CHUVEIRO)</v>
          </cell>
          <cell r="C527" t="str">
            <v xml:space="preserve">un    </v>
          </cell>
          <cell r="D527">
            <v>3.83</v>
          </cell>
          <cell r="E527">
            <v>8.9</v>
          </cell>
          <cell r="F527">
            <v>12.73</v>
          </cell>
        </row>
        <row r="528">
          <cell r="A528">
            <v>71060</v>
          </cell>
          <cell r="B528" t="str">
            <v>CONTATOR TRIPOLAR - 9A, 500V NOMINAL, COMANDO 220V,  CATEGORIA AC-3</v>
          </cell>
          <cell r="C528" t="str">
            <v xml:space="preserve">Un    </v>
          </cell>
          <cell r="D528">
            <v>76.959999999999994</v>
          </cell>
          <cell r="E528">
            <v>61.38</v>
          </cell>
          <cell r="F528">
            <v>138.34</v>
          </cell>
        </row>
        <row r="529">
          <cell r="A529">
            <v>71061</v>
          </cell>
          <cell r="B529" t="str">
            <v>CONTATOR TRIPOLAR - 12A, 500V NOMINAL, COMANDO 220V, CATEGORIA AC-3.</v>
          </cell>
          <cell r="C529" t="str">
            <v xml:space="preserve">Un    </v>
          </cell>
          <cell r="D529">
            <v>77.150000000000006</v>
          </cell>
          <cell r="E529">
            <v>64.45</v>
          </cell>
          <cell r="F529">
            <v>141.6</v>
          </cell>
        </row>
        <row r="530">
          <cell r="A530">
            <v>71062</v>
          </cell>
          <cell r="B530" t="str">
            <v>CONTATOR TRIPOLAR - 16A, 500V NOMINAL, COMANDO 220V, CATEGORIA AC-3.</v>
          </cell>
          <cell r="C530" t="str">
            <v xml:space="preserve">Un    </v>
          </cell>
          <cell r="D530">
            <v>96.26</v>
          </cell>
          <cell r="E530">
            <v>67.510000000000005</v>
          </cell>
          <cell r="F530">
            <v>163.77000000000001</v>
          </cell>
        </row>
        <row r="531">
          <cell r="A531">
            <v>71063</v>
          </cell>
          <cell r="B531" t="str">
            <v>CONTATOR TRIPOLAR - 25A, 500V NOMINAL, 220V COMANDO, CATEGORIA AC-3.</v>
          </cell>
          <cell r="C531" t="str">
            <v xml:space="preserve">Un    </v>
          </cell>
          <cell r="D531">
            <v>106.24</v>
          </cell>
          <cell r="E531">
            <v>70.59</v>
          </cell>
          <cell r="F531">
            <v>176.83</v>
          </cell>
        </row>
        <row r="532">
          <cell r="A532">
            <v>71064</v>
          </cell>
          <cell r="B532" t="str">
            <v>CONTATOR TRIPOLAR - 32A, 500V NOMINAL, COMANDO 220V, CATEGORIA AC-3.</v>
          </cell>
          <cell r="C532" t="str">
            <v xml:space="preserve">Un    </v>
          </cell>
          <cell r="D532">
            <v>166.25</v>
          </cell>
          <cell r="E532">
            <v>73.66</v>
          </cell>
          <cell r="F532">
            <v>239.91</v>
          </cell>
        </row>
        <row r="533">
          <cell r="A533">
            <v>71073</v>
          </cell>
          <cell r="B533" t="str">
            <v>CONTATOR TRIPOLAR - 50A, 500V NOMINAL, COMANDO 220V, CATEGORIA AC-3.</v>
          </cell>
          <cell r="C533" t="str">
            <v xml:space="preserve">un    </v>
          </cell>
          <cell r="D533">
            <v>260</v>
          </cell>
          <cell r="E533">
            <v>76.73</v>
          </cell>
          <cell r="F533">
            <v>336.73</v>
          </cell>
        </row>
        <row r="534">
          <cell r="A534">
            <v>71074</v>
          </cell>
          <cell r="B534" t="str">
            <v>CONTATOR TRIPOLAR - 65A, 500V NOMINAL, COMANDO 220V, CATEGORIA AC-3.</v>
          </cell>
          <cell r="C534" t="str">
            <v xml:space="preserve">un    </v>
          </cell>
          <cell r="D534">
            <v>440.51</v>
          </cell>
          <cell r="E534">
            <v>79.790000000000006</v>
          </cell>
          <cell r="F534">
            <v>520.29999999999995</v>
          </cell>
        </row>
        <row r="535">
          <cell r="A535">
            <v>71075</v>
          </cell>
          <cell r="B535" t="str">
            <v>CONTATOR TRIPOLAR - 80A, 500V NOMINAL, COMANDO 220V, CATEGORIA AC-3.</v>
          </cell>
          <cell r="C535" t="str">
            <v xml:space="preserve">un    </v>
          </cell>
          <cell r="D535">
            <v>502.95</v>
          </cell>
          <cell r="E535">
            <v>82.86</v>
          </cell>
          <cell r="F535">
            <v>585.80999999999995</v>
          </cell>
        </row>
        <row r="536">
          <cell r="A536">
            <v>71096</v>
          </cell>
          <cell r="B536" t="str">
            <v>COTOVELO EXTERNO PARA CANALETA (LINHA X OU EQUIVALENTE) 20X12 MM</v>
          </cell>
          <cell r="C536" t="str">
            <v xml:space="preserve">un    </v>
          </cell>
          <cell r="D536">
            <v>2.13</v>
          </cell>
          <cell r="E536">
            <v>2.15</v>
          </cell>
          <cell r="F536">
            <v>4.28</v>
          </cell>
        </row>
        <row r="537">
          <cell r="A537">
            <v>71097</v>
          </cell>
          <cell r="B537" t="str">
            <v>COTOVELO EXTERNO PARA CANALETA (LINHA X OU EQUIVALENTE) 32X16 MM</v>
          </cell>
          <cell r="C537" t="str">
            <v xml:space="preserve">un    </v>
          </cell>
          <cell r="D537">
            <v>3.42</v>
          </cell>
          <cell r="E537">
            <v>3.07</v>
          </cell>
          <cell r="F537">
            <v>6.49</v>
          </cell>
        </row>
        <row r="538">
          <cell r="A538">
            <v>71098</v>
          </cell>
          <cell r="B538" t="str">
            <v>COTOVELO EXTERNO PARA CANALETA (LINHA X OU EQUIVALENTE) 40X16 MM</v>
          </cell>
          <cell r="C538" t="str">
            <v xml:space="preserve">un    </v>
          </cell>
          <cell r="D538">
            <v>4.0599999999999996</v>
          </cell>
          <cell r="E538">
            <v>3.07</v>
          </cell>
          <cell r="F538">
            <v>7.13</v>
          </cell>
        </row>
        <row r="539">
          <cell r="A539">
            <v>71099</v>
          </cell>
          <cell r="B539" t="str">
            <v>COTOVELO EXTERNO PARA CANALETA (LINHA X OU EQUIVALENTE) 50X20 MM</v>
          </cell>
          <cell r="C539" t="str">
            <v xml:space="preserve">un    </v>
          </cell>
          <cell r="D539">
            <v>5.49</v>
          </cell>
          <cell r="E539">
            <v>3.07</v>
          </cell>
          <cell r="F539">
            <v>8.56</v>
          </cell>
        </row>
        <row r="540">
          <cell r="A540">
            <v>71100</v>
          </cell>
          <cell r="B540" t="str">
            <v>COTOVELO EXTERNO PARA CANALETA (LINHA X OU EQUIVALENTE) 110X20 MM</v>
          </cell>
          <cell r="C540" t="str">
            <v xml:space="preserve">Un    </v>
          </cell>
          <cell r="D540">
            <v>16.809999999999999</v>
          </cell>
          <cell r="E540">
            <v>3.69</v>
          </cell>
          <cell r="F540">
            <v>20.5</v>
          </cell>
        </row>
        <row r="541">
          <cell r="A541">
            <v>71101</v>
          </cell>
          <cell r="B541" t="str">
            <v>COTOVELO INTERNO PARA CANALETA (LINHA X OU EQUIVALENTE) 20X12 MM</v>
          </cell>
          <cell r="C541" t="str">
            <v xml:space="preserve">Un    </v>
          </cell>
          <cell r="D541">
            <v>2.0499999999999998</v>
          </cell>
          <cell r="E541">
            <v>2.15</v>
          </cell>
          <cell r="F541">
            <v>4.2</v>
          </cell>
        </row>
        <row r="542">
          <cell r="A542">
            <v>71102</v>
          </cell>
          <cell r="B542" t="str">
            <v>COTOVELO INTERNO PARA CANALETA (LINHA X OU EQUIVALENTE) 32X16 MM</v>
          </cell>
          <cell r="C542" t="str">
            <v xml:space="preserve">un    </v>
          </cell>
          <cell r="D542">
            <v>3.28</v>
          </cell>
          <cell r="E542">
            <v>3.07</v>
          </cell>
          <cell r="F542">
            <v>6.35</v>
          </cell>
        </row>
        <row r="543">
          <cell r="A543">
            <v>71103</v>
          </cell>
          <cell r="B543" t="str">
            <v>COTOVELO INTERNO PARA CANALETA (LINHA X OU EQUIVALENTE) 40X16 MM</v>
          </cell>
          <cell r="C543" t="str">
            <v xml:space="preserve">un    </v>
          </cell>
          <cell r="D543">
            <v>8.1199999999999992</v>
          </cell>
          <cell r="E543">
            <v>3.07</v>
          </cell>
          <cell r="F543">
            <v>11.19</v>
          </cell>
        </row>
        <row r="544">
          <cell r="A544">
            <v>71104</v>
          </cell>
          <cell r="B544" t="str">
            <v>COTOVELO INTERNO PARA CANALETA (LINHA X OU EQUIVALENTE) 50X20 MM</v>
          </cell>
          <cell r="C544" t="str">
            <v xml:space="preserve">un    </v>
          </cell>
          <cell r="D544">
            <v>9.57</v>
          </cell>
          <cell r="E544">
            <v>3.07</v>
          </cell>
          <cell r="F544">
            <v>12.64</v>
          </cell>
        </row>
        <row r="545">
          <cell r="A545">
            <v>71105</v>
          </cell>
          <cell r="B545" t="str">
            <v>COTOVELO INTERNO PARA CANALETA (LINHA X OU EQUIVALENTE) 110X20 MM</v>
          </cell>
          <cell r="C545" t="str">
            <v xml:space="preserve">un    </v>
          </cell>
          <cell r="D545">
            <v>15.9</v>
          </cell>
          <cell r="E545">
            <v>3.69</v>
          </cell>
          <cell r="F545">
            <v>19.59</v>
          </cell>
        </row>
        <row r="546">
          <cell r="A546">
            <v>71110</v>
          </cell>
          <cell r="B546" t="str">
            <v>CRUZETA POLIMÉRICA 90X112X2400 MM</v>
          </cell>
          <cell r="C546" t="str">
            <v xml:space="preserve">Un    </v>
          </cell>
          <cell r="D546">
            <v>470.96</v>
          </cell>
          <cell r="E546">
            <v>14.12</v>
          </cell>
          <cell r="F546">
            <v>485.08</v>
          </cell>
        </row>
        <row r="547">
          <cell r="A547">
            <v>71111</v>
          </cell>
          <cell r="B547" t="str">
            <v>CRUZETA HORIZONTAL 90º PARA ELETROCALHA 50X50 MM</v>
          </cell>
          <cell r="C547" t="str">
            <v xml:space="preserve">Un    </v>
          </cell>
          <cell r="D547">
            <v>16.010000000000002</v>
          </cell>
          <cell r="E547">
            <v>6.13</v>
          </cell>
          <cell r="F547">
            <v>22.14</v>
          </cell>
        </row>
        <row r="548">
          <cell r="A548">
            <v>71115</v>
          </cell>
          <cell r="B548" t="str">
            <v>CURVA DE INVERSAO PARA ELETROCALHA 50 X 50 MM</v>
          </cell>
          <cell r="C548" t="str">
            <v xml:space="preserve">Un    </v>
          </cell>
          <cell r="D548">
            <v>18.87</v>
          </cell>
          <cell r="E548">
            <v>4.92</v>
          </cell>
          <cell r="F548">
            <v>23.79</v>
          </cell>
        </row>
        <row r="549">
          <cell r="A549">
            <v>71120</v>
          </cell>
          <cell r="B549" t="str">
            <v>CURVA 90 GRAUS AÇO ZINCADO DIÂMETRO 1/2"</v>
          </cell>
          <cell r="C549" t="str">
            <v xml:space="preserve">Un    </v>
          </cell>
          <cell r="D549">
            <v>3.45</v>
          </cell>
          <cell r="E549">
            <v>3.07</v>
          </cell>
          <cell r="F549">
            <v>6.52</v>
          </cell>
        </row>
        <row r="550">
          <cell r="A550">
            <v>71121</v>
          </cell>
          <cell r="B550" t="str">
            <v>CURVA 90 GRAUS AÇO ZINCADO DIÂMETRO 3/4"</v>
          </cell>
          <cell r="C550" t="str">
            <v xml:space="preserve">Un    </v>
          </cell>
          <cell r="D550">
            <v>4.55</v>
          </cell>
          <cell r="E550">
            <v>3.99</v>
          </cell>
          <cell r="F550">
            <v>8.5399999999999991</v>
          </cell>
        </row>
        <row r="551">
          <cell r="A551">
            <v>71122</v>
          </cell>
          <cell r="B551" t="str">
            <v>CURVA 90 GRAUS AÇO ZINCADO DIÂMETRO 1"</v>
          </cell>
          <cell r="C551" t="str">
            <v xml:space="preserve">Un    </v>
          </cell>
          <cell r="D551">
            <v>5.31</v>
          </cell>
          <cell r="E551">
            <v>4.3</v>
          </cell>
          <cell r="F551">
            <v>9.61</v>
          </cell>
        </row>
        <row r="552">
          <cell r="A552">
            <v>71123</v>
          </cell>
          <cell r="B552" t="str">
            <v>CURVA 90 GRAUS AÇO ZINCADO DIÂMETRO 1.1/4"</v>
          </cell>
          <cell r="C552" t="str">
            <v xml:space="preserve">Un    </v>
          </cell>
          <cell r="D552">
            <v>10.36</v>
          </cell>
          <cell r="E552">
            <v>9.2100000000000009</v>
          </cell>
          <cell r="F552">
            <v>19.57</v>
          </cell>
        </row>
        <row r="553">
          <cell r="A553">
            <v>71124</v>
          </cell>
          <cell r="B553" t="str">
            <v>CURVA 90 GRAUS AÇO ZINCADO DIÂMETRO 1.1/2"</v>
          </cell>
          <cell r="C553" t="str">
            <v xml:space="preserve">Un    </v>
          </cell>
          <cell r="D553">
            <v>17.03</v>
          </cell>
          <cell r="E553">
            <v>10.74</v>
          </cell>
          <cell r="F553">
            <v>27.77</v>
          </cell>
        </row>
        <row r="554">
          <cell r="A554">
            <v>71125</v>
          </cell>
          <cell r="B554" t="str">
            <v>CURVA 90 GRAUS AÇO ZINCADO DIÂMETRO 2"</v>
          </cell>
          <cell r="C554" t="str">
            <v xml:space="preserve">Un    </v>
          </cell>
          <cell r="D554">
            <v>29.87</v>
          </cell>
          <cell r="E554">
            <v>14.43</v>
          </cell>
          <cell r="F554">
            <v>44.3</v>
          </cell>
        </row>
        <row r="555">
          <cell r="A555">
            <v>71126</v>
          </cell>
          <cell r="B555" t="str">
            <v>CURVA 90 GRAUS AÇO ZINCADO DIÂMETRO 2.1/2"</v>
          </cell>
          <cell r="C555" t="str">
            <v xml:space="preserve">Un    </v>
          </cell>
          <cell r="D555">
            <v>46.77</v>
          </cell>
          <cell r="E555">
            <v>30.69</v>
          </cell>
          <cell r="F555">
            <v>77.459999999999994</v>
          </cell>
        </row>
        <row r="556">
          <cell r="A556">
            <v>71127</v>
          </cell>
          <cell r="B556" t="str">
            <v>CURVA 90 GRAUS AÇO ZINCADO DIÂMETRO 3"</v>
          </cell>
          <cell r="C556" t="str">
            <v xml:space="preserve">Un    </v>
          </cell>
          <cell r="D556">
            <v>65.930000000000007</v>
          </cell>
          <cell r="E556">
            <v>46.04</v>
          </cell>
          <cell r="F556">
            <v>111.97</v>
          </cell>
        </row>
        <row r="557">
          <cell r="A557">
            <v>71128</v>
          </cell>
          <cell r="B557" t="str">
            <v>CURVA 90 GRAUS AÇO ZINCADO DIÂMETRO 4"</v>
          </cell>
          <cell r="C557" t="str">
            <v xml:space="preserve">Un    </v>
          </cell>
          <cell r="D557">
            <v>162.91</v>
          </cell>
          <cell r="E557">
            <v>55.25</v>
          </cell>
          <cell r="F557">
            <v>218.16</v>
          </cell>
        </row>
        <row r="558">
          <cell r="A558">
            <v>71140</v>
          </cell>
          <cell r="B558" t="str">
            <v>CURVA DE 90 GRAUS DE PVC RIGIDO DIAM.1/2"</v>
          </cell>
          <cell r="C558" t="str">
            <v xml:space="preserve">Un    </v>
          </cell>
          <cell r="D558">
            <v>1.96</v>
          </cell>
          <cell r="E558">
            <v>2.15</v>
          </cell>
          <cell r="F558">
            <v>4.1100000000000003</v>
          </cell>
        </row>
        <row r="559">
          <cell r="A559">
            <v>71141</v>
          </cell>
          <cell r="B559" t="str">
            <v>CURVA DE 90 GRAUS DE PVC RIGIDO DIAM. 3/4"</v>
          </cell>
          <cell r="C559" t="str">
            <v xml:space="preserve">Un    </v>
          </cell>
          <cell r="D559">
            <v>2.4900000000000002</v>
          </cell>
          <cell r="E559">
            <v>3.07</v>
          </cell>
          <cell r="F559">
            <v>5.56</v>
          </cell>
        </row>
        <row r="560">
          <cell r="A560">
            <v>71142</v>
          </cell>
          <cell r="B560" t="str">
            <v>CURVA DE 90 GRAUS DE PVC RIGIDO DIAM. 1"</v>
          </cell>
          <cell r="C560" t="str">
            <v xml:space="preserve">Un    </v>
          </cell>
          <cell r="D560">
            <v>3.66</v>
          </cell>
          <cell r="E560">
            <v>3.99</v>
          </cell>
          <cell r="F560">
            <v>7.65</v>
          </cell>
        </row>
        <row r="561">
          <cell r="A561">
            <v>71143</v>
          </cell>
          <cell r="B561" t="str">
            <v>CURVA DE 90 GRAUS DE PVC RIGIDO DIAM. 1.1/4"</v>
          </cell>
          <cell r="C561" t="str">
            <v xml:space="preserve">Un    </v>
          </cell>
          <cell r="D561">
            <v>3.55</v>
          </cell>
          <cell r="E561">
            <v>6.13</v>
          </cell>
          <cell r="F561">
            <v>9.68</v>
          </cell>
        </row>
        <row r="562">
          <cell r="A562">
            <v>71144</v>
          </cell>
          <cell r="B562" t="str">
            <v>CURVA DE 90 GRAUS DE PVC RIGIDO DIAM. 1.1/2"</v>
          </cell>
          <cell r="C562" t="str">
            <v xml:space="preserve">Un    </v>
          </cell>
          <cell r="D562">
            <v>5.43</v>
          </cell>
          <cell r="E562">
            <v>11.87</v>
          </cell>
          <cell r="F562">
            <v>17.3</v>
          </cell>
        </row>
        <row r="563">
          <cell r="A563">
            <v>71145</v>
          </cell>
          <cell r="B563" t="str">
            <v>CURVA DE 90 GRAUS DE PVC RIGIDO DIAM. 2"</v>
          </cell>
          <cell r="C563" t="str">
            <v xml:space="preserve">Un    </v>
          </cell>
          <cell r="D563">
            <v>6.92</v>
          </cell>
          <cell r="E563">
            <v>11.66</v>
          </cell>
          <cell r="F563">
            <v>18.579999999999998</v>
          </cell>
        </row>
        <row r="564">
          <cell r="A564">
            <v>71146</v>
          </cell>
          <cell r="B564" t="str">
            <v>CURVA DE 90 GRAUS DE PVC RIGIDO DIAM. 2.1/2"</v>
          </cell>
          <cell r="C564" t="str">
            <v xml:space="preserve">Un    </v>
          </cell>
          <cell r="D564">
            <v>18.329999999999998</v>
          </cell>
          <cell r="E564">
            <v>24.56</v>
          </cell>
          <cell r="F564">
            <v>42.89</v>
          </cell>
        </row>
        <row r="565">
          <cell r="A565">
            <v>71147</v>
          </cell>
          <cell r="B565" t="str">
            <v>CURVA DE 90 GRAUS DE PVC RIGIDO DIAM. 3"</v>
          </cell>
          <cell r="C565" t="str">
            <v xml:space="preserve">Un    </v>
          </cell>
          <cell r="D565">
            <v>22.89</v>
          </cell>
          <cell r="E565">
            <v>30.69</v>
          </cell>
          <cell r="F565">
            <v>53.58</v>
          </cell>
        </row>
        <row r="566">
          <cell r="A566">
            <v>71148</v>
          </cell>
          <cell r="B566" t="str">
            <v>CURVA DE 90 GRAUS DE PVC RIGIDO DIAM. 4"</v>
          </cell>
          <cell r="C566" t="str">
            <v xml:space="preserve">Un    </v>
          </cell>
          <cell r="D566">
            <v>38.770000000000003</v>
          </cell>
          <cell r="E566">
            <v>36.82</v>
          </cell>
          <cell r="F566">
            <v>75.59</v>
          </cell>
        </row>
        <row r="567">
          <cell r="A567">
            <v>71150</v>
          </cell>
          <cell r="B567" t="str">
            <v>CURVA DE 90 GRAUS AÇO GALVANIZADO DIAM.1/2"</v>
          </cell>
          <cell r="C567" t="str">
            <v xml:space="preserve">Un    </v>
          </cell>
          <cell r="D567">
            <v>5.57</v>
          </cell>
          <cell r="E567">
            <v>3.07</v>
          </cell>
          <cell r="F567">
            <v>8.64</v>
          </cell>
        </row>
        <row r="568">
          <cell r="A568">
            <v>71151</v>
          </cell>
          <cell r="B568" t="str">
            <v>CURVA DE 90 GRAUS AÇO GALVANIZADO DIAM.3/4"</v>
          </cell>
          <cell r="C568" t="str">
            <v xml:space="preserve">Un    </v>
          </cell>
          <cell r="D568">
            <v>6.19</v>
          </cell>
          <cell r="E568">
            <v>3.99</v>
          </cell>
          <cell r="F568">
            <v>10.18</v>
          </cell>
        </row>
        <row r="569">
          <cell r="A569">
            <v>71152</v>
          </cell>
          <cell r="B569" t="str">
            <v>CURVA DE 90 GRAUS AÇO GALVANIZADO DIAM.1"</v>
          </cell>
          <cell r="C569" t="str">
            <v xml:space="preserve">Un    </v>
          </cell>
          <cell r="D569">
            <v>8.94</v>
          </cell>
          <cell r="E569">
            <v>4.3</v>
          </cell>
          <cell r="F569">
            <v>13.24</v>
          </cell>
        </row>
        <row r="570">
          <cell r="A570">
            <v>71153</v>
          </cell>
          <cell r="B570" t="str">
            <v>CURVA DE 90 GRAUS AÇO GALVANIZADO DIAM.1.1/4"</v>
          </cell>
          <cell r="C570" t="str">
            <v xml:space="preserve">Un    </v>
          </cell>
          <cell r="D570">
            <v>20.16</v>
          </cell>
          <cell r="E570">
            <v>9.2100000000000009</v>
          </cell>
          <cell r="F570">
            <v>29.37</v>
          </cell>
        </row>
        <row r="571">
          <cell r="A571">
            <v>71154</v>
          </cell>
          <cell r="B571" t="str">
            <v>CURVA DE 90 GRAUS AÇO GALVANIZADO DIAM. 1.1/2"</v>
          </cell>
          <cell r="C571" t="str">
            <v xml:space="preserve">Un    </v>
          </cell>
          <cell r="D571">
            <v>27.78</v>
          </cell>
          <cell r="E571">
            <v>10.74</v>
          </cell>
          <cell r="F571">
            <v>38.520000000000003</v>
          </cell>
        </row>
        <row r="572">
          <cell r="A572">
            <v>71155</v>
          </cell>
          <cell r="B572" t="str">
            <v>CURVA DE 90 GRAUS AÇO GALVANIZADO DIAM. 2"</v>
          </cell>
          <cell r="C572" t="str">
            <v xml:space="preserve">Un    </v>
          </cell>
          <cell r="D572">
            <v>35.42</v>
          </cell>
          <cell r="E572">
            <v>14.43</v>
          </cell>
          <cell r="F572">
            <v>49.85</v>
          </cell>
        </row>
        <row r="573">
          <cell r="A573">
            <v>71156</v>
          </cell>
          <cell r="B573" t="str">
            <v>CURVA DE 90 GRAUS AÇO GALVANIZADO DIAM. 2.1/2"</v>
          </cell>
          <cell r="C573" t="str">
            <v xml:space="preserve">Un    </v>
          </cell>
          <cell r="D573">
            <v>92.84</v>
          </cell>
          <cell r="E573">
            <v>30.69</v>
          </cell>
          <cell r="F573">
            <v>123.53</v>
          </cell>
        </row>
        <row r="574">
          <cell r="A574">
            <v>71157</v>
          </cell>
          <cell r="B574" t="str">
            <v>CURVA DE 90 GRAUS AÇO GALVANIZADO DIAM. 3"</v>
          </cell>
          <cell r="C574" t="str">
            <v xml:space="preserve">Un    </v>
          </cell>
          <cell r="D574">
            <v>141.33000000000001</v>
          </cell>
          <cell r="E574">
            <v>46.04</v>
          </cell>
          <cell r="F574">
            <v>187.37</v>
          </cell>
        </row>
        <row r="575">
          <cell r="A575">
            <v>71158</v>
          </cell>
          <cell r="B575" t="str">
            <v>CURVA DE 90 GRAUS AÇO GALVANIZADO DIÂMETRO 4"</v>
          </cell>
          <cell r="C575" t="str">
            <v xml:space="preserve">Un    </v>
          </cell>
          <cell r="D575">
            <v>192.99</v>
          </cell>
          <cell r="E575">
            <v>55.25</v>
          </cell>
          <cell r="F575">
            <v>248.24</v>
          </cell>
        </row>
        <row r="576">
          <cell r="A576">
            <v>71159</v>
          </cell>
          <cell r="B576" t="str">
            <v>DESVIO A DIREITA PARA ELETROCALHA 50 X 50 MM</v>
          </cell>
          <cell r="C576" t="str">
            <v xml:space="preserve">Un    </v>
          </cell>
          <cell r="D576">
            <v>26.5</v>
          </cell>
          <cell r="E576">
            <v>4.92</v>
          </cell>
          <cell r="F576">
            <v>31.42</v>
          </cell>
        </row>
        <row r="577">
          <cell r="A577">
            <v>71170</v>
          </cell>
          <cell r="B577" t="str">
            <v>DIMMER ROTATIVO SIMPLES 400 A 500W</v>
          </cell>
          <cell r="C577" t="str">
            <v xml:space="preserve">Un    </v>
          </cell>
          <cell r="D577">
            <v>32.81</v>
          </cell>
          <cell r="E577">
            <v>6.44</v>
          </cell>
          <cell r="F577">
            <v>39.25</v>
          </cell>
        </row>
        <row r="578">
          <cell r="A578">
            <v>71171</v>
          </cell>
          <cell r="B578" t="str">
            <v>DISJUNTOR MONOPOLAR DE 10 A 32-A</v>
          </cell>
          <cell r="C578" t="str">
            <v xml:space="preserve">Un    </v>
          </cell>
          <cell r="D578">
            <v>11.98</v>
          </cell>
          <cell r="E578">
            <v>9.2100000000000009</v>
          </cell>
          <cell r="F578">
            <v>21.19</v>
          </cell>
        </row>
        <row r="579">
          <cell r="A579">
            <v>71172</v>
          </cell>
          <cell r="B579" t="str">
            <v>DISJUNTOR MONOPOLAR DE 35 A 50-A</v>
          </cell>
          <cell r="C579" t="str">
            <v xml:space="preserve">Un    </v>
          </cell>
          <cell r="D579">
            <v>14.7</v>
          </cell>
          <cell r="E579">
            <v>9.2100000000000009</v>
          </cell>
          <cell r="F579">
            <v>23.91</v>
          </cell>
        </row>
        <row r="580">
          <cell r="A580">
            <v>71173</v>
          </cell>
          <cell r="B580" t="str">
            <v>DISJUNTOR TRIPOLAR DE 10 A 35-A</v>
          </cell>
          <cell r="C580" t="str">
            <v xml:space="preserve">Un    </v>
          </cell>
          <cell r="D580">
            <v>69.23</v>
          </cell>
          <cell r="E580">
            <v>27.62</v>
          </cell>
          <cell r="F580">
            <v>96.85</v>
          </cell>
        </row>
        <row r="581">
          <cell r="A581">
            <v>71174</v>
          </cell>
          <cell r="B581" t="str">
            <v>DISJUNTOR TRIPOLAR 40 A 50A</v>
          </cell>
          <cell r="C581" t="str">
            <v xml:space="preserve">Un    </v>
          </cell>
          <cell r="D581">
            <v>76.709999999999994</v>
          </cell>
          <cell r="E581">
            <v>27.62</v>
          </cell>
          <cell r="F581">
            <v>104.33</v>
          </cell>
        </row>
        <row r="582">
          <cell r="A582">
            <v>71175</v>
          </cell>
          <cell r="B582" t="str">
            <v>DISJUNTOR TRIPOLAR DE 60 A 100-A</v>
          </cell>
          <cell r="C582" t="str">
            <v xml:space="preserve">Un    </v>
          </cell>
          <cell r="D582">
            <v>305.43</v>
          </cell>
          <cell r="E582">
            <v>27.62</v>
          </cell>
          <cell r="F582">
            <v>333.05</v>
          </cell>
        </row>
        <row r="583">
          <cell r="A583">
            <v>71176</v>
          </cell>
          <cell r="B583" t="str">
            <v>DISJUNTOR TRIPOLAR DE 125-A</v>
          </cell>
          <cell r="C583" t="str">
            <v xml:space="preserve">Un    </v>
          </cell>
          <cell r="D583">
            <v>361.03</v>
          </cell>
          <cell r="E583">
            <v>27.62</v>
          </cell>
          <cell r="F583">
            <v>388.65</v>
          </cell>
        </row>
        <row r="584">
          <cell r="A584">
            <v>71177</v>
          </cell>
          <cell r="B584" t="str">
            <v>DISJUNTOR TRIPOLAR DE 150 A 175-A</v>
          </cell>
          <cell r="C584" t="str">
            <v xml:space="preserve">Un    </v>
          </cell>
          <cell r="D584">
            <v>409.29</v>
          </cell>
          <cell r="E584">
            <v>27.62</v>
          </cell>
          <cell r="F584">
            <v>436.91</v>
          </cell>
        </row>
        <row r="585">
          <cell r="A585">
            <v>71178</v>
          </cell>
          <cell r="B585" t="str">
            <v>DISJUNTOR TRIPOLAR DE 200-A</v>
          </cell>
          <cell r="C585" t="str">
            <v xml:space="preserve">Un    </v>
          </cell>
          <cell r="D585">
            <v>418.62</v>
          </cell>
          <cell r="E585">
            <v>27.62</v>
          </cell>
          <cell r="F585">
            <v>446.24</v>
          </cell>
        </row>
        <row r="586">
          <cell r="A586">
            <v>71179</v>
          </cell>
          <cell r="B586" t="str">
            <v>DISJUNTOR TRIPOLAR DE 225-A</v>
          </cell>
          <cell r="C586" t="str">
            <v xml:space="preserve">Un    </v>
          </cell>
          <cell r="D586">
            <v>439</v>
          </cell>
          <cell r="E586">
            <v>27.62</v>
          </cell>
          <cell r="F586">
            <v>466.62</v>
          </cell>
        </row>
        <row r="587">
          <cell r="A587">
            <v>71180</v>
          </cell>
          <cell r="B587" t="str">
            <v>DISJUNTOR TRIPOLAR DE 250-A</v>
          </cell>
          <cell r="C587" t="str">
            <v xml:space="preserve">Un    </v>
          </cell>
          <cell r="D587">
            <v>993.5</v>
          </cell>
          <cell r="E587">
            <v>27.62</v>
          </cell>
          <cell r="F587">
            <v>1021.12</v>
          </cell>
        </row>
        <row r="588">
          <cell r="A588">
            <v>71181</v>
          </cell>
          <cell r="B588" t="str">
            <v>DISJUNTOR TRIPOLAR DE 300 A 350-A</v>
          </cell>
          <cell r="C588" t="str">
            <v xml:space="preserve">Un    </v>
          </cell>
          <cell r="D588">
            <v>1205.3599999999999</v>
          </cell>
          <cell r="E588">
            <v>27.62</v>
          </cell>
          <cell r="F588">
            <v>1232.98</v>
          </cell>
        </row>
        <row r="589">
          <cell r="A589">
            <v>71184</v>
          </cell>
          <cell r="B589" t="str">
            <v>DISPOSITIVO DE PROTEÇÃO CONTRA SURTOS (D.P.S.) 275V DE 8 A 40KA</v>
          </cell>
          <cell r="C589" t="str">
            <v xml:space="preserve">Un    </v>
          </cell>
          <cell r="D589">
            <v>86.25</v>
          </cell>
          <cell r="E589">
            <v>30.69</v>
          </cell>
          <cell r="F589">
            <v>116.94</v>
          </cell>
        </row>
        <row r="590">
          <cell r="A590">
            <v>71186</v>
          </cell>
          <cell r="B590" t="str">
            <v>DISPOSITIVO DE PROTEÇÃO CONTRA SURTOS (D.P.S.) 275V DE 90KA</v>
          </cell>
          <cell r="C590" t="str">
            <v xml:space="preserve">Un    </v>
          </cell>
          <cell r="D590">
            <v>147.33000000000001</v>
          </cell>
          <cell r="E590">
            <v>30.69</v>
          </cell>
          <cell r="F590">
            <v>178.02</v>
          </cell>
        </row>
        <row r="591">
          <cell r="A591">
            <v>71190</v>
          </cell>
          <cell r="B591" t="str">
            <v>ELETROCALHA PRÉ-ZINCADA, CH. 22, PERFIL "C" COM ABAS 50X50 MM SEM TAMPA</v>
          </cell>
          <cell r="C591" t="str">
            <v xml:space="preserve">M     </v>
          </cell>
          <cell r="D591">
            <v>24.88</v>
          </cell>
          <cell r="E591">
            <v>9.82</v>
          </cell>
          <cell r="F591">
            <v>34.700000000000003</v>
          </cell>
        </row>
        <row r="592">
          <cell r="A592">
            <v>71193</v>
          </cell>
          <cell r="B592" t="str">
            <v>ELETRODUTO PVC FLEXÍVEL - MANGUEIRA CORRUGADA LEVE - DIAM. 20MM</v>
          </cell>
          <cell r="C592" t="str">
            <v xml:space="preserve">M     </v>
          </cell>
          <cell r="D592">
            <v>1.99</v>
          </cell>
          <cell r="E592">
            <v>5.21</v>
          </cell>
          <cell r="F592">
            <v>7.2</v>
          </cell>
        </row>
        <row r="593">
          <cell r="A593">
            <v>71194</v>
          </cell>
          <cell r="B593" t="str">
            <v>ELETRODUTO PVC FLEXÍVEL - MANGUEIRA CORRUGADA LEVE - DIAM. 25MM</v>
          </cell>
          <cell r="C593" t="str">
            <v xml:space="preserve">M     </v>
          </cell>
          <cell r="D593">
            <v>2.4500000000000002</v>
          </cell>
          <cell r="E593">
            <v>5.21</v>
          </cell>
          <cell r="F593">
            <v>7.66</v>
          </cell>
        </row>
        <row r="594">
          <cell r="A594">
            <v>71195</v>
          </cell>
          <cell r="B594" t="str">
            <v>ELETRODUTO PVC FLEXÍVEL - MANGUEIRA CORRUGADA LEVE - DIAM. 32MM</v>
          </cell>
          <cell r="C594" t="str">
            <v xml:space="preserve">M     </v>
          </cell>
          <cell r="D594">
            <v>3.04</v>
          </cell>
          <cell r="E594">
            <v>6.13</v>
          </cell>
          <cell r="F594">
            <v>9.17</v>
          </cell>
        </row>
        <row r="595">
          <cell r="A595">
            <v>71196</v>
          </cell>
          <cell r="B595" t="str">
            <v>ELETRODUTO PVC FLEXÍVEL - MANGUEIRA CORRUGADA REFORÇADA - DIAM. 40MM</v>
          </cell>
          <cell r="C595" t="str">
            <v xml:space="preserve">M     </v>
          </cell>
          <cell r="D595">
            <v>3.19</v>
          </cell>
          <cell r="E595">
            <v>6.13</v>
          </cell>
          <cell r="F595">
            <v>9.32</v>
          </cell>
        </row>
        <row r="596">
          <cell r="A596">
            <v>71197</v>
          </cell>
          <cell r="B596" t="str">
            <v>ELETRODUTO PVC FLEXÍVEL - MANGUEIRA CORRUGADA REFORÇADA - DIAM. 50MM</v>
          </cell>
          <cell r="C596" t="str">
            <v xml:space="preserve">M     </v>
          </cell>
          <cell r="D596">
            <v>3.57</v>
          </cell>
          <cell r="E596">
            <v>11.36</v>
          </cell>
          <cell r="F596">
            <v>14.93</v>
          </cell>
        </row>
        <row r="597">
          <cell r="A597">
            <v>71198</v>
          </cell>
          <cell r="B597" t="str">
            <v>ELETRODUTO PVC FLEXÍVEL - MANGUEIRA CORRUGADA REFORÇADA - DIAM. 60MM</v>
          </cell>
          <cell r="C597" t="str">
            <v xml:space="preserve">M     </v>
          </cell>
          <cell r="D597">
            <v>5.15</v>
          </cell>
          <cell r="E597">
            <v>15.35</v>
          </cell>
          <cell r="F597">
            <v>20.5</v>
          </cell>
        </row>
        <row r="598">
          <cell r="A598">
            <v>71199</v>
          </cell>
          <cell r="B598" t="str">
            <v>ELETRODUTO PVC FLEXÍVEL - MANGUEIRA CORRUGADA REFORÇADA - DIAM. 75MM</v>
          </cell>
          <cell r="C598" t="str">
            <v xml:space="preserve">M     </v>
          </cell>
          <cell r="D598">
            <v>8.6999999999999993</v>
          </cell>
          <cell r="E598">
            <v>24.56</v>
          </cell>
          <cell r="F598">
            <v>33.26</v>
          </cell>
        </row>
        <row r="599">
          <cell r="A599">
            <v>71200</v>
          </cell>
          <cell r="B599" t="str">
            <v>ELETRODUTO DE PVC RIGIDO DIAMETRO 1/2"</v>
          </cell>
          <cell r="C599" t="str">
            <v xml:space="preserve">M     </v>
          </cell>
          <cell r="D599">
            <v>3.91</v>
          </cell>
          <cell r="E599">
            <v>5.21</v>
          </cell>
          <cell r="F599">
            <v>9.1199999999999992</v>
          </cell>
        </row>
        <row r="600">
          <cell r="A600">
            <v>71201</v>
          </cell>
          <cell r="B600" t="str">
            <v>ELETRODUTO DE PVC RIGIDO DIAMETRO 3/4"</v>
          </cell>
          <cell r="C600" t="str">
            <v xml:space="preserve">M     </v>
          </cell>
          <cell r="D600">
            <v>5.13</v>
          </cell>
          <cell r="E600">
            <v>5.21</v>
          </cell>
          <cell r="F600">
            <v>10.34</v>
          </cell>
        </row>
        <row r="601">
          <cell r="A601">
            <v>71202</v>
          </cell>
          <cell r="B601" t="str">
            <v>ELETRODUTO DE PVC RIGIDO DIAMETRO 1"</v>
          </cell>
          <cell r="C601" t="str">
            <v xml:space="preserve">M     </v>
          </cell>
          <cell r="D601">
            <v>7.78</v>
          </cell>
          <cell r="E601">
            <v>6.13</v>
          </cell>
          <cell r="F601">
            <v>13.91</v>
          </cell>
        </row>
        <row r="602">
          <cell r="A602">
            <v>71203</v>
          </cell>
          <cell r="B602" t="str">
            <v>ELETRODUTO DE PVC RIGIDO DIAMETRO 1.1/2"</v>
          </cell>
          <cell r="C602" t="str">
            <v xml:space="preserve">M     </v>
          </cell>
          <cell r="D602">
            <v>12.92</v>
          </cell>
          <cell r="E602">
            <v>11.36</v>
          </cell>
          <cell r="F602">
            <v>24.28</v>
          </cell>
        </row>
        <row r="603">
          <cell r="A603">
            <v>71204</v>
          </cell>
          <cell r="B603" t="str">
            <v>ELETRODUTO DE PVC RIGIDO DIAMETRO 1.1/4"</v>
          </cell>
          <cell r="C603" t="str">
            <v xml:space="preserve">M     </v>
          </cell>
          <cell r="D603">
            <v>9.9600000000000009</v>
          </cell>
          <cell r="E603">
            <v>12.89</v>
          </cell>
          <cell r="F603">
            <v>22.85</v>
          </cell>
        </row>
        <row r="604">
          <cell r="A604">
            <v>71205</v>
          </cell>
          <cell r="B604" t="str">
            <v>ELETRODUTO DE PVC RIGIDO DIAMETRO 2"</v>
          </cell>
          <cell r="C604" t="str">
            <v xml:space="preserve">M     </v>
          </cell>
          <cell r="D604">
            <v>16.350000000000001</v>
          </cell>
          <cell r="E604">
            <v>15.35</v>
          </cell>
          <cell r="F604">
            <v>31.7</v>
          </cell>
        </row>
        <row r="605">
          <cell r="A605">
            <v>71206</v>
          </cell>
          <cell r="B605" t="str">
            <v>ELETRODUTO DE PVC RIGIDO DIAMETRO 2.1/2"</v>
          </cell>
          <cell r="C605" t="str">
            <v xml:space="preserve">M     </v>
          </cell>
          <cell r="D605">
            <v>27.33</v>
          </cell>
          <cell r="E605">
            <v>20.56</v>
          </cell>
          <cell r="F605">
            <v>47.89</v>
          </cell>
        </row>
        <row r="606">
          <cell r="A606">
            <v>71207</v>
          </cell>
          <cell r="B606" t="str">
            <v>ELETRODUTO DE PVC RIGIDO DIAMETRO 3"</v>
          </cell>
          <cell r="C606" t="str">
            <v xml:space="preserve">M     </v>
          </cell>
          <cell r="D606">
            <v>29.69</v>
          </cell>
          <cell r="E606">
            <v>24.56</v>
          </cell>
          <cell r="F606">
            <v>54.25</v>
          </cell>
        </row>
        <row r="607">
          <cell r="A607">
            <v>71208</v>
          </cell>
          <cell r="B607" t="str">
            <v>ELETRODUTO DE PVC RIGIDO DIAMETRO 4"</v>
          </cell>
          <cell r="C607" t="str">
            <v xml:space="preserve">M     </v>
          </cell>
          <cell r="D607">
            <v>51.3</v>
          </cell>
          <cell r="E607">
            <v>30.69</v>
          </cell>
          <cell r="F607">
            <v>81.99</v>
          </cell>
        </row>
        <row r="608">
          <cell r="A608">
            <v>71210</v>
          </cell>
          <cell r="B608" t="str">
            <v xml:space="preserve">ELETRODUTO EM AÇO GALVANIZADO A FOGO DIÂMETRO 1/2" - PESADO </v>
          </cell>
          <cell r="C608" t="str">
            <v xml:space="preserve">M     </v>
          </cell>
          <cell r="D608">
            <v>27.15</v>
          </cell>
          <cell r="E608">
            <v>6.13</v>
          </cell>
          <cell r="F608">
            <v>33.28</v>
          </cell>
        </row>
        <row r="609">
          <cell r="A609">
            <v>71211</v>
          </cell>
          <cell r="B609" t="str">
            <v xml:space="preserve">ELETRODUTO EM AÇO GALVANIZADO A FOGO DIÂMETRO 3/4" - PESADO </v>
          </cell>
          <cell r="C609" t="str">
            <v xml:space="preserve">M     </v>
          </cell>
          <cell r="D609">
            <v>33.35</v>
          </cell>
          <cell r="E609">
            <v>9.2100000000000009</v>
          </cell>
          <cell r="F609">
            <v>42.56</v>
          </cell>
        </row>
        <row r="610">
          <cell r="A610">
            <v>71212</v>
          </cell>
          <cell r="B610" t="str">
            <v xml:space="preserve">ELETRODUTO EM AÇO GALVANIZADO A FOGO DIÂMETRO 1" - PESADO </v>
          </cell>
          <cell r="C610" t="str">
            <v xml:space="preserve">M     </v>
          </cell>
          <cell r="D610">
            <v>35.15</v>
          </cell>
          <cell r="E610">
            <v>12.28</v>
          </cell>
          <cell r="F610">
            <v>47.43</v>
          </cell>
        </row>
        <row r="611">
          <cell r="A611">
            <v>71213</v>
          </cell>
          <cell r="B611" t="str">
            <v xml:space="preserve">ELETRODUTO EM AÇO GALVANIZADO A FOGO DIÂMETRO 1 1/4" - PESADO </v>
          </cell>
          <cell r="C611" t="str">
            <v xml:space="preserve">M     </v>
          </cell>
          <cell r="D611">
            <v>61.76</v>
          </cell>
          <cell r="E611">
            <v>19.95</v>
          </cell>
          <cell r="F611">
            <v>81.709999999999994</v>
          </cell>
        </row>
        <row r="612">
          <cell r="A612">
            <v>71214</v>
          </cell>
          <cell r="B612" t="str">
            <v xml:space="preserve">ELETRODUTO EM AÇO GALVANIZADO A FOGO DIÂMETRO 1 1/2" - PESADO </v>
          </cell>
          <cell r="C612" t="str">
            <v xml:space="preserve">M     </v>
          </cell>
          <cell r="D612">
            <v>71.260000000000005</v>
          </cell>
          <cell r="E612">
            <v>21.48</v>
          </cell>
          <cell r="F612">
            <v>92.74</v>
          </cell>
        </row>
        <row r="613">
          <cell r="A613">
            <v>71215</v>
          </cell>
          <cell r="B613" t="str">
            <v xml:space="preserve">ELETRODUTO EM AÇO GALVANIZADO A FOGO DIÂMETRO 2" - PESADO </v>
          </cell>
          <cell r="C613" t="str">
            <v xml:space="preserve">M     </v>
          </cell>
          <cell r="D613">
            <v>72.959999999999994</v>
          </cell>
          <cell r="E613">
            <v>24.56</v>
          </cell>
          <cell r="F613">
            <v>97.52</v>
          </cell>
        </row>
        <row r="614">
          <cell r="A614">
            <v>71216</v>
          </cell>
          <cell r="B614" t="str">
            <v xml:space="preserve">ELETRODUTO EM AÇO GALVANIZADO A FOGO DIÂMETRO 2 1/2" - PESADO </v>
          </cell>
          <cell r="C614" t="str">
            <v xml:space="preserve">M     </v>
          </cell>
          <cell r="D614">
            <v>76.12</v>
          </cell>
          <cell r="E614">
            <v>42.97</v>
          </cell>
          <cell r="F614">
            <v>119.09</v>
          </cell>
        </row>
        <row r="615">
          <cell r="A615">
            <v>71217</v>
          </cell>
          <cell r="B615" t="str">
            <v xml:space="preserve">ELETRODUTO EM AÇO GALVANIZADO A FOGO DIÂMETRO 3" - PESADO </v>
          </cell>
          <cell r="C615" t="str">
            <v xml:space="preserve">M     </v>
          </cell>
          <cell r="D615">
            <v>128.53</v>
          </cell>
          <cell r="E615">
            <v>49.1</v>
          </cell>
          <cell r="F615">
            <v>177.63</v>
          </cell>
        </row>
        <row r="616">
          <cell r="A616">
            <v>71218</v>
          </cell>
          <cell r="B616" t="str">
            <v xml:space="preserve">ELETRODUTO EM AÇO GALVANIZADO A FOGO DIÂMETRO 4" - PESADO </v>
          </cell>
          <cell r="C616" t="str">
            <v xml:space="preserve">M     </v>
          </cell>
          <cell r="D616">
            <v>150.47999999999999</v>
          </cell>
          <cell r="E616">
            <v>61.38</v>
          </cell>
          <cell r="F616">
            <v>211.86</v>
          </cell>
        </row>
        <row r="617">
          <cell r="A617">
            <v>71230</v>
          </cell>
          <cell r="B617" t="str">
            <v>ELETRODUTO METALICO FLEXIVEL DIAMETRO DIAM.1/2"</v>
          </cell>
          <cell r="C617" t="str">
            <v xml:space="preserve">M     </v>
          </cell>
          <cell r="D617">
            <v>5.9</v>
          </cell>
          <cell r="E617">
            <v>5.21</v>
          </cell>
          <cell r="F617">
            <v>11.11</v>
          </cell>
        </row>
        <row r="618">
          <cell r="A618">
            <v>71231</v>
          </cell>
          <cell r="B618" t="str">
            <v>ELETRODUTO METALICO FLEXIVEL DIAMETRO DIAM.3/4"</v>
          </cell>
          <cell r="C618" t="str">
            <v xml:space="preserve">M     </v>
          </cell>
          <cell r="D618">
            <v>8.68</v>
          </cell>
          <cell r="E618">
            <v>5.21</v>
          </cell>
          <cell r="F618">
            <v>13.89</v>
          </cell>
        </row>
        <row r="619">
          <cell r="A619">
            <v>71232</v>
          </cell>
          <cell r="B619" t="str">
            <v>ELETRODUTO METALICO FLEXIVEL DIAMETRO DIAM. 1"</v>
          </cell>
          <cell r="C619" t="str">
            <v xml:space="preserve">M     </v>
          </cell>
          <cell r="D619">
            <v>11.25</v>
          </cell>
          <cell r="E619">
            <v>5.21</v>
          </cell>
          <cell r="F619">
            <v>16.46</v>
          </cell>
        </row>
        <row r="620">
          <cell r="A620">
            <v>71250</v>
          </cell>
          <cell r="B620" t="str">
            <v>ELETRODUTO EM AÇO ZINCADO DIÂMETRO 1/2"</v>
          </cell>
          <cell r="C620" t="str">
            <v xml:space="preserve">M     </v>
          </cell>
          <cell r="D620">
            <v>6.88</v>
          </cell>
          <cell r="E620">
            <v>6.13</v>
          </cell>
          <cell r="F620">
            <v>13.01</v>
          </cell>
        </row>
        <row r="621">
          <cell r="A621">
            <v>71251</v>
          </cell>
          <cell r="B621" t="str">
            <v>ELETRODUTO EM AÇO ZINCADO DIÂMETRO 3/4"</v>
          </cell>
          <cell r="C621" t="str">
            <v xml:space="preserve">M     </v>
          </cell>
          <cell r="D621">
            <v>8.24</v>
          </cell>
          <cell r="E621">
            <v>9.2100000000000009</v>
          </cell>
          <cell r="F621">
            <v>17.45</v>
          </cell>
        </row>
        <row r="622">
          <cell r="A622">
            <v>71252</v>
          </cell>
          <cell r="B622" t="str">
            <v>ELETRODUTO EM AÇO ZINCADO DIÂMETRO 1"</v>
          </cell>
          <cell r="C622" t="str">
            <v xml:space="preserve">M     </v>
          </cell>
          <cell r="D622">
            <v>10.220000000000001</v>
          </cell>
          <cell r="E622">
            <v>12.28</v>
          </cell>
          <cell r="F622">
            <v>22.5</v>
          </cell>
        </row>
        <row r="623">
          <cell r="A623">
            <v>71253</v>
          </cell>
          <cell r="B623" t="str">
            <v>ELETRODUTO EM AÇO ZINCADO DIÂMETRO 1.1/4"</v>
          </cell>
          <cell r="C623" t="str">
            <v xml:space="preserve">M     </v>
          </cell>
          <cell r="D623">
            <v>20.76</v>
          </cell>
          <cell r="E623">
            <v>19.95</v>
          </cell>
          <cell r="F623">
            <v>40.71</v>
          </cell>
        </row>
        <row r="624">
          <cell r="A624">
            <v>71254</v>
          </cell>
          <cell r="B624" t="str">
            <v>ELETRODUTO EM AÇO ZINCADO DIÂMETRO 1.1/2"</v>
          </cell>
          <cell r="C624" t="str">
            <v xml:space="preserve">M     </v>
          </cell>
          <cell r="D624">
            <v>24.27</v>
          </cell>
          <cell r="E624">
            <v>21.48</v>
          </cell>
          <cell r="F624">
            <v>45.75</v>
          </cell>
        </row>
        <row r="625">
          <cell r="A625">
            <v>71255</v>
          </cell>
          <cell r="B625" t="str">
            <v>ELETRODUTO EM AÇO ZINCADO DIÂMETRO 2"</v>
          </cell>
          <cell r="C625" t="str">
            <v xml:space="preserve">M     </v>
          </cell>
          <cell r="D625">
            <v>27</v>
          </cell>
          <cell r="E625">
            <v>24.56</v>
          </cell>
          <cell r="F625">
            <v>51.56</v>
          </cell>
        </row>
        <row r="626">
          <cell r="A626">
            <v>71256</v>
          </cell>
          <cell r="B626" t="str">
            <v>ELETRODUTO EM AÇO ZINCADO DIÂMETRO 2.1/2"</v>
          </cell>
          <cell r="C626" t="str">
            <v xml:space="preserve">M     </v>
          </cell>
          <cell r="D626">
            <v>51.7</v>
          </cell>
          <cell r="E626">
            <v>42.97</v>
          </cell>
          <cell r="F626">
            <v>94.67</v>
          </cell>
        </row>
        <row r="627">
          <cell r="A627">
            <v>71257</v>
          </cell>
          <cell r="B627" t="str">
            <v>ELETRODUTO EM AÇO ZINCADO DIÂMETRO 3"</v>
          </cell>
          <cell r="C627" t="str">
            <v xml:space="preserve">M     </v>
          </cell>
          <cell r="D627">
            <v>60.1</v>
          </cell>
          <cell r="E627">
            <v>49.1</v>
          </cell>
          <cell r="F627">
            <v>109.2</v>
          </cell>
        </row>
        <row r="628">
          <cell r="A628">
            <v>71258</v>
          </cell>
          <cell r="B628" t="str">
            <v>ELETRODUTO EM AÇO ZINCADO DIÂMETRO 4"</v>
          </cell>
          <cell r="C628" t="str">
            <v xml:space="preserve">M     </v>
          </cell>
          <cell r="D628">
            <v>98.3</v>
          </cell>
          <cell r="E628">
            <v>61.38</v>
          </cell>
          <cell r="F628">
            <v>159.68</v>
          </cell>
        </row>
        <row r="629">
          <cell r="A629">
            <v>71267</v>
          </cell>
          <cell r="B629" t="str">
            <v>ELO FUSÍVEL 5 H</v>
          </cell>
          <cell r="C629" t="str">
            <v xml:space="preserve">Un    </v>
          </cell>
          <cell r="D629">
            <v>3.61</v>
          </cell>
          <cell r="E629">
            <v>7.67</v>
          </cell>
          <cell r="F629">
            <v>11.28</v>
          </cell>
        </row>
        <row r="630">
          <cell r="A630">
            <v>71268</v>
          </cell>
          <cell r="B630" t="str">
            <v>ELO FUSÍVEL 6 K</v>
          </cell>
          <cell r="C630" t="str">
            <v xml:space="preserve">Un    </v>
          </cell>
          <cell r="D630">
            <v>11.69</v>
          </cell>
          <cell r="E630">
            <v>7.67</v>
          </cell>
          <cell r="F630">
            <v>19.36</v>
          </cell>
        </row>
        <row r="631">
          <cell r="A631">
            <v>71270</v>
          </cell>
          <cell r="B631" t="str">
            <v>ELO FUSIVEL 8 K - 15 KV</v>
          </cell>
          <cell r="C631" t="str">
            <v xml:space="preserve">Un    </v>
          </cell>
          <cell r="D631">
            <v>8.06</v>
          </cell>
          <cell r="E631">
            <v>7.67</v>
          </cell>
          <cell r="F631">
            <v>15.73</v>
          </cell>
        </row>
        <row r="632">
          <cell r="A632">
            <v>71271</v>
          </cell>
          <cell r="B632" t="str">
            <v>ELO FUSIVEL 10 K - 15 KV</v>
          </cell>
          <cell r="C632" t="str">
            <v xml:space="preserve">Un    </v>
          </cell>
          <cell r="D632">
            <v>12.22</v>
          </cell>
          <cell r="E632">
            <v>7.67</v>
          </cell>
          <cell r="F632">
            <v>19.89</v>
          </cell>
        </row>
        <row r="633">
          <cell r="A633">
            <v>71275</v>
          </cell>
          <cell r="B633" t="str">
            <v>ESTICADOR PARA CABO DE AÇO 1/4"</v>
          </cell>
          <cell r="C633" t="str">
            <v xml:space="preserve">Un    </v>
          </cell>
          <cell r="D633">
            <v>4.1500000000000004</v>
          </cell>
          <cell r="E633">
            <v>6.13</v>
          </cell>
          <cell r="F633">
            <v>10.28</v>
          </cell>
        </row>
        <row r="634">
          <cell r="A634">
            <v>71277</v>
          </cell>
          <cell r="B634" t="str">
            <v>EMENDA INTERNA PARA ELETROCALHA (50 X 50 MM)</v>
          </cell>
          <cell r="C634" t="str">
            <v xml:space="preserve">Un    </v>
          </cell>
          <cell r="D634">
            <v>2.65</v>
          </cell>
          <cell r="E634">
            <v>4.6100000000000003</v>
          </cell>
          <cell r="F634">
            <v>7.26</v>
          </cell>
        </row>
        <row r="635">
          <cell r="A635">
            <v>71278</v>
          </cell>
          <cell r="B635" t="str">
            <v>ESPELHO BAQUELITE 4" X 2" 1 FURO RJ-45</v>
          </cell>
          <cell r="C635" t="str">
            <v xml:space="preserve">Un    </v>
          </cell>
          <cell r="D635">
            <v>2.4</v>
          </cell>
          <cell r="E635">
            <v>0.92</v>
          </cell>
          <cell r="F635">
            <v>3.32</v>
          </cell>
        </row>
        <row r="636">
          <cell r="A636">
            <v>71279</v>
          </cell>
          <cell r="B636" t="str">
            <v>ESPELHO BAQUELITE 4" X 2" 2 FUROS RJ-45</v>
          </cell>
          <cell r="C636" t="str">
            <v xml:space="preserve">Un    </v>
          </cell>
          <cell r="D636">
            <v>2.2999999999999998</v>
          </cell>
          <cell r="E636">
            <v>0.92</v>
          </cell>
          <cell r="F636">
            <v>3.22</v>
          </cell>
        </row>
        <row r="637">
          <cell r="A637">
            <v>71280</v>
          </cell>
          <cell r="B637" t="str">
            <v>FIO DE COBRE NU 2,5 MM2 (45,05M /KG)</v>
          </cell>
          <cell r="C637" t="str">
            <v xml:space="preserve">M     </v>
          </cell>
          <cell r="D637">
            <v>2.08</v>
          </cell>
          <cell r="E637">
            <v>1.69</v>
          </cell>
          <cell r="F637">
            <v>3.77</v>
          </cell>
        </row>
        <row r="638">
          <cell r="A638">
            <v>71281</v>
          </cell>
          <cell r="B638" t="str">
            <v>FIO DE COBRE NU 4 MM2 (28,00 M/KG)</v>
          </cell>
          <cell r="C638" t="str">
            <v xml:space="preserve">M     </v>
          </cell>
          <cell r="D638">
            <v>3.09</v>
          </cell>
          <cell r="E638">
            <v>1.84</v>
          </cell>
          <cell r="F638">
            <v>4.93</v>
          </cell>
        </row>
        <row r="639">
          <cell r="A639">
            <v>71282</v>
          </cell>
          <cell r="B639" t="str">
            <v>FIO DE COBRE NU 6 MM2 (18,00 M/KG)</v>
          </cell>
          <cell r="C639" t="str">
            <v xml:space="preserve">M     </v>
          </cell>
          <cell r="D639">
            <v>6.03</v>
          </cell>
          <cell r="E639">
            <v>2</v>
          </cell>
          <cell r="F639">
            <v>8.0299999999999994</v>
          </cell>
        </row>
        <row r="640">
          <cell r="A640">
            <v>71283</v>
          </cell>
          <cell r="B640" t="str">
            <v>FIO DE COBRE NU 10 MM2 (11,00 M/KG)</v>
          </cell>
          <cell r="C640" t="str">
            <v xml:space="preserve">M     </v>
          </cell>
          <cell r="D640">
            <v>8.85</v>
          </cell>
          <cell r="E640">
            <v>2.15</v>
          </cell>
          <cell r="F640">
            <v>11</v>
          </cell>
        </row>
        <row r="641">
          <cell r="A641">
            <v>71290</v>
          </cell>
          <cell r="B641" t="str">
            <v>FIO ISOLADO PVC 750 V,  1,5 MM2</v>
          </cell>
          <cell r="C641" t="str">
            <v xml:space="preserve">M     </v>
          </cell>
          <cell r="D641">
            <v>1.45</v>
          </cell>
          <cell r="E641">
            <v>1.54</v>
          </cell>
          <cell r="F641">
            <v>2.99</v>
          </cell>
        </row>
        <row r="642">
          <cell r="A642">
            <v>71291</v>
          </cell>
          <cell r="B642" t="str">
            <v>FIO ISOLADO PVC 750 V, 2,5 MM2</v>
          </cell>
          <cell r="C642" t="str">
            <v xml:space="preserve">M     </v>
          </cell>
          <cell r="D642">
            <v>2.4500000000000002</v>
          </cell>
          <cell r="E642">
            <v>1.69</v>
          </cell>
          <cell r="F642">
            <v>4.1399999999999997</v>
          </cell>
        </row>
        <row r="643">
          <cell r="A643">
            <v>71292</v>
          </cell>
          <cell r="B643" t="str">
            <v>FIO ISOLADO PVC 750 V, 4 MM2</v>
          </cell>
          <cell r="C643" t="str">
            <v xml:space="preserve">M     </v>
          </cell>
          <cell r="D643">
            <v>4.58</v>
          </cell>
          <cell r="E643">
            <v>1.84</v>
          </cell>
          <cell r="F643">
            <v>6.42</v>
          </cell>
        </row>
        <row r="644">
          <cell r="A644">
            <v>71293</v>
          </cell>
          <cell r="B644" t="str">
            <v>FIO ISOLADO PVC 750 V, 6 MM2</v>
          </cell>
          <cell r="C644" t="str">
            <v xml:space="preserve">M     </v>
          </cell>
          <cell r="D644">
            <v>5.73</v>
          </cell>
          <cell r="E644">
            <v>2</v>
          </cell>
          <cell r="F644">
            <v>7.73</v>
          </cell>
        </row>
        <row r="645">
          <cell r="A645">
            <v>71294</v>
          </cell>
          <cell r="B645" t="str">
            <v>FIO ISOLADO PVC 750 V, 10 MM2</v>
          </cell>
          <cell r="C645" t="str">
            <v xml:space="preserve">M     </v>
          </cell>
          <cell r="D645">
            <v>9.2100000000000009</v>
          </cell>
          <cell r="E645">
            <v>2.15</v>
          </cell>
          <cell r="F645">
            <v>11.36</v>
          </cell>
        </row>
        <row r="646">
          <cell r="A646">
            <v>71320</v>
          </cell>
          <cell r="B646" t="str">
            <v>FITA DE AUTO FUSAO, ROLO DE 2,00 M</v>
          </cell>
          <cell r="C646" t="str">
            <v xml:space="preserve">Un    </v>
          </cell>
          <cell r="D646">
            <v>2.79</v>
          </cell>
          <cell r="E646">
            <v>1.54</v>
          </cell>
          <cell r="F646">
            <v>4.33</v>
          </cell>
        </row>
        <row r="647">
          <cell r="A647">
            <v>71321</v>
          </cell>
          <cell r="B647" t="str">
            <v>FITA DE AUTO FUSAO, ROLO E 10,00 MM</v>
          </cell>
          <cell r="C647" t="str">
            <v xml:space="preserve">Un    </v>
          </cell>
          <cell r="D647">
            <v>15.98</v>
          </cell>
          <cell r="E647">
            <v>6.13</v>
          </cell>
          <cell r="F647">
            <v>22.11</v>
          </cell>
        </row>
        <row r="648">
          <cell r="A648">
            <v>71329</v>
          </cell>
          <cell r="B648" t="str">
            <v>FITA ISOLANTE, ROLO DE 5,00 M</v>
          </cell>
          <cell r="C648" t="str">
            <v xml:space="preserve">Un    </v>
          </cell>
          <cell r="D648">
            <v>3.62</v>
          </cell>
          <cell r="E648">
            <v>3.07</v>
          </cell>
          <cell r="F648">
            <v>6.69</v>
          </cell>
        </row>
        <row r="649">
          <cell r="A649">
            <v>71330</v>
          </cell>
          <cell r="B649" t="str">
            <v>FITA ISOLANTE, ROLO DE 10,00 M</v>
          </cell>
          <cell r="C649" t="str">
            <v xml:space="preserve">Un    </v>
          </cell>
          <cell r="D649">
            <v>6.56</v>
          </cell>
          <cell r="E649">
            <v>6.13</v>
          </cell>
          <cell r="F649">
            <v>12.69</v>
          </cell>
        </row>
        <row r="650">
          <cell r="A650">
            <v>71331</v>
          </cell>
          <cell r="B650" t="str">
            <v>FITA ISOLANTE, ROLO DE 20,00 M</v>
          </cell>
          <cell r="C650" t="str">
            <v xml:space="preserve">Un    </v>
          </cell>
          <cell r="D650">
            <v>9.07</v>
          </cell>
          <cell r="E650">
            <v>12.28</v>
          </cell>
          <cell r="F650">
            <v>21.35</v>
          </cell>
        </row>
        <row r="651">
          <cell r="A651">
            <v>71365</v>
          </cell>
          <cell r="B651" t="str">
            <v>GRAMPO DE ANCORAGEM POLIMÉRICO</v>
          </cell>
          <cell r="C651" t="str">
            <v xml:space="preserve">un    </v>
          </cell>
          <cell r="D651">
            <v>38.53</v>
          </cell>
          <cell r="E651">
            <v>12.28</v>
          </cell>
          <cell r="F651">
            <v>50.81</v>
          </cell>
        </row>
        <row r="652">
          <cell r="A652">
            <v>71371</v>
          </cell>
          <cell r="B652" t="str">
            <v>GRAMPO PARA CABO DE AÇO 1/4"</v>
          </cell>
          <cell r="C652" t="str">
            <v xml:space="preserve">Un    </v>
          </cell>
          <cell r="D652">
            <v>1.1100000000000001</v>
          </cell>
          <cell r="E652">
            <v>4.92</v>
          </cell>
          <cell r="F652">
            <v>6.03</v>
          </cell>
        </row>
        <row r="653">
          <cell r="A653">
            <v>71380</v>
          </cell>
          <cell r="B653" t="str">
            <v>HASTE REV.COBRE(COPPERWELD)  3/4" X 2,40 M C/CONECTOR</v>
          </cell>
          <cell r="C653" t="str">
            <v xml:space="preserve">Un    </v>
          </cell>
          <cell r="D653">
            <v>73.22</v>
          </cell>
          <cell r="E653">
            <v>9.2100000000000009</v>
          </cell>
          <cell r="F653">
            <v>82.43</v>
          </cell>
        </row>
        <row r="654">
          <cell r="A654">
            <v>71381</v>
          </cell>
          <cell r="B654" t="str">
            <v>HASTE REV.COBRE(COPPERWELD)  5/8" X 3,00 M C/CONECTOR</v>
          </cell>
          <cell r="C654" t="str">
            <v xml:space="preserve">Un    </v>
          </cell>
          <cell r="D654">
            <v>88.07</v>
          </cell>
          <cell r="E654">
            <v>12.28</v>
          </cell>
          <cell r="F654">
            <v>100.35</v>
          </cell>
        </row>
        <row r="655">
          <cell r="A655">
            <v>71390</v>
          </cell>
          <cell r="B655" t="str">
            <v>HASTE CANTONEIRA 2,00 M  C/CONECTOR</v>
          </cell>
          <cell r="C655" t="str">
            <v xml:space="preserve">Un    </v>
          </cell>
          <cell r="D655">
            <v>75.069999999999993</v>
          </cell>
          <cell r="E655">
            <v>12.28</v>
          </cell>
          <cell r="F655">
            <v>87.35</v>
          </cell>
        </row>
        <row r="656">
          <cell r="A656">
            <v>71391</v>
          </cell>
          <cell r="B656" t="str">
            <v>HASTE CANTONEIRA 2,40 M C/CONECTOR</v>
          </cell>
          <cell r="C656" t="str">
            <v xml:space="preserve">Un    </v>
          </cell>
          <cell r="D656">
            <v>75.88</v>
          </cell>
          <cell r="E656">
            <v>15.35</v>
          </cell>
          <cell r="F656">
            <v>91.23</v>
          </cell>
        </row>
        <row r="657">
          <cell r="A657">
            <v>71400</v>
          </cell>
          <cell r="B657" t="str">
            <v>IGNITOR S-52 PARA LÂMPADA DE VAPOR METÁLICO 2000 W.</v>
          </cell>
          <cell r="C657" t="str">
            <v xml:space="preserve">Un    </v>
          </cell>
          <cell r="D657">
            <v>73.36</v>
          </cell>
          <cell r="E657">
            <v>12.28</v>
          </cell>
          <cell r="F657">
            <v>85.64</v>
          </cell>
        </row>
        <row r="658">
          <cell r="A658">
            <v>71410</v>
          </cell>
          <cell r="B658" t="str">
            <v>INTERRUPTOR BIPOLAR SIMPLES 25-A (P/ AR CONDICIONADO)</v>
          </cell>
          <cell r="C658" t="str">
            <v xml:space="preserve">Un    </v>
          </cell>
          <cell r="D658">
            <v>75.81</v>
          </cell>
          <cell r="E658">
            <v>11.36</v>
          </cell>
          <cell r="F658">
            <v>87.17</v>
          </cell>
        </row>
        <row r="659">
          <cell r="A659">
            <v>71411</v>
          </cell>
          <cell r="B659" t="str">
            <v>INTERRUPTOR 1 SEÇÃO (LINHA X OU EQUIVALENTE)</v>
          </cell>
          <cell r="C659" t="str">
            <v xml:space="preserve">Un    </v>
          </cell>
          <cell r="D659">
            <v>7.39</v>
          </cell>
          <cell r="E659">
            <v>6.44</v>
          </cell>
          <cell r="F659">
            <v>13.83</v>
          </cell>
        </row>
        <row r="660">
          <cell r="A660">
            <v>71412</v>
          </cell>
          <cell r="B660" t="str">
            <v>INTERRUPTOR 2 SEÇÕES (LINHA X OU EQUIVALENTE)</v>
          </cell>
          <cell r="C660" t="str">
            <v xml:space="preserve">Un    </v>
          </cell>
          <cell r="D660">
            <v>11.52</v>
          </cell>
          <cell r="E660">
            <v>11.36</v>
          </cell>
          <cell r="F660">
            <v>22.88</v>
          </cell>
        </row>
        <row r="661">
          <cell r="A661">
            <v>71430</v>
          </cell>
          <cell r="B661" t="str">
            <v>INTERRUPTOR INTERMEDIARIO (FOUR-WAY)</v>
          </cell>
          <cell r="C661" t="str">
            <v xml:space="preserve">Un    </v>
          </cell>
          <cell r="D661">
            <v>22.14</v>
          </cell>
          <cell r="E661">
            <v>16.260000000000002</v>
          </cell>
          <cell r="F661">
            <v>38.4</v>
          </cell>
        </row>
        <row r="662">
          <cell r="A662">
            <v>71431</v>
          </cell>
          <cell r="B662" t="str">
            <v>INTERRUPTOR PARALELO SIMPLES (1 SECAO)</v>
          </cell>
          <cell r="C662" t="str">
            <v xml:space="preserve">Un    </v>
          </cell>
          <cell r="D662">
            <v>10.48</v>
          </cell>
          <cell r="E662">
            <v>8.9</v>
          </cell>
          <cell r="F662">
            <v>19.38</v>
          </cell>
        </row>
        <row r="663">
          <cell r="A663">
            <v>71432</v>
          </cell>
          <cell r="B663" t="str">
            <v>INTERRUPTOR PARALELO DUPLO (2 SECOES)</v>
          </cell>
          <cell r="C663" t="str">
            <v xml:space="preserve">Un    </v>
          </cell>
          <cell r="D663">
            <v>16.37</v>
          </cell>
          <cell r="E663">
            <v>16.260000000000002</v>
          </cell>
          <cell r="F663">
            <v>32.630000000000003</v>
          </cell>
        </row>
        <row r="664">
          <cell r="A664">
            <v>71440</v>
          </cell>
          <cell r="B664" t="str">
            <v>INTERRUPTOR SIMPLES (1 SECAO)</v>
          </cell>
          <cell r="C664" t="str">
            <v xml:space="preserve">Un    </v>
          </cell>
          <cell r="D664">
            <v>7.64</v>
          </cell>
          <cell r="E664">
            <v>6.44</v>
          </cell>
          <cell r="F664">
            <v>14.08</v>
          </cell>
        </row>
        <row r="665">
          <cell r="A665">
            <v>71441</v>
          </cell>
          <cell r="B665" t="str">
            <v>INTERRUPTOR SIMPLES (2 SECOES)</v>
          </cell>
          <cell r="C665" t="str">
            <v xml:space="preserve">Un    </v>
          </cell>
          <cell r="D665">
            <v>11.01</v>
          </cell>
          <cell r="E665">
            <v>11.36</v>
          </cell>
          <cell r="F665">
            <v>22.37</v>
          </cell>
        </row>
        <row r="666">
          <cell r="A666">
            <v>71442</v>
          </cell>
          <cell r="B666" t="str">
            <v>INTERRUPTOR SIMPLES (3 SECOES)</v>
          </cell>
          <cell r="C666" t="str">
            <v xml:space="preserve">Un    </v>
          </cell>
          <cell r="D666">
            <v>16.47</v>
          </cell>
          <cell r="E666">
            <v>16.260000000000002</v>
          </cell>
          <cell r="F666">
            <v>32.729999999999997</v>
          </cell>
        </row>
        <row r="667">
          <cell r="A667">
            <v>71443</v>
          </cell>
          <cell r="B667" t="str">
            <v>INTERRUPTOR SIMPLES 1 SEÇÃO E 1 TOMADA HEXAGONAL 2P + T - 10A CONJUGADOS</v>
          </cell>
          <cell r="C667" t="str">
            <v xml:space="preserve">Un    </v>
          </cell>
          <cell r="D667">
            <v>13.26</v>
          </cell>
          <cell r="E667">
            <v>11.36</v>
          </cell>
          <cell r="F667">
            <v>24.62</v>
          </cell>
        </row>
        <row r="668">
          <cell r="A668">
            <v>71450</v>
          </cell>
          <cell r="B668" t="str">
            <v>INTERRUPTOR DIFERENCIAL RESIDUAL (D.R.) BIPOLAR DE 25A-30mA</v>
          </cell>
          <cell r="C668" t="str">
            <v xml:space="preserve">Un    </v>
          </cell>
          <cell r="D668">
            <v>144.71</v>
          </cell>
          <cell r="E668">
            <v>18.41</v>
          </cell>
          <cell r="F668">
            <v>163.12</v>
          </cell>
        </row>
        <row r="669">
          <cell r="A669">
            <v>71451</v>
          </cell>
          <cell r="B669" t="str">
            <v>INTERRUPTOR DIFERENCIAL RESIDUAL (D.R.) BIPOLAR DE 40A-30mA</v>
          </cell>
          <cell r="C669" t="str">
            <v xml:space="preserve">Un    </v>
          </cell>
          <cell r="D669">
            <v>167.52</v>
          </cell>
          <cell r="E669">
            <v>18.41</v>
          </cell>
          <cell r="F669">
            <v>185.93</v>
          </cell>
        </row>
        <row r="670">
          <cell r="A670">
            <v>71452</v>
          </cell>
          <cell r="B670" t="str">
            <v>INTERRUPTOR DIFERENCIAL RESIDUAL (D.R.) BIPOLAR DE 63A-30mA</v>
          </cell>
          <cell r="C670" t="str">
            <v xml:space="preserve">Un    </v>
          </cell>
          <cell r="D670">
            <v>180.79</v>
          </cell>
          <cell r="E670">
            <v>18.41</v>
          </cell>
          <cell r="F670">
            <v>199.2</v>
          </cell>
        </row>
        <row r="671">
          <cell r="A671">
            <v>71455</v>
          </cell>
          <cell r="B671" t="str">
            <v>INTERRUPTOR DIFERENCIAL RESIDUAL (D.R.) TETRAPOLAR DE 25A-30mA</v>
          </cell>
          <cell r="C671" t="str">
            <v xml:space="preserve">Un    </v>
          </cell>
          <cell r="D671">
            <v>169.89</v>
          </cell>
          <cell r="E671">
            <v>30.69</v>
          </cell>
          <cell r="F671">
            <v>200.58</v>
          </cell>
        </row>
        <row r="672">
          <cell r="A672">
            <v>71456</v>
          </cell>
          <cell r="B672" t="str">
            <v>INTERRUPTOR DIFERENCIAL RESIDUAL (D.R.) TETRAPOLAR DE 40A-30mA</v>
          </cell>
          <cell r="C672" t="str">
            <v xml:space="preserve">Un    </v>
          </cell>
          <cell r="D672">
            <v>187.9</v>
          </cell>
          <cell r="E672">
            <v>30.69</v>
          </cell>
          <cell r="F672">
            <v>218.59</v>
          </cell>
        </row>
        <row r="673">
          <cell r="A673">
            <v>71457</v>
          </cell>
          <cell r="B673" t="str">
            <v>INTERRUPTOR DIFERENCIAL RESIDUAL (D.R.) TETRAPOLAR DE 63A-30mA</v>
          </cell>
          <cell r="C673" t="str">
            <v xml:space="preserve">Un    </v>
          </cell>
          <cell r="D673">
            <v>193.49</v>
          </cell>
          <cell r="E673">
            <v>30.69</v>
          </cell>
          <cell r="F673">
            <v>224.18</v>
          </cell>
        </row>
        <row r="674">
          <cell r="A674">
            <v>71460</v>
          </cell>
          <cell r="B674" t="str">
            <v>ISOLADOR EPOXI 25X30 (BUJAO)</v>
          </cell>
          <cell r="C674" t="str">
            <v xml:space="preserve">Un    </v>
          </cell>
          <cell r="D674">
            <v>8.31</v>
          </cell>
          <cell r="E674">
            <v>9.2100000000000009</v>
          </cell>
          <cell r="F674">
            <v>17.52</v>
          </cell>
        </row>
        <row r="675">
          <cell r="A675">
            <v>71461</v>
          </cell>
          <cell r="B675" t="str">
            <v>ISOLADOR EPOXI 30X30 (BUJAO)</v>
          </cell>
          <cell r="C675" t="str">
            <v xml:space="preserve">Un    </v>
          </cell>
          <cell r="D675">
            <v>9.4700000000000006</v>
          </cell>
          <cell r="E675">
            <v>9.2100000000000009</v>
          </cell>
          <cell r="F675">
            <v>18.68</v>
          </cell>
        </row>
        <row r="676">
          <cell r="A676">
            <v>71462</v>
          </cell>
          <cell r="B676" t="str">
            <v>ISOLADOR EPOXI 40X30 (BUJAO)</v>
          </cell>
          <cell r="C676" t="str">
            <v xml:space="preserve">Un    </v>
          </cell>
          <cell r="D676">
            <v>11.52</v>
          </cell>
          <cell r="E676">
            <v>9.2100000000000009</v>
          </cell>
          <cell r="F676">
            <v>20.73</v>
          </cell>
        </row>
        <row r="677">
          <cell r="A677">
            <v>71463</v>
          </cell>
          <cell r="B677" t="str">
            <v>ISOLADOR EPOXI 50X40 (BUJAO)</v>
          </cell>
          <cell r="C677" t="str">
            <v xml:space="preserve">Un    </v>
          </cell>
          <cell r="D677">
            <v>15.53</v>
          </cell>
          <cell r="E677">
            <v>9.2100000000000009</v>
          </cell>
          <cell r="F677">
            <v>24.74</v>
          </cell>
        </row>
        <row r="678">
          <cell r="A678">
            <v>71464</v>
          </cell>
          <cell r="B678" t="str">
            <v>ISOLADOR EPOXI 60X30 (BUJAO)</v>
          </cell>
          <cell r="C678" t="str">
            <v xml:space="preserve">Un    </v>
          </cell>
          <cell r="D678">
            <v>17.22</v>
          </cell>
          <cell r="E678">
            <v>9.2100000000000009</v>
          </cell>
          <cell r="F678">
            <v>26.43</v>
          </cell>
        </row>
        <row r="679">
          <cell r="A679">
            <v>71465</v>
          </cell>
          <cell r="B679" t="str">
            <v>ISOLADOR EPOXI 60 X 50 (BUJAO)</v>
          </cell>
          <cell r="C679" t="str">
            <v xml:space="preserve">Un    </v>
          </cell>
          <cell r="D679">
            <v>26.69</v>
          </cell>
          <cell r="E679">
            <v>9.2100000000000009</v>
          </cell>
          <cell r="F679">
            <v>35.9</v>
          </cell>
        </row>
        <row r="680">
          <cell r="A680">
            <v>71470</v>
          </cell>
          <cell r="B680" t="str">
            <v>ISOLADOR DE BAQUELITA COM CHAPA DE ENCOSTO</v>
          </cell>
          <cell r="C680" t="str">
            <v xml:space="preserve">Un    </v>
          </cell>
          <cell r="D680">
            <v>7.49</v>
          </cell>
          <cell r="E680">
            <v>11.22</v>
          </cell>
          <cell r="F680">
            <v>18.71</v>
          </cell>
        </row>
        <row r="681">
          <cell r="A681">
            <v>71471</v>
          </cell>
          <cell r="B681" t="str">
            <v>ISOLADOR DE BAQUELITE SIMPLES COM SUPORTE E BRAÇADEIRA METÁLICA 1.1/2"</v>
          </cell>
          <cell r="C681" t="str">
            <v xml:space="preserve">Un    </v>
          </cell>
          <cell r="D681">
            <v>16.489999999999998</v>
          </cell>
          <cell r="E681">
            <v>10.74</v>
          </cell>
          <cell r="F681">
            <v>27.23</v>
          </cell>
        </row>
        <row r="682">
          <cell r="A682">
            <v>71472</v>
          </cell>
          <cell r="B682" t="str">
            <v>ISOLADOR DE BAQUELITE SIMPLES COM GRAPA PARA CHUMBAR 100 MM</v>
          </cell>
          <cell r="C682" t="str">
            <v xml:space="preserve">Un    </v>
          </cell>
          <cell r="D682">
            <v>7.16</v>
          </cell>
          <cell r="E682">
            <v>11.22</v>
          </cell>
          <cell r="F682">
            <v>18.38</v>
          </cell>
        </row>
        <row r="683">
          <cell r="A683">
            <v>71473</v>
          </cell>
          <cell r="B683" t="str">
            <v>ISOLADOR DE BAQUELITE REFORÇADO FIXAÇÃO PARA QUINA DE 90º</v>
          </cell>
          <cell r="C683" t="str">
            <v xml:space="preserve">Un    </v>
          </cell>
          <cell r="D683">
            <v>17.68</v>
          </cell>
          <cell r="E683">
            <v>22.44</v>
          </cell>
          <cell r="F683">
            <v>40.119999999999997</v>
          </cell>
        </row>
        <row r="684">
          <cell r="A684">
            <v>71474</v>
          </cell>
          <cell r="B684" t="str">
            <v>ISOLADOR DE BAQUELITE SIMPLES COM CALHA</v>
          </cell>
          <cell r="C684" t="str">
            <v xml:space="preserve">Un    </v>
          </cell>
          <cell r="D684">
            <v>22.47</v>
          </cell>
          <cell r="E684">
            <v>11.22</v>
          </cell>
          <cell r="F684">
            <v>33.69</v>
          </cell>
        </row>
        <row r="685">
          <cell r="A685">
            <v>71476</v>
          </cell>
          <cell r="B685" t="str">
            <v>ISOLADOR DE ANCORAGEM POLIMÉRICO 15KV</v>
          </cell>
          <cell r="C685" t="str">
            <v xml:space="preserve">un    </v>
          </cell>
          <cell r="D685">
            <v>85.56</v>
          </cell>
          <cell r="E685">
            <v>6.13</v>
          </cell>
          <cell r="F685">
            <v>91.69</v>
          </cell>
        </row>
        <row r="686">
          <cell r="A686">
            <v>71480</v>
          </cell>
          <cell r="B686" t="str">
            <v>ISOLADOR ROLDANA PORCELANA 72 X 72 MM</v>
          </cell>
          <cell r="C686" t="str">
            <v xml:space="preserve">Un    </v>
          </cell>
          <cell r="D686">
            <v>6.86</v>
          </cell>
          <cell r="E686">
            <v>6.13</v>
          </cell>
          <cell r="F686">
            <v>12.99</v>
          </cell>
        </row>
        <row r="687">
          <cell r="A687">
            <v>71481</v>
          </cell>
          <cell r="B687" t="str">
            <v>ISOLADOR ROLDANA PORCELANA 76 X 79 MM</v>
          </cell>
          <cell r="C687" t="str">
            <v xml:space="preserve">Un    </v>
          </cell>
          <cell r="D687">
            <v>9.52</v>
          </cell>
          <cell r="E687">
            <v>6.13</v>
          </cell>
          <cell r="F687">
            <v>15.65</v>
          </cell>
        </row>
        <row r="688">
          <cell r="A688">
            <v>71490</v>
          </cell>
          <cell r="B688" t="str">
            <v>ISOLADOR ROLDANA PVC PEQUENO (101)</v>
          </cell>
          <cell r="C688" t="str">
            <v xml:space="preserve">Un    </v>
          </cell>
          <cell r="D688">
            <v>0.39</v>
          </cell>
          <cell r="E688">
            <v>4.6100000000000003</v>
          </cell>
          <cell r="F688">
            <v>5</v>
          </cell>
        </row>
        <row r="689">
          <cell r="A689">
            <v>71491</v>
          </cell>
          <cell r="B689" t="str">
            <v>ISOLADOR ROLDANA PVC MEDIO (102)</v>
          </cell>
          <cell r="C689" t="str">
            <v xml:space="preserve">Un    </v>
          </cell>
          <cell r="D689">
            <v>0.68</v>
          </cell>
          <cell r="E689">
            <v>4.6100000000000003</v>
          </cell>
          <cell r="F689">
            <v>5.29</v>
          </cell>
        </row>
        <row r="690">
          <cell r="A690">
            <v>71492</v>
          </cell>
          <cell r="B690" t="str">
            <v>ISOLADOR ROLDANA PVC GRANDE (103)</v>
          </cell>
          <cell r="C690" t="str">
            <v xml:space="preserve">Un    </v>
          </cell>
          <cell r="D690">
            <v>0.9</v>
          </cell>
          <cell r="E690">
            <v>6.13</v>
          </cell>
          <cell r="F690">
            <v>7.03</v>
          </cell>
        </row>
        <row r="691">
          <cell r="A691">
            <v>71500</v>
          </cell>
          <cell r="B691" t="str">
            <v>ISOLADOR, PINO 15 KV ROSCA 25 MM</v>
          </cell>
          <cell r="C691" t="str">
            <v xml:space="preserve">Un    </v>
          </cell>
          <cell r="D691">
            <v>30.83</v>
          </cell>
          <cell r="E691">
            <v>6.13</v>
          </cell>
          <cell r="F691">
            <v>36.96</v>
          </cell>
        </row>
        <row r="692">
          <cell r="A692">
            <v>71510</v>
          </cell>
          <cell r="B692" t="str">
            <v>LAÇO PREFORMADO DE DISTRIBUICAO</v>
          </cell>
          <cell r="C692" t="str">
            <v xml:space="preserve">Un    </v>
          </cell>
          <cell r="D692">
            <v>6.12</v>
          </cell>
          <cell r="E692">
            <v>6.13</v>
          </cell>
          <cell r="F692">
            <v>12.25</v>
          </cell>
        </row>
        <row r="693">
          <cell r="A693">
            <v>71520</v>
          </cell>
          <cell r="B693" t="str">
            <v>LAMPADA A VAPOR DE MERCURIO 125 W</v>
          </cell>
          <cell r="C693" t="str">
            <v xml:space="preserve">Un    </v>
          </cell>
          <cell r="D693">
            <v>24.68</v>
          </cell>
          <cell r="E693">
            <v>2.46</v>
          </cell>
          <cell r="F693">
            <v>27.14</v>
          </cell>
        </row>
        <row r="694">
          <cell r="A694">
            <v>71521</v>
          </cell>
          <cell r="B694" t="str">
            <v>LAMPADA A VAPOR MERCURIO 250 W</v>
          </cell>
          <cell r="C694" t="str">
            <v xml:space="preserve">Un    </v>
          </cell>
          <cell r="D694">
            <v>39.33</v>
          </cell>
          <cell r="E694">
            <v>2.46</v>
          </cell>
          <cell r="F694">
            <v>41.79</v>
          </cell>
        </row>
        <row r="695">
          <cell r="A695">
            <v>71522</v>
          </cell>
          <cell r="B695" t="str">
            <v>LAMPADA A VAPOR MERCURIO 400 W</v>
          </cell>
          <cell r="C695" t="str">
            <v xml:space="preserve">Un    </v>
          </cell>
          <cell r="D695">
            <v>45.12</v>
          </cell>
          <cell r="E695">
            <v>2.46</v>
          </cell>
          <cell r="F695">
            <v>47.58</v>
          </cell>
        </row>
        <row r="696">
          <cell r="A696">
            <v>71523</v>
          </cell>
          <cell r="B696" t="str">
            <v>LAMPADA A VAPOR METALICO 2000 W</v>
          </cell>
          <cell r="C696" t="str">
            <v xml:space="preserve">Un    </v>
          </cell>
          <cell r="D696">
            <v>703.97</v>
          </cell>
          <cell r="E696">
            <v>2.46</v>
          </cell>
          <cell r="F696">
            <v>706.43</v>
          </cell>
        </row>
        <row r="697">
          <cell r="A697">
            <v>71524</v>
          </cell>
          <cell r="B697" t="str">
            <v>LAMPADA VAPOR METALICO OVOIDE 70 W</v>
          </cell>
          <cell r="C697" t="str">
            <v xml:space="preserve">Un    </v>
          </cell>
          <cell r="D697">
            <v>52.14</v>
          </cell>
          <cell r="E697">
            <v>2.46</v>
          </cell>
          <cell r="F697">
            <v>54.6</v>
          </cell>
        </row>
        <row r="698">
          <cell r="A698">
            <v>71525</v>
          </cell>
          <cell r="B698" t="str">
            <v>LAMPADA VAPOR METALICO OVOIDE 150 W</v>
          </cell>
          <cell r="C698" t="str">
            <v xml:space="preserve">Un    </v>
          </cell>
          <cell r="D698">
            <v>56.29</v>
          </cell>
          <cell r="E698">
            <v>2.46</v>
          </cell>
          <cell r="F698">
            <v>58.75</v>
          </cell>
        </row>
        <row r="699">
          <cell r="A699">
            <v>71526</v>
          </cell>
          <cell r="B699" t="str">
            <v>LAMPADA VAPOR METALICO OVOIDE 250W</v>
          </cell>
          <cell r="C699" t="str">
            <v xml:space="preserve">Un    </v>
          </cell>
          <cell r="D699">
            <v>67.06</v>
          </cell>
          <cell r="E699">
            <v>2.46</v>
          </cell>
          <cell r="F699">
            <v>69.52</v>
          </cell>
        </row>
        <row r="700">
          <cell r="A700">
            <v>71527</v>
          </cell>
          <cell r="B700" t="str">
            <v>LAMPADA VAPOR METALICO OVOIDE 400 W</v>
          </cell>
          <cell r="C700" t="str">
            <v xml:space="preserve">Un    </v>
          </cell>
          <cell r="D700">
            <v>84.19</v>
          </cell>
          <cell r="E700">
            <v>2.46</v>
          </cell>
          <cell r="F700">
            <v>86.65</v>
          </cell>
        </row>
        <row r="701">
          <cell r="A701">
            <v>71528</v>
          </cell>
          <cell r="B701" t="str">
            <v>LAMPADA VAPOR METALICO TUBULAR 1000 W</v>
          </cell>
          <cell r="C701" t="str">
            <v xml:space="preserve">Un    </v>
          </cell>
          <cell r="D701">
            <v>396.85</v>
          </cell>
          <cell r="E701">
            <v>2.46</v>
          </cell>
          <cell r="F701">
            <v>399.31</v>
          </cell>
        </row>
        <row r="702">
          <cell r="A702">
            <v>71537</v>
          </cell>
          <cell r="B702" t="str">
            <v>LÂMPADA BULBO LED, BASE E27, BIVOLT 8/9 W, 800 A 900 LUMENS, LUZ BRANCA</v>
          </cell>
          <cell r="C702" t="str">
            <v xml:space="preserve">un    </v>
          </cell>
          <cell r="D702">
            <v>8.1300000000000008</v>
          </cell>
          <cell r="E702">
            <v>2.46</v>
          </cell>
          <cell r="F702">
            <v>10.59</v>
          </cell>
        </row>
        <row r="703">
          <cell r="A703">
            <v>71538</v>
          </cell>
          <cell r="B703" t="str">
            <v>LÂMPADA BULBO LED, BASE E27, BIVOLT 12/15 W, 1000 A 1400 LUMENS, LUZ BRANCA</v>
          </cell>
          <cell r="C703" t="str">
            <v xml:space="preserve">un    </v>
          </cell>
          <cell r="D703">
            <v>12.14</v>
          </cell>
          <cell r="E703">
            <v>2.46</v>
          </cell>
          <cell r="F703">
            <v>14.6</v>
          </cell>
        </row>
        <row r="704">
          <cell r="A704">
            <v>71539</v>
          </cell>
          <cell r="B704" t="str">
            <v>LÂMPADA BULBO LED, BASE E27, BIVOLT 17/20 W, 1500 A 1900 LUMENS, LUZ BRANCA</v>
          </cell>
          <cell r="C704" t="str">
            <v xml:space="preserve">un    </v>
          </cell>
          <cell r="D704">
            <v>20.3</v>
          </cell>
          <cell r="E704">
            <v>2.46</v>
          </cell>
          <cell r="F704">
            <v>22.76</v>
          </cell>
        </row>
        <row r="705">
          <cell r="A705">
            <v>71540</v>
          </cell>
          <cell r="B705" t="str">
            <v>LÂMPADA BULBO LED, BASE E27, BIVOLT 30 W, 2400 A 3000 LUMENS, LUZ BRANCA</v>
          </cell>
          <cell r="C705" t="str">
            <v xml:space="preserve">un    </v>
          </cell>
          <cell r="D705">
            <v>33.33</v>
          </cell>
          <cell r="E705">
            <v>2.46</v>
          </cell>
          <cell r="F705">
            <v>35.79</v>
          </cell>
        </row>
        <row r="706">
          <cell r="A706">
            <v>71541</v>
          </cell>
          <cell r="B706" t="str">
            <v>LÂMPADA TUBULAR LED, BASE G13, BIVOLT 8/10 W, 900 A 1000 LUMENS, LUZ BRANCA</v>
          </cell>
          <cell r="C706" t="str">
            <v xml:space="preserve">un    </v>
          </cell>
          <cell r="D706">
            <v>16.38</v>
          </cell>
          <cell r="E706">
            <v>2.46</v>
          </cell>
          <cell r="F706">
            <v>18.84</v>
          </cell>
        </row>
        <row r="707">
          <cell r="A707">
            <v>71542</v>
          </cell>
          <cell r="B707" t="str">
            <v>LÂMPADA TUBULAR LED, BASE G13, BIVOLT 15/20 W, 1800 A 1900 LUMENS, LUZ BRANCA</v>
          </cell>
          <cell r="C707" t="str">
            <v xml:space="preserve">un    </v>
          </cell>
          <cell r="D707">
            <v>22</v>
          </cell>
          <cell r="E707">
            <v>2.46</v>
          </cell>
          <cell r="F707">
            <v>24.46</v>
          </cell>
        </row>
        <row r="708">
          <cell r="A708">
            <v>71543</v>
          </cell>
          <cell r="B708" t="str">
            <v>LÂMPADA TUBULAR LED, BASE G13, BIVOLT 26 W, 3900 LUMENS, LUZ BRANCA</v>
          </cell>
          <cell r="C708" t="str">
            <v xml:space="preserve">un    </v>
          </cell>
          <cell r="D708">
            <v>127.78</v>
          </cell>
          <cell r="E708">
            <v>2.46</v>
          </cell>
          <cell r="F708">
            <v>130.24</v>
          </cell>
        </row>
        <row r="709">
          <cell r="A709">
            <v>71560</v>
          </cell>
          <cell r="B709" t="str">
            <v>LAMPADA MISTA DE 160 W</v>
          </cell>
          <cell r="C709" t="str">
            <v xml:space="preserve">Un    </v>
          </cell>
          <cell r="D709">
            <v>30.47</v>
          </cell>
          <cell r="E709">
            <v>2.46</v>
          </cell>
          <cell r="F709">
            <v>32.93</v>
          </cell>
        </row>
        <row r="710">
          <cell r="A710">
            <v>71561</v>
          </cell>
          <cell r="B710" t="str">
            <v>LAMPADA MISTA 250 W</v>
          </cell>
          <cell r="C710" t="str">
            <v xml:space="preserve">Un    </v>
          </cell>
          <cell r="D710">
            <v>32.69</v>
          </cell>
          <cell r="E710">
            <v>2.46</v>
          </cell>
          <cell r="F710">
            <v>35.15</v>
          </cell>
        </row>
        <row r="711">
          <cell r="A711">
            <v>71562</v>
          </cell>
          <cell r="B711" t="str">
            <v>LAMPADA MISTA 500 W</v>
          </cell>
          <cell r="C711" t="str">
            <v xml:space="preserve">Un    </v>
          </cell>
          <cell r="D711">
            <v>57.42</v>
          </cell>
          <cell r="E711">
            <v>2.46</v>
          </cell>
          <cell r="F711">
            <v>59.88</v>
          </cell>
        </row>
        <row r="712">
          <cell r="A712">
            <v>71590</v>
          </cell>
          <cell r="B712" t="str">
            <v>LAMPADA VAPOR DE SODIO OVOIDE 150 W</v>
          </cell>
          <cell r="C712" t="str">
            <v xml:space="preserve">Un    </v>
          </cell>
          <cell r="D712">
            <v>45.78</v>
          </cell>
          <cell r="E712">
            <v>2.46</v>
          </cell>
          <cell r="F712">
            <v>48.24</v>
          </cell>
        </row>
        <row r="713">
          <cell r="A713">
            <v>71591</v>
          </cell>
          <cell r="B713" t="str">
            <v>LAMPADA VAPOR DE SODIO (OVOIDE) 250 W</v>
          </cell>
          <cell r="C713" t="str">
            <v xml:space="preserve">Un    </v>
          </cell>
          <cell r="D713">
            <v>51.6</v>
          </cell>
          <cell r="E713">
            <v>2.46</v>
          </cell>
          <cell r="F713">
            <v>54.06</v>
          </cell>
        </row>
        <row r="714">
          <cell r="A714">
            <v>71592</v>
          </cell>
          <cell r="B714" t="str">
            <v>LAMPADA VAPOR DE SODIO (OVOIDE) 400W</v>
          </cell>
          <cell r="C714" t="str">
            <v xml:space="preserve">Un    </v>
          </cell>
          <cell r="D714">
            <v>54.86</v>
          </cell>
          <cell r="E714">
            <v>2.46</v>
          </cell>
          <cell r="F714">
            <v>57.32</v>
          </cell>
        </row>
        <row r="715">
          <cell r="A715">
            <v>71598</v>
          </cell>
          <cell r="B715" t="str">
            <v>LUMINÁRIA DE EMERGÊNCIA 30 LEDS</v>
          </cell>
          <cell r="C715" t="str">
            <v xml:space="preserve">un    </v>
          </cell>
          <cell r="D715">
            <v>22.64</v>
          </cell>
          <cell r="E715">
            <v>5.12</v>
          </cell>
          <cell r="F715">
            <v>27.76</v>
          </cell>
        </row>
        <row r="716">
          <cell r="A716">
            <v>71603</v>
          </cell>
          <cell r="B716" t="str">
            <v>LUMINÁRIA LED PARA ILUMINAÇÃO PÚBLICA 240W A 280W</v>
          </cell>
          <cell r="C716" t="str">
            <v xml:space="preserve">un    </v>
          </cell>
          <cell r="D716">
            <v>1373.64</v>
          </cell>
          <cell r="E716">
            <v>15.35</v>
          </cell>
          <cell r="F716">
            <v>1388.99</v>
          </cell>
        </row>
        <row r="717">
          <cell r="A717">
            <v>71609</v>
          </cell>
          <cell r="B717" t="str">
            <v>LUMINÁRIA BLINDADA PARA TETO COM GRADE ( MÉDIA ) - BASE E-27</v>
          </cell>
          <cell r="C717" t="str">
            <v xml:space="preserve">Un    </v>
          </cell>
          <cell r="D717">
            <v>133.18</v>
          </cell>
          <cell r="E717">
            <v>9.9</v>
          </cell>
          <cell r="F717">
            <v>143.08000000000001</v>
          </cell>
        </row>
        <row r="718">
          <cell r="A718">
            <v>71610</v>
          </cell>
          <cell r="B718" t="str">
            <v>LUMINÁRIA TIPO ARANDELA DE USO EXTERNO BLINDADA COM GRADE ( PEQUENA ) - BASE E-27</v>
          </cell>
          <cell r="C718" t="str">
            <v xml:space="preserve">un    </v>
          </cell>
          <cell r="D718">
            <v>116.41</v>
          </cell>
          <cell r="E718">
            <v>9.9</v>
          </cell>
          <cell r="F718">
            <v>126.31</v>
          </cell>
        </row>
        <row r="719">
          <cell r="A719">
            <v>71612</v>
          </cell>
          <cell r="B719" t="str">
            <v>LUMINÁRIA TIPO ARANDELA DE USO EXTERNO BLINDADA COM GRADE ( MÉDIA ) - BASE E-27</v>
          </cell>
          <cell r="C719" t="str">
            <v xml:space="preserve">un    </v>
          </cell>
          <cell r="D719">
            <v>131.02000000000001</v>
          </cell>
          <cell r="E719">
            <v>9.9</v>
          </cell>
          <cell r="F719">
            <v>140.91999999999999</v>
          </cell>
        </row>
        <row r="720">
          <cell r="A720">
            <v>71613</v>
          </cell>
          <cell r="B720" t="str">
            <v>LUMINÁRIA TIPO ARANDELA DE USO EXTERNO BLINDADA COM GRADE ( GRANDE ) - BASE E-27</v>
          </cell>
          <cell r="C720" t="str">
            <v xml:space="preserve">un    </v>
          </cell>
          <cell r="D720">
            <v>188.4</v>
          </cell>
          <cell r="E720">
            <v>9.9</v>
          </cell>
          <cell r="F720">
            <v>198.3</v>
          </cell>
        </row>
        <row r="721">
          <cell r="A721">
            <v>71614</v>
          </cell>
          <cell r="B721" t="str">
            <v>LUMINÁRIA TIPO ARANDELA DE USO INTERNO - BASE E-27</v>
          </cell>
          <cell r="C721" t="str">
            <v xml:space="preserve">un    </v>
          </cell>
          <cell r="D721">
            <v>119.83</v>
          </cell>
          <cell r="E721">
            <v>9.9</v>
          </cell>
          <cell r="F721">
            <v>129.72999999999999</v>
          </cell>
        </row>
        <row r="722">
          <cell r="A722">
            <v>71615</v>
          </cell>
          <cell r="B722" t="str">
            <v>LUMINÁRIA TIPO ARANDELA DE USO EXTERNO - BASE E-27</v>
          </cell>
          <cell r="C722" t="str">
            <v xml:space="preserve">un    </v>
          </cell>
          <cell r="D722">
            <v>142.34</v>
          </cell>
          <cell r="E722">
            <v>9.9</v>
          </cell>
          <cell r="F722">
            <v>152.24</v>
          </cell>
        </row>
        <row r="723">
          <cell r="A723">
            <v>71626</v>
          </cell>
          <cell r="B723" t="str">
            <v>LUMINÁRIA PARA JARDIM COM POSTE 2,50 M COM 01 GLOBO - INCLUSO BASE DE CONCRETO PADRÃO GOINFRA E FIXAÇÃO</v>
          </cell>
          <cell r="C723" t="str">
            <v xml:space="preserve">un    </v>
          </cell>
          <cell r="D723">
            <v>432.47</v>
          </cell>
          <cell r="E723">
            <v>76.099999999999994</v>
          </cell>
          <cell r="F723">
            <v>508.57</v>
          </cell>
        </row>
        <row r="724">
          <cell r="A724">
            <v>71627</v>
          </cell>
          <cell r="B724" t="str">
            <v>LUMINÁRIA PARA JARDIM COM POSTE 2,50 M COM 02 GLOBOS - INCLUSO BASE DE CONCRETO PADRÃO GOINFRA E FIXAÇÃO</v>
          </cell>
          <cell r="C724" t="str">
            <v xml:space="preserve">un    </v>
          </cell>
          <cell r="D724">
            <v>525.55999999999995</v>
          </cell>
          <cell r="E724">
            <v>85.99</v>
          </cell>
          <cell r="F724">
            <v>611.54999999999995</v>
          </cell>
        </row>
        <row r="725">
          <cell r="A725">
            <v>71630</v>
          </cell>
          <cell r="B725" t="str">
            <v>LUMINÁRIA DE EMBUTIR REGULÁVEL  ("OLHO DE BOI") - BASE E-27 - INCLUSO CORTE NO FORRO</v>
          </cell>
          <cell r="C725" t="str">
            <v xml:space="preserve">Un    </v>
          </cell>
          <cell r="D725">
            <v>68.849999999999994</v>
          </cell>
          <cell r="E725">
            <v>10.220000000000001</v>
          </cell>
          <cell r="F725">
            <v>79.069999999999993</v>
          </cell>
        </row>
        <row r="726">
          <cell r="A726">
            <v>71640</v>
          </cell>
          <cell r="B726" t="str">
            <v>LUMINÁRIA TIPO SINALIZADOR PARA 01 LÂMPADA</v>
          </cell>
          <cell r="C726" t="str">
            <v xml:space="preserve">Un    </v>
          </cell>
          <cell r="D726">
            <v>101.44</v>
          </cell>
          <cell r="E726">
            <v>9.9</v>
          </cell>
          <cell r="F726">
            <v>111.34</v>
          </cell>
        </row>
        <row r="727">
          <cell r="A727">
            <v>71642</v>
          </cell>
          <cell r="B727" t="str">
            <v>LUMINÁRIA TIPO SINALIZADOR PARA 02 LÂMPADAS</v>
          </cell>
          <cell r="C727" t="str">
            <v xml:space="preserve">Un    </v>
          </cell>
          <cell r="D727">
            <v>231.73</v>
          </cell>
          <cell r="E727">
            <v>9.9</v>
          </cell>
          <cell r="F727">
            <v>241.63</v>
          </cell>
        </row>
        <row r="728">
          <cell r="A728">
            <v>71645</v>
          </cell>
          <cell r="B728" t="str">
            <v>LUMINÁRIA TIPO PLAFON DE SOBREPOR REDONDA PARA 02 LÂMPADAS</v>
          </cell>
          <cell r="C728" t="str">
            <v xml:space="preserve">un    </v>
          </cell>
          <cell r="D728">
            <v>193.77</v>
          </cell>
          <cell r="E728">
            <v>9.9</v>
          </cell>
          <cell r="F728">
            <v>203.67</v>
          </cell>
        </row>
        <row r="729">
          <cell r="A729">
            <v>71646</v>
          </cell>
          <cell r="B729" t="str">
            <v>LUMINÁRIA PLAFON LED QUADRADA DE SOBREPOR, 18W, 20X20 CM (MEDIDAS APROXIMADAS)</v>
          </cell>
          <cell r="C729" t="str">
            <v xml:space="preserve">un    </v>
          </cell>
          <cell r="D729">
            <v>35.93</v>
          </cell>
          <cell r="E729">
            <v>9.9</v>
          </cell>
          <cell r="F729">
            <v>45.83</v>
          </cell>
        </row>
        <row r="730">
          <cell r="A730">
            <v>71647</v>
          </cell>
          <cell r="B730" t="str">
            <v>LUMINÁRIA PLAFON LED QUADRADA DE EMBUTIR, 18W, 20X20 CM (MEDIDAS APROXIMADAS) - INCLUSO CORTE NO FORRO</v>
          </cell>
          <cell r="C730" t="str">
            <v xml:space="preserve">un    </v>
          </cell>
          <cell r="D730">
            <v>29.7</v>
          </cell>
          <cell r="E730">
            <v>10.18</v>
          </cell>
          <cell r="F730">
            <v>39.880000000000003</v>
          </cell>
        </row>
        <row r="731">
          <cell r="A731">
            <v>71648</v>
          </cell>
          <cell r="B731" t="str">
            <v>LUMINÁRIA PLAFON LED QUADRADA DE SOBREPOR, 30W, 40X40 CM (MEDIDAS APROXIMADAS)</v>
          </cell>
          <cell r="C731" t="str">
            <v xml:space="preserve">un    </v>
          </cell>
          <cell r="D731">
            <v>167.1</v>
          </cell>
          <cell r="E731">
            <v>9.9</v>
          </cell>
          <cell r="F731">
            <v>177</v>
          </cell>
        </row>
        <row r="732">
          <cell r="A732">
            <v>71649</v>
          </cell>
          <cell r="B732" t="str">
            <v>LUMINÁRIA PLAFON LED QUADRADA DE EMBUTIR, 30W, 40X40 CM (MEDIDAS APROXIMADAS) - INCLUSO CORTE NO FORRO</v>
          </cell>
          <cell r="C732" t="str">
            <v xml:space="preserve">un    </v>
          </cell>
          <cell r="D732">
            <v>155.1</v>
          </cell>
          <cell r="E732">
            <v>10.93</v>
          </cell>
          <cell r="F732">
            <v>166.03</v>
          </cell>
        </row>
        <row r="733">
          <cell r="A733">
            <v>71655</v>
          </cell>
          <cell r="B733" t="str">
            <v>LUMINÁRIA CIRCULAR SEM VIDRO PARA QUADRA ATE 400 W - BASE E-40</v>
          </cell>
          <cell r="C733" t="str">
            <v xml:space="preserve">Un    </v>
          </cell>
          <cell r="D733">
            <v>194.47</v>
          </cell>
          <cell r="E733">
            <v>9.9</v>
          </cell>
          <cell r="F733">
            <v>204.37</v>
          </cell>
        </row>
        <row r="734">
          <cell r="A734">
            <v>71660</v>
          </cell>
          <cell r="B734" t="str">
            <v>LUMINÁRIA CIRCULAR COM VIDRO PARA QUADRA ATÉ 400 W - BASE E-40</v>
          </cell>
          <cell r="C734" t="str">
            <v xml:space="preserve">Un    </v>
          </cell>
          <cell r="D734">
            <v>283.48</v>
          </cell>
          <cell r="E734">
            <v>9.9</v>
          </cell>
          <cell r="F734">
            <v>293.38</v>
          </cell>
        </row>
        <row r="735">
          <cell r="A735">
            <v>71661</v>
          </cell>
          <cell r="B735" t="str">
            <v>LUMINÁRIA LED CIRCULAR PARA QUADRA 200W</v>
          </cell>
          <cell r="C735" t="str">
            <v xml:space="preserve">un    </v>
          </cell>
          <cell r="D735">
            <v>996.78</v>
          </cell>
          <cell r="E735">
            <v>9.9</v>
          </cell>
          <cell r="F735">
            <v>1006.68</v>
          </cell>
        </row>
        <row r="736">
          <cell r="A736">
            <v>71670</v>
          </cell>
          <cell r="B736" t="str">
            <v>LUMINÁRIA DE SOBREPOR USO AO TEMPO (TARTARUGA) - BASE E-27</v>
          </cell>
          <cell r="C736" t="str">
            <v xml:space="preserve">Un    </v>
          </cell>
          <cell r="D736">
            <v>112.54</v>
          </cell>
          <cell r="E736">
            <v>9.9</v>
          </cell>
          <cell r="F736">
            <v>122.44</v>
          </cell>
        </row>
        <row r="737">
          <cell r="A737">
            <v>71679</v>
          </cell>
          <cell r="B737" t="str">
            <v>LUMINÁRIA - BASE EM CONCRETO PADRÃO GOINFRA PARA AS LUMINÁRIAS TIPO PROJETOR (CASO NECESSÁRIO )</v>
          </cell>
          <cell r="C737" t="str">
            <v xml:space="preserve">un    </v>
          </cell>
          <cell r="D737">
            <v>46.11</v>
          </cell>
          <cell r="E737">
            <v>24.11</v>
          </cell>
          <cell r="F737">
            <v>70.22</v>
          </cell>
        </row>
        <row r="738">
          <cell r="A738">
            <v>71682</v>
          </cell>
          <cell r="B738" t="str">
            <v xml:space="preserve">LUMINÁRIA TIPO PROJETOR CIRCULAR ATÉ 200 W - BASE E-27 </v>
          </cell>
          <cell r="C738" t="str">
            <v xml:space="preserve">un    </v>
          </cell>
          <cell r="D738">
            <v>72.27</v>
          </cell>
          <cell r="E738">
            <v>9.9</v>
          </cell>
          <cell r="F738">
            <v>82.17</v>
          </cell>
        </row>
        <row r="739">
          <cell r="A739">
            <v>71683</v>
          </cell>
          <cell r="B739" t="str">
            <v>LUMINÁRIA TIPO PROJETOR CIRCULAR ATÉ 400 W - BASE E-40</v>
          </cell>
          <cell r="C739" t="str">
            <v xml:space="preserve">un    </v>
          </cell>
          <cell r="D739">
            <v>371.23</v>
          </cell>
          <cell r="E739">
            <v>9.9</v>
          </cell>
          <cell r="F739">
            <v>381.13</v>
          </cell>
        </row>
        <row r="740">
          <cell r="A740">
            <v>71684</v>
          </cell>
          <cell r="B740" t="str">
            <v>LUMINÁRIA TIPO PROJETOR RETANGULAR ATÉ 400 W - BASE E-40</v>
          </cell>
          <cell r="C740" t="str">
            <v xml:space="preserve">un    </v>
          </cell>
          <cell r="D740">
            <v>162.22</v>
          </cell>
          <cell r="E740">
            <v>9.9</v>
          </cell>
          <cell r="F740">
            <v>172.12</v>
          </cell>
        </row>
        <row r="741">
          <cell r="A741">
            <v>71685</v>
          </cell>
          <cell r="B741" t="str">
            <v>LUMINÁRIA TIPO PROJETOR RETANGULAR COM PORTA REATOR ATÉ 400 W - BASE E-40</v>
          </cell>
          <cell r="C741" t="str">
            <v xml:space="preserve">un    </v>
          </cell>
          <cell r="D741">
            <v>391.23</v>
          </cell>
          <cell r="E741">
            <v>9.9</v>
          </cell>
          <cell r="F741">
            <v>401.13</v>
          </cell>
        </row>
        <row r="742">
          <cell r="A742">
            <v>71686</v>
          </cell>
          <cell r="B742" t="str">
            <v>LUMINÁRIA TIPO PROJETOR RETANGULAR ATÉ 1000 W - BASE E-40</v>
          </cell>
          <cell r="C742" t="str">
            <v xml:space="preserve">un    </v>
          </cell>
          <cell r="D742">
            <v>346.57</v>
          </cell>
          <cell r="E742">
            <v>9.9</v>
          </cell>
          <cell r="F742">
            <v>356.47</v>
          </cell>
        </row>
        <row r="743">
          <cell r="A743">
            <v>71687</v>
          </cell>
          <cell r="B743" t="str">
            <v>LUMINÁRIA TIPO PROJETOR RETANGULAR ATÉ 2000 W - BASE E-40</v>
          </cell>
          <cell r="C743" t="str">
            <v xml:space="preserve">un    </v>
          </cell>
          <cell r="D743">
            <v>468.65</v>
          </cell>
          <cell r="E743">
            <v>9.9</v>
          </cell>
          <cell r="F743">
            <v>478.55</v>
          </cell>
        </row>
        <row r="744">
          <cell r="A744">
            <v>71688</v>
          </cell>
          <cell r="B744" t="str">
            <v>LUMINÁRIA TIPO SPOT DE SOBREPOR PARA 01 LÂMPADA</v>
          </cell>
          <cell r="C744" t="str">
            <v xml:space="preserve">un    </v>
          </cell>
          <cell r="D744">
            <v>62.9</v>
          </cell>
          <cell r="E744">
            <v>9.9</v>
          </cell>
          <cell r="F744">
            <v>72.8</v>
          </cell>
        </row>
        <row r="745">
          <cell r="A745">
            <v>71689</v>
          </cell>
          <cell r="B745" t="str">
            <v>LUMINÁRIA TIPO SPOT DE SOBREPOR PARA 02 LÂMPADAS</v>
          </cell>
          <cell r="C745" t="str">
            <v xml:space="preserve">un    </v>
          </cell>
          <cell r="D745">
            <v>95.9</v>
          </cell>
          <cell r="E745">
            <v>9.9</v>
          </cell>
          <cell r="F745">
            <v>105.8</v>
          </cell>
        </row>
        <row r="746">
          <cell r="A746">
            <v>71690</v>
          </cell>
          <cell r="B746" t="str">
            <v>LUMINÁRIA LED RETANGULAR DE EMBUTIR COM REFLETOR DE ALUMÍNIO E ALETAS, DE 36W A 39W - INCLUSO CORTE NO FORRO</v>
          </cell>
          <cell r="C746" t="str">
            <v xml:space="preserve">un    </v>
          </cell>
          <cell r="D746">
            <v>351.87</v>
          </cell>
          <cell r="E746">
            <v>13.88</v>
          </cell>
          <cell r="F746">
            <v>365.75</v>
          </cell>
        </row>
        <row r="747">
          <cell r="A747">
            <v>71691</v>
          </cell>
          <cell r="B747" t="str">
            <v>LUMINÁRIA LED QUADRADA DE EMBUTIR COM REFLETOR DE ALUMÍNIO E ALETAS, 36W A 39W - INCLUSO CORTE NO FORRO</v>
          </cell>
          <cell r="C747" t="str">
            <v xml:space="preserve">un    </v>
          </cell>
          <cell r="D747">
            <v>382.27</v>
          </cell>
          <cell r="E747">
            <v>14.83</v>
          </cell>
          <cell r="F747">
            <v>397.1</v>
          </cell>
        </row>
        <row r="748">
          <cell r="A748">
            <v>71692</v>
          </cell>
          <cell r="B748" t="str">
            <v>LUMINÁRIA LED RETANGULAR DE SOBREPOR COM REFLETOR DE ALUMÍNIO COM ALETAS, DE 36W A 39W</v>
          </cell>
          <cell r="C748" t="str">
            <v xml:space="preserve">un    </v>
          </cell>
          <cell r="D748">
            <v>383.26</v>
          </cell>
          <cell r="E748">
            <v>11.87</v>
          </cell>
          <cell r="F748">
            <v>395.13</v>
          </cell>
        </row>
        <row r="749">
          <cell r="A749">
            <v>71693</v>
          </cell>
          <cell r="B749" t="str">
            <v>LUMINÁRIA LED QUADRADA DE SOBREPOR COM REFLETOR DE ALUMÍNIO COM ALETAS, DE 36W A 39W</v>
          </cell>
          <cell r="C749" t="str">
            <v xml:space="preserve">un    </v>
          </cell>
          <cell r="D749">
            <v>394.89</v>
          </cell>
          <cell r="E749">
            <v>11.87</v>
          </cell>
          <cell r="F749">
            <v>406.76</v>
          </cell>
        </row>
        <row r="750">
          <cell r="A750">
            <v>71694</v>
          </cell>
          <cell r="B750" t="str">
            <v>LUMINÁRIA PLAFON LED QUADRADA DE SOBREPOR, 36W, 60X60 CM (MEDIDAS APROXIMADAS)</v>
          </cell>
          <cell r="C750" t="str">
            <v xml:space="preserve">un    </v>
          </cell>
          <cell r="D750">
            <v>248.64</v>
          </cell>
          <cell r="E750">
            <v>9.9</v>
          </cell>
          <cell r="F750">
            <v>258.54000000000002</v>
          </cell>
        </row>
        <row r="751">
          <cell r="A751">
            <v>71695</v>
          </cell>
          <cell r="B751" t="str">
            <v>LUMINÁRIA PLAFON LED QUADRADA DE EMBUTIR, 36W, 60X60 CM (MEDIDAS APROXIMADAS) - INCLUSO CORTE NO FORRO</v>
          </cell>
          <cell r="C751" t="str">
            <v xml:space="preserve">un    </v>
          </cell>
          <cell r="D751">
            <v>198.5</v>
          </cell>
          <cell r="E751">
            <v>12.37</v>
          </cell>
          <cell r="F751">
            <v>210.87</v>
          </cell>
        </row>
        <row r="752">
          <cell r="A752">
            <v>71696</v>
          </cell>
          <cell r="B752" t="str">
            <v>LUMINÁRIA LED PARA JARDIM COM POSTE 3,00 M COM 01 LUMINÁRIA PLANA - INCLUSO BASE DE CONCRETO PADRÃO GOINFRA E FIXAÇÃO</v>
          </cell>
          <cell r="C752" t="str">
            <v xml:space="preserve">un    </v>
          </cell>
          <cell r="D752">
            <v>1817.67</v>
          </cell>
          <cell r="E752">
            <v>83.77</v>
          </cell>
          <cell r="F752">
            <v>1901.44</v>
          </cell>
        </row>
        <row r="753">
          <cell r="A753">
            <v>71697</v>
          </cell>
          <cell r="B753" t="str">
            <v>LUMINÁRIA LED PARA JARDIM COM POSTE 3,00 M COM 02 LUMINÁRIAS PLANAS - INCLUSO BASE DE CONCRETO PADRÃO GOINFRA E FIXAÇÃO</v>
          </cell>
          <cell r="C753" t="str">
            <v xml:space="preserve">un    </v>
          </cell>
          <cell r="D753">
            <v>3009.47</v>
          </cell>
          <cell r="E753">
            <v>93.67</v>
          </cell>
          <cell r="F753">
            <v>3103.14</v>
          </cell>
        </row>
        <row r="754">
          <cell r="A754">
            <v>71698</v>
          </cell>
          <cell r="B754" t="str">
            <v>LUMINÁRIA LED TIPO PROJETOR RETANGULAR DE 80W A 100W</v>
          </cell>
          <cell r="C754" t="str">
            <v xml:space="preserve">un    </v>
          </cell>
          <cell r="D754">
            <v>397.49</v>
          </cell>
          <cell r="E754">
            <v>9.9</v>
          </cell>
          <cell r="F754">
            <v>407.39</v>
          </cell>
        </row>
        <row r="755">
          <cell r="A755">
            <v>71700</v>
          </cell>
          <cell r="B755" t="str">
            <v>LUVA EM AÇO GALVANIZADO DIÂMETRO 1/2"</v>
          </cell>
          <cell r="C755" t="str">
            <v xml:space="preserve">Un    </v>
          </cell>
          <cell r="D755">
            <v>2.79</v>
          </cell>
          <cell r="E755">
            <v>0.92</v>
          </cell>
          <cell r="F755">
            <v>3.71</v>
          </cell>
        </row>
        <row r="756">
          <cell r="A756">
            <v>71701</v>
          </cell>
          <cell r="B756" t="str">
            <v>LUVA EM AÇO GALVANIZADO DIÂMETRO 3/4"</v>
          </cell>
          <cell r="C756" t="str">
            <v xml:space="preserve">Un    </v>
          </cell>
          <cell r="D756">
            <v>2.2200000000000002</v>
          </cell>
          <cell r="E756">
            <v>1.23</v>
          </cell>
          <cell r="F756">
            <v>3.45</v>
          </cell>
        </row>
        <row r="757">
          <cell r="A757">
            <v>71702</v>
          </cell>
          <cell r="B757" t="str">
            <v>LUVA  EM AÇO GALVANIZADO DIÂMETRO 1"</v>
          </cell>
          <cell r="C757" t="str">
            <v xml:space="preserve">Un    </v>
          </cell>
          <cell r="D757">
            <v>3.26</v>
          </cell>
          <cell r="E757">
            <v>1.84</v>
          </cell>
          <cell r="F757">
            <v>5.0999999999999996</v>
          </cell>
        </row>
        <row r="758">
          <cell r="A758">
            <v>71703</v>
          </cell>
          <cell r="B758" t="str">
            <v>LUVA EM AÇO GALVANIZADO DIÂMETRO 1.1/4"</v>
          </cell>
          <cell r="C758" t="str">
            <v xml:space="preserve">Un    </v>
          </cell>
          <cell r="D758">
            <v>4.0199999999999996</v>
          </cell>
          <cell r="E758">
            <v>2.46</v>
          </cell>
          <cell r="F758">
            <v>6.48</v>
          </cell>
        </row>
        <row r="759">
          <cell r="A759">
            <v>71704</v>
          </cell>
          <cell r="B759" t="str">
            <v>LUVA EM AÇO GALVANIZADO DIÂMETRO 1.1/2"</v>
          </cell>
          <cell r="C759" t="str">
            <v xml:space="preserve">Un    </v>
          </cell>
          <cell r="D759">
            <v>5.34</v>
          </cell>
          <cell r="E759">
            <v>3.38</v>
          </cell>
          <cell r="F759">
            <v>8.7200000000000006</v>
          </cell>
        </row>
        <row r="760">
          <cell r="A760">
            <v>71705</v>
          </cell>
          <cell r="B760" t="str">
            <v>LUVA EM AÇO GALVANIZADO DIÂMETRO 2"</v>
          </cell>
          <cell r="C760" t="str">
            <v xml:space="preserve">Un    </v>
          </cell>
          <cell r="D760">
            <v>13.63</v>
          </cell>
          <cell r="E760">
            <v>3.99</v>
          </cell>
          <cell r="F760">
            <v>17.62</v>
          </cell>
        </row>
        <row r="761">
          <cell r="A761">
            <v>71706</v>
          </cell>
          <cell r="B761" t="str">
            <v>LUVA  EM AÇO GALVANIZADO DIÂMETRO 2.1/2"</v>
          </cell>
          <cell r="C761" t="str">
            <v xml:space="preserve">Un    </v>
          </cell>
          <cell r="D761">
            <v>15.03</v>
          </cell>
          <cell r="E761">
            <v>7.67</v>
          </cell>
          <cell r="F761">
            <v>22.7</v>
          </cell>
        </row>
        <row r="762">
          <cell r="A762">
            <v>71707</v>
          </cell>
          <cell r="B762" t="str">
            <v>LUVA EM AÇO GALVANIZADO DIÂMETRO 3"</v>
          </cell>
          <cell r="C762" t="str">
            <v xml:space="preserve">Un    </v>
          </cell>
          <cell r="D762">
            <v>20.079999999999998</v>
          </cell>
          <cell r="E762">
            <v>13.2</v>
          </cell>
          <cell r="F762">
            <v>33.28</v>
          </cell>
        </row>
        <row r="763">
          <cell r="A763">
            <v>71708</v>
          </cell>
          <cell r="B763" t="str">
            <v>LUVA EM AÇO GALVANIZADO DIÂMETRO 4"</v>
          </cell>
          <cell r="C763" t="str">
            <v xml:space="preserve">Un    </v>
          </cell>
          <cell r="D763">
            <v>26.89</v>
          </cell>
          <cell r="E763">
            <v>16.88</v>
          </cell>
          <cell r="F763">
            <v>43.77</v>
          </cell>
        </row>
        <row r="764">
          <cell r="A764">
            <v>71710</v>
          </cell>
          <cell r="B764" t="str">
            <v>LUVA DE REDUÇÃO EM AÇO GALVANIZADO 1.1/2" X 3/4"</v>
          </cell>
          <cell r="C764" t="str">
            <v xml:space="preserve">Un    </v>
          </cell>
          <cell r="D764">
            <v>16.579999999999998</v>
          </cell>
          <cell r="E764">
            <v>8.59</v>
          </cell>
          <cell r="F764">
            <v>25.17</v>
          </cell>
        </row>
        <row r="765">
          <cell r="A765">
            <v>71720</v>
          </cell>
          <cell r="B765" t="str">
            <v>LUVA EM AÇO ZINCADO DIÂMETRO 1/2"</v>
          </cell>
          <cell r="C765" t="str">
            <v xml:space="preserve">Un    </v>
          </cell>
          <cell r="D765">
            <v>1.45</v>
          </cell>
          <cell r="E765">
            <v>0.92</v>
          </cell>
          <cell r="F765">
            <v>2.37</v>
          </cell>
        </row>
        <row r="766">
          <cell r="A766">
            <v>71721</v>
          </cell>
          <cell r="B766" t="str">
            <v>LUVA EM AÇO ZINCADO DIÂMETRO 1"</v>
          </cell>
          <cell r="C766" t="str">
            <v xml:space="preserve">Un    </v>
          </cell>
          <cell r="D766">
            <v>2.29</v>
          </cell>
          <cell r="E766">
            <v>1.84</v>
          </cell>
          <cell r="F766">
            <v>4.13</v>
          </cell>
        </row>
        <row r="767">
          <cell r="A767">
            <v>71722</v>
          </cell>
          <cell r="B767" t="str">
            <v>LUVA EM AÇO ZINCADO DIÂMETRO 3/4"</v>
          </cell>
          <cell r="C767" t="str">
            <v xml:space="preserve">Un    </v>
          </cell>
          <cell r="D767">
            <v>1.72</v>
          </cell>
          <cell r="E767">
            <v>1.23</v>
          </cell>
          <cell r="F767">
            <v>2.95</v>
          </cell>
        </row>
        <row r="768">
          <cell r="A768">
            <v>71723</v>
          </cell>
          <cell r="B768" t="str">
            <v>LUVA EM AÇO ZINCADO DIÂMETRO 1.1/4"</v>
          </cell>
          <cell r="C768" t="str">
            <v xml:space="preserve">Un    </v>
          </cell>
          <cell r="D768">
            <v>3.75</v>
          </cell>
          <cell r="E768">
            <v>2.46</v>
          </cell>
          <cell r="F768">
            <v>6.21</v>
          </cell>
        </row>
        <row r="769">
          <cell r="A769">
            <v>71724</v>
          </cell>
          <cell r="B769" t="str">
            <v>LUVA EM AÇO ZINCADO DIÂMETRO 1.1/2"</v>
          </cell>
          <cell r="C769" t="str">
            <v xml:space="preserve">Un    </v>
          </cell>
          <cell r="D769">
            <v>4.13</v>
          </cell>
          <cell r="E769">
            <v>3.38</v>
          </cell>
          <cell r="F769">
            <v>7.51</v>
          </cell>
        </row>
        <row r="770">
          <cell r="A770">
            <v>71725</v>
          </cell>
          <cell r="B770" t="str">
            <v>LUVA EM AÇO ZINCADO DIÂMETRO 2"</v>
          </cell>
          <cell r="C770" t="str">
            <v xml:space="preserve">Un    </v>
          </cell>
          <cell r="D770">
            <v>8.0399999999999991</v>
          </cell>
          <cell r="E770">
            <v>3.99</v>
          </cell>
          <cell r="F770">
            <v>12.03</v>
          </cell>
        </row>
        <row r="771">
          <cell r="A771">
            <v>71726</v>
          </cell>
          <cell r="B771" t="str">
            <v>LUVA EM AÇO ZINCADO DIÂMETRO 2.1/2"</v>
          </cell>
          <cell r="C771" t="str">
            <v xml:space="preserve">Un    </v>
          </cell>
          <cell r="D771">
            <v>9.2200000000000006</v>
          </cell>
          <cell r="E771">
            <v>7.67</v>
          </cell>
          <cell r="F771">
            <v>16.89</v>
          </cell>
        </row>
        <row r="772">
          <cell r="A772">
            <v>71727</v>
          </cell>
          <cell r="B772" t="str">
            <v>LUVA EM AÇO ZINCADO DIÂMETRO 3"</v>
          </cell>
          <cell r="C772" t="str">
            <v xml:space="preserve">Un    </v>
          </cell>
          <cell r="D772">
            <v>13.27</v>
          </cell>
          <cell r="E772">
            <v>13.2</v>
          </cell>
          <cell r="F772">
            <v>26.47</v>
          </cell>
        </row>
        <row r="773">
          <cell r="A773">
            <v>71728</v>
          </cell>
          <cell r="B773" t="str">
            <v>LUVA EM AÇO ZINCADO DIÂMETRO 4"</v>
          </cell>
          <cell r="C773" t="str">
            <v xml:space="preserve">Un    </v>
          </cell>
          <cell r="D773">
            <v>18.13</v>
          </cell>
          <cell r="E773">
            <v>16.88</v>
          </cell>
          <cell r="F773">
            <v>35.01</v>
          </cell>
        </row>
        <row r="774">
          <cell r="A774">
            <v>71740</v>
          </cell>
          <cell r="B774" t="str">
            <v>LUVA PVC ROSQUEAVEL DIAMETRO 1/2"</v>
          </cell>
          <cell r="C774" t="str">
            <v xml:space="preserve">Un    </v>
          </cell>
          <cell r="D774">
            <v>0.74</v>
          </cell>
          <cell r="E774">
            <v>0.61</v>
          </cell>
          <cell r="F774">
            <v>1.35</v>
          </cell>
        </row>
        <row r="775">
          <cell r="A775">
            <v>71741</v>
          </cell>
          <cell r="B775" t="str">
            <v>LUVA PVC ROSQUEAVEL DIAMETRO 3/4"</v>
          </cell>
          <cell r="C775" t="str">
            <v xml:space="preserve">Un    </v>
          </cell>
          <cell r="D775">
            <v>1.1000000000000001</v>
          </cell>
          <cell r="E775">
            <v>0.92</v>
          </cell>
          <cell r="F775">
            <v>2.02</v>
          </cell>
        </row>
        <row r="776">
          <cell r="A776">
            <v>71742</v>
          </cell>
          <cell r="B776" t="str">
            <v>LUVA PVC ROSQUEAVEL DIAMETRO 1"</v>
          </cell>
          <cell r="C776" t="str">
            <v xml:space="preserve">Un    </v>
          </cell>
          <cell r="D776">
            <v>1.65</v>
          </cell>
          <cell r="E776">
            <v>1.54</v>
          </cell>
          <cell r="F776">
            <v>3.19</v>
          </cell>
        </row>
        <row r="777">
          <cell r="A777">
            <v>71743</v>
          </cell>
          <cell r="B777" t="str">
            <v>LUVA PVC ROSQUEAVEL DIAMETRO 1.1/4"</v>
          </cell>
          <cell r="C777" t="str">
            <v xml:space="preserve">Un    </v>
          </cell>
          <cell r="D777">
            <v>2.38</v>
          </cell>
          <cell r="E777">
            <v>2.15</v>
          </cell>
          <cell r="F777">
            <v>4.53</v>
          </cell>
        </row>
        <row r="778">
          <cell r="A778">
            <v>71744</v>
          </cell>
          <cell r="B778" t="str">
            <v>LUVA PVC ROSQUEAVEL DIAMETRO 1.1/2"</v>
          </cell>
          <cell r="C778" t="str">
            <v xml:space="preserve">Un    </v>
          </cell>
          <cell r="D778">
            <v>3.32</v>
          </cell>
          <cell r="E778">
            <v>2.76</v>
          </cell>
          <cell r="F778">
            <v>6.08</v>
          </cell>
        </row>
        <row r="779">
          <cell r="A779">
            <v>71745</v>
          </cell>
          <cell r="B779" t="str">
            <v>LUVA PVC ROSQUEAVEL DIAMETRO 2"</v>
          </cell>
          <cell r="C779" t="str">
            <v xml:space="preserve">Un    </v>
          </cell>
          <cell r="D779">
            <v>4.4000000000000004</v>
          </cell>
          <cell r="E779">
            <v>3.07</v>
          </cell>
          <cell r="F779">
            <v>7.47</v>
          </cell>
        </row>
        <row r="780">
          <cell r="A780">
            <v>71746</v>
          </cell>
          <cell r="B780" t="str">
            <v>LUVA PVC ROSQUEAVEL DIAMETRO 2.1/2"</v>
          </cell>
          <cell r="C780" t="str">
            <v xml:space="preserve">Un    </v>
          </cell>
          <cell r="D780">
            <v>9.1199999999999992</v>
          </cell>
          <cell r="E780">
            <v>6.13</v>
          </cell>
          <cell r="F780">
            <v>15.25</v>
          </cell>
        </row>
        <row r="781">
          <cell r="A781">
            <v>71747</v>
          </cell>
          <cell r="B781" t="str">
            <v>LUVA PVC ROSQUEAVEL DIAMETRO 3"</v>
          </cell>
          <cell r="C781" t="str">
            <v xml:space="preserve">Un    </v>
          </cell>
          <cell r="D781">
            <v>11.39</v>
          </cell>
          <cell r="E781">
            <v>11.66</v>
          </cell>
          <cell r="F781">
            <v>23.05</v>
          </cell>
        </row>
        <row r="782">
          <cell r="A782">
            <v>71748</v>
          </cell>
          <cell r="B782" t="str">
            <v>LUVA PVC ROSQUEAVEL DIAMETRO 4"</v>
          </cell>
          <cell r="C782" t="str">
            <v xml:space="preserve">Un    </v>
          </cell>
          <cell r="D782">
            <v>20.47</v>
          </cell>
          <cell r="E782">
            <v>14.74</v>
          </cell>
          <cell r="F782">
            <v>35.21</v>
          </cell>
        </row>
        <row r="783">
          <cell r="A783">
            <v>71750</v>
          </cell>
          <cell r="B783" t="str">
            <v>MANILHA-SAPATILHA EM AÇO GALVANIZADO</v>
          </cell>
          <cell r="C783" t="str">
            <v xml:space="preserve">un    </v>
          </cell>
          <cell r="D783">
            <v>16.88</v>
          </cell>
          <cell r="E783">
            <v>12.28</v>
          </cell>
          <cell r="F783">
            <v>29.16</v>
          </cell>
        </row>
        <row r="784">
          <cell r="A784">
            <v>71761</v>
          </cell>
          <cell r="B784" t="str">
            <v>MURETA DE MEDIÇÃO EM ALVENARIA 1 1/2 V.(35CM) REBOCADA, C/ PINTURA ACRÍLICA E LAJE EM CONCRETO 20MPA MALHA 8.0MM CADA 10CM REVESTIDA C/ARGAMASSA 1:3 C/ IMPERMEABILIZANTE</v>
          </cell>
          <cell r="C784" t="str">
            <v xml:space="preserve">m2    </v>
          </cell>
          <cell r="D784">
            <v>247.07</v>
          </cell>
          <cell r="E784">
            <v>162.09</v>
          </cell>
          <cell r="F784">
            <v>409.16</v>
          </cell>
        </row>
        <row r="785">
          <cell r="A785">
            <v>71764</v>
          </cell>
          <cell r="B785" t="str">
            <v>MÃO FRANCESA SIMPLES LARGURA DE 50 MM</v>
          </cell>
          <cell r="C785" t="str">
            <v xml:space="preserve">Un    </v>
          </cell>
          <cell r="D785">
            <v>5.9</v>
          </cell>
          <cell r="E785">
            <v>4.92</v>
          </cell>
          <cell r="F785">
            <v>10.82</v>
          </cell>
        </row>
        <row r="786">
          <cell r="A786">
            <v>71765</v>
          </cell>
          <cell r="B786" t="str">
            <v>MAO FRANCESA PLANA DE ACO GALVANIZADO 726 MM</v>
          </cell>
          <cell r="C786" t="str">
            <v xml:space="preserve">Un    </v>
          </cell>
          <cell r="D786">
            <v>23.36</v>
          </cell>
          <cell r="E786">
            <v>4.6100000000000003</v>
          </cell>
          <cell r="F786">
            <v>27.97</v>
          </cell>
        </row>
        <row r="787">
          <cell r="A787">
            <v>71768</v>
          </cell>
          <cell r="B787" t="str">
            <v>MASSA EPOXI CAIXA DE 250 G</v>
          </cell>
          <cell r="C787" t="str">
            <v xml:space="preserve">Un    </v>
          </cell>
          <cell r="D787">
            <v>26.21</v>
          </cell>
          <cell r="E787">
            <v>10.59</v>
          </cell>
          <cell r="F787">
            <v>36.799999999999997</v>
          </cell>
        </row>
        <row r="788">
          <cell r="A788">
            <v>71773</v>
          </cell>
          <cell r="B788" t="str">
            <v>NIPLE METALICO Fo.Zo. DIAMETRO 1"</v>
          </cell>
          <cell r="C788" t="str">
            <v xml:space="preserve">Un    </v>
          </cell>
          <cell r="D788">
            <v>11.4</v>
          </cell>
          <cell r="E788">
            <v>3.07</v>
          </cell>
          <cell r="F788">
            <v>14.47</v>
          </cell>
        </row>
        <row r="789">
          <cell r="A789">
            <v>71774</v>
          </cell>
          <cell r="B789" t="str">
            <v>NIPLE METALICO Fo.Zo. DIAMETRO 1 1/4"</v>
          </cell>
          <cell r="C789" t="str">
            <v xml:space="preserve">un    </v>
          </cell>
          <cell r="D789">
            <v>14.03</v>
          </cell>
          <cell r="E789">
            <v>3.07</v>
          </cell>
          <cell r="F789">
            <v>17.100000000000001</v>
          </cell>
        </row>
        <row r="790">
          <cell r="A790">
            <v>71776</v>
          </cell>
          <cell r="B790" t="str">
            <v>NIPLE METALICO Fo.Zo. DIAMETRO 2.1/2"</v>
          </cell>
          <cell r="C790" t="str">
            <v xml:space="preserve">Un    </v>
          </cell>
          <cell r="D790">
            <v>47.1</v>
          </cell>
          <cell r="E790">
            <v>7.67</v>
          </cell>
          <cell r="F790">
            <v>54.77</v>
          </cell>
        </row>
        <row r="791">
          <cell r="A791">
            <v>71777</v>
          </cell>
          <cell r="B791" t="str">
            <v>NIPLE METALICO Fo.Zo. DIAMETRO 3"</v>
          </cell>
          <cell r="C791" t="str">
            <v xml:space="preserve">Un    </v>
          </cell>
          <cell r="D791">
            <v>75.510000000000005</v>
          </cell>
          <cell r="E791">
            <v>13.2</v>
          </cell>
          <cell r="F791">
            <v>88.71</v>
          </cell>
        </row>
        <row r="792">
          <cell r="A792">
            <v>71780</v>
          </cell>
          <cell r="B792" t="str">
            <v>NIPLE METALICO Fo.Zo. DIAMETRO 4"</v>
          </cell>
          <cell r="C792" t="str">
            <v xml:space="preserve">Un    </v>
          </cell>
          <cell r="D792">
            <v>97.15</v>
          </cell>
          <cell r="E792">
            <v>16.88</v>
          </cell>
          <cell r="F792">
            <v>114.03</v>
          </cell>
        </row>
        <row r="793">
          <cell r="A793">
            <v>71791</v>
          </cell>
          <cell r="B793" t="str">
            <v>NIPLE DUPLO FERRO GALVANIZADO 2"</v>
          </cell>
          <cell r="C793" t="str">
            <v xml:space="preserve">Un    </v>
          </cell>
          <cell r="D793">
            <v>26.33</v>
          </cell>
          <cell r="E793">
            <v>8.59</v>
          </cell>
          <cell r="F793">
            <v>34.92</v>
          </cell>
        </row>
        <row r="794">
          <cell r="A794">
            <v>71795</v>
          </cell>
          <cell r="B794" t="str">
            <v>OLHAL PARA PARAFUSO</v>
          </cell>
          <cell r="C794" t="str">
            <v xml:space="preserve">un    </v>
          </cell>
          <cell r="D794">
            <v>12.29</v>
          </cell>
          <cell r="E794">
            <v>9.2100000000000009</v>
          </cell>
          <cell r="F794">
            <v>21.5</v>
          </cell>
        </row>
        <row r="795">
          <cell r="A795">
            <v>71796</v>
          </cell>
          <cell r="B795" t="str">
            <v>ORGANIZADOR DE CABOS (GUIA) PARA RACK 19" 1U</v>
          </cell>
          <cell r="C795" t="str">
            <v xml:space="preserve">Un    </v>
          </cell>
          <cell r="D795">
            <v>30.09</v>
          </cell>
          <cell r="E795">
            <v>4.6100000000000003</v>
          </cell>
          <cell r="F795">
            <v>34.700000000000003</v>
          </cell>
        </row>
        <row r="796">
          <cell r="A796">
            <v>71801</v>
          </cell>
          <cell r="B796" t="str">
            <v>PADRAO MONOFASICO 10 MM2 H=5 METROS</v>
          </cell>
          <cell r="C796" t="str">
            <v xml:space="preserve">Un    </v>
          </cell>
          <cell r="D796">
            <v>660.06</v>
          </cell>
          <cell r="E796">
            <v>69.959999999999994</v>
          </cell>
          <cell r="F796">
            <v>730.02</v>
          </cell>
        </row>
        <row r="797">
          <cell r="A797">
            <v>71805</v>
          </cell>
          <cell r="B797" t="str">
            <v>PADRAO MONOFASICO, 10 MM2 H=7 METROS</v>
          </cell>
          <cell r="C797" t="str">
            <v xml:space="preserve">Un    </v>
          </cell>
          <cell r="D797">
            <v>1074.73</v>
          </cell>
          <cell r="E797">
            <v>70.33</v>
          </cell>
          <cell r="F797">
            <v>1145.06</v>
          </cell>
        </row>
        <row r="798">
          <cell r="A798">
            <v>71820</v>
          </cell>
          <cell r="B798" t="str">
            <v>PADRAO TRIFASICO 16 MM2 H=7 METROS</v>
          </cell>
          <cell r="C798" t="str">
            <v xml:space="preserve">Un    </v>
          </cell>
          <cell r="D798">
            <v>2091.0100000000002</v>
          </cell>
          <cell r="E798">
            <v>70.33</v>
          </cell>
          <cell r="F798">
            <v>2161.34</v>
          </cell>
        </row>
        <row r="799">
          <cell r="A799">
            <v>71821</v>
          </cell>
          <cell r="B799" t="str">
            <v>PADRAO TRIFASICO 10 MM2  H=5 METROS</v>
          </cell>
          <cell r="C799" t="str">
            <v xml:space="preserve">Un    </v>
          </cell>
          <cell r="D799">
            <v>1083.3900000000001</v>
          </cell>
          <cell r="E799">
            <v>69.959999999999994</v>
          </cell>
          <cell r="F799">
            <v>1153.3499999999999</v>
          </cell>
        </row>
        <row r="800">
          <cell r="A800">
            <v>71822</v>
          </cell>
          <cell r="B800" t="str">
            <v>PADRAO TRIFASICO, 10 MM2 H=7 METROS</v>
          </cell>
          <cell r="C800" t="str">
            <v xml:space="preserve">Un    </v>
          </cell>
          <cell r="D800">
            <v>1591.4</v>
          </cell>
          <cell r="E800">
            <v>70.33</v>
          </cell>
          <cell r="F800">
            <v>1661.73</v>
          </cell>
        </row>
        <row r="801">
          <cell r="A801">
            <v>71823</v>
          </cell>
          <cell r="B801" t="str">
            <v>PADRAO TRIFASICO 16 MM2 H=5 METROS</v>
          </cell>
          <cell r="C801" t="str">
            <v xml:space="preserve">Un    </v>
          </cell>
          <cell r="D801">
            <v>1449.64</v>
          </cell>
          <cell r="E801">
            <v>69.959999999999994</v>
          </cell>
          <cell r="F801">
            <v>1519.6</v>
          </cell>
        </row>
        <row r="802">
          <cell r="A802">
            <v>71824</v>
          </cell>
          <cell r="B802" t="str">
            <v>PADRÃO TRIFASICO 35 MM H=7 METROS</v>
          </cell>
          <cell r="C802" t="str">
            <v xml:space="preserve">Un    </v>
          </cell>
          <cell r="D802">
            <v>3283.99</v>
          </cell>
          <cell r="E802">
            <v>70.33</v>
          </cell>
          <cell r="F802">
            <v>3354.32</v>
          </cell>
        </row>
        <row r="803">
          <cell r="A803">
            <v>71825</v>
          </cell>
          <cell r="B803" t="str">
            <v>PADRÃO TRIFASICO 35 MM H=5 METROS</v>
          </cell>
          <cell r="C803" t="str">
            <v xml:space="preserve">Un    </v>
          </cell>
          <cell r="D803">
            <v>2355.06</v>
          </cell>
          <cell r="E803">
            <v>69.959999999999994</v>
          </cell>
          <cell r="F803">
            <v>2425.02</v>
          </cell>
        </row>
        <row r="804">
          <cell r="A804">
            <v>71826</v>
          </cell>
          <cell r="B804" t="str">
            <v>PADRÃO TRIFASICO 25 MM H=7 METROS</v>
          </cell>
          <cell r="C804" t="str">
            <v xml:space="preserve">Un    </v>
          </cell>
          <cell r="D804">
            <v>2750.84</v>
          </cell>
          <cell r="E804">
            <v>70.33</v>
          </cell>
          <cell r="F804">
            <v>2821.17</v>
          </cell>
        </row>
        <row r="805">
          <cell r="A805">
            <v>71827</v>
          </cell>
          <cell r="B805" t="str">
            <v>PADRÃO TRIFASICO 25 MM H=5 METROS</v>
          </cell>
          <cell r="C805" t="str">
            <v xml:space="preserve">Un    </v>
          </cell>
          <cell r="D805">
            <v>1828.67</v>
          </cell>
          <cell r="E805">
            <v>69.959999999999994</v>
          </cell>
          <cell r="F805">
            <v>1898.63</v>
          </cell>
        </row>
        <row r="806">
          <cell r="A806">
            <v>71831</v>
          </cell>
          <cell r="B806" t="str">
            <v>PARA RAIOS FRANKLIM 4 PONTAS</v>
          </cell>
          <cell r="C806" t="str">
            <v xml:space="preserve">Un    </v>
          </cell>
          <cell r="D806">
            <v>131.88</v>
          </cell>
          <cell r="E806">
            <v>46.04</v>
          </cell>
          <cell r="F806">
            <v>177.92</v>
          </cell>
        </row>
        <row r="807">
          <cell r="A807">
            <v>71833</v>
          </cell>
          <cell r="B807" t="str">
            <v>PARA RAIOS DISTRIBUIDOR POLIMÉRICO ÓXIDO DE ZINCO S/CENTELHADOR C/ DESLIGAMENTO AUTOMÁTICO 15KV,10KA</v>
          </cell>
          <cell r="C807" t="str">
            <v xml:space="preserve">Un    </v>
          </cell>
          <cell r="D807">
            <v>197.7</v>
          </cell>
          <cell r="E807">
            <v>46.04</v>
          </cell>
          <cell r="F807">
            <v>243.74</v>
          </cell>
        </row>
        <row r="808">
          <cell r="A808">
            <v>71835</v>
          </cell>
          <cell r="B808" t="str">
            <v>PARAFUSO CABEÇA ABAULADA (FRANCES) M16 X 45 MM</v>
          </cell>
          <cell r="C808" t="str">
            <v xml:space="preserve">Un    </v>
          </cell>
          <cell r="D808">
            <v>4.18</v>
          </cell>
          <cell r="E808">
            <v>0.2</v>
          </cell>
          <cell r="F808">
            <v>4.38</v>
          </cell>
        </row>
        <row r="809">
          <cell r="A809">
            <v>71837</v>
          </cell>
          <cell r="B809" t="str">
            <v>PARAFUSO CABEÇA ABAULADA (FRANCES) M16 X 70 MM</v>
          </cell>
          <cell r="C809" t="str">
            <v xml:space="preserve">un    </v>
          </cell>
          <cell r="D809">
            <v>4.6900000000000004</v>
          </cell>
          <cell r="E809">
            <v>0.2</v>
          </cell>
          <cell r="F809">
            <v>4.8899999999999997</v>
          </cell>
        </row>
        <row r="810">
          <cell r="A810">
            <v>71838</v>
          </cell>
          <cell r="B810" t="str">
            <v>PARAFUSO COM PORCA GAIOLA PARA RACK COM 12MM E ROSCA M5</v>
          </cell>
          <cell r="C810" t="str">
            <v xml:space="preserve">un    </v>
          </cell>
          <cell r="D810">
            <v>0.71</v>
          </cell>
          <cell r="E810">
            <v>0.2</v>
          </cell>
          <cell r="F810">
            <v>0.91</v>
          </cell>
        </row>
        <row r="811">
          <cell r="A811">
            <v>71840</v>
          </cell>
          <cell r="B811" t="str">
            <v>PARAFUSO MAQUINA  16  X 125 MM</v>
          </cell>
          <cell r="C811" t="str">
            <v xml:space="preserve">Un    </v>
          </cell>
          <cell r="D811">
            <v>8.19</v>
          </cell>
          <cell r="E811">
            <v>0.2</v>
          </cell>
          <cell r="F811">
            <v>8.39</v>
          </cell>
        </row>
        <row r="812">
          <cell r="A812">
            <v>71841</v>
          </cell>
          <cell r="B812" t="str">
            <v>PARAFUSO CABEÇA ABAULADA (FRANCES) M16 X 150 MM</v>
          </cell>
          <cell r="C812" t="str">
            <v xml:space="preserve">Un    </v>
          </cell>
          <cell r="D812">
            <v>10.7</v>
          </cell>
          <cell r="E812">
            <v>0.2</v>
          </cell>
          <cell r="F812">
            <v>10.9</v>
          </cell>
        </row>
        <row r="813">
          <cell r="A813">
            <v>71850</v>
          </cell>
          <cell r="B813" t="str">
            <v>PARAFUSO DE AJUSTE TIPO DZ ATE 25A</v>
          </cell>
          <cell r="C813" t="str">
            <v xml:space="preserve">Un    </v>
          </cell>
          <cell r="D813">
            <v>6.92</v>
          </cell>
          <cell r="E813">
            <v>1.54</v>
          </cell>
          <cell r="F813">
            <v>8.4600000000000009</v>
          </cell>
        </row>
        <row r="814">
          <cell r="A814">
            <v>71851</v>
          </cell>
          <cell r="B814" t="str">
            <v>PARAFUSO DE AJUSTE TIPO DZ ATE 63A</v>
          </cell>
          <cell r="C814" t="str">
            <v xml:space="preserve">Un    </v>
          </cell>
          <cell r="D814">
            <v>9.84</v>
          </cell>
          <cell r="E814">
            <v>1.54</v>
          </cell>
          <cell r="F814">
            <v>11.38</v>
          </cell>
        </row>
        <row r="815">
          <cell r="A815">
            <v>71860</v>
          </cell>
          <cell r="B815" t="str">
            <v>PARAFUSO P/BUCHA S-5</v>
          </cell>
          <cell r="C815" t="str">
            <v xml:space="preserve">Un    </v>
          </cell>
          <cell r="D815">
            <v>0.11</v>
          </cell>
          <cell r="E815">
            <v>0.31</v>
          </cell>
          <cell r="F815">
            <v>0.42</v>
          </cell>
        </row>
        <row r="816">
          <cell r="A816">
            <v>71861</v>
          </cell>
          <cell r="B816" t="str">
            <v>PARAFUSO P/BUCHA S-6</v>
          </cell>
          <cell r="C816" t="str">
            <v xml:space="preserve">Un    </v>
          </cell>
          <cell r="D816">
            <v>0.12</v>
          </cell>
          <cell r="E816">
            <v>0.31</v>
          </cell>
          <cell r="F816">
            <v>0.43</v>
          </cell>
        </row>
        <row r="817">
          <cell r="A817">
            <v>71862</v>
          </cell>
          <cell r="B817" t="str">
            <v>PARAFUSO P/BUCHA S-8</v>
          </cell>
          <cell r="C817" t="str">
            <v xml:space="preserve">Un    </v>
          </cell>
          <cell r="D817">
            <v>0.26</v>
          </cell>
          <cell r="E817">
            <v>0.56000000000000005</v>
          </cell>
          <cell r="F817">
            <v>0.82</v>
          </cell>
        </row>
        <row r="818">
          <cell r="A818">
            <v>71863</v>
          </cell>
          <cell r="B818" t="str">
            <v>PARAFUSO P/BUCHA S-10</v>
          </cell>
          <cell r="C818" t="str">
            <v xml:space="preserve">Un    </v>
          </cell>
          <cell r="D818">
            <v>0.56000000000000005</v>
          </cell>
          <cell r="E818">
            <v>0.87</v>
          </cell>
          <cell r="F818">
            <v>1.43</v>
          </cell>
        </row>
        <row r="819">
          <cell r="A819">
            <v>71864</v>
          </cell>
          <cell r="B819" t="str">
            <v>PARAFUSO P/BUCHA S-12</v>
          </cell>
          <cell r="C819" t="str">
            <v xml:space="preserve">Un    </v>
          </cell>
          <cell r="D819">
            <v>0.67</v>
          </cell>
          <cell r="E819">
            <v>1.43</v>
          </cell>
          <cell r="F819">
            <v>2.1</v>
          </cell>
        </row>
        <row r="820">
          <cell r="A820">
            <v>71870</v>
          </cell>
          <cell r="B820" t="str">
            <v>PARAFUSO SEXTAVADO D = 1/4" X 5/8"</v>
          </cell>
          <cell r="C820" t="str">
            <v xml:space="preserve">Un    </v>
          </cell>
          <cell r="D820">
            <v>0.28999999999999998</v>
          </cell>
          <cell r="E820">
            <v>0.2</v>
          </cell>
          <cell r="F820">
            <v>0.49</v>
          </cell>
        </row>
        <row r="821">
          <cell r="A821">
            <v>71871</v>
          </cell>
          <cell r="B821" t="str">
            <v>PARAFUSO SEXTAVADO D = 3/8" X 3/4"</v>
          </cell>
          <cell r="C821" t="str">
            <v xml:space="preserve">Un    </v>
          </cell>
          <cell r="D821">
            <v>0.62</v>
          </cell>
          <cell r="E821">
            <v>0.2</v>
          </cell>
          <cell r="F821">
            <v>0.82</v>
          </cell>
        </row>
        <row r="822">
          <cell r="A822">
            <v>71872</v>
          </cell>
          <cell r="B822" t="str">
            <v>PARAFUSO SEXTAVADO  CABEÇA LENTILHA D = 1/4" X 5/8"</v>
          </cell>
          <cell r="C822" t="str">
            <v xml:space="preserve">Un    </v>
          </cell>
          <cell r="D822">
            <v>0.25</v>
          </cell>
          <cell r="E822">
            <v>0.2</v>
          </cell>
          <cell r="F822">
            <v>0.45</v>
          </cell>
        </row>
        <row r="823">
          <cell r="A823">
            <v>71880</v>
          </cell>
          <cell r="B823" t="str">
            <v>PARAFUSO ROSCA DUPLA ACO GALVANIZADO 16 X 150 C/ PORCAS</v>
          </cell>
          <cell r="C823" t="str">
            <v xml:space="preserve">Un    </v>
          </cell>
          <cell r="D823">
            <v>17.2</v>
          </cell>
          <cell r="E823">
            <v>0.2</v>
          </cell>
          <cell r="F823">
            <v>17.399999999999999</v>
          </cell>
        </row>
        <row r="824">
          <cell r="A824">
            <v>71885</v>
          </cell>
          <cell r="B824" t="str">
            <v xml:space="preserve">PATCH CORD COMPRIMENTO DE 1,50 M - CAT.6 </v>
          </cell>
          <cell r="C824" t="str">
            <v xml:space="preserve">un    </v>
          </cell>
          <cell r="D824">
            <v>27.14</v>
          </cell>
          <cell r="E824">
            <v>3.99</v>
          </cell>
          <cell r="F824">
            <v>31.13</v>
          </cell>
        </row>
        <row r="825">
          <cell r="A825">
            <v>71886</v>
          </cell>
          <cell r="B825" t="str">
            <v xml:space="preserve">PATCH CORD COMPRIMENTO DE 2,50 M - CAT.6 </v>
          </cell>
          <cell r="C825" t="str">
            <v xml:space="preserve">Un    </v>
          </cell>
          <cell r="D825">
            <v>43.98</v>
          </cell>
          <cell r="E825">
            <v>3.99</v>
          </cell>
          <cell r="F825">
            <v>47.97</v>
          </cell>
        </row>
        <row r="826">
          <cell r="A826">
            <v>71887</v>
          </cell>
          <cell r="B826" t="str">
            <v>PATCH PANEL PADRÃO 19" CAT. 6, COM 24 PORTAS</v>
          </cell>
          <cell r="C826" t="str">
            <v xml:space="preserve">Un    </v>
          </cell>
          <cell r="D826">
            <v>698.27</v>
          </cell>
          <cell r="E826">
            <v>53.71</v>
          </cell>
          <cell r="F826">
            <v>751.98</v>
          </cell>
        </row>
        <row r="827">
          <cell r="A827">
            <v>71973</v>
          </cell>
          <cell r="B827" t="str">
            <v>PINO ISOLADOR PARA CRUZETA POLIMÉRICA 15 KV, ROSCA 25 MM</v>
          </cell>
          <cell r="C827" t="str">
            <v xml:space="preserve">Un    </v>
          </cell>
          <cell r="D827">
            <v>24.58</v>
          </cell>
          <cell r="E827">
            <v>8.2799999999999994</v>
          </cell>
          <cell r="F827">
            <v>32.86</v>
          </cell>
        </row>
        <row r="828">
          <cell r="A828">
            <v>71980</v>
          </cell>
          <cell r="B828" t="str">
            <v>PORCA QUADRADA DE ACO GALVANIZADO 16 X 2</v>
          </cell>
          <cell r="C828" t="str">
            <v xml:space="preserve">Un    </v>
          </cell>
          <cell r="D828">
            <v>1.44</v>
          </cell>
          <cell r="E828">
            <v>0.2</v>
          </cell>
          <cell r="F828">
            <v>1.64</v>
          </cell>
        </row>
        <row r="829">
          <cell r="A829">
            <v>71981</v>
          </cell>
          <cell r="B829" t="str">
            <v>PORCA SEXTAVADA DIAMETRO 1/4"</v>
          </cell>
          <cell r="C829" t="str">
            <v xml:space="preserve">Un    </v>
          </cell>
          <cell r="D829">
            <v>0.15</v>
          </cell>
          <cell r="E829">
            <v>0.2</v>
          </cell>
          <cell r="F829">
            <v>0.35</v>
          </cell>
        </row>
        <row r="830">
          <cell r="A830">
            <v>71982</v>
          </cell>
          <cell r="B830" t="str">
            <v>PORCA SEXTAVADA DIAMETRO 5/16"</v>
          </cell>
          <cell r="C830" t="str">
            <v xml:space="preserve">Un    </v>
          </cell>
          <cell r="D830">
            <v>0.18</v>
          </cell>
          <cell r="E830">
            <v>0.2</v>
          </cell>
          <cell r="F830">
            <v>0.38</v>
          </cell>
        </row>
        <row r="831">
          <cell r="A831">
            <v>71983</v>
          </cell>
          <cell r="B831" t="str">
            <v>PORCA LOSANGULAR D=1/4"</v>
          </cell>
          <cell r="C831" t="str">
            <v xml:space="preserve">Un    </v>
          </cell>
          <cell r="D831">
            <v>1</v>
          </cell>
          <cell r="E831">
            <v>0.2</v>
          </cell>
          <cell r="F831">
            <v>1.2</v>
          </cell>
        </row>
        <row r="832">
          <cell r="A832">
            <v>71991</v>
          </cell>
          <cell r="B832" t="str">
            <v>POSTE SIMPLES CÔNICO CONTÍNUO, CIRCULAR, RETO, COM DIÂMETRO NOMINAL DE 60MM NA EXTREMIDADE, GALVANIZADO A FOGO, Hútil= 7 M - ENGASTADO EM CONCRETO COM FCK = 13,5 MPA</v>
          </cell>
          <cell r="C832" t="str">
            <v xml:space="preserve">Un    </v>
          </cell>
          <cell r="D832">
            <v>1307.19</v>
          </cell>
          <cell r="E832">
            <v>17.399999999999999</v>
          </cell>
          <cell r="F832">
            <v>1324.59</v>
          </cell>
        </row>
        <row r="833">
          <cell r="A833">
            <v>71992</v>
          </cell>
          <cell r="B833" t="str">
            <v>POSTE SIMPLES CÔNICO CONTÍNUO, CIRCULAR, RETO, COM DIÂMETRO NOMINAL DE 60MM NA EXTREMIDADE, GALVANIZADO A FOGO, Hútil=10 M - ENGASTADO EM CONCRETO COM FCK = 13,5 MPA</v>
          </cell>
          <cell r="C833" t="str">
            <v xml:space="preserve">Un    </v>
          </cell>
          <cell r="D833">
            <v>2014.14</v>
          </cell>
          <cell r="E833">
            <v>17.399999999999999</v>
          </cell>
          <cell r="F833">
            <v>2031.54</v>
          </cell>
        </row>
        <row r="834">
          <cell r="A834">
            <v>71993</v>
          </cell>
          <cell r="B834" t="str">
            <v>POSTE SIMPLES,CÔNICO CONTÍNUO, CIRCULAR, RETO, COM DIÂMETRO NOMINAL DE 60MM NA EXTREMIDADE, GALVANIZADO A FOGO, Hútil= 12 M - ENGASTADO EM CONCRETO COM FCK = 13,5 MPA</v>
          </cell>
          <cell r="C834" t="str">
            <v xml:space="preserve">Un    </v>
          </cell>
          <cell r="D834">
            <v>2761.19</v>
          </cell>
          <cell r="E834">
            <v>25.21</v>
          </cell>
          <cell r="F834">
            <v>2786.4</v>
          </cell>
        </row>
        <row r="835">
          <cell r="A835">
            <v>71995</v>
          </cell>
          <cell r="B835" t="str">
            <v>POSTE - ENGASTAMENTO SIMPLES PARA POSTE DE CONCRETO SEÇÃO DUPLO "T"</v>
          </cell>
          <cell r="C835" t="str">
            <v xml:space="preserve">m3    </v>
          </cell>
          <cell r="D835">
            <v>0</v>
          </cell>
          <cell r="E835">
            <v>45.38</v>
          </cell>
          <cell r="F835">
            <v>45.38</v>
          </cell>
        </row>
        <row r="836">
          <cell r="A836">
            <v>71996</v>
          </cell>
          <cell r="B836" t="str">
            <v>POSTE - FUNDAÇÃO EM CONCRETO SIMPLES DA BASE DOS POSTES 10/600 PARA TRAFO ( DIAM. 1000MM)</v>
          </cell>
          <cell r="C836" t="str">
            <v xml:space="preserve">m     </v>
          </cell>
          <cell r="D836">
            <v>336.43</v>
          </cell>
          <cell r="E836">
            <v>256.83999999999997</v>
          </cell>
          <cell r="F836">
            <v>593.27</v>
          </cell>
        </row>
        <row r="837">
          <cell r="A837">
            <v>71997</v>
          </cell>
          <cell r="B837" t="str">
            <v>POSTE - FUNDAÇÃO EM CONCRETO SIMPLES DA BASE DOS POSTES 11/600 PARA TRAFO ( DIAM. 1000MM)</v>
          </cell>
          <cell r="C837" t="str">
            <v xml:space="preserve">m     </v>
          </cell>
          <cell r="D837">
            <v>357.46</v>
          </cell>
          <cell r="E837">
            <v>290.33</v>
          </cell>
          <cell r="F837">
            <v>647.79</v>
          </cell>
        </row>
        <row r="838">
          <cell r="A838">
            <v>71998</v>
          </cell>
          <cell r="B838" t="str">
            <v>POSTE - FUNDAÇÃO EM CONCRETO SIMPLES DA BASE DOS POSTES 13/600 PARA REDE ( DIAM. 1000MM)</v>
          </cell>
          <cell r="C838" t="str">
            <v xml:space="preserve">m     </v>
          </cell>
          <cell r="D838">
            <v>356.21</v>
          </cell>
          <cell r="E838">
            <v>325.56</v>
          </cell>
          <cell r="F838">
            <v>681.77</v>
          </cell>
        </row>
        <row r="839">
          <cell r="A839">
            <v>71999</v>
          </cell>
          <cell r="B839" t="str">
            <v>POSTE - FUNDAÇÃO EM CONCRETO ARMADO DA BASE DOS POSTES PARA REDE ( DIAM. 1200MM)</v>
          </cell>
          <cell r="C839" t="str">
            <v xml:space="preserve">m     </v>
          </cell>
          <cell r="D839">
            <v>644.07000000000005</v>
          </cell>
          <cell r="E839">
            <v>513.19000000000005</v>
          </cell>
          <cell r="F839">
            <v>1157.26</v>
          </cell>
        </row>
        <row r="840">
          <cell r="A840">
            <v>72000</v>
          </cell>
          <cell r="B840" t="str">
            <v>POSTE - ENGASTAMENTO SIMPLES PARA POSTE DE CONCRETO SEÇÃO CIRCULAR</v>
          </cell>
          <cell r="C840" t="str">
            <v xml:space="preserve">m3    </v>
          </cell>
          <cell r="D840">
            <v>0</v>
          </cell>
          <cell r="E840">
            <v>41.7</v>
          </cell>
          <cell r="F840">
            <v>41.7</v>
          </cell>
        </row>
        <row r="841">
          <cell r="A841">
            <v>72001</v>
          </cell>
          <cell r="B841" t="str">
            <v>POSTE DE CONCRETO DT 10/300 - SEM FUNDAÇÃO/CONCRETO</v>
          </cell>
          <cell r="C841" t="str">
            <v xml:space="preserve">Un    </v>
          </cell>
          <cell r="D841">
            <v>1337.42</v>
          </cell>
          <cell r="E841">
            <v>0</v>
          </cell>
          <cell r="F841">
            <v>1337.42</v>
          </cell>
        </row>
        <row r="842">
          <cell r="A842">
            <v>72005</v>
          </cell>
          <cell r="B842" t="str">
            <v>POSTE DE CONCRETO DT 20/1300 - SEM FUNDAÇÃO/CONCRETO</v>
          </cell>
          <cell r="C842" t="str">
            <v xml:space="preserve">Un    </v>
          </cell>
          <cell r="D842">
            <v>9630</v>
          </cell>
          <cell r="E842">
            <v>0</v>
          </cell>
          <cell r="F842">
            <v>9630</v>
          </cell>
        </row>
        <row r="843">
          <cell r="A843">
            <v>72010</v>
          </cell>
          <cell r="B843" t="str">
            <v>POSTE DE CONCRETO DT 20/1500 - SEM FUNDAÇÃO/CONCRETO</v>
          </cell>
          <cell r="C843" t="str">
            <v xml:space="preserve">Un    </v>
          </cell>
          <cell r="D843">
            <v>14150</v>
          </cell>
          <cell r="E843">
            <v>0</v>
          </cell>
          <cell r="F843">
            <v>14150</v>
          </cell>
        </row>
        <row r="844">
          <cell r="A844">
            <v>72015</v>
          </cell>
          <cell r="B844" t="str">
            <v>POSTE DE CONCRETO DT 21/1500 - SEM FUNDAÇÃO/CONCRETO</v>
          </cell>
          <cell r="C844" t="str">
            <v xml:space="preserve">Un    </v>
          </cell>
          <cell r="D844">
            <v>12250</v>
          </cell>
          <cell r="E844">
            <v>0</v>
          </cell>
          <cell r="F844">
            <v>12250</v>
          </cell>
        </row>
        <row r="845">
          <cell r="A845">
            <v>72020</v>
          </cell>
          <cell r="B845" t="str">
            <v>POSTE DE CONCRETO DT 22/1500 - SEM FUNDAÇÃO/CONCRETO</v>
          </cell>
          <cell r="C845" t="str">
            <v xml:space="preserve">Un    </v>
          </cell>
          <cell r="D845">
            <v>13290</v>
          </cell>
          <cell r="E845">
            <v>0</v>
          </cell>
          <cell r="F845">
            <v>13290</v>
          </cell>
        </row>
        <row r="846">
          <cell r="A846">
            <v>72025</v>
          </cell>
          <cell r="B846" t="str">
            <v>POSTE DE CONCRETO DT 23/1300 - SEM FUNDAÇÃO/CONCRETO</v>
          </cell>
          <cell r="C846" t="str">
            <v xml:space="preserve">Un    </v>
          </cell>
          <cell r="D846">
            <v>12900</v>
          </cell>
          <cell r="E846">
            <v>0</v>
          </cell>
          <cell r="F846">
            <v>12900</v>
          </cell>
        </row>
        <row r="847">
          <cell r="A847">
            <v>72030</v>
          </cell>
          <cell r="B847" t="str">
            <v>POSTE DE CONCRETO DT 23/1500 - SEM FUNDAÇÃO/CONCRETO</v>
          </cell>
          <cell r="C847" t="str">
            <v xml:space="preserve">Un    </v>
          </cell>
          <cell r="D847">
            <v>14500</v>
          </cell>
          <cell r="E847">
            <v>0</v>
          </cell>
          <cell r="F847">
            <v>14500</v>
          </cell>
        </row>
        <row r="848">
          <cell r="A848">
            <v>72035</v>
          </cell>
          <cell r="B848" t="str">
            <v>POSTE DE CONCRETO DT 24/1500 - SEM FUNDAÇÃO/CONCRETO</v>
          </cell>
          <cell r="C848" t="str">
            <v xml:space="preserve">Un    </v>
          </cell>
          <cell r="D848">
            <v>15700</v>
          </cell>
          <cell r="E848">
            <v>0</v>
          </cell>
          <cell r="F848">
            <v>15700</v>
          </cell>
        </row>
        <row r="849">
          <cell r="A849">
            <v>72040</v>
          </cell>
          <cell r="B849" t="str">
            <v>POSTE DE CONCRETO DT 25/1500 - SEM FUNDAÇÃO/CONCRETO</v>
          </cell>
          <cell r="C849" t="str">
            <v xml:space="preserve">Un    </v>
          </cell>
          <cell r="D849">
            <v>16900</v>
          </cell>
          <cell r="E849">
            <v>0</v>
          </cell>
          <cell r="F849">
            <v>16900</v>
          </cell>
        </row>
        <row r="850">
          <cell r="A850">
            <v>72042</v>
          </cell>
          <cell r="B850" t="str">
            <v>POSTE DE CONCRETO SC 10/600 - SEM FUNDAÇÃO/CONCRETO</v>
          </cell>
          <cell r="C850" t="str">
            <v xml:space="preserve">un    </v>
          </cell>
          <cell r="D850">
            <v>3010.83</v>
          </cell>
          <cell r="E850">
            <v>0</v>
          </cell>
          <cell r="F850">
            <v>3010.83</v>
          </cell>
        </row>
        <row r="851">
          <cell r="A851">
            <v>72060</v>
          </cell>
          <cell r="B851" t="str">
            <v>POSTE DE CONCRETO SC 11/400 - SEM FUNDAÇÃO/CONCRETO</v>
          </cell>
          <cell r="C851" t="str">
            <v xml:space="preserve">Un    </v>
          </cell>
          <cell r="D851">
            <v>2608.4899999999998</v>
          </cell>
          <cell r="E851">
            <v>0</v>
          </cell>
          <cell r="F851">
            <v>2608.4899999999998</v>
          </cell>
        </row>
        <row r="852">
          <cell r="A852">
            <v>72061</v>
          </cell>
          <cell r="B852" t="str">
            <v>POSTE DE CONCRETO SC 11/600 - SEM FUNDAÇÃO/CONCRETO</v>
          </cell>
          <cell r="C852" t="str">
            <v xml:space="preserve">Un    </v>
          </cell>
          <cell r="D852">
            <v>3277.73</v>
          </cell>
          <cell r="E852">
            <v>0</v>
          </cell>
          <cell r="F852">
            <v>3277.73</v>
          </cell>
        </row>
        <row r="853">
          <cell r="A853">
            <v>72062</v>
          </cell>
          <cell r="B853" t="str">
            <v>POSTE DE CONCRETO SC 16/200 - SEM FUNDAÇÃO/CONCRETO</v>
          </cell>
          <cell r="C853" t="str">
            <v xml:space="preserve">un    </v>
          </cell>
          <cell r="D853">
            <v>3648.04</v>
          </cell>
          <cell r="E853">
            <v>0</v>
          </cell>
          <cell r="F853">
            <v>3648.04</v>
          </cell>
        </row>
        <row r="854">
          <cell r="A854">
            <v>72080</v>
          </cell>
          <cell r="B854" t="str">
            <v>POSTE/TRAFO - CAMINHÃO MUNCK 12 TON. (MÍNIMO 4H/DIA)</v>
          </cell>
          <cell r="C854" t="str">
            <v xml:space="preserve">H     </v>
          </cell>
          <cell r="D854">
            <v>200</v>
          </cell>
          <cell r="E854">
            <v>0</v>
          </cell>
          <cell r="F854">
            <v>200</v>
          </cell>
        </row>
        <row r="855">
          <cell r="A855">
            <v>72085</v>
          </cell>
          <cell r="B855" t="str">
            <v>POSTE/TRAFO - GUINDASTE 30 TON.(MÍNIMO 10H/DIA)</v>
          </cell>
          <cell r="C855" t="str">
            <v xml:space="preserve">H     </v>
          </cell>
          <cell r="D855">
            <v>265</v>
          </cell>
          <cell r="E855">
            <v>0</v>
          </cell>
          <cell r="F855">
            <v>265</v>
          </cell>
        </row>
        <row r="856">
          <cell r="A856">
            <v>72145</v>
          </cell>
          <cell r="B856" t="str">
            <v>PROTETOR PARA PARA-RAIO POLIMÉRICO</v>
          </cell>
          <cell r="C856" t="str">
            <v xml:space="preserve">un    </v>
          </cell>
          <cell r="D856">
            <v>25.04</v>
          </cell>
          <cell r="E856">
            <v>0.46</v>
          </cell>
          <cell r="F856">
            <v>25.5</v>
          </cell>
        </row>
        <row r="857">
          <cell r="A857">
            <v>72160</v>
          </cell>
          <cell r="B857" t="str">
            <v>PULSADOR CAMPAINHA</v>
          </cell>
          <cell r="C857" t="str">
            <v xml:space="preserve">Un    </v>
          </cell>
          <cell r="D857">
            <v>9.3699999999999992</v>
          </cell>
          <cell r="E857">
            <v>6.44</v>
          </cell>
          <cell r="F857">
            <v>15.81</v>
          </cell>
        </row>
        <row r="858">
          <cell r="A858">
            <v>72170</v>
          </cell>
          <cell r="B858" t="str">
            <v>QUADRO DE DISTRIBUIÇÃO DE EMBUTIR EM PVC CB 12E - 80A</v>
          </cell>
          <cell r="C858" t="str">
            <v xml:space="preserve">Un    </v>
          </cell>
          <cell r="D858">
            <v>85.98</v>
          </cell>
          <cell r="E858">
            <v>46.04</v>
          </cell>
          <cell r="F858">
            <v>132.02000000000001</v>
          </cell>
        </row>
        <row r="859">
          <cell r="A859">
            <v>72171</v>
          </cell>
          <cell r="B859" t="str">
            <v>QUADRO DE DISTRIBUIÇÃO DE EMBUTIR EM PVC CB 24E - 80A</v>
          </cell>
          <cell r="C859" t="str">
            <v xml:space="preserve">un    </v>
          </cell>
          <cell r="D859">
            <v>174.16</v>
          </cell>
          <cell r="E859">
            <v>92.07</v>
          </cell>
          <cell r="F859">
            <v>266.23</v>
          </cell>
        </row>
        <row r="860">
          <cell r="A860">
            <v>72172</v>
          </cell>
          <cell r="B860" t="str">
            <v>QUADRO DE DISTRIBUIÇÃO DE EMBUTIR EM PVC CB 36E - 80A</v>
          </cell>
          <cell r="C860" t="str">
            <v xml:space="preserve">un    </v>
          </cell>
          <cell r="D860">
            <v>293</v>
          </cell>
          <cell r="E860">
            <v>122.76</v>
          </cell>
          <cell r="F860">
            <v>415.76</v>
          </cell>
        </row>
        <row r="861">
          <cell r="A861">
            <v>72173</v>
          </cell>
          <cell r="B861" t="str">
            <v>QUADRO DE DISTRIBUIÇÃO DE EMBUTIR EM PVC CB 48E - 80A</v>
          </cell>
          <cell r="C861" t="str">
            <v xml:space="preserve">un    </v>
          </cell>
          <cell r="D861">
            <v>329.2</v>
          </cell>
          <cell r="E861">
            <v>184.14</v>
          </cell>
          <cell r="F861">
            <v>513.34</v>
          </cell>
        </row>
        <row r="862">
          <cell r="A862">
            <v>72190</v>
          </cell>
          <cell r="B862" t="str">
            <v>QUADRO DE DISTRIBUIÇÃO DE EMBUTIR METÁLICO CB-24E - 150A</v>
          </cell>
          <cell r="C862" t="str">
            <v xml:space="preserve">Un    </v>
          </cell>
          <cell r="D862">
            <v>1432.32</v>
          </cell>
          <cell r="E862">
            <v>92.07</v>
          </cell>
          <cell r="F862">
            <v>1524.39</v>
          </cell>
        </row>
        <row r="863">
          <cell r="A863">
            <v>72198</v>
          </cell>
          <cell r="B863" t="str">
            <v>QUADRO DE DISTRIBUIÇÃO DE EMBUTIR METÁLICO CB-34E - 150A</v>
          </cell>
          <cell r="C863" t="str">
            <v xml:space="preserve">Un    </v>
          </cell>
          <cell r="D863">
            <v>1519</v>
          </cell>
          <cell r="E863">
            <v>122.76</v>
          </cell>
          <cell r="F863">
            <v>1641.76</v>
          </cell>
        </row>
        <row r="864">
          <cell r="A864">
            <v>72201</v>
          </cell>
          <cell r="B864" t="str">
            <v>QUADRO DE DISTRIBUIÇÃO DE EMBUTIR METÁLICO CB-44E - 150A</v>
          </cell>
          <cell r="C864" t="str">
            <v xml:space="preserve">Un    </v>
          </cell>
          <cell r="D864">
            <v>1839.74</v>
          </cell>
          <cell r="E864">
            <v>184.14</v>
          </cell>
          <cell r="F864">
            <v>2023.88</v>
          </cell>
        </row>
        <row r="865">
          <cell r="A865">
            <v>72205</v>
          </cell>
          <cell r="B865" t="str">
            <v>QUADRO DE DISTRIBUIÇÃO DE EMBUTIR METÁLICO CB-56E - 225A</v>
          </cell>
          <cell r="C865" t="str">
            <v xml:space="preserve">Un    </v>
          </cell>
          <cell r="D865">
            <v>2231</v>
          </cell>
          <cell r="E865">
            <v>184.14</v>
          </cell>
          <cell r="F865">
            <v>2415.14</v>
          </cell>
        </row>
        <row r="866">
          <cell r="A866">
            <v>72206</v>
          </cell>
          <cell r="B866" t="str">
            <v>QUADRO DE DISTRIBUIÇÃO DE EMBUTIR METÁLICO CB-70E - 225A</v>
          </cell>
          <cell r="C866" t="str">
            <v xml:space="preserve">un    </v>
          </cell>
          <cell r="D866">
            <v>2769.04</v>
          </cell>
          <cell r="E866">
            <v>184.14</v>
          </cell>
          <cell r="F866">
            <v>2953.18</v>
          </cell>
        </row>
        <row r="867">
          <cell r="A867">
            <v>72226</v>
          </cell>
          <cell r="B867" t="str">
            <v xml:space="preserve">RACK FECHADO DE PAREDE COM PORTA EM ACRÍLICO - 12 U´S </v>
          </cell>
          <cell r="C867" t="str">
            <v xml:space="preserve">un    </v>
          </cell>
          <cell r="D867">
            <v>699.24</v>
          </cell>
          <cell r="E867">
            <v>5.12</v>
          </cell>
          <cell r="F867">
            <v>704.36</v>
          </cell>
        </row>
        <row r="868">
          <cell r="A868">
            <v>72227</v>
          </cell>
          <cell r="B868" t="str">
            <v>RACK FECHADO DE PISO COM PORTA EM ACRÍLICO - 24 U´S</v>
          </cell>
          <cell r="C868" t="str">
            <v xml:space="preserve">un    </v>
          </cell>
          <cell r="D868">
            <v>1655.72</v>
          </cell>
          <cell r="E868">
            <v>2.56</v>
          </cell>
          <cell r="F868">
            <v>1658.28</v>
          </cell>
        </row>
        <row r="869">
          <cell r="A869">
            <v>72228</v>
          </cell>
          <cell r="B869" t="str">
            <v>RACK FECHADO DE PISO COM PORTA EM ACRÍLICO -  36 U´S</v>
          </cell>
          <cell r="C869" t="str">
            <v xml:space="preserve">un    </v>
          </cell>
          <cell r="D869">
            <v>2303.66</v>
          </cell>
          <cell r="E869">
            <v>2.56</v>
          </cell>
          <cell r="F869">
            <v>2306.2199999999998</v>
          </cell>
        </row>
        <row r="870">
          <cell r="A870">
            <v>72235</v>
          </cell>
          <cell r="B870" t="str">
            <v>REATOR AFP USO EXTERNO V.METALICO 70 W</v>
          </cell>
          <cell r="C870" t="str">
            <v xml:space="preserve">Un    </v>
          </cell>
          <cell r="D870">
            <v>92.85</v>
          </cell>
          <cell r="E870">
            <v>5.4</v>
          </cell>
          <cell r="F870">
            <v>98.25</v>
          </cell>
        </row>
        <row r="871">
          <cell r="A871">
            <v>72236</v>
          </cell>
          <cell r="B871" t="str">
            <v>REATOR AFP USO EXTERNO V.METALICO 150 W</v>
          </cell>
          <cell r="C871" t="str">
            <v xml:space="preserve">Un    </v>
          </cell>
          <cell r="D871">
            <v>114.61</v>
          </cell>
          <cell r="E871">
            <v>5.4</v>
          </cell>
          <cell r="F871">
            <v>120.01</v>
          </cell>
        </row>
        <row r="872">
          <cell r="A872">
            <v>72237</v>
          </cell>
          <cell r="B872" t="str">
            <v>REATOR AFP USO EXTERNO V.METALICO 250 W</v>
          </cell>
          <cell r="C872" t="str">
            <v xml:space="preserve">Un    </v>
          </cell>
          <cell r="D872">
            <v>134.24</v>
          </cell>
          <cell r="E872">
            <v>5.4</v>
          </cell>
          <cell r="F872">
            <v>139.63999999999999</v>
          </cell>
        </row>
        <row r="873">
          <cell r="A873">
            <v>72238</v>
          </cell>
          <cell r="B873" t="str">
            <v>REATOR AFP USO EXTERNO V.METALICO 400 W</v>
          </cell>
          <cell r="C873" t="str">
            <v xml:space="preserve">Un    </v>
          </cell>
          <cell r="D873">
            <v>155.05000000000001</v>
          </cell>
          <cell r="E873">
            <v>5.4</v>
          </cell>
          <cell r="F873">
            <v>160.44999999999999</v>
          </cell>
        </row>
        <row r="874">
          <cell r="A874">
            <v>72239</v>
          </cell>
          <cell r="B874" t="str">
            <v>REATOR AFP USO EXTERNO V.METÁLICO 1000 W.</v>
          </cell>
          <cell r="C874" t="str">
            <v xml:space="preserve">Un    </v>
          </cell>
          <cell r="D874">
            <v>477.92</v>
          </cell>
          <cell r="E874">
            <v>5.4</v>
          </cell>
          <cell r="F874">
            <v>483.32</v>
          </cell>
        </row>
        <row r="875">
          <cell r="A875">
            <v>72240</v>
          </cell>
          <cell r="B875" t="str">
            <v>REATOR AFP USO EXTERNO V.METALICO 2000 W</v>
          </cell>
          <cell r="C875" t="str">
            <v xml:space="preserve">Un    </v>
          </cell>
          <cell r="D875">
            <v>938</v>
          </cell>
          <cell r="E875">
            <v>5.4</v>
          </cell>
          <cell r="F875">
            <v>943.4</v>
          </cell>
        </row>
        <row r="876">
          <cell r="A876">
            <v>72241</v>
          </cell>
          <cell r="B876" t="str">
            <v>REATOR INTERNO V. MERCÚRIO AFP 1 X 125 W</v>
          </cell>
          <cell r="C876" t="str">
            <v xml:space="preserve">Un    </v>
          </cell>
          <cell r="D876">
            <v>44.68</v>
          </cell>
          <cell r="E876">
            <v>5.4</v>
          </cell>
          <cell r="F876">
            <v>50.08</v>
          </cell>
        </row>
        <row r="877">
          <cell r="A877">
            <v>72242</v>
          </cell>
          <cell r="B877" t="str">
            <v>REATOR INTERNO V. MERCÚRIO  AFP 1 X 250 W</v>
          </cell>
          <cell r="C877" t="str">
            <v xml:space="preserve">Un    </v>
          </cell>
          <cell r="D877">
            <v>95.85</v>
          </cell>
          <cell r="E877">
            <v>5.4</v>
          </cell>
          <cell r="F877">
            <v>101.25</v>
          </cell>
        </row>
        <row r="878">
          <cell r="A878">
            <v>72243</v>
          </cell>
          <cell r="B878" t="str">
            <v>REATOR INTERNO V. MERCÚRIO AFP 1 X 400 W</v>
          </cell>
          <cell r="C878" t="str">
            <v xml:space="preserve">Un    </v>
          </cell>
          <cell r="D878">
            <v>101.47</v>
          </cell>
          <cell r="E878">
            <v>5.4</v>
          </cell>
          <cell r="F878">
            <v>106.87</v>
          </cell>
        </row>
        <row r="879">
          <cell r="A879">
            <v>72244</v>
          </cell>
          <cell r="B879" t="str">
            <v>REATOR EXTERNO V. MERCÚRIO AFP 1 X 125 W</v>
          </cell>
          <cell r="C879" t="str">
            <v xml:space="preserve">Un    </v>
          </cell>
          <cell r="D879">
            <v>66.34</v>
          </cell>
          <cell r="E879">
            <v>5.4</v>
          </cell>
          <cell r="F879">
            <v>71.739999999999995</v>
          </cell>
        </row>
        <row r="880">
          <cell r="A880">
            <v>72245</v>
          </cell>
          <cell r="B880" t="str">
            <v>REATOR EXTERNO V. MERCÚRIO  AFP 1 X 250 W</v>
          </cell>
          <cell r="C880" t="str">
            <v xml:space="preserve">Un    </v>
          </cell>
          <cell r="D880">
            <v>79.540000000000006</v>
          </cell>
          <cell r="E880">
            <v>5.4</v>
          </cell>
          <cell r="F880">
            <v>84.94</v>
          </cell>
        </row>
        <row r="881">
          <cell r="A881">
            <v>72250</v>
          </cell>
          <cell r="B881" t="str">
            <v>REATOR EXTERNO V. MERCÚRIO  AFP 1 X 400 W</v>
          </cell>
          <cell r="C881" t="str">
            <v xml:space="preserve">Un    </v>
          </cell>
          <cell r="D881">
            <v>94.2</v>
          </cell>
          <cell r="E881">
            <v>5.4</v>
          </cell>
          <cell r="F881">
            <v>99.6</v>
          </cell>
        </row>
        <row r="882">
          <cell r="A882">
            <v>72267</v>
          </cell>
          <cell r="B882" t="str">
            <v xml:space="preserve">REDUÇÃO A ESQUERDA 100 X 50MM PARA ELETROCALHA </v>
          </cell>
          <cell r="C882" t="str">
            <v xml:space="preserve">Un    </v>
          </cell>
          <cell r="D882">
            <v>22.3</v>
          </cell>
          <cell r="E882">
            <v>4.92</v>
          </cell>
          <cell r="F882">
            <v>27.22</v>
          </cell>
        </row>
        <row r="883">
          <cell r="A883">
            <v>72268</v>
          </cell>
          <cell r="B883" t="str">
            <v>REDUÇÃO A DIREITA 100 X 50 MM PARA ELETROCALHA</v>
          </cell>
          <cell r="C883" t="str">
            <v xml:space="preserve">Un    </v>
          </cell>
          <cell r="D883">
            <v>23.6</v>
          </cell>
          <cell r="E883">
            <v>4.92</v>
          </cell>
          <cell r="F883">
            <v>28.52</v>
          </cell>
        </row>
        <row r="884">
          <cell r="A884">
            <v>72269</v>
          </cell>
          <cell r="B884" t="str">
            <v>REDUÇÃO CONCÊNTRICA 100 X 50 MM PARA ELETROCALHA</v>
          </cell>
          <cell r="C884" t="str">
            <v xml:space="preserve">Un    </v>
          </cell>
          <cell r="D884">
            <v>20.52</v>
          </cell>
          <cell r="E884">
            <v>4.92</v>
          </cell>
          <cell r="F884">
            <v>25.44</v>
          </cell>
        </row>
        <row r="885">
          <cell r="A885">
            <v>72291</v>
          </cell>
          <cell r="B885" t="str">
            <v>REGUA COM 8 TOMADAS</v>
          </cell>
          <cell r="C885" t="str">
            <v xml:space="preserve">Un    </v>
          </cell>
          <cell r="D885">
            <v>68.540000000000006</v>
          </cell>
          <cell r="E885">
            <v>3.07</v>
          </cell>
          <cell r="F885">
            <v>71.61</v>
          </cell>
        </row>
        <row r="886">
          <cell r="A886">
            <v>72300</v>
          </cell>
          <cell r="B886" t="str">
            <v>RELE BIMETALICO REGULAGEM 0,63 - 1,00A</v>
          </cell>
          <cell r="C886" t="str">
            <v xml:space="preserve">Un    </v>
          </cell>
          <cell r="D886">
            <v>61.17</v>
          </cell>
          <cell r="E886">
            <v>9.2100000000000009</v>
          </cell>
          <cell r="F886">
            <v>70.38</v>
          </cell>
        </row>
        <row r="887">
          <cell r="A887">
            <v>72301</v>
          </cell>
          <cell r="B887" t="str">
            <v>RELE BIMETALICO REGULAGEM 1,0 - 1,60A</v>
          </cell>
          <cell r="C887" t="str">
            <v xml:space="preserve">Un    </v>
          </cell>
          <cell r="D887">
            <v>90.67</v>
          </cell>
          <cell r="E887">
            <v>9.2100000000000009</v>
          </cell>
          <cell r="F887">
            <v>99.88</v>
          </cell>
        </row>
        <row r="888">
          <cell r="A888">
            <v>72302</v>
          </cell>
          <cell r="B888" t="str">
            <v>RELE BIMETALICO REGULAGEM 1,6 - 2,5A</v>
          </cell>
          <cell r="C888" t="str">
            <v xml:space="preserve">Un    </v>
          </cell>
          <cell r="D888">
            <v>92.89</v>
          </cell>
          <cell r="E888">
            <v>9.2100000000000009</v>
          </cell>
          <cell r="F888">
            <v>102.1</v>
          </cell>
        </row>
        <row r="889">
          <cell r="A889">
            <v>72303</v>
          </cell>
          <cell r="B889" t="str">
            <v>RELE BIMETALICO REGULAGEM 10 - 16A</v>
          </cell>
          <cell r="C889" t="str">
            <v xml:space="preserve">Un    </v>
          </cell>
          <cell r="D889">
            <v>131.69999999999999</v>
          </cell>
          <cell r="E889">
            <v>10.74</v>
          </cell>
          <cell r="F889">
            <v>142.44</v>
          </cell>
        </row>
        <row r="890">
          <cell r="A890">
            <v>72304</v>
          </cell>
          <cell r="B890" t="str">
            <v>RELE BIMETALICO REGULAGEM 16 - 25A</v>
          </cell>
          <cell r="C890" t="str">
            <v xml:space="preserve">Un    </v>
          </cell>
          <cell r="D890">
            <v>164.96</v>
          </cell>
          <cell r="E890">
            <v>10.74</v>
          </cell>
          <cell r="F890">
            <v>175.7</v>
          </cell>
        </row>
        <row r="891">
          <cell r="A891">
            <v>72305</v>
          </cell>
          <cell r="B891" t="str">
            <v>RELE BIMETALICO REGULAGEM 2,5 - 4A</v>
          </cell>
          <cell r="C891" t="str">
            <v xml:space="preserve">Un    </v>
          </cell>
          <cell r="D891">
            <v>100.96</v>
          </cell>
          <cell r="E891">
            <v>9.2100000000000009</v>
          </cell>
          <cell r="F891">
            <v>110.17</v>
          </cell>
        </row>
        <row r="892">
          <cell r="A892">
            <v>72306</v>
          </cell>
          <cell r="B892" t="str">
            <v>RELE BIMETALICO REGULAGEM 20 - 32A</v>
          </cell>
          <cell r="C892" t="str">
            <v xml:space="preserve">Un    </v>
          </cell>
          <cell r="D892">
            <v>190.72</v>
          </cell>
          <cell r="E892">
            <v>10.74</v>
          </cell>
          <cell r="F892">
            <v>201.46</v>
          </cell>
        </row>
        <row r="893">
          <cell r="A893">
            <v>72307</v>
          </cell>
          <cell r="B893" t="str">
            <v>RELE BIMETALICO REGULAGEM 25 - 30A</v>
          </cell>
          <cell r="C893" t="str">
            <v xml:space="preserve">Un    </v>
          </cell>
          <cell r="D893">
            <v>187.44</v>
          </cell>
          <cell r="E893">
            <v>10.74</v>
          </cell>
          <cell r="F893">
            <v>198.18</v>
          </cell>
        </row>
        <row r="894">
          <cell r="A894">
            <v>72308</v>
          </cell>
          <cell r="B894" t="str">
            <v>RELE BIMETALICO REGULAGEM 32 - 50A</v>
          </cell>
          <cell r="C894" t="str">
            <v xml:space="preserve">Un    </v>
          </cell>
          <cell r="D894">
            <v>207.71</v>
          </cell>
          <cell r="E894">
            <v>10.74</v>
          </cell>
          <cell r="F894">
            <v>218.45</v>
          </cell>
        </row>
        <row r="895">
          <cell r="A895">
            <v>72309</v>
          </cell>
          <cell r="B895" t="str">
            <v>RELE BIMETALICO REGULAGEM 4 - 6,3A</v>
          </cell>
          <cell r="C895" t="str">
            <v xml:space="preserve">Un    </v>
          </cell>
          <cell r="D895">
            <v>117.33</v>
          </cell>
          <cell r="E895">
            <v>9.2100000000000009</v>
          </cell>
          <cell r="F895">
            <v>126.54</v>
          </cell>
        </row>
        <row r="896">
          <cell r="A896">
            <v>72310</v>
          </cell>
          <cell r="B896" t="str">
            <v>RELE BIMETALICO REGULAGEM 50 - 63A</v>
          </cell>
          <cell r="C896" t="str">
            <v xml:space="preserve">Un    </v>
          </cell>
          <cell r="D896">
            <v>292.89</v>
          </cell>
          <cell r="E896">
            <v>12.28</v>
          </cell>
          <cell r="F896">
            <v>305.17</v>
          </cell>
        </row>
        <row r="897">
          <cell r="A897">
            <v>72311</v>
          </cell>
          <cell r="B897" t="str">
            <v>RELE BIMETALICO REGULAGEM 6,3 - 10A</v>
          </cell>
          <cell r="C897" t="str">
            <v xml:space="preserve">Un    </v>
          </cell>
          <cell r="D897">
            <v>123.4</v>
          </cell>
          <cell r="E897">
            <v>9.2100000000000009</v>
          </cell>
          <cell r="F897">
            <v>132.61000000000001</v>
          </cell>
        </row>
        <row r="898">
          <cell r="A898">
            <v>72312</v>
          </cell>
          <cell r="B898" t="str">
            <v>RELE BIMETALICO REGULAGEM 8 - 12,5A</v>
          </cell>
          <cell r="C898" t="str">
            <v xml:space="preserve">Un    </v>
          </cell>
          <cell r="D898">
            <v>128.79</v>
          </cell>
          <cell r="E898">
            <v>10.74</v>
          </cell>
          <cell r="F898">
            <v>139.53</v>
          </cell>
        </row>
        <row r="899">
          <cell r="A899">
            <v>72320</v>
          </cell>
          <cell r="B899" t="str">
            <v>RELE FOTO ELETRICO COM BASE</v>
          </cell>
          <cell r="C899" t="str">
            <v xml:space="preserve">Un    </v>
          </cell>
          <cell r="D899">
            <v>32.97</v>
          </cell>
          <cell r="E899">
            <v>30.69</v>
          </cell>
          <cell r="F899">
            <v>63.66</v>
          </cell>
        </row>
        <row r="900">
          <cell r="A900">
            <v>72325</v>
          </cell>
          <cell r="B900" t="str">
            <v>SAIDA HORIZONTAL PARA ELETRODUTO D=3/4"</v>
          </cell>
          <cell r="C900" t="str">
            <v xml:space="preserve">Un    </v>
          </cell>
          <cell r="D900">
            <v>2.2000000000000002</v>
          </cell>
          <cell r="E900">
            <v>3.69</v>
          </cell>
          <cell r="F900">
            <v>5.89</v>
          </cell>
        </row>
        <row r="901">
          <cell r="A901">
            <v>72326</v>
          </cell>
          <cell r="B901" t="str">
            <v>SAIDA HORIZONTAL PARA ELETRODUTO D=1"</v>
          </cell>
          <cell r="C901" t="str">
            <v xml:space="preserve">Un    </v>
          </cell>
          <cell r="D901">
            <v>2.48</v>
          </cell>
          <cell r="E901">
            <v>3.69</v>
          </cell>
          <cell r="F901">
            <v>6.17</v>
          </cell>
        </row>
        <row r="902">
          <cell r="A902">
            <v>72327</v>
          </cell>
          <cell r="B902" t="str">
            <v>SAIDA VERTICAL PARA ELETRODUTO D=3/4"</v>
          </cell>
          <cell r="C902" t="str">
            <v xml:space="preserve">Un    </v>
          </cell>
          <cell r="D902">
            <v>3.2</v>
          </cell>
          <cell r="E902">
            <v>3.69</v>
          </cell>
          <cell r="F902">
            <v>6.89</v>
          </cell>
        </row>
        <row r="903">
          <cell r="A903">
            <v>72328</v>
          </cell>
          <cell r="B903" t="str">
            <v>SAIDA VERTICAL PARA ELETRODUTO D=1"</v>
          </cell>
          <cell r="C903" t="str">
            <v xml:space="preserve">Un    </v>
          </cell>
          <cell r="D903">
            <v>3.32</v>
          </cell>
          <cell r="E903">
            <v>3.69</v>
          </cell>
          <cell r="F903">
            <v>7.01</v>
          </cell>
        </row>
        <row r="904">
          <cell r="A904">
            <v>72329</v>
          </cell>
          <cell r="B904" t="str">
            <v>SAPATILHA DE AÇO GALVANIZADO PARA POSTE COM TRANSFORMADOR</v>
          </cell>
          <cell r="C904" t="str">
            <v xml:space="preserve">un    </v>
          </cell>
          <cell r="D904">
            <v>3.62</v>
          </cell>
          <cell r="E904">
            <v>12.28</v>
          </cell>
          <cell r="F904">
            <v>15.9</v>
          </cell>
        </row>
        <row r="905">
          <cell r="A905">
            <v>72330</v>
          </cell>
          <cell r="B905" t="str">
            <v>SELA DE AÇO GALVANIZADA PARA CRUZETA POLIMÉRICA 15 KV</v>
          </cell>
          <cell r="C905" t="str">
            <v xml:space="preserve">Un    </v>
          </cell>
          <cell r="D905">
            <v>26.2</v>
          </cell>
          <cell r="E905">
            <v>15.35</v>
          </cell>
          <cell r="F905">
            <v>41.55</v>
          </cell>
        </row>
        <row r="906">
          <cell r="A906">
            <v>72335</v>
          </cell>
          <cell r="B906" t="str">
            <v>SELA AÇO GALVANIZADO PARA CRUZETA POLIMÉRICA 34,5KV</v>
          </cell>
          <cell r="C906" t="str">
            <v xml:space="preserve">Un    </v>
          </cell>
          <cell r="D906">
            <v>26.64</v>
          </cell>
          <cell r="E906">
            <v>15.35</v>
          </cell>
          <cell r="F906">
            <v>41.99</v>
          </cell>
        </row>
        <row r="907">
          <cell r="A907">
            <v>72338</v>
          </cell>
          <cell r="B907" t="str">
            <v>SIRENE METALICA ALCANCE 500 M</v>
          </cell>
          <cell r="C907" t="str">
            <v xml:space="preserve">Un    </v>
          </cell>
          <cell r="D907">
            <v>1580</v>
          </cell>
          <cell r="E907">
            <v>18.41</v>
          </cell>
          <cell r="F907">
            <v>1598.41</v>
          </cell>
        </row>
        <row r="908">
          <cell r="A908">
            <v>72341</v>
          </cell>
          <cell r="B908" t="str">
            <v>SOQUETE ANTIVIBRATORIO PARA LAMPADA TUBULAR</v>
          </cell>
          <cell r="C908" t="str">
            <v xml:space="preserve">Un    </v>
          </cell>
          <cell r="D908">
            <v>2.5299999999999998</v>
          </cell>
          <cell r="E908">
            <v>2.0299999999999998</v>
          </cell>
          <cell r="F908">
            <v>4.5599999999999996</v>
          </cell>
        </row>
        <row r="909">
          <cell r="A909">
            <v>72366</v>
          </cell>
          <cell r="B909" t="str">
            <v>SUPORTE PARA 1 PÉTALA PARA LUMINÁRIA DE ILUMINAÇÃO PÚBLICA</v>
          </cell>
          <cell r="C909" t="str">
            <v xml:space="preserve">Un    </v>
          </cell>
          <cell r="D909">
            <v>121.25</v>
          </cell>
          <cell r="E909">
            <v>7.67</v>
          </cell>
          <cell r="F909">
            <v>128.91999999999999</v>
          </cell>
        </row>
        <row r="910">
          <cell r="A910">
            <v>72367</v>
          </cell>
          <cell r="B910" t="str">
            <v>SUPORTE PARA 2 PÉTALAS PARA LUMINÁRIA DE ILUMINAÇÃO PÚBLICA</v>
          </cell>
          <cell r="C910" t="str">
            <v xml:space="preserve">Un    </v>
          </cell>
          <cell r="D910">
            <v>142</v>
          </cell>
          <cell r="E910">
            <v>7.67</v>
          </cell>
          <cell r="F910">
            <v>149.66999999999999</v>
          </cell>
        </row>
        <row r="911">
          <cell r="A911">
            <v>72368</v>
          </cell>
          <cell r="B911" t="str">
            <v>SUPORTE PARA 3 PÉTALAS PARA LUMINÁRIA DE ILUMINAÇÃO PÚBLICA</v>
          </cell>
          <cell r="C911" t="str">
            <v xml:space="preserve">Un    </v>
          </cell>
          <cell r="D911">
            <v>170</v>
          </cell>
          <cell r="E911">
            <v>7.67</v>
          </cell>
          <cell r="F911">
            <v>177.67</v>
          </cell>
        </row>
        <row r="912">
          <cell r="A912">
            <v>72369</v>
          </cell>
          <cell r="B912" t="str">
            <v>SUPORTE PARA 4 PÉTALAS PARA LUMINÁRIA DE ILUMINAÇÃO PÚBLICA</v>
          </cell>
          <cell r="C912" t="str">
            <v xml:space="preserve">Un    </v>
          </cell>
          <cell r="D912">
            <v>198.5</v>
          </cell>
          <cell r="E912">
            <v>7.67</v>
          </cell>
          <cell r="F912">
            <v>206.17</v>
          </cell>
        </row>
        <row r="913">
          <cell r="A913">
            <v>72370</v>
          </cell>
          <cell r="B913" t="str">
            <v>SUPORTE PARA TRANSFORMADOR EM POSTE DE CONCRETO CIRCULAR</v>
          </cell>
          <cell r="C913" t="str">
            <v xml:space="preserve">Un    </v>
          </cell>
          <cell r="D913">
            <v>245.32</v>
          </cell>
          <cell r="E913">
            <v>46.04</v>
          </cell>
          <cell r="F913">
            <v>291.36</v>
          </cell>
        </row>
        <row r="914">
          <cell r="A914">
            <v>72371</v>
          </cell>
          <cell r="B914" t="str">
            <v>SUP0RTE VERTICAL PARA CANTONEIRA 50 X 50 MM</v>
          </cell>
          <cell r="C914" t="str">
            <v xml:space="preserve">Un    </v>
          </cell>
          <cell r="D914">
            <v>3.34</v>
          </cell>
          <cell r="E914">
            <v>3.69</v>
          </cell>
          <cell r="F914">
            <v>7.03</v>
          </cell>
        </row>
        <row r="915">
          <cell r="A915">
            <v>72372</v>
          </cell>
          <cell r="B915" t="str">
            <v>SUPORTE DE AÇO GALVANIZADO PARA FIXAÇÃO DO PÁRA-RAIO POLIMÉRICO</v>
          </cell>
          <cell r="C915" t="str">
            <v xml:space="preserve">un    </v>
          </cell>
          <cell r="D915">
            <v>46.69</v>
          </cell>
          <cell r="E915">
            <v>12.28</v>
          </cell>
          <cell r="F915">
            <v>58.97</v>
          </cell>
        </row>
        <row r="916">
          <cell r="A916">
            <v>72373</v>
          </cell>
          <cell r="B916" t="str">
            <v>SUPORTE Z COMPLETO</v>
          </cell>
          <cell r="C916" t="str">
            <v xml:space="preserve">un    </v>
          </cell>
          <cell r="D916">
            <v>49.8</v>
          </cell>
          <cell r="E916">
            <v>12.28</v>
          </cell>
          <cell r="F916">
            <v>62.08</v>
          </cell>
        </row>
        <row r="917">
          <cell r="A917">
            <v>72374</v>
          </cell>
          <cell r="B917" t="str">
            <v>TE HORIZONTAL PARA ELETROCALHA 50 X 50 MM</v>
          </cell>
          <cell r="C917" t="str">
            <v xml:space="preserve">Un    </v>
          </cell>
          <cell r="D917">
            <v>23.81</v>
          </cell>
          <cell r="E917">
            <v>4.92</v>
          </cell>
          <cell r="F917">
            <v>28.73</v>
          </cell>
        </row>
        <row r="918">
          <cell r="A918">
            <v>72375</v>
          </cell>
          <cell r="B918" t="str">
            <v>TE VERTICAL DE DESCIDA PARA ELETROCALHA 50 X 50 MM</v>
          </cell>
          <cell r="C918" t="str">
            <v xml:space="preserve">Un    </v>
          </cell>
          <cell r="D918">
            <v>24.93</v>
          </cell>
          <cell r="E918">
            <v>4.92</v>
          </cell>
          <cell r="F918">
            <v>29.85</v>
          </cell>
        </row>
        <row r="919">
          <cell r="A919">
            <v>72376</v>
          </cell>
          <cell r="B919" t="str">
            <v>TAMPA DE ENCAIXE PARA ELETROCALHA DE 50 X 50 MM</v>
          </cell>
          <cell r="C919" t="str">
            <v xml:space="preserve">M     </v>
          </cell>
          <cell r="D919">
            <v>6.55</v>
          </cell>
          <cell r="E919">
            <v>6.13</v>
          </cell>
          <cell r="F919">
            <v>12.68</v>
          </cell>
        </row>
        <row r="920">
          <cell r="A920">
            <v>72385</v>
          </cell>
          <cell r="B920" t="str">
            <v>TAMPA CEGA PARA CONDULETE DE PVC</v>
          </cell>
          <cell r="C920" t="str">
            <v xml:space="preserve">Un    </v>
          </cell>
          <cell r="D920">
            <v>3.45</v>
          </cell>
          <cell r="E920">
            <v>0.92</v>
          </cell>
          <cell r="F920">
            <v>4.37</v>
          </cell>
        </row>
        <row r="921">
          <cell r="A921">
            <v>72395</v>
          </cell>
          <cell r="B921" t="str">
            <v>TAMPA CEGA PARA CONDULETE METÁLICO</v>
          </cell>
          <cell r="C921" t="str">
            <v xml:space="preserve">Un    </v>
          </cell>
          <cell r="D921">
            <v>3.97</v>
          </cell>
          <cell r="E921">
            <v>0.92</v>
          </cell>
          <cell r="F921">
            <v>4.8899999999999997</v>
          </cell>
        </row>
        <row r="922">
          <cell r="A922">
            <v>72397</v>
          </cell>
          <cell r="B922" t="str">
            <v>TAMPA CEGA PLÁSTICA 4"X2" COM FURO CENTRAL (PARA TV/SOM...)</v>
          </cell>
          <cell r="C922" t="str">
            <v xml:space="preserve">un    </v>
          </cell>
          <cell r="D922">
            <v>3.5</v>
          </cell>
          <cell r="E922">
            <v>0.92</v>
          </cell>
          <cell r="F922">
            <v>4.42</v>
          </cell>
        </row>
        <row r="923">
          <cell r="A923">
            <v>72400</v>
          </cell>
          <cell r="B923" t="str">
            <v>TAMPA CEGA PLASTICA QUADRADA 4"X4"</v>
          </cell>
          <cell r="C923" t="str">
            <v xml:space="preserve">Un    </v>
          </cell>
          <cell r="D923">
            <v>6.65</v>
          </cell>
          <cell r="E923">
            <v>0.92</v>
          </cell>
          <cell r="F923">
            <v>7.57</v>
          </cell>
        </row>
        <row r="924">
          <cell r="A924">
            <v>72420</v>
          </cell>
          <cell r="B924" t="str">
            <v>TAMPA CEGA PLASTICA REDONDA 4"X4"</v>
          </cell>
          <cell r="C924" t="str">
            <v xml:space="preserve">Un    </v>
          </cell>
          <cell r="D924">
            <v>5.0999999999999996</v>
          </cell>
          <cell r="E924">
            <v>0.92</v>
          </cell>
          <cell r="F924">
            <v>6.02</v>
          </cell>
        </row>
        <row r="925">
          <cell r="A925">
            <v>72425</v>
          </cell>
          <cell r="B925" t="str">
            <v>TAMPA CEGA PLASTICA RETANGULAR 4"X2"</v>
          </cell>
          <cell r="C925" t="str">
            <v xml:space="preserve">Un    </v>
          </cell>
          <cell r="D925">
            <v>4.29</v>
          </cell>
          <cell r="E925">
            <v>0.92</v>
          </cell>
          <cell r="F925">
            <v>5.21</v>
          </cell>
        </row>
        <row r="926">
          <cell r="A926">
            <v>72430</v>
          </cell>
          <cell r="B926" t="str">
            <v xml:space="preserve">TAMPA PARA CONDULETE DE PVC PARA 1 INTERRUPTOR </v>
          </cell>
          <cell r="C926" t="str">
            <v xml:space="preserve">Un    </v>
          </cell>
          <cell r="D926">
            <v>4.3600000000000003</v>
          </cell>
          <cell r="E926">
            <v>0.92</v>
          </cell>
          <cell r="F926">
            <v>5.28</v>
          </cell>
        </row>
        <row r="927">
          <cell r="A927">
            <v>72435</v>
          </cell>
          <cell r="B927" t="str">
            <v>TAMPA PARA CONDULETE DE PVC PARA 2 INTERRUPTORES</v>
          </cell>
          <cell r="C927" t="str">
            <v xml:space="preserve">Un    </v>
          </cell>
          <cell r="D927">
            <v>4.5</v>
          </cell>
          <cell r="E927">
            <v>0.92</v>
          </cell>
          <cell r="F927">
            <v>5.42</v>
          </cell>
        </row>
        <row r="928">
          <cell r="A928">
            <v>72441</v>
          </cell>
          <cell r="B928" t="str">
            <v>TAMPA PARA CONDULETE DE PVC PARA 1 TOMADA</v>
          </cell>
          <cell r="C928" t="str">
            <v xml:space="preserve">un    </v>
          </cell>
          <cell r="D928">
            <v>4.33</v>
          </cell>
          <cell r="E928">
            <v>0.92</v>
          </cell>
          <cell r="F928">
            <v>5.25</v>
          </cell>
        </row>
        <row r="929">
          <cell r="A929">
            <v>72442</v>
          </cell>
          <cell r="B929" t="str">
            <v>TAMPA PARA CONDULETE DE PVC PARA 1 INTERRUPTOR E 1 TOMADA</v>
          </cell>
          <cell r="C929" t="str">
            <v xml:space="preserve">un    </v>
          </cell>
          <cell r="D929">
            <v>4.38</v>
          </cell>
          <cell r="E929">
            <v>0.92</v>
          </cell>
          <cell r="F929">
            <v>5.3</v>
          </cell>
        </row>
        <row r="930">
          <cell r="A930">
            <v>72450</v>
          </cell>
          <cell r="B930" t="str">
            <v xml:space="preserve">TAMPA DE Fo.Fo. R1 COM BASE </v>
          </cell>
          <cell r="C930" t="str">
            <v xml:space="preserve">Un    </v>
          </cell>
          <cell r="D930">
            <v>432.4</v>
          </cell>
          <cell r="E930">
            <v>3.07</v>
          </cell>
          <cell r="F930">
            <v>435.47</v>
          </cell>
        </row>
        <row r="931">
          <cell r="A931">
            <v>72455</v>
          </cell>
          <cell r="B931" t="str">
            <v>TAMPA DE Fo.Fo. R2 COM BASE</v>
          </cell>
          <cell r="C931" t="str">
            <v xml:space="preserve">Un    </v>
          </cell>
          <cell r="D931">
            <v>787.22</v>
          </cell>
          <cell r="E931">
            <v>7.67</v>
          </cell>
          <cell r="F931">
            <v>794.89</v>
          </cell>
        </row>
        <row r="932">
          <cell r="A932">
            <v>72460</v>
          </cell>
          <cell r="B932" t="str">
            <v>TAMPA PARA CONDULETE METÁLICO PARA 1 INTERRUPTOR E 1 TOMADA</v>
          </cell>
          <cell r="C932" t="str">
            <v xml:space="preserve">Un    </v>
          </cell>
          <cell r="D932">
            <v>5.74</v>
          </cell>
          <cell r="E932">
            <v>0.92</v>
          </cell>
          <cell r="F932">
            <v>6.66</v>
          </cell>
        </row>
        <row r="933">
          <cell r="A933">
            <v>72465</v>
          </cell>
          <cell r="B933" t="str">
            <v>TAMPA PARA CONDULETE METÁLICO PARA 2 INTERRUPTORES</v>
          </cell>
          <cell r="C933" t="str">
            <v xml:space="preserve">Un    </v>
          </cell>
          <cell r="D933">
            <v>6.26</v>
          </cell>
          <cell r="E933">
            <v>0.92</v>
          </cell>
          <cell r="F933">
            <v>7.18</v>
          </cell>
        </row>
        <row r="934">
          <cell r="A934">
            <v>72475</v>
          </cell>
          <cell r="B934" t="str">
            <v>TAMPA PARA CONDULETE METÁLICO PARA 1 INTERRUPTOR</v>
          </cell>
          <cell r="C934" t="str">
            <v xml:space="preserve">Un    </v>
          </cell>
          <cell r="D934">
            <v>5.7</v>
          </cell>
          <cell r="E934">
            <v>0.92</v>
          </cell>
          <cell r="F934">
            <v>6.62</v>
          </cell>
        </row>
        <row r="935">
          <cell r="A935">
            <v>72476</v>
          </cell>
          <cell r="B935" t="str">
            <v>TAMPA PARA CONDULETE METÁLICO PARA 1 TOMADA</v>
          </cell>
          <cell r="C935" t="str">
            <v xml:space="preserve">un    </v>
          </cell>
          <cell r="D935">
            <v>4.79</v>
          </cell>
          <cell r="E935">
            <v>0.92</v>
          </cell>
          <cell r="F935">
            <v>5.71</v>
          </cell>
        </row>
        <row r="936">
          <cell r="A936">
            <v>72500</v>
          </cell>
          <cell r="B936" t="str">
            <v>TERMINAL DE PRESSAO 1,5 MM2</v>
          </cell>
          <cell r="C936" t="str">
            <v xml:space="preserve">Un    </v>
          </cell>
          <cell r="D936">
            <v>0.5</v>
          </cell>
          <cell r="E936">
            <v>9.2100000000000009</v>
          </cell>
          <cell r="F936">
            <v>9.7100000000000009</v>
          </cell>
        </row>
        <row r="937">
          <cell r="A937">
            <v>72501</v>
          </cell>
          <cell r="B937" t="str">
            <v>TERMINAL DE PRESSAO 2,5 MM2</v>
          </cell>
          <cell r="C937" t="str">
            <v xml:space="preserve">Un    </v>
          </cell>
          <cell r="D937">
            <v>0.62</v>
          </cell>
          <cell r="E937">
            <v>9.2100000000000009</v>
          </cell>
          <cell r="F937">
            <v>9.83</v>
          </cell>
        </row>
        <row r="938">
          <cell r="A938">
            <v>72510</v>
          </cell>
          <cell r="B938" t="str">
            <v>TERMINAL DE PRESSAO 4 MM2</v>
          </cell>
          <cell r="C938" t="str">
            <v xml:space="preserve">Un    </v>
          </cell>
          <cell r="D938">
            <v>2</v>
          </cell>
          <cell r="E938">
            <v>9.2100000000000009</v>
          </cell>
          <cell r="F938">
            <v>11.21</v>
          </cell>
        </row>
        <row r="939">
          <cell r="A939">
            <v>72515</v>
          </cell>
          <cell r="B939" t="str">
            <v>TERMINAL DE PRESSAO 6 MM2</v>
          </cell>
          <cell r="C939" t="str">
            <v xml:space="preserve">Un    </v>
          </cell>
          <cell r="D939">
            <v>4.55</v>
          </cell>
          <cell r="E939">
            <v>10.74</v>
          </cell>
          <cell r="F939">
            <v>15.29</v>
          </cell>
        </row>
        <row r="940">
          <cell r="A940">
            <v>72518</v>
          </cell>
          <cell r="B940" t="str">
            <v>TERMINAL DE PRESSAO 10 MM2</v>
          </cell>
          <cell r="C940" t="str">
            <v xml:space="preserve">Un    </v>
          </cell>
          <cell r="D940">
            <v>3.94</v>
          </cell>
          <cell r="E940">
            <v>10.74</v>
          </cell>
          <cell r="F940">
            <v>14.68</v>
          </cell>
        </row>
        <row r="941">
          <cell r="A941">
            <v>72520</v>
          </cell>
          <cell r="B941" t="str">
            <v>TERMINAL DE PRESSAO 16 MM2</v>
          </cell>
          <cell r="C941" t="str">
            <v xml:space="preserve">Un    </v>
          </cell>
          <cell r="D941">
            <v>4.9000000000000004</v>
          </cell>
          <cell r="E941">
            <v>10.74</v>
          </cell>
          <cell r="F941">
            <v>15.64</v>
          </cell>
        </row>
        <row r="942">
          <cell r="A942">
            <v>72523</v>
          </cell>
          <cell r="B942" t="str">
            <v>TERMINAL DE PRESSAO 25 MM2</v>
          </cell>
          <cell r="C942" t="str">
            <v xml:space="preserve">Un    </v>
          </cell>
          <cell r="D942">
            <v>6.35</v>
          </cell>
          <cell r="E942">
            <v>12.28</v>
          </cell>
          <cell r="F942">
            <v>18.63</v>
          </cell>
        </row>
        <row r="943">
          <cell r="A943">
            <v>72528</v>
          </cell>
          <cell r="B943" t="str">
            <v>TERMINAL DE PRESSAO 35 MM2</v>
          </cell>
          <cell r="C943" t="str">
            <v xml:space="preserve">Un    </v>
          </cell>
          <cell r="D943">
            <v>6.38</v>
          </cell>
          <cell r="E943">
            <v>12.28</v>
          </cell>
          <cell r="F943">
            <v>18.66</v>
          </cell>
        </row>
        <row r="944">
          <cell r="A944">
            <v>72532</v>
          </cell>
          <cell r="B944" t="str">
            <v>TERMINAL DE PRESSAO 50 MM2</v>
          </cell>
          <cell r="C944" t="str">
            <v xml:space="preserve">Un    </v>
          </cell>
          <cell r="D944">
            <v>9.08</v>
          </cell>
          <cell r="E944">
            <v>12.28</v>
          </cell>
          <cell r="F944">
            <v>21.36</v>
          </cell>
        </row>
        <row r="945">
          <cell r="A945">
            <v>72535</v>
          </cell>
          <cell r="B945" t="str">
            <v>TERMINAL DE PRESSAO 70 MMM2</v>
          </cell>
          <cell r="C945" t="str">
            <v xml:space="preserve">Un    </v>
          </cell>
          <cell r="D945">
            <v>10.17</v>
          </cell>
          <cell r="E945">
            <v>13.81</v>
          </cell>
          <cell r="F945">
            <v>23.98</v>
          </cell>
        </row>
        <row r="946">
          <cell r="A946">
            <v>72538</v>
          </cell>
          <cell r="B946" t="str">
            <v>TERMINAL DE PRESSAO 95 MM2</v>
          </cell>
          <cell r="C946" t="str">
            <v xml:space="preserve">Un    </v>
          </cell>
          <cell r="D946">
            <v>7.7</v>
          </cell>
          <cell r="E946">
            <v>13.81</v>
          </cell>
          <cell r="F946">
            <v>21.51</v>
          </cell>
        </row>
        <row r="947">
          <cell r="A947">
            <v>72545</v>
          </cell>
          <cell r="B947" t="str">
            <v>TERMINAL DE PRESSAO 120 MM2</v>
          </cell>
          <cell r="C947" t="str">
            <v xml:space="preserve">Un    </v>
          </cell>
          <cell r="D947">
            <v>17.66</v>
          </cell>
          <cell r="E947">
            <v>13.81</v>
          </cell>
          <cell r="F947">
            <v>31.47</v>
          </cell>
        </row>
        <row r="948">
          <cell r="A948">
            <v>72550</v>
          </cell>
          <cell r="B948" t="str">
            <v>TERMINAL DE PRESSAO 150 MM2</v>
          </cell>
          <cell r="C948" t="str">
            <v xml:space="preserve">Un    </v>
          </cell>
          <cell r="D948">
            <v>19.88</v>
          </cell>
          <cell r="E948">
            <v>15.35</v>
          </cell>
          <cell r="F948">
            <v>35.229999999999997</v>
          </cell>
        </row>
        <row r="949">
          <cell r="A949">
            <v>72556</v>
          </cell>
          <cell r="B949" t="str">
            <v>TOMADA LOGICA RJ-45 TIPO KEYSTONE JACK, CAT. 6</v>
          </cell>
          <cell r="C949" t="str">
            <v xml:space="preserve">Un    </v>
          </cell>
          <cell r="D949">
            <v>27.57</v>
          </cell>
          <cell r="E949">
            <v>11.36</v>
          </cell>
          <cell r="F949">
            <v>38.93</v>
          </cell>
        </row>
        <row r="950">
          <cell r="A950">
            <v>72560</v>
          </cell>
          <cell r="B950" t="str">
            <v>TERMINAL PARA ELETROCALHA 50 X 50 MM</v>
          </cell>
          <cell r="C950" t="str">
            <v xml:space="preserve">Un    </v>
          </cell>
          <cell r="D950">
            <v>15.22</v>
          </cell>
          <cell r="E950">
            <v>4.92</v>
          </cell>
          <cell r="F950">
            <v>20.14</v>
          </cell>
        </row>
        <row r="951">
          <cell r="A951">
            <v>72570</v>
          </cell>
          <cell r="B951" t="str">
            <v>TOMADA HEXAGONAL 2P + T - 10A - 250V (LINHA X OU EQUIVALENTE)</v>
          </cell>
          <cell r="C951" t="str">
            <v xml:space="preserve">Un    </v>
          </cell>
          <cell r="D951">
            <v>10.09</v>
          </cell>
          <cell r="E951">
            <v>8.9</v>
          </cell>
          <cell r="F951">
            <v>18.989999999999998</v>
          </cell>
        </row>
        <row r="952">
          <cell r="A952">
            <v>72575</v>
          </cell>
          <cell r="B952" t="str">
            <v>TOMADA HEXAGONAL 2P + T - 20A - 250V (LINHA X OU EQUIVALENTE)</v>
          </cell>
          <cell r="C952" t="str">
            <v xml:space="preserve">Un    </v>
          </cell>
          <cell r="D952">
            <v>16.260000000000002</v>
          </cell>
          <cell r="E952">
            <v>8.9</v>
          </cell>
          <cell r="F952">
            <v>25.16</v>
          </cell>
        </row>
        <row r="953">
          <cell r="A953">
            <v>72578</v>
          </cell>
          <cell r="B953" t="str">
            <v>TOMADA HEXAGONAL 2P + T - 10A - 250V</v>
          </cell>
          <cell r="C953" t="str">
            <v xml:space="preserve">Un    </v>
          </cell>
          <cell r="D953">
            <v>8.0399999999999991</v>
          </cell>
          <cell r="E953">
            <v>8.9</v>
          </cell>
          <cell r="F953">
            <v>16.940000000000001</v>
          </cell>
        </row>
        <row r="954">
          <cell r="A954">
            <v>72579</v>
          </cell>
          <cell r="B954" t="str">
            <v>TOMADA HEXAGONAL DUPLA 2P + T - 10A - 250V</v>
          </cell>
          <cell r="C954" t="str">
            <v xml:space="preserve">un    </v>
          </cell>
          <cell r="D954">
            <v>13.89</v>
          </cell>
          <cell r="E954">
            <v>9.82</v>
          </cell>
          <cell r="F954">
            <v>23.71</v>
          </cell>
        </row>
        <row r="955">
          <cell r="A955">
            <v>72585</v>
          </cell>
          <cell r="B955" t="str">
            <v>TOMADA HEXAGONAL 2P + T - 20A - 250V</v>
          </cell>
          <cell r="C955" t="str">
            <v xml:space="preserve">Un    </v>
          </cell>
          <cell r="D955">
            <v>11.77</v>
          </cell>
          <cell r="E955">
            <v>8.9</v>
          </cell>
          <cell r="F955">
            <v>20.67</v>
          </cell>
        </row>
        <row r="956">
          <cell r="A956">
            <v>72591</v>
          </cell>
          <cell r="B956" t="str">
            <v>TOMADA TELEFÔNICA RJ-11</v>
          </cell>
          <cell r="C956" t="str">
            <v xml:space="preserve">Un    </v>
          </cell>
          <cell r="D956">
            <v>13.58</v>
          </cell>
          <cell r="E956">
            <v>11.36</v>
          </cell>
          <cell r="F956">
            <v>24.94</v>
          </cell>
        </row>
        <row r="957">
          <cell r="A957">
            <v>72596</v>
          </cell>
          <cell r="B957" t="str">
            <v>TOMADA LÓGICA RJ-45 CAT. 6 (LINHA X OU EQUIVALENTE)</v>
          </cell>
          <cell r="C957" t="str">
            <v xml:space="preserve">Un    </v>
          </cell>
          <cell r="D957">
            <v>25.44</v>
          </cell>
          <cell r="E957">
            <v>11.36</v>
          </cell>
          <cell r="F957">
            <v>36.799999999999997</v>
          </cell>
        </row>
        <row r="958">
          <cell r="A958">
            <v>72600</v>
          </cell>
          <cell r="B958" t="str">
            <v xml:space="preserve">TRANSFORMADOR TRIFASICO 75 KVA 13,8KV - A ÓLEO </v>
          </cell>
          <cell r="C958" t="str">
            <v xml:space="preserve">Un    </v>
          </cell>
          <cell r="D958">
            <v>21000</v>
          </cell>
          <cell r="E958">
            <v>122.76</v>
          </cell>
          <cell r="F958">
            <v>21122.76</v>
          </cell>
        </row>
        <row r="959">
          <cell r="A959">
            <v>72601</v>
          </cell>
          <cell r="B959" t="str">
            <v xml:space="preserve">TRANSFORMADOR TRIFASICO 150 KVA 13,8KV - A ÓLEO </v>
          </cell>
          <cell r="C959" t="str">
            <v xml:space="preserve">Un    </v>
          </cell>
          <cell r="D959">
            <v>36000</v>
          </cell>
          <cell r="E959">
            <v>122.76</v>
          </cell>
          <cell r="F959">
            <v>36122.76</v>
          </cell>
        </row>
        <row r="960">
          <cell r="A960">
            <v>72611</v>
          </cell>
          <cell r="B960" t="str">
            <v xml:space="preserve">TRANSFORMADOR TRIFASICO 112,5 KVA 13,8KV - A ÓLEO </v>
          </cell>
          <cell r="C960" t="str">
            <v xml:space="preserve">Un    </v>
          </cell>
          <cell r="D960">
            <v>26000</v>
          </cell>
          <cell r="E960">
            <v>122.76</v>
          </cell>
          <cell r="F960">
            <v>26122.76</v>
          </cell>
        </row>
        <row r="961">
          <cell r="A961">
            <v>72612</v>
          </cell>
          <cell r="B961" t="str">
            <v xml:space="preserve">TRANSFORMADOR TRIFASICO 225 KVA, 13,8 KV - A ÓLEO </v>
          </cell>
          <cell r="C961" t="str">
            <v xml:space="preserve">Un    </v>
          </cell>
          <cell r="D961">
            <v>47462.75</v>
          </cell>
          <cell r="E961">
            <v>153.44999999999999</v>
          </cell>
          <cell r="F961">
            <v>47616.2</v>
          </cell>
        </row>
        <row r="962">
          <cell r="A962">
            <v>72613</v>
          </cell>
          <cell r="B962" t="str">
            <v>TRANSFORMADOR TRIFASICO 300 KVA,13,8 KV - SECO</v>
          </cell>
          <cell r="C962" t="str">
            <v xml:space="preserve">Un    </v>
          </cell>
          <cell r="D962">
            <v>52500</v>
          </cell>
          <cell r="E962">
            <v>184.14</v>
          </cell>
          <cell r="F962">
            <v>52684.14</v>
          </cell>
        </row>
        <row r="963">
          <cell r="A963">
            <v>72614</v>
          </cell>
          <cell r="B963" t="str">
            <v>TRANSFORMADOR TRIFASICO 500 KVA, 13,8 KV - SECO</v>
          </cell>
          <cell r="C963" t="str">
            <v xml:space="preserve">Un    </v>
          </cell>
          <cell r="D963">
            <v>65950</v>
          </cell>
          <cell r="E963">
            <v>184.14</v>
          </cell>
          <cell r="F963">
            <v>66134.14</v>
          </cell>
        </row>
        <row r="964">
          <cell r="A964">
            <v>72618</v>
          </cell>
          <cell r="B964" t="str">
            <v>TRANSFORMADOR DE CORRENTE RELAÇÃO 200:5 A</v>
          </cell>
          <cell r="C964" t="str">
            <v xml:space="preserve">un    </v>
          </cell>
          <cell r="D964">
            <v>46.73</v>
          </cell>
          <cell r="E964">
            <v>10.23</v>
          </cell>
          <cell r="F964">
            <v>56.96</v>
          </cell>
        </row>
        <row r="965">
          <cell r="A965">
            <v>72619</v>
          </cell>
          <cell r="B965" t="str">
            <v>TRANSFORMADOR DE CORRENTE RELAÇÃO 400:5 A</v>
          </cell>
          <cell r="C965" t="str">
            <v xml:space="preserve">Un    </v>
          </cell>
          <cell r="D965">
            <v>109.78</v>
          </cell>
          <cell r="E965">
            <v>10.23</v>
          </cell>
          <cell r="F965">
            <v>120.01</v>
          </cell>
        </row>
        <row r="966">
          <cell r="A966">
            <v>72620</v>
          </cell>
          <cell r="B966" t="str">
            <v>TRANSFORMADOR DE CORRENTE RELAÇÃO 600:5 A</v>
          </cell>
          <cell r="C966" t="str">
            <v xml:space="preserve">Un    </v>
          </cell>
          <cell r="D966">
            <v>171.23</v>
          </cell>
          <cell r="E966">
            <v>10.23</v>
          </cell>
          <cell r="F966">
            <v>181.46</v>
          </cell>
        </row>
        <row r="967">
          <cell r="A967">
            <v>72621</v>
          </cell>
          <cell r="B967" t="str">
            <v>TRANSFORMADOR DE CORRENTE RELAÇÃO 800:5 A</v>
          </cell>
          <cell r="C967" t="str">
            <v xml:space="preserve">un    </v>
          </cell>
          <cell r="D967">
            <v>198.51</v>
          </cell>
          <cell r="E967">
            <v>10.23</v>
          </cell>
          <cell r="F967">
            <v>208.74</v>
          </cell>
        </row>
        <row r="968">
          <cell r="A968">
            <v>72630</v>
          </cell>
          <cell r="B968" t="str">
            <v>TRILHO OU SUPORTE PARA BORNE TERMINAL</v>
          </cell>
          <cell r="C968" t="str">
            <v xml:space="preserve">M     </v>
          </cell>
          <cell r="D968">
            <v>9.77</v>
          </cell>
          <cell r="E968">
            <v>9.2100000000000009</v>
          </cell>
          <cell r="F968">
            <v>18.98</v>
          </cell>
        </row>
        <row r="969">
          <cell r="A969">
            <v>72637</v>
          </cell>
          <cell r="B969" t="str">
            <v>TUBO FERRO GALVANIZADO DIAM. 1.1/2"</v>
          </cell>
          <cell r="C969" t="str">
            <v xml:space="preserve">M     </v>
          </cell>
          <cell r="D969">
            <v>73.37</v>
          </cell>
          <cell r="E969">
            <v>19.03</v>
          </cell>
          <cell r="F969">
            <v>92.4</v>
          </cell>
        </row>
        <row r="970">
          <cell r="A970">
            <v>72638</v>
          </cell>
          <cell r="B970" t="str">
            <v>CARTUCHO PORTA FUSÍVEL 15 kV  100A</v>
          </cell>
          <cell r="C970" t="str">
            <v xml:space="preserve">Un    </v>
          </cell>
          <cell r="D970">
            <v>15.78</v>
          </cell>
          <cell r="E970">
            <v>4.92</v>
          </cell>
          <cell r="F970">
            <v>20.7</v>
          </cell>
        </row>
        <row r="971">
          <cell r="A971">
            <v>72660</v>
          </cell>
          <cell r="B971" t="str">
            <v>VERGALHAO ROSCA TOTAL D=1/4"</v>
          </cell>
          <cell r="C971" t="str">
            <v xml:space="preserve">M     </v>
          </cell>
          <cell r="D971">
            <v>4.78</v>
          </cell>
          <cell r="E971">
            <v>7.36</v>
          </cell>
          <cell r="F971">
            <v>12.14</v>
          </cell>
        </row>
        <row r="972">
          <cell r="A972">
            <v>72661</v>
          </cell>
          <cell r="B972" t="str">
            <v>VERGALHAO ROSCA TOTAL D=5/16"</v>
          </cell>
          <cell r="C972" t="str">
            <v xml:space="preserve">M     </v>
          </cell>
          <cell r="D972">
            <v>8.14</v>
          </cell>
          <cell r="E972">
            <v>7.36</v>
          </cell>
          <cell r="F972">
            <v>15.5</v>
          </cell>
        </row>
        <row r="973">
          <cell r="A973">
            <v>170</v>
          </cell>
          <cell r="B973" t="str">
            <v>INSTALAÇÕES HIDRO-SANITÁRIAS</v>
          </cell>
        </row>
        <row r="974">
          <cell r="A974">
            <v>80000</v>
          </cell>
          <cell r="B974" t="str">
            <v>INSTALAÇÕES HIDROSSANITÁRIAS</v>
          </cell>
          <cell r="C974" t="str">
            <v xml:space="preserve">S/U   </v>
          </cell>
          <cell r="D974">
            <v>0</v>
          </cell>
          <cell r="E974">
            <v>0</v>
          </cell>
          <cell r="F974">
            <v>0</v>
          </cell>
        </row>
        <row r="975">
          <cell r="A975">
            <v>80500</v>
          </cell>
          <cell r="B975" t="str">
            <v>L O U C A S  E  M E T A I S</v>
          </cell>
          <cell r="D975">
            <v>0</v>
          </cell>
          <cell r="E975">
            <v>0</v>
          </cell>
          <cell r="F975">
            <v>0</v>
          </cell>
        </row>
        <row r="976">
          <cell r="A976">
            <v>80501</v>
          </cell>
          <cell r="B976" t="str">
            <v>V A S O  S A N I T A R I O / A C E S S O R I O S</v>
          </cell>
          <cell r="D976">
            <v>0</v>
          </cell>
          <cell r="E976">
            <v>0</v>
          </cell>
          <cell r="F976">
            <v>0</v>
          </cell>
        </row>
        <row r="977">
          <cell r="A977">
            <v>80502</v>
          </cell>
          <cell r="B977" t="str">
            <v>VASO SANITÁRIO CONVENCIONAL (1ª LINHA)</v>
          </cell>
          <cell r="C977" t="str">
            <v xml:space="preserve">Un    </v>
          </cell>
          <cell r="D977">
            <v>249.26</v>
          </cell>
          <cell r="E977">
            <v>58</v>
          </cell>
          <cell r="F977">
            <v>307.26</v>
          </cell>
        </row>
        <row r="978">
          <cell r="A978">
            <v>80503</v>
          </cell>
          <cell r="B978" t="str">
            <v>VASO SANITÁRIO PARA PcD SEM ABERTURA FRONTAL (1ª LINHA)</v>
          </cell>
          <cell r="C978" t="str">
            <v xml:space="preserve">un    </v>
          </cell>
          <cell r="D978">
            <v>732.94</v>
          </cell>
          <cell r="E978">
            <v>58</v>
          </cell>
          <cell r="F978">
            <v>790.94</v>
          </cell>
        </row>
        <row r="979">
          <cell r="A979">
            <v>80504</v>
          </cell>
          <cell r="B979" t="str">
            <v>VASO SANITÁRIO COM CAIXA ACOPLADA COM DUPLO ACIONAMENTO (1ª LINHA) - COMPLETO EXCLUSO O ASSENTO</v>
          </cell>
          <cell r="C979" t="str">
            <v xml:space="preserve">Un    </v>
          </cell>
          <cell r="D979">
            <v>529.66999999999996</v>
          </cell>
          <cell r="E979">
            <v>73.66</v>
          </cell>
          <cell r="F979">
            <v>603.33000000000004</v>
          </cell>
        </row>
        <row r="980">
          <cell r="A980">
            <v>80505</v>
          </cell>
          <cell r="B980" t="str">
            <v>VASO SANITÁRIO PARA PcD COM CAIXA ACOPLADA COM DUPLO ACIONAMENTO (1ª LINHA) - COMPLETO EXCLUSO O ASSENTO</v>
          </cell>
          <cell r="C980" t="str">
            <v xml:space="preserve">un    </v>
          </cell>
          <cell r="D980">
            <v>1135.99</v>
          </cell>
          <cell r="E980">
            <v>73.66</v>
          </cell>
          <cell r="F980">
            <v>1209.6500000000001</v>
          </cell>
        </row>
        <row r="981">
          <cell r="A981">
            <v>80508</v>
          </cell>
          <cell r="B981" t="str">
            <v>BACIA TURCA COM TUBO DE LIGAÇÃO</v>
          </cell>
          <cell r="C981" t="str">
            <v xml:space="preserve">Un    </v>
          </cell>
          <cell r="D981">
            <v>593.21</v>
          </cell>
          <cell r="E981">
            <v>61.38</v>
          </cell>
          <cell r="F981">
            <v>654.59</v>
          </cell>
        </row>
        <row r="982">
          <cell r="A982">
            <v>80510</v>
          </cell>
          <cell r="B982" t="str">
            <v>ANEL DE VEDAÇÃO PARA VASO SANITÁRIO</v>
          </cell>
          <cell r="C982" t="str">
            <v xml:space="preserve">Un    </v>
          </cell>
          <cell r="D982">
            <v>12.49</v>
          </cell>
          <cell r="E982">
            <v>4.6100000000000003</v>
          </cell>
          <cell r="F982">
            <v>17.100000000000001</v>
          </cell>
        </row>
        <row r="983">
          <cell r="A983">
            <v>80511</v>
          </cell>
          <cell r="B983" t="str">
            <v>CAIXA DE DESCARGA EXTERNA</v>
          </cell>
          <cell r="C983" t="str">
            <v xml:space="preserve">Un    </v>
          </cell>
          <cell r="D983">
            <v>49.69</v>
          </cell>
          <cell r="E983">
            <v>30.69</v>
          </cell>
          <cell r="F983">
            <v>80.38</v>
          </cell>
        </row>
        <row r="984">
          <cell r="A984">
            <v>80512</v>
          </cell>
          <cell r="B984" t="str">
            <v>TUBO DE DESCIDA PARA CAIXA DE DESCARGA ( LONGO 1 1/4" )</v>
          </cell>
          <cell r="C984" t="str">
            <v xml:space="preserve">Un    </v>
          </cell>
          <cell r="D984">
            <v>13.03</v>
          </cell>
          <cell r="E984">
            <v>9.82</v>
          </cell>
          <cell r="F984">
            <v>22.85</v>
          </cell>
        </row>
        <row r="985">
          <cell r="A985">
            <v>80513</v>
          </cell>
          <cell r="B985" t="str">
            <v>TUBO PARA VÁLVULA DE DESCARGA ( CURTO 1.1/4" )</v>
          </cell>
          <cell r="C985" t="str">
            <v xml:space="preserve">Un    </v>
          </cell>
          <cell r="D985">
            <v>11.43</v>
          </cell>
          <cell r="E985">
            <v>9.82</v>
          </cell>
          <cell r="F985">
            <v>21.25</v>
          </cell>
        </row>
        <row r="986">
          <cell r="A986">
            <v>80514</v>
          </cell>
          <cell r="B986" t="str">
            <v>TUBO DE LIGACAO PVC CROMADO 1.1/2" / ESPUDE  - (ENTRADA)</v>
          </cell>
          <cell r="C986" t="str">
            <v xml:space="preserve">Un    </v>
          </cell>
          <cell r="D986">
            <v>35.33</v>
          </cell>
          <cell r="E986">
            <v>4.3</v>
          </cell>
          <cell r="F986">
            <v>39.630000000000003</v>
          </cell>
        </row>
        <row r="987">
          <cell r="A987">
            <v>80515</v>
          </cell>
          <cell r="B987" t="str">
            <v xml:space="preserve">VÁLVULA DE DESCARGA DUPLO ACIONAMENTO COM ACABAMENTO CROMADO </v>
          </cell>
          <cell r="C987" t="str">
            <v xml:space="preserve">Un    </v>
          </cell>
          <cell r="D987">
            <v>190.67</v>
          </cell>
          <cell r="E987">
            <v>49.97</v>
          </cell>
          <cell r="F987">
            <v>240.64</v>
          </cell>
        </row>
        <row r="988">
          <cell r="A988">
            <v>80517</v>
          </cell>
          <cell r="B988" t="str">
            <v>VÁLVULA DE DESCARGA DUPLO ACIONAMENTO COM ACABAMENTO CROMADO ANTIVANDALISMO</v>
          </cell>
          <cell r="C988" t="str">
            <v xml:space="preserve">Un    </v>
          </cell>
          <cell r="D988">
            <v>316.69</v>
          </cell>
          <cell r="E988">
            <v>49.97</v>
          </cell>
          <cell r="F988">
            <v>366.66</v>
          </cell>
        </row>
        <row r="989">
          <cell r="A989">
            <v>80518</v>
          </cell>
          <cell r="B989" t="str">
            <v>VÁLVULA DE DESCARGA COM SISTEMA PASSANTE EM POLÍMERO - OPÇÃO ECONÔMICA ( ALTA SEGURANÇA)</v>
          </cell>
          <cell r="C989" t="str">
            <v xml:space="preserve">Un    </v>
          </cell>
          <cell r="D989">
            <v>115.7</v>
          </cell>
          <cell r="E989">
            <v>66.900000000000006</v>
          </cell>
          <cell r="F989">
            <v>182.6</v>
          </cell>
        </row>
        <row r="990">
          <cell r="A990">
            <v>80519</v>
          </cell>
          <cell r="B990" t="str">
            <v xml:space="preserve">VÁLVULA DE DESCARGA PARA PcD COM ACABAMENTO CROMADO ANTIVANDALISMO </v>
          </cell>
          <cell r="C990" t="str">
            <v xml:space="preserve">un    </v>
          </cell>
          <cell r="D990">
            <v>425.86</v>
          </cell>
          <cell r="E990">
            <v>49.97</v>
          </cell>
          <cell r="F990">
            <v>475.83</v>
          </cell>
        </row>
        <row r="991">
          <cell r="A991">
            <v>80520</v>
          </cell>
          <cell r="B991" t="str">
            <v>CONJUNTO DE FIXACAO P/VASO SANITARIO (PAR)</v>
          </cell>
          <cell r="C991" t="str">
            <v xml:space="preserve">CJ    </v>
          </cell>
          <cell r="D991">
            <v>4.8499999999999996</v>
          </cell>
          <cell r="E991">
            <v>6.13</v>
          </cell>
          <cell r="F991">
            <v>10.98</v>
          </cell>
        </row>
        <row r="992">
          <cell r="A992">
            <v>80526</v>
          </cell>
          <cell r="B992" t="str">
            <v>ASSENTO EM POLIPROPILENO COM SISTEMA DE FECHAMENTO SUAVE PARA VASO SANITÁRIO</v>
          </cell>
          <cell r="C992" t="str">
            <v xml:space="preserve">Un    </v>
          </cell>
          <cell r="D992">
            <v>157.86000000000001</v>
          </cell>
          <cell r="E992">
            <v>4.6100000000000003</v>
          </cell>
          <cell r="F992">
            <v>162.47</v>
          </cell>
        </row>
        <row r="993">
          <cell r="A993">
            <v>80530</v>
          </cell>
          <cell r="B993" t="str">
            <v>PORTA PAPEL HIGIÊNICO EM LOUÇA - EMBUTIR</v>
          </cell>
          <cell r="C993" t="str">
            <v xml:space="preserve">Un    </v>
          </cell>
          <cell r="D993">
            <v>42.07</v>
          </cell>
          <cell r="E993">
            <v>14.59</v>
          </cell>
          <cell r="F993">
            <v>56.66</v>
          </cell>
        </row>
        <row r="994">
          <cell r="A994">
            <v>80532</v>
          </cell>
          <cell r="B994" t="str">
            <v>PORTA PAPEL HIGIÊNICO EM METAL/ACABAMENTO CROMADO</v>
          </cell>
          <cell r="C994" t="str">
            <v xml:space="preserve">Un    </v>
          </cell>
          <cell r="D994">
            <v>34.770000000000003</v>
          </cell>
          <cell r="E994">
            <v>10.74</v>
          </cell>
          <cell r="F994">
            <v>45.51</v>
          </cell>
        </row>
        <row r="995">
          <cell r="A995">
            <v>80540</v>
          </cell>
          <cell r="B995" t="str">
            <v>L A V A T O R I O / A C E S S O R I O S</v>
          </cell>
          <cell r="D995">
            <v>0</v>
          </cell>
          <cell r="E995">
            <v>0</v>
          </cell>
          <cell r="F995">
            <v>0</v>
          </cell>
        </row>
        <row r="996">
          <cell r="A996">
            <v>80541</v>
          </cell>
          <cell r="B996" t="str">
            <v>LAVATÓRIO MÉDIO COM COLUNA</v>
          </cell>
          <cell r="C996" t="str">
            <v xml:space="preserve">Un    </v>
          </cell>
          <cell r="D996">
            <v>194.88</v>
          </cell>
          <cell r="E996">
            <v>53.4</v>
          </cell>
          <cell r="F996">
            <v>248.28</v>
          </cell>
        </row>
        <row r="997">
          <cell r="A997">
            <v>80542</v>
          </cell>
          <cell r="B997" t="str">
            <v>LAVATÓRIO MÉDIO SEM COLUNA</v>
          </cell>
          <cell r="C997" t="str">
            <v xml:space="preserve">Un    </v>
          </cell>
          <cell r="D997">
            <v>100.6</v>
          </cell>
          <cell r="E997">
            <v>50.33</v>
          </cell>
          <cell r="F997">
            <v>150.93</v>
          </cell>
        </row>
        <row r="998">
          <cell r="A998">
            <v>80543</v>
          </cell>
          <cell r="B998" t="str">
            <v xml:space="preserve">LAVATÓRIO DE CANTO SEM COLUNA </v>
          </cell>
          <cell r="C998" t="str">
            <v xml:space="preserve">un    </v>
          </cell>
          <cell r="D998">
            <v>178.5</v>
          </cell>
          <cell r="E998">
            <v>50.33</v>
          </cell>
          <cell r="F998">
            <v>228.83</v>
          </cell>
        </row>
        <row r="999">
          <cell r="A999">
            <v>80550</v>
          </cell>
          <cell r="B999" t="str">
            <v>FIXACAO P/LAVATORIO (PAR)</v>
          </cell>
          <cell r="C999" t="str">
            <v xml:space="preserve">PAR   </v>
          </cell>
          <cell r="D999">
            <v>4.1500000000000004</v>
          </cell>
          <cell r="E999">
            <v>4.6100000000000003</v>
          </cell>
          <cell r="F999">
            <v>8.76</v>
          </cell>
        </row>
        <row r="1000">
          <cell r="A1000">
            <v>80555</v>
          </cell>
          <cell r="B1000" t="str">
            <v>LIGAÇÃO FLEXÍVEL METÁLICA DIAM.1/2"(ENGATE)</v>
          </cell>
          <cell r="C1000" t="str">
            <v xml:space="preserve">Un    </v>
          </cell>
          <cell r="D1000">
            <v>52.01</v>
          </cell>
          <cell r="E1000">
            <v>7.67</v>
          </cell>
          <cell r="F1000">
            <v>59.68</v>
          </cell>
        </row>
        <row r="1001">
          <cell r="A1001">
            <v>80556</v>
          </cell>
          <cell r="B1001" t="str">
            <v>LIGAÇÃO FLEXÍVEL PVC DIAM.1/2" (ENGATE)</v>
          </cell>
          <cell r="C1001" t="str">
            <v xml:space="preserve">Un    </v>
          </cell>
          <cell r="D1001">
            <v>3.53</v>
          </cell>
          <cell r="E1001">
            <v>7.67</v>
          </cell>
          <cell r="F1001">
            <v>11.2</v>
          </cell>
        </row>
        <row r="1002">
          <cell r="A1002">
            <v>80560</v>
          </cell>
          <cell r="B1002" t="str">
            <v>SIFAO PARA LAVATORIO METALICO DIAM.1"X1.1/2"</v>
          </cell>
          <cell r="C1002" t="str">
            <v xml:space="preserve">Un    </v>
          </cell>
          <cell r="D1002">
            <v>168.93</v>
          </cell>
          <cell r="E1002">
            <v>11.05</v>
          </cell>
          <cell r="F1002">
            <v>179.98</v>
          </cell>
        </row>
        <row r="1003">
          <cell r="A1003">
            <v>80561</v>
          </cell>
          <cell r="B1003" t="str">
            <v>SIFAO PARA LAVATORIO PVC DIAM.1"X1.1/2"</v>
          </cell>
          <cell r="C1003" t="str">
            <v xml:space="preserve">Un    </v>
          </cell>
          <cell r="D1003">
            <v>12.4</v>
          </cell>
          <cell r="E1003">
            <v>11.05</v>
          </cell>
          <cell r="F1003">
            <v>23.45</v>
          </cell>
        </row>
        <row r="1004">
          <cell r="A1004">
            <v>80562</v>
          </cell>
          <cell r="B1004" t="str">
            <v>SIFAO FLEXIVEL UNIVERSAL (SANFONADO) EM PVC PARA LAVATORIO</v>
          </cell>
          <cell r="C1004" t="str">
            <v xml:space="preserve">Un    </v>
          </cell>
          <cell r="D1004">
            <v>11.97</v>
          </cell>
          <cell r="E1004">
            <v>11.05</v>
          </cell>
          <cell r="F1004">
            <v>23.02</v>
          </cell>
        </row>
        <row r="1005">
          <cell r="A1005">
            <v>80563</v>
          </cell>
          <cell r="B1005" t="str">
            <v>SIFAO PARA LAVATORIO PVC CROMADO DIAM.1"X1.1/2"</v>
          </cell>
          <cell r="C1005" t="str">
            <v xml:space="preserve">Un    </v>
          </cell>
          <cell r="D1005">
            <v>50.03</v>
          </cell>
          <cell r="E1005">
            <v>11.05</v>
          </cell>
          <cell r="F1005">
            <v>61.08</v>
          </cell>
        </row>
        <row r="1006">
          <cell r="A1006">
            <v>80564</v>
          </cell>
          <cell r="B1006" t="str">
            <v>SIFAO FLEXIVEL UNIVERSAL (SANFONADO) EM PVC CROMADO PARA LAVATORIO</v>
          </cell>
          <cell r="C1006" t="str">
            <v xml:space="preserve">un    </v>
          </cell>
          <cell r="D1006">
            <v>45.55</v>
          </cell>
          <cell r="E1006">
            <v>11.05</v>
          </cell>
          <cell r="F1006">
            <v>56.6</v>
          </cell>
        </row>
        <row r="1007">
          <cell r="A1007">
            <v>80570</v>
          </cell>
          <cell r="B1007" t="str">
            <v>TORNEIRA DE MESA PARA LAVATÓRIO DIÂMETRO DE 1/2"</v>
          </cell>
          <cell r="C1007" t="str">
            <v xml:space="preserve">Un    </v>
          </cell>
          <cell r="D1007">
            <v>61.94</v>
          </cell>
          <cell r="E1007">
            <v>6.13</v>
          </cell>
          <cell r="F1007">
            <v>68.069999999999993</v>
          </cell>
        </row>
        <row r="1008">
          <cell r="A1008">
            <v>80572</v>
          </cell>
          <cell r="B1008" t="str">
            <v>TORNEIRA DE MESA COM FECHAMENTO AUTOMÁTICO TEMPORIZADO PARA LAVATÓRIO DIÂMETRO DE 1/2"</v>
          </cell>
          <cell r="C1008" t="str">
            <v xml:space="preserve">un    </v>
          </cell>
          <cell r="D1008">
            <v>123.76</v>
          </cell>
          <cell r="E1008">
            <v>6.13</v>
          </cell>
          <cell r="F1008">
            <v>129.88999999999999</v>
          </cell>
        </row>
        <row r="1009">
          <cell r="A1009">
            <v>80573</v>
          </cell>
          <cell r="B1009" t="str">
            <v>TORNEIRA DE MESA PARA PcD COM FECHAMENTO AUTOMÁTICO TEMPORIZADO PARA LAVATÓRIO DIÂMETRO DE 1/2"</v>
          </cell>
          <cell r="C1009" t="str">
            <v xml:space="preserve">un    </v>
          </cell>
          <cell r="D1009">
            <v>732.35</v>
          </cell>
          <cell r="E1009">
            <v>6.13</v>
          </cell>
          <cell r="F1009">
            <v>738.48</v>
          </cell>
        </row>
        <row r="1010">
          <cell r="A1010">
            <v>80580</v>
          </cell>
          <cell r="B1010" t="str">
            <v>VALVULA PARA LAVATORIO OU BEBEDOURO METALICO DIAMETRO 1"</v>
          </cell>
          <cell r="C1010" t="str">
            <v xml:space="preserve">Un    </v>
          </cell>
          <cell r="D1010">
            <v>69.239999999999995</v>
          </cell>
          <cell r="E1010">
            <v>4.6100000000000003</v>
          </cell>
          <cell r="F1010">
            <v>73.849999999999994</v>
          </cell>
        </row>
        <row r="1011">
          <cell r="A1011">
            <v>80587</v>
          </cell>
          <cell r="B1011" t="str">
            <v xml:space="preserve">CUBA DE LOUÇA DE EMBUTIR REDONDA </v>
          </cell>
          <cell r="C1011" t="str">
            <v xml:space="preserve">un    </v>
          </cell>
          <cell r="D1011">
            <v>89.23</v>
          </cell>
          <cell r="E1011">
            <v>11.97</v>
          </cell>
          <cell r="F1011">
            <v>101.2</v>
          </cell>
        </row>
        <row r="1012">
          <cell r="A1012">
            <v>80590</v>
          </cell>
          <cell r="B1012" t="str">
            <v xml:space="preserve">CUBA DE LOUCA DE EMBUTIR OVAL MÉDIA </v>
          </cell>
          <cell r="C1012" t="str">
            <v xml:space="preserve">Un    </v>
          </cell>
          <cell r="D1012">
            <v>101.39</v>
          </cell>
          <cell r="E1012">
            <v>11.97</v>
          </cell>
          <cell r="F1012">
            <v>113.36</v>
          </cell>
        </row>
        <row r="1013">
          <cell r="A1013">
            <v>80600</v>
          </cell>
          <cell r="B1013" t="str">
            <v>M I C T O R I O/A C E S S O R I O S</v>
          </cell>
          <cell r="D1013">
            <v>0</v>
          </cell>
          <cell r="E1013">
            <v>0</v>
          </cell>
          <cell r="F1013">
            <v>0</v>
          </cell>
        </row>
        <row r="1014">
          <cell r="A1014">
            <v>80601</v>
          </cell>
          <cell r="B1014" t="str">
            <v>MICTORIO DE LOUCA C/SIFAO INTEGRADO</v>
          </cell>
          <cell r="C1014" t="str">
            <v xml:space="preserve">Un    </v>
          </cell>
          <cell r="D1014">
            <v>394.26</v>
          </cell>
          <cell r="E1014">
            <v>53.71</v>
          </cell>
          <cell r="F1014">
            <v>447.97</v>
          </cell>
        </row>
        <row r="1015">
          <cell r="A1015">
            <v>80610</v>
          </cell>
          <cell r="B1015" t="str">
            <v>KIT DE FIXAÇÃO PARA MICTORIO DE LOUCA (ESPUDE,CONEXÃO ENTR.PARAFUSOS)</v>
          </cell>
          <cell r="C1015" t="str">
            <v xml:space="preserve">Un    </v>
          </cell>
          <cell r="D1015">
            <v>88.5</v>
          </cell>
          <cell r="E1015">
            <v>27.62</v>
          </cell>
          <cell r="F1015">
            <v>116.12</v>
          </cell>
        </row>
        <row r="1016">
          <cell r="A1016">
            <v>80613</v>
          </cell>
          <cell r="B1016" t="str">
            <v>SIFÃO METÁLICO 1 1/2" X 2" P/MICTÓRIO</v>
          </cell>
          <cell r="C1016" t="str">
            <v xml:space="preserve">Un    </v>
          </cell>
          <cell r="D1016">
            <v>198.76</v>
          </cell>
          <cell r="E1016">
            <v>11.05</v>
          </cell>
          <cell r="F1016">
            <v>209.81</v>
          </cell>
        </row>
        <row r="1017">
          <cell r="A1017">
            <v>80620</v>
          </cell>
          <cell r="B1017" t="str">
            <v>VÁLVULA PVC DE 1" P/MICTÓRIO TIPO COCHO</v>
          </cell>
          <cell r="C1017" t="str">
            <v xml:space="preserve">Un    </v>
          </cell>
          <cell r="D1017">
            <v>15.52</v>
          </cell>
          <cell r="E1017">
            <v>4.6100000000000003</v>
          </cell>
          <cell r="F1017">
            <v>20.13</v>
          </cell>
        </row>
        <row r="1018">
          <cell r="A1018">
            <v>80621</v>
          </cell>
          <cell r="B1018" t="str">
            <v>VÁLVULA DE DESCARGA PARA MICTÓRIO DIÂMETRO 1/2" FECHAMENTO AUTOMÁTICO TEMPORIZADO</v>
          </cell>
          <cell r="C1018" t="str">
            <v xml:space="preserve">Un    </v>
          </cell>
          <cell r="D1018">
            <v>274.89</v>
          </cell>
          <cell r="E1018">
            <v>18.72</v>
          </cell>
          <cell r="F1018">
            <v>293.61</v>
          </cell>
        </row>
        <row r="1019">
          <cell r="A1019">
            <v>80650</v>
          </cell>
          <cell r="B1019" t="str">
            <v>P I A / A C E S S O R I O S</v>
          </cell>
          <cell r="D1019">
            <v>0</v>
          </cell>
          <cell r="E1019">
            <v>0</v>
          </cell>
          <cell r="F1019">
            <v>0</v>
          </cell>
        </row>
        <row r="1020">
          <cell r="A1020">
            <v>80651</v>
          </cell>
          <cell r="B1020" t="str">
            <v>PIA MÁRMORE/GRANITO SINTÉTICO 1,20X0,54 M</v>
          </cell>
          <cell r="C1020" t="str">
            <v xml:space="preserve">Un    </v>
          </cell>
          <cell r="D1020">
            <v>202.7</v>
          </cell>
          <cell r="E1020">
            <v>69.89</v>
          </cell>
          <cell r="F1020">
            <v>272.58999999999997</v>
          </cell>
        </row>
        <row r="1021">
          <cell r="A1021">
            <v>80652</v>
          </cell>
          <cell r="B1021" t="str">
            <v>PIA MÁRMORE/GRANITO SINTÉTICO 2,00 X 0,54 M</v>
          </cell>
          <cell r="C1021" t="str">
            <v xml:space="preserve">Un    </v>
          </cell>
          <cell r="D1021">
            <v>418.09</v>
          </cell>
          <cell r="E1021">
            <v>116.48</v>
          </cell>
          <cell r="F1021">
            <v>534.57000000000005</v>
          </cell>
        </row>
        <row r="1022">
          <cell r="A1022">
            <v>80656</v>
          </cell>
          <cell r="B1022" t="str">
            <v>TORNEIRA DE MESA PARA PIA DIÂMETRO DE 1/2" - BICA MÓVEL</v>
          </cell>
          <cell r="C1022" t="str">
            <v xml:space="preserve">un    </v>
          </cell>
          <cell r="D1022">
            <v>143.4</v>
          </cell>
          <cell r="E1022">
            <v>6.13</v>
          </cell>
          <cell r="F1022">
            <v>149.53</v>
          </cell>
        </row>
        <row r="1023">
          <cell r="A1023">
            <v>80660</v>
          </cell>
          <cell r="B1023" t="str">
            <v xml:space="preserve">TORNEIRA DE PAREDE PARA PIA OU BEBEDOURO DIÂMETRO DE 1/2" E 3/4" </v>
          </cell>
          <cell r="C1023" t="str">
            <v xml:space="preserve">Un    </v>
          </cell>
          <cell r="D1023">
            <v>129.22</v>
          </cell>
          <cell r="E1023">
            <v>6.13</v>
          </cell>
          <cell r="F1023">
            <v>135.35</v>
          </cell>
        </row>
        <row r="1024">
          <cell r="A1024">
            <v>80670</v>
          </cell>
          <cell r="B1024" t="str">
            <v>SIFAO PARA PIA 1.1/2" X 2" METAL</v>
          </cell>
          <cell r="C1024" t="str">
            <v xml:space="preserve">Un    </v>
          </cell>
          <cell r="D1024">
            <v>198.83</v>
          </cell>
          <cell r="E1024">
            <v>11.05</v>
          </cell>
          <cell r="F1024">
            <v>209.88</v>
          </cell>
        </row>
        <row r="1025">
          <cell r="A1025">
            <v>80671</v>
          </cell>
          <cell r="B1025" t="str">
            <v>SIFAO PARA PIA 1.1/2" X 2" PVC</v>
          </cell>
          <cell r="C1025" t="str">
            <v xml:space="preserve">Un    </v>
          </cell>
          <cell r="D1025">
            <v>14.08</v>
          </cell>
          <cell r="E1025">
            <v>11.05</v>
          </cell>
          <cell r="F1025">
            <v>25.13</v>
          </cell>
        </row>
        <row r="1026">
          <cell r="A1026">
            <v>80672</v>
          </cell>
          <cell r="B1026" t="str">
            <v>SIFAO PARA PIA 1.1/2"X2" PVC CROMADO</v>
          </cell>
          <cell r="C1026" t="str">
            <v xml:space="preserve">Un    </v>
          </cell>
          <cell r="D1026">
            <v>42.82</v>
          </cell>
          <cell r="E1026">
            <v>11.05</v>
          </cell>
          <cell r="F1026">
            <v>53.87</v>
          </cell>
        </row>
        <row r="1027">
          <cell r="A1027">
            <v>80680</v>
          </cell>
          <cell r="B1027" t="str">
            <v>VALVULA PARA PIA TIPO AMERICANA DIAMETRO 3.1/2" (METALICA)</v>
          </cell>
          <cell r="C1027" t="str">
            <v xml:space="preserve">Un    </v>
          </cell>
          <cell r="D1027">
            <v>62.51</v>
          </cell>
          <cell r="E1027">
            <v>6.75</v>
          </cell>
          <cell r="F1027">
            <v>69.260000000000005</v>
          </cell>
        </row>
        <row r="1028">
          <cell r="A1028">
            <v>80686</v>
          </cell>
          <cell r="B1028" t="str">
            <v>CUBA INOX 56X34X17CM E=0,6MM-AÇO 304 (CUBA Nº2)</v>
          </cell>
          <cell r="C1028" t="str">
            <v xml:space="preserve">Un    </v>
          </cell>
          <cell r="D1028">
            <v>280.85000000000002</v>
          </cell>
          <cell r="E1028">
            <v>11.97</v>
          </cell>
          <cell r="F1028">
            <v>292.82</v>
          </cell>
        </row>
        <row r="1029">
          <cell r="A1029">
            <v>80687</v>
          </cell>
          <cell r="B1029" t="str">
            <v>CUBA INOX 35X40X15CM E=0,6MM-AÇO 304 (CUBA Nº 3)</v>
          </cell>
          <cell r="C1029" t="str">
            <v xml:space="preserve">Un    </v>
          </cell>
          <cell r="D1029">
            <v>120.69</v>
          </cell>
          <cell r="E1029">
            <v>11.97</v>
          </cell>
          <cell r="F1029">
            <v>132.66</v>
          </cell>
        </row>
        <row r="1030">
          <cell r="A1030">
            <v>80688</v>
          </cell>
          <cell r="B1030" t="str">
            <v>CUBA INOX 46X30X15CM E=0,6MM-AÇO 304 (CUBA Nº 1)</v>
          </cell>
          <cell r="C1030" t="str">
            <v xml:space="preserve">Un    </v>
          </cell>
          <cell r="D1030">
            <v>154.19999999999999</v>
          </cell>
          <cell r="E1030">
            <v>11.97</v>
          </cell>
          <cell r="F1030">
            <v>166.17</v>
          </cell>
        </row>
        <row r="1031">
          <cell r="A1031">
            <v>80689</v>
          </cell>
          <cell r="B1031" t="str">
            <v>CUBA INOX 50X40X20CM E=0,7MM-AÇO 304</v>
          </cell>
          <cell r="C1031" t="str">
            <v xml:space="preserve">Un    </v>
          </cell>
          <cell r="D1031">
            <v>312.24</v>
          </cell>
          <cell r="E1031">
            <v>11.97</v>
          </cell>
          <cell r="F1031">
            <v>324.20999999999998</v>
          </cell>
        </row>
        <row r="1032">
          <cell r="A1032">
            <v>80693</v>
          </cell>
          <cell r="B1032" t="str">
            <v>TANQUE (PANELAO) INOX 60 X 70 X 40 CM CH.18</v>
          </cell>
          <cell r="C1032" t="str">
            <v xml:space="preserve">Un    </v>
          </cell>
          <cell r="D1032">
            <v>1666.95</v>
          </cell>
          <cell r="E1032">
            <v>15.35</v>
          </cell>
          <cell r="F1032">
            <v>1682.3</v>
          </cell>
        </row>
        <row r="1033">
          <cell r="A1033">
            <v>80720</v>
          </cell>
          <cell r="B1033" t="str">
            <v>F I L T R O / C H U V E I R O</v>
          </cell>
          <cell r="D1033">
            <v>0</v>
          </cell>
          <cell r="E1033">
            <v>0</v>
          </cell>
          <cell r="F1033">
            <v>0</v>
          </cell>
        </row>
        <row r="1034">
          <cell r="A1034">
            <v>80721</v>
          </cell>
          <cell r="B1034" t="str">
            <v>CHUVEIRO ELÉTRICO EM PVC COM BRAÇO METÁLICO</v>
          </cell>
          <cell r="C1034" t="str">
            <v xml:space="preserve">Un    </v>
          </cell>
          <cell r="D1034">
            <v>87.06</v>
          </cell>
          <cell r="E1034">
            <v>15.35</v>
          </cell>
          <cell r="F1034">
            <v>102.41</v>
          </cell>
        </row>
        <row r="1035">
          <cell r="A1035">
            <v>80723</v>
          </cell>
          <cell r="B1035" t="str">
            <v>CHUVEIRO PVC COM BRACO DE PVC (DUCHA FRIA)</v>
          </cell>
          <cell r="C1035" t="str">
            <v xml:space="preserve">Un    </v>
          </cell>
          <cell r="D1035">
            <v>12.75</v>
          </cell>
          <cell r="E1035">
            <v>15.35</v>
          </cell>
          <cell r="F1035">
            <v>28.1</v>
          </cell>
        </row>
        <row r="1036">
          <cell r="A1036">
            <v>80725</v>
          </cell>
          <cell r="B1036" t="str">
            <v>CHUVEIRO METÁLICO COM BRAÇO METÁLICO (DUCHA FRIA)</v>
          </cell>
          <cell r="C1036" t="str">
            <v xml:space="preserve">Un    </v>
          </cell>
          <cell r="D1036">
            <v>98.73</v>
          </cell>
          <cell r="E1036">
            <v>15.35</v>
          </cell>
          <cell r="F1036">
            <v>114.08</v>
          </cell>
        </row>
        <row r="1037">
          <cell r="A1037">
            <v>80730</v>
          </cell>
          <cell r="B1037" t="str">
            <v>CABIDE TIPO GANCHO EM LOUÇA</v>
          </cell>
          <cell r="C1037" t="str">
            <v xml:space="preserve">Un    </v>
          </cell>
          <cell r="D1037">
            <v>17.260000000000002</v>
          </cell>
          <cell r="E1037">
            <v>11.66</v>
          </cell>
          <cell r="F1037">
            <v>28.92</v>
          </cell>
        </row>
        <row r="1038">
          <cell r="A1038">
            <v>80732</v>
          </cell>
          <cell r="B1038" t="str">
            <v>PORTA TOALHA HASTE LONGA EM METAL/ACABAMENTO CROMADO</v>
          </cell>
          <cell r="C1038" t="str">
            <v xml:space="preserve">Un    </v>
          </cell>
          <cell r="D1038">
            <v>35.31</v>
          </cell>
          <cell r="E1038">
            <v>10.74</v>
          </cell>
          <cell r="F1038">
            <v>46.05</v>
          </cell>
        </row>
        <row r="1039">
          <cell r="A1039">
            <v>80733</v>
          </cell>
          <cell r="B1039" t="str">
            <v>PORTA TOALHA HASTE CURTA EM METAL/ACABAMENTO CROMADO</v>
          </cell>
          <cell r="C1039" t="str">
            <v xml:space="preserve">Un    </v>
          </cell>
          <cell r="D1039">
            <v>31.11</v>
          </cell>
          <cell r="E1039">
            <v>10.74</v>
          </cell>
          <cell r="F1039">
            <v>41.85</v>
          </cell>
        </row>
        <row r="1040">
          <cell r="A1040">
            <v>80740</v>
          </cell>
          <cell r="B1040" t="str">
            <v>MEIA SABONETEIRA EM LOUÇA DE EMBUTIR</v>
          </cell>
          <cell r="C1040" t="str">
            <v xml:space="preserve">Un    </v>
          </cell>
          <cell r="D1040">
            <v>50.37</v>
          </cell>
          <cell r="E1040">
            <v>14.59</v>
          </cell>
          <cell r="F1040">
            <v>64.959999999999994</v>
          </cell>
        </row>
        <row r="1041">
          <cell r="A1041">
            <v>80741</v>
          </cell>
          <cell r="B1041" t="str">
            <v>SABONETEIRA EM METAL / ACABAMENTO CROMADO</v>
          </cell>
          <cell r="C1041" t="str">
            <v xml:space="preserve">Un    </v>
          </cell>
          <cell r="D1041">
            <v>25.18</v>
          </cell>
          <cell r="E1041">
            <v>7.67</v>
          </cell>
          <cell r="F1041">
            <v>32.85</v>
          </cell>
        </row>
        <row r="1042">
          <cell r="A1042">
            <v>80752</v>
          </cell>
          <cell r="B1042" t="str">
            <v>FILTRO CENTRAL EM AÇO INOX 304 VAZÃO DE 3.000 L/H</v>
          </cell>
          <cell r="C1042" t="str">
            <v xml:space="preserve">Un    </v>
          </cell>
          <cell r="D1042">
            <v>6334.14</v>
          </cell>
          <cell r="E1042">
            <v>23.02</v>
          </cell>
          <cell r="F1042">
            <v>6357.16</v>
          </cell>
        </row>
        <row r="1043">
          <cell r="A1043">
            <v>80800</v>
          </cell>
          <cell r="B1043" t="str">
            <v>T A N Q U E S / T O R N E I R A S  J A R D I M S</v>
          </cell>
          <cell r="D1043">
            <v>0</v>
          </cell>
          <cell r="E1043">
            <v>0</v>
          </cell>
          <cell r="F1043">
            <v>0</v>
          </cell>
        </row>
        <row r="1044">
          <cell r="A1044">
            <v>80801</v>
          </cell>
          <cell r="B1044" t="str">
            <v>TANQUE MARMORE/GRANITO SINTÉTICO C/UMA CUBA E 1 BATEDOR</v>
          </cell>
          <cell r="C1044" t="str">
            <v xml:space="preserve">Un    </v>
          </cell>
          <cell r="D1044">
            <v>267.97000000000003</v>
          </cell>
          <cell r="E1044">
            <v>30.69</v>
          </cell>
          <cell r="F1044">
            <v>298.66000000000003</v>
          </cell>
        </row>
        <row r="1045">
          <cell r="A1045">
            <v>80802</v>
          </cell>
          <cell r="B1045" t="str">
            <v>TANQUE MARMORE/GRANITO SINTÉTICO C/DUAS CUBAS E 1 BATEDOR</v>
          </cell>
          <cell r="C1045" t="str">
            <v xml:space="preserve">Un    </v>
          </cell>
          <cell r="D1045">
            <v>417.26</v>
          </cell>
          <cell r="E1045">
            <v>46.04</v>
          </cell>
          <cell r="F1045">
            <v>463.3</v>
          </cell>
        </row>
        <row r="1046">
          <cell r="A1046">
            <v>80803</v>
          </cell>
          <cell r="B1046" t="str">
            <v>TANQUE MARMORE/GRANITO SINTÉTICO  / 1 BATEDOR</v>
          </cell>
          <cell r="C1046" t="str">
            <v xml:space="preserve">Un    </v>
          </cell>
          <cell r="D1046">
            <v>229</v>
          </cell>
          <cell r="E1046">
            <v>24.56</v>
          </cell>
          <cell r="F1046">
            <v>253.56</v>
          </cell>
        </row>
        <row r="1047">
          <cell r="A1047">
            <v>80804</v>
          </cell>
          <cell r="B1047" t="str">
            <v>TANQUE DE LOUÇA COM COLUNA TAMANHO MÉDIO</v>
          </cell>
          <cell r="C1047" t="str">
            <v xml:space="preserve">Un    </v>
          </cell>
          <cell r="D1047">
            <v>635.35</v>
          </cell>
          <cell r="E1047">
            <v>58.74</v>
          </cell>
          <cell r="F1047">
            <v>694.09</v>
          </cell>
        </row>
        <row r="1048">
          <cell r="A1048">
            <v>80805</v>
          </cell>
          <cell r="B1048" t="str">
            <v>TANQUE DE AÇO INOX - CHAPA 0,7MM</v>
          </cell>
          <cell r="C1048" t="str">
            <v xml:space="preserve">Un    </v>
          </cell>
          <cell r="D1048">
            <v>823.69</v>
          </cell>
          <cell r="E1048">
            <v>55.37</v>
          </cell>
          <cell r="F1048">
            <v>879.06</v>
          </cell>
        </row>
        <row r="1049">
          <cell r="A1049">
            <v>80810</v>
          </cell>
          <cell r="B1049" t="str">
            <v>TORNEIRA DE PAREDE PARA TANQUE COM AREJADOR DIÂMETRO DE 1/2" E 3/4"</v>
          </cell>
          <cell r="C1049" t="str">
            <v xml:space="preserve">Un    </v>
          </cell>
          <cell r="D1049">
            <v>77.239999999999995</v>
          </cell>
          <cell r="E1049">
            <v>6.13</v>
          </cell>
          <cell r="F1049">
            <v>83.37</v>
          </cell>
        </row>
        <row r="1050">
          <cell r="A1050">
            <v>80811</v>
          </cell>
          <cell r="B1050" t="str">
            <v>TORNEIRA DE JARDIM COM BICO PARA MANGUEIRA DIÂMETRO DE 1/2" E 3/4"</v>
          </cell>
          <cell r="C1050" t="str">
            <v xml:space="preserve">Un    </v>
          </cell>
          <cell r="D1050">
            <v>48.59</v>
          </cell>
          <cell r="E1050">
            <v>6.13</v>
          </cell>
          <cell r="F1050">
            <v>54.72</v>
          </cell>
        </row>
        <row r="1051">
          <cell r="A1051">
            <v>80819</v>
          </cell>
          <cell r="B1051" t="str">
            <v>SIFÃO METÁLICO PARA TANQUE DE 1 1/4" X 1 1/2"</v>
          </cell>
          <cell r="C1051" t="str">
            <v xml:space="preserve">un    </v>
          </cell>
          <cell r="D1051">
            <v>180.19</v>
          </cell>
          <cell r="E1051">
            <v>11.05</v>
          </cell>
          <cell r="F1051">
            <v>191.24</v>
          </cell>
        </row>
        <row r="1052">
          <cell r="A1052">
            <v>80820</v>
          </cell>
          <cell r="B1052" t="str">
            <v>SIFAO PARA TANQUE 1" X 1.1/2" - PVC</v>
          </cell>
          <cell r="C1052" t="str">
            <v xml:space="preserve">Un    </v>
          </cell>
          <cell r="D1052">
            <v>16.07</v>
          </cell>
          <cell r="E1052">
            <v>11.05</v>
          </cell>
          <cell r="F1052">
            <v>27.12</v>
          </cell>
        </row>
        <row r="1053">
          <cell r="A1053">
            <v>80821</v>
          </cell>
          <cell r="B1053" t="str">
            <v>TUBO DE DESPEJO P/ VÁLVULA (PIA/TANQUE)</v>
          </cell>
          <cell r="C1053" t="str">
            <v xml:space="preserve">Un    </v>
          </cell>
          <cell r="D1053">
            <v>9.39</v>
          </cell>
          <cell r="E1053">
            <v>7.67</v>
          </cell>
          <cell r="F1053">
            <v>17.059999999999999</v>
          </cell>
        </row>
        <row r="1054">
          <cell r="A1054">
            <v>80830</v>
          </cell>
          <cell r="B1054" t="str">
            <v>VÁLVULA PARA TANQUE METÁLICA DIAM. 1" SEM LADRAO</v>
          </cell>
          <cell r="C1054" t="str">
            <v xml:space="preserve">Un    </v>
          </cell>
          <cell r="D1054">
            <v>25.45</v>
          </cell>
          <cell r="E1054">
            <v>4.6100000000000003</v>
          </cell>
          <cell r="F1054">
            <v>30.06</v>
          </cell>
        </row>
        <row r="1055">
          <cell r="A1055">
            <v>80840</v>
          </cell>
          <cell r="B1055" t="str">
            <v>TAMPA T-5 ARTICULADA 20X20</v>
          </cell>
          <cell r="C1055" t="str">
            <v xml:space="preserve">Un    </v>
          </cell>
          <cell r="D1055">
            <v>43.29</v>
          </cell>
          <cell r="E1055">
            <v>1.44</v>
          </cell>
          <cell r="F1055">
            <v>44.73</v>
          </cell>
        </row>
        <row r="1056">
          <cell r="A1056">
            <v>80845</v>
          </cell>
          <cell r="B1056" t="str">
            <v>CAIXA DE ALVENARIA 20x20x25 CM (MEDIDAS INTERNAS) COM REVESTIMENTO IMPERMEABILIZADO, FUNDO DE BRITA SEM TAMPA - PARA REGISTRO/TORNEIRA JARDIM</v>
          </cell>
          <cell r="C1056" t="str">
            <v xml:space="preserve">Un    </v>
          </cell>
          <cell r="D1056">
            <v>22.63</v>
          </cell>
          <cell r="E1056">
            <v>29.99</v>
          </cell>
          <cell r="F1056">
            <v>52.62</v>
          </cell>
        </row>
        <row r="1057">
          <cell r="A1057">
            <v>80900</v>
          </cell>
          <cell r="B1057" t="str">
            <v>R E G I S T R O S</v>
          </cell>
          <cell r="D1057">
            <v>0</v>
          </cell>
          <cell r="E1057">
            <v>0</v>
          </cell>
          <cell r="F1057">
            <v>0</v>
          </cell>
        </row>
        <row r="1058">
          <cell r="A1058">
            <v>80901</v>
          </cell>
          <cell r="B1058" t="str">
            <v>REGISTRO GAVETA BRUTO DIAMETRO 1/2"</v>
          </cell>
          <cell r="C1058" t="str">
            <v xml:space="preserve">Un    </v>
          </cell>
          <cell r="D1058">
            <v>33.85</v>
          </cell>
          <cell r="E1058">
            <v>16.57</v>
          </cell>
          <cell r="F1058">
            <v>50.42</v>
          </cell>
        </row>
        <row r="1059">
          <cell r="A1059">
            <v>80902</v>
          </cell>
          <cell r="B1059" t="str">
            <v>REGISTRO DE GAVETA BRUTO DIAMETRO 3/4"</v>
          </cell>
          <cell r="C1059" t="str">
            <v xml:space="preserve">Un    </v>
          </cell>
          <cell r="D1059">
            <v>38.61</v>
          </cell>
          <cell r="E1059">
            <v>16.57</v>
          </cell>
          <cell r="F1059">
            <v>55.18</v>
          </cell>
        </row>
        <row r="1060">
          <cell r="A1060">
            <v>80903</v>
          </cell>
          <cell r="B1060" t="str">
            <v>REGISTRO DE GAVETA BRUTO DIAMETRO 1"</v>
          </cell>
          <cell r="C1060" t="str">
            <v xml:space="preserve">Un    </v>
          </cell>
          <cell r="D1060">
            <v>59.54</v>
          </cell>
          <cell r="E1060">
            <v>16.57</v>
          </cell>
          <cell r="F1060">
            <v>76.11</v>
          </cell>
        </row>
        <row r="1061">
          <cell r="A1061">
            <v>80904</v>
          </cell>
          <cell r="B1061" t="str">
            <v>REGISTRO DE GAVETA BRUTO DIAMETRO 1.1/4"</v>
          </cell>
          <cell r="C1061" t="str">
            <v xml:space="preserve">Un    </v>
          </cell>
          <cell r="D1061">
            <v>65.900000000000006</v>
          </cell>
          <cell r="E1061">
            <v>26.08</v>
          </cell>
          <cell r="F1061">
            <v>91.98</v>
          </cell>
        </row>
        <row r="1062">
          <cell r="A1062">
            <v>80905</v>
          </cell>
          <cell r="B1062" t="str">
            <v>REGISTRO DE GAVETA BRUTO DIAMETRO 1.1/2"</v>
          </cell>
          <cell r="C1062" t="str">
            <v xml:space="preserve">Un    </v>
          </cell>
          <cell r="D1062">
            <v>97.76</v>
          </cell>
          <cell r="E1062">
            <v>26.08</v>
          </cell>
          <cell r="F1062">
            <v>123.84</v>
          </cell>
        </row>
        <row r="1063">
          <cell r="A1063">
            <v>80906</v>
          </cell>
          <cell r="B1063" t="str">
            <v>REGISTRO DE GAVETA BRUTO DIAMETRO 2"</v>
          </cell>
          <cell r="C1063" t="str">
            <v xml:space="preserve">Un    </v>
          </cell>
          <cell r="D1063">
            <v>171.55</v>
          </cell>
          <cell r="E1063">
            <v>26.08</v>
          </cell>
          <cell r="F1063">
            <v>197.63</v>
          </cell>
        </row>
        <row r="1064">
          <cell r="A1064">
            <v>80910</v>
          </cell>
          <cell r="B1064" t="str">
            <v>REGISTRO DE GAVETA BRUTO DIAMETRO 2.1/2"</v>
          </cell>
          <cell r="C1064" t="str">
            <v xml:space="preserve">Un    </v>
          </cell>
          <cell r="D1064">
            <v>275.83999999999997</v>
          </cell>
          <cell r="E1064">
            <v>35.299999999999997</v>
          </cell>
          <cell r="F1064">
            <v>311.14</v>
          </cell>
        </row>
        <row r="1065">
          <cell r="A1065">
            <v>80911</v>
          </cell>
          <cell r="B1065" t="str">
            <v>REGISTRO DE GAVETA BRUTO DIAMETRO 3"</v>
          </cell>
          <cell r="C1065" t="str">
            <v xml:space="preserve">Un    </v>
          </cell>
          <cell r="D1065">
            <v>324.62</v>
          </cell>
          <cell r="E1065">
            <v>35.299999999999997</v>
          </cell>
          <cell r="F1065">
            <v>359.92</v>
          </cell>
        </row>
        <row r="1066">
          <cell r="A1066">
            <v>80912</v>
          </cell>
          <cell r="B1066" t="str">
            <v>REGISTRO DE GAVETA BRUTO DIAMETRO 4"</v>
          </cell>
          <cell r="C1066" t="str">
            <v xml:space="preserve">Un    </v>
          </cell>
          <cell r="D1066">
            <v>833.7</v>
          </cell>
          <cell r="E1066">
            <v>45.43</v>
          </cell>
          <cell r="F1066">
            <v>879.13</v>
          </cell>
        </row>
        <row r="1067">
          <cell r="A1067">
            <v>80925</v>
          </cell>
          <cell r="B1067" t="str">
            <v>REGISTRO DE GAVETA C/CANOPLA DIAMETRO 1/2"</v>
          </cell>
          <cell r="C1067" t="str">
            <v xml:space="preserve">Un    </v>
          </cell>
          <cell r="D1067">
            <v>65.680000000000007</v>
          </cell>
          <cell r="E1067">
            <v>18.72</v>
          </cell>
          <cell r="F1067">
            <v>84.4</v>
          </cell>
        </row>
        <row r="1068">
          <cell r="A1068">
            <v>80926</v>
          </cell>
          <cell r="B1068" t="str">
            <v>REGISTRO DE GAVETA C/CANOPLA DIAMETRO 3/4"</v>
          </cell>
          <cell r="C1068" t="str">
            <v xml:space="preserve">Un    </v>
          </cell>
          <cell r="D1068">
            <v>77.22</v>
          </cell>
          <cell r="E1068">
            <v>18.72</v>
          </cell>
          <cell r="F1068">
            <v>95.94</v>
          </cell>
        </row>
        <row r="1069">
          <cell r="A1069">
            <v>80927</v>
          </cell>
          <cell r="B1069" t="str">
            <v>REGISTRO DE GAVETA C/CANOPLA DIAMETRO 1"</v>
          </cell>
          <cell r="C1069" t="str">
            <v xml:space="preserve">Un    </v>
          </cell>
          <cell r="D1069">
            <v>108.25</v>
          </cell>
          <cell r="E1069">
            <v>18.72</v>
          </cell>
          <cell r="F1069">
            <v>126.97</v>
          </cell>
        </row>
        <row r="1070">
          <cell r="A1070">
            <v>80928</v>
          </cell>
          <cell r="B1070" t="str">
            <v>REGISTRO DE GAVETA C/CANOPLA DIAMETRO 1.1/4"</v>
          </cell>
          <cell r="C1070" t="str">
            <v xml:space="preserve">Un    </v>
          </cell>
          <cell r="D1070">
            <v>141.66999999999999</v>
          </cell>
          <cell r="E1070">
            <v>29.15</v>
          </cell>
          <cell r="F1070">
            <v>170.82</v>
          </cell>
        </row>
        <row r="1071">
          <cell r="A1071">
            <v>80929</v>
          </cell>
          <cell r="B1071" t="str">
            <v>REGISTRO DE GAVETA C/CANOPLA DIAMETRO 1.1/2"</v>
          </cell>
          <cell r="C1071" t="str">
            <v xml:space="preserve">Un    </v>
          </cell>
          <cell r="D1071">
            <v>161.33000000000001</v>
          </cell>
          <cell r="E1071">
            <v>29.15</v>
          </cell>
          <cell r="F1071">
            <v>190.48</v>
          </cell>
        </row>
        <row r="1072">
          <cell r="A1072">
            <v>80945</v>
          </cell>
          <cell r="B1072" t="str">
            <v>REGISTRO DE PRESSAO C/CANOPLA CROMADO DIAM.1/2"</v>
          </cell>
          <cell r="C1072" t="str">
            <v xml:space="preserve">Un    </v>
          </cell>
          <cell r="D1072">
            <v>66.510000000000005</v>
          </cell>
          <cell r="E1072">
            <v>18.72</v>
          </cell>
          <cell r="F1072">
            <v>85.23</v>
          </cell>
        </row>
        <row r="1073">
          <cell r="A1073">
            <v>80946</v>
          </cell>
          <cell r="B1073" t="str">
            <v>REGISTRO DE PRESSAO C/CANOPLA CROMADA DIAM.3/4"</v>
          </cell>
          <cell r="C1073" t="str">
            <v xml:space="preserve">Un    </v>
          </cell>
          <cell r="D1073">
            <v>73.95</v>
          </cell>
          <cell r="E1073">
            <v>18.72</v>
          </cell>
          <cell r="F1073">
            <v>92.67</v>
          </cell>
        </row>
        <row r="1074">
          <cell r="A1074">
            <v>80975</v>
          </cell>
          <cell r="B1074" t="str">
            <v>REGISTRO DE ESFERA DIAM.1/2"</v>
          </cell>
          <cell r="C1074" t="str">
            <v xml:space="preserve">Un    </v>
          </cell>
          <cell r="D1074">
            <v>40.130000000000003</v>
          </cell>
          <cell r="E1074">
            <v>16.57</v>
          </cell>
          <cell r="F1074">
            <v>56.7</v>
          </cell>
        </row>
        <row r="1075">
          <cell r="A1075">
            <v>80976</v>
          </cell>
          <cell r="B1075" t="str">
            <v>REGISTRO DE ESFERA DIAMETRO 3/4"</v>
          </cell>
          <cell r="C1075" t="str">
            <v xml:space="preserve">Un    </v>
          </cell>
          <cell r="D1075">
            <v>46.71</v>
          </cell>
          <cell r="E1075">
            <v>16.57</v>
          </cell>
          <cell r="F1075">
            <v>63.28</v>
          </cell>
        </row>
        <row r="1076">
          <cell r="A1076">
            <v>80977</v>
          </cell>
          <cell r="B1076" t="str">
            <v>REGISTRO DE ESFERA DIAMETRO 1"</v>
          </cell>
          <cell r="C1076" t="str">
            <v xml:space="preserve">Un    </v>
          </cell>
          <cell r="D1076">
            <v>63.42</v>
          </cell>
          <cell r="E1076">
            <v>16.57</v>
          </cell>
          <cell r="F1076">
            <v>79.989999999999995</v>
          </cell>
        </row>
        <row r="1077">
          <cell r="A1077">
            <v>80978</v>
          </cell>
          <cell r="B1077" t="str">
            <v>REGISTRO DE ESFERA DIAMETRO 1.1/4"</v>
          </cell>
          <cell r="C1077" t="str">
            <v xml:space="preserve">Un    </v>
          </cell>
          <cell r="D1077">
            <v>118.84</v>
          </cell>
          <cell r="E1077">
            <v>26.08</v>
          </cell>
          <cell r="F1077">
            <v>144.91999999999999</v>
          </cell>
        </row>
        <row r="1078">
          <cell r="A1078">
            <v>80979</v>
          </cell>
          <cell r="B1078" t="str">
            <v>REGISTRO DE ESFERA DIAMETRO 1.1/2"</v>
          </cell>
          <cell r="C1078" t="str">
            <v xml:space="preserve">Un    </v>
          </cell>
          <cell r="D1078">
            <v>146.41999999999999</v>
          </cell>
          <cell r="E1078">
            <v>26.08</v>
          </cell>
          <cell r="F1078">
            <v>172.5</v>
          </cell>
        </row>
        <row r="1079">
          <cell r="A1079">
            <v>80980</v>
          </cell>
          <cell r="B1079" t="str">
            <v>REGISTRO DE ESFERA DIAMETRO 2"</v>
          </cell>
          <cell r="C1079" t="str">
            <v xml:space="preserve">Un    </v>
          </cell>
          <cell r="D1079">
            <v>205.9</v>
          </cell>
          <cell r="E1079">
            <v>26.08</v>
          </cell>
          <cell r="F1079">
            <v>231.98</v>
          </cell>
        </row>
        <row r="1080">
          <cell r="A1080">
            <v>80981</v>
          </cell>
          <cell r="B1080" t="str">
            <v>REGISTRO DE ESFERA DIAMETRO 2.1/2"</v>
          </cell>
          <cell r="C1080" t="str">
            <v xml:space="preserve">Un    </v>
          </cell>
          <cell r="D1080">
            <v>516.63</v>
          </cell>
          <cell r="E1080">
            <v>35.299999999999997</v>
          </cell>
          <cell r="F1080">
            <v>551.92999999999995</v>
          </cell>
        </row>
        <row r="1081">
          <cell r="A1081">
            <v>80982</v>
          </cell>
          <cell r="B1081" t="str">
            <v>REGISTRO DE ESFERA DIAM.3"</v>
          </cell>
          <cell r="C1081" t="str">
            <v xml:space="preserve">Un    </v>
          </cell>
          <cell r="D1081">
            <v>582.34</v>
          </cell>
          <cell r="E1081">
            <v>35.299999999999997</v>
          </cell>
          <cell r="F1081">
            <v>617.64</v>
          </cell>
        </row>
        <row r="1082">
          <cell r="A1082">
            <v>80983</v>
          </cell>
          <cell r="B1082" t="str">
            <v>REGISTRO DE ESFERA DIAMETRO 4"</v>
          </cell>
          <cell r="C1082" t="str">
            <v xml:space="preserve">Un    </v>
          </cell>
          <cell r="D1082">
            <v>972.52</v>
          </cell>
          <cell r="E1082">
            <v>45.43</v>
          </cell>
          <cell r="F1082">
            <v>1017.95</v>
          </cell>
        </row>
        <row r="1083">
          <cell r="A1083">
            <v>81000</v>
          </cell>
          <cell r="B1083" t="str">
            <v>AGUA FRIA</v>
          </cell>
          <cell r="D1083">
            <v>0</v>
          </cell>
          <cell r="E1083">
            <v>0</v>
          </cell>
          <cell r="F1083">
            <v>0</v>
          </cell>
        </row>
        <row r="1084">
          <cell r="A1084">
            <v>81001</v>
          </cell>
          <cell r="B1084" t="str">
            <v>T U B O S   DE  P V C   S O L D A V E L</v>
          </cell>
          <cell r="D1084">
            <v>0</v>
          </cell>
          <cell r="E1084">
            <v>0</v>
          </cell>
          <cell r="F1084">
            <v>0</v>
          </cell>
        </row>
        <row r="1085">
          <cell r="A1085">
            <v>81002</v>
          </cell>
          <cell r="B1085" t="str">
            <v>TUBO SOLDAVEL PVC MARROM DIAM. 20 MM</v>
          </cell>
          <cell r="C1085" t="str">
            <v xml:space="preserve">m     </v>
          </cell>
          <cell r="D1085">
            <v>3.41</v>
          </cell>
          <cell r="E1085">
            <v>2.73</v>
          </cell>
          <cell r="F1085">
            <v>6.14</v>
          </cell>
        </row>
        <row r="1086">
          <cell r="A1086">
            <v>81003</v>
          </cell>
          <cell r="B1086" t="str">
            <v>TUBO SOLDAVEL PVC MARROM DIAM. 25 MM</v>
          </cell>
          <cell r="C1086" t="str">
            <v xml:space="preserve">M     </v>
          </cell>
          <cell r="D1086">
            <v>4.01</v>
          </cell>
          <cell r="E1086">
            <v>3.69</v>
          </cell>
          <cell r="F1086">
            <v>7.7</v>
          </cell>
        </row>
        <row r="1087">
          <cell r="A1087">
            <v>81004</v>
          </cell>
          <cell r="B1087" t="str">
            <v>TUBO SOLDAVEL PVC MARROM DIAM. 32 MM</v>
          </cell>
          <cell r="C1087" t="str">
            <v xml:space="preserve">m     </v>
          </cell>
          <cell r="D1087">
            <v>9.75</v>
          </cell>
          <cell r="E1087">
            <v>3.96</v>
          </cell>
          <cell r="F1087">
            <v>13.71</v>
          </cell>
        </row>
        <row r="1088">
          <cell r="A1088">
            <v>81005</v>
          </cell>
          <cell r="B1088" t="str">
            <v>TUBO SOLDAVEL PVC MARROM DIAM. 40 MM</v>
          </cell>
          <cell r="C1088" t="str">
            <v xml:space="preserve">m     </v>
          </cell>
          <cell r="D1088">
            <v>13.79</v>
          </cell>
          <cell r="E1088">
            <v>6.08</v>
          </cell>
          <cell r="F1088">
            <v>19.87</v>
          </cell>
        </row>
        <row r="1089">
          <cell r="A1089">
            <v>81006</v>
          </cell>
          <cell r="B1089" t="str">
            <v>TUBO SOLDAVEL PVC MARROM DIAM. 50 MM</v>
          </cell>
          <cell r="C1089" t="str">
            <v xml:space="preserve">m     </v>
          </cell>
          <cell r="D1089">
            <v>15.11</v>
          </cell>
          <cell r="E1089">
            <v>6.85</v>
          </cell>
          <cell r="F1089">
            <v>21.96</v>
          </cell>
        </row>
        <row r="1090">
          <cell r="A1090">
            <v>81007</v>
          </cell>
          <cell r="B1090" t="str">
            <v>TUBO SOLDAVEL PVC MARROM DIAM. 60 MM</v>
          </cell>
          <cell r="C1090" t="str">
            <v xml:space="preserve">m     </v>
          </cell>
          <cell r="D1090">
            <v>24.08</v>
          </cell>
          <cell r="E1090">
            <v>9.1199999999999992</v>
          </cell>
          <cell r="F1090">
            <v>33.200000000000003</v>
          </cell>
        </row>
        <row r="1091">
          <cell r="A1091">
            <v>81008</v>
          </cell>
          <cell r="B1091" t="str">
            <v>TUBO SOLDAVEL PVC MARROM DIAM. 75 MM</v>
          </cell>
          <cell r="C1091" t="str">
            <v xml:space="preserve">m     </v>
          </cell>
          <cell r="D1091">
            <v>41.89</v>
          </cell>
          <cell r="E1091">
            <v>12.46</v>
          </cell>
          <cell r="F1091">
            <v>54.35</v>
          </cell>
        </row>
        <row r="1092">
          <cell r="A1092">
            <v>81009</v>
          </cell>
          <cell r="B1092" t="str">
            <v>TUBO SOLDAVEL PVC MARROM DIAM. 85 MM</v>
          </cell>
          <cell r="C1092" t="str">
            <v xml:space="preserve">m     </v>
          </cell>
          <cell r="D1092">
            <v>52.11</v>
          </cell>
          <cell r="E1092">
            <v>14.58</v>
          </cell>
          <cell r="F1092">
            <v>66.69</v>
          </cell>
        </row>
        <row r="1093">
          <cell r="A1093">
            <v>81010</v>
          </cell>
          <cell r="B1093" t="str">
            <v>TUBO SOLDAVEL PVC MARROM DIAM. 110 MM</v>
          </cell>
          <cell r="C1093" t="str">
            <v xml:space="preserve">m     </v>
          </cell>
          <cell r="D1093">
            <v>82.04</v>
          </cell>
          <cell r="E1093">
            <v>15.8</v>
          </cell>
          <cell r="F1093">
            <v>97.84</v>
          </cell>
        </row>
        <row r="1094">
          <cell r="A1094">
            <v>81040</v>
          </cell>
          <cell r="B1094" t="str">
            <v>A D A P T A D O R E S  DE   P V C    S O L D A V E</v>
          </cell>
          <cell r="D1094">
            <v>0</v>
          </cell>
          <cell r="E1094">
            <v>0</v>
          </cell>
          <cell r="F1094">
            <v>0</v>
          </cell>
        </row>
        <row r="1095">
          <cell r="A1095">
            <v>81041</v>
          </cell>
          <cell r="B1095" t="str">
            <v>ADAPTADOR PVC SOLDÁVEL LONGO COM FLANGES LIVRES PARA CAIXA D'ÁGUA 25X3/4"</v>
          </cell>
          <cell r="C1095" t="str">
            <v xml:space="preserve">Un    </v>
          </cell>
          <cell r="D1095">
            <v>16.27</v>
          </cell>
          <cell r="E1095">
            <v>2.76</v>
          </cell>
          <cell r="F1095">
            <v>19.03</v>
          </cell>
        </row>
        <row r="1096">
          <cell r="A1096">
            <v>81042</v>
          </cell>
          <cell r="B1096" t="str">
            <v>ADAPTADOR PVC SOLDÁVEL LONGO COM FLANGES LIVRES PARA CAIXA D'ÁGUA 32X1"</v>
          </cell>
          <cell r="C1096" t="str">
            <v xml:space="preserve">Un    </v>
          </cell>
          <cell r="D1096">
            <v>21.07</v>
          </cell>
          <cell r="E1096">
            <v>2.76</v>
          </cell>
          <cell r="F1096">
            <v>23.83</v>
          </cell>
        </row>
        <row r="1097">
          <cell r="A1097">
            <v>81043</v>
          </cell>
          <cell r="B1097" t="str">
            <v>ADAPTADOR PVC SOLDÁVEL LONGO COM FLANGES LIVRES PARA CAIXA D'ÁGUA 50X1.1/2</v>
          </cell>
          <cell r="C1097" t="str">
            <v xml:space="preserve">Un    </v>
          </cell>
          <cell r="D1097">
            <v>50.04</v>
          </cell>
          <cell r="E1097">
            <v>4.3</v>
          </cell>
          <cell r="F1097">
            <v>54.34</v>
          </cell>
        </row>
        <row r="1098">
          <cell r="A1098">
            <v>81044</v>
          </cell>
          <cell r="B1098" t="str">
            <v>ADAPTADOR PVC SOLDÁVEL LONGO COM FLANGES LIVRES PARA CAIXA D'ÁGUA 60X2"</v>
          </cell>
          <cell r="C1098" t="str">
            <v xml:space="preserve">Un    </v>
          </cell>
          <cell r="D1098">
            <v>51.57</v>
          </cell>
          <cell r="E1098">
            <v>4.3</v>
          </cell>
          <cell r="F1098">
            <v>55.87</v>
          </cell>
        </row>
        <row r="1099">
          <cell r="A1099">
            <v>81046</v>
          </cell>
          <cell r="B1099" t="str">
            <v>ADAPTADOR PVC SOLDÁVEL LONGO COM FLANGES LIVRES PARA CAIXA D'ÁGUA 110 X 4"</v>
          </cell>
          <cell r="C1099" t="str">
            <v xml:space="preserve">Un    </v>
          </cell>
          <cell r="D1099">
            <v>342.77</v>
          </cell>
          <cell r="E1099">
            <v>7.06</v>
          </cell>
          <cell r="F1099">
            <v>349.83</v>
          </cell>
        </row>
        <row r="1100">
          <cell r="A1100">
            <v>81055</v>
          </cell>
          <cell r="B1100" t="str">
            <v>ADAPTADOR SOLDÁVEL COM FLANGES LIVRES PARA CAIXA D'ÁGUA 25X3/4"</v>
          </cell>
          <cell r="C1100" t="str">
            <v xml:space="preserve">Un    </v>
          </cell>
          <cell r="D1100">
            <v>14.03</v>
          </cell>
          <cell r="E1100">
            <v>2.76</v>
          </cell>
          <cell r="F1100">
            <v>16.79</v>
          </cell>
        </row>
        <row r="1101">
          <cell r="A1101">
            <v>81056</v>
          </cell>
          <cell r="B1101" t="str">
            <v>ADAPTADOR SOLDÁVEL COM FLANGES LIVRES PARA CAIXA D'ÁGUA 32X1"</v>
          </cell>
          <cell r="C1101" t="str">
            <v xml:space="preserve">Un    </v>
          </cell>
          <cell r="D1101">
            <v>26.24</v>
          </cell>
          <cell r="E1101">
            <v>2.76</v>
          </cell>
          <cell r="F1101">
            <v>29</v>
          </cell>
        </row>
        <row r="1102">
          <cell r="A1102">
            <v>81057</v>
          </cell>
          <cell r="B1102" t="str">
            <v>ADAPTADOR SOLDÁVEL COM FLANGES LIVRES PARA CAIXA D'ÁGUA 40X1.1/4"</v>
          </cell>
          <cell r="C1102" t="str">
            <v xml:space="preserve">Un    </v>
          </cell>
          <cell r="D1102">
            <v>28.55</v>
          </cell>
          <cell r="E1102">
            <v>4.3</v>
          </cell>
          <cell r="F1102">
            <v>32.85</v>
          </cell>
        </row>
        <row r="1103">
          <cell r="A1103">
            <v>81058</v>
          </cell>
          <cell r="B1103" t="str">
            <v>ADAPTADOR PVC SOLDÁVEL LONGO COM FLANGES LIVRES PARA CAIXA D'ÁGUA 50X1.1/2"</v>
          </cell>
          <cell r="C1103" t="str">
            <v xml:space="preserve">Un    </v>
          </cell>
          <cell r="D1103">
            <v>31.83</v>
          </cell>
          <cell r="E1103">
            <v>4.3</v>
          </cell>
          <cell r="F1103">
            <v>36.130000000000003</v>
          </cell>
        </row>
        <row r="1104">
          <cell r="A1104">
            <v>81065</v>
          </cell>
          <cell r="B1104" t="str">
            <v>ADAPTADOR SOLDÁVEL CURTO COM BOLSA E ROSCA PARA REGISTRO 20X1/2"</v>
          </cell>
          <cell r="C1104" t="str">
            <v xml:space="preserve">Un    </v>
          </cell>
          <cell r="D1104">
            <v>0.9</v>
          </cell>
          <cell r="E1104">
            <v>2.76</v>
          </cell>
          <cell r="F1104">
            <v>3.66</v>
          </cell>
        </row>
        <row r="1105">
          <cell r="A1105">
            <v>81066</v>
          </cell>
          <cell r="B1105" t="str">
            <v>ADAPTADOR SOLDÁVEL CURTO C/ BOLSA E ROSCA PARA REGISTRO 25X3/4"</v>
          </cell>
          <cell r="C1105" t="str">
            <v xml:space="preserve">Un    </v>
          </cell>
          <cell r="D1105">
            <v>1.03</v>
          </cell>
          <cell r="E1105">
            <v>2.76</v>
          </cell>
          <cell r="F1105">
            <v>3.79</v>
          </cell>
        </row>
        <row r="1106">
          <cell r="A1106">
            <v>81067</v>
          </cell>
          <cell r="B1106" t="str">
            <v>ADAPTADOR SOLDÁVEL CURTO C/ BOLSA E ROSCA PARA REGISTRO 32X1"</v>
          </cell>
          <cell r="C1106" t="str">
            <v xml:space="preserve">Un    </v>
          </cell>
          <cell r="D1106">
            <v>2.2799999999999998</v>
          </cell>
          <cell r="E1106">
            <v>2.76</v>
          </cell>
          <cell r="F1106">
            <v>5.04</v>
          </cell>
        </row>
        <row r="1107">
          <cell r="A1107">
            <v>81068</v>
          </cell>
          <cell r="B1107" t="str">
            <v>ADAPTADOR SOLDÁVEL CURTO C/ BOLSA E ROSCA PARA REGISTRO 40X1 1/4"</v>
          </cell>
          <cell r="C1107" t="str">
            <v xml:space="preserve">Un    </v>
          </cell>
          <cell r="D1107">
            <v>3.64</v>
          </cell>
          <cell r="E1107">
            <v>4.3</v>
          </cell>
          <cell r="F1107">
            <v>7.94</v>
          </cell>
        </row>
        <row r="1108">
          <cell r="A1108">
            <v>81069</v>
          </cell>
          <cell r="B1108" t="str">
            <v>ADAPTADOR SOLDÁVEL CURTO COM BOLSA E ROSCA PARA REGISTRO 50MMX1.1/2"</v>
          </cell>
          <cell r="C1108" t="str">
            <v xml:space="preserve">Un    </v>
          </cell>
          <cell r="D1108">
            <v>5.8</v>
          </cell>
          <cell r="E1108">
            <v>4.3</v>
          </cell>
          <cell r="F1108">
            <v>10.1</v>
          </cell>
        </row>
        <row r="1109">
          <cell r="A1109">
            <v>81070</v>
          </cell>
          <cell r="B1109" t="str">
            <v>ADAPTADOR SOLDÁVEL CURTO C/ BOLSA E ROSCA PARA REGISTRO 60X2"</v>
          </cell>
          <cell r="C1109" t="str">
            <v xml:space="preserve">Un    </v>
          </cell>
          <cell r="D1109">
            <v>13.63</v>
          </cell>
          <cell r="E1109">
            <v>4.3</v>
          </cell>
          <cell r="F1109">
            <v>17.93</v>
          </cell>
        </row>
        <row r="1110">
          <cell r="A1110">
            <v>81071</v>
          </cell>
          <cell r="B1110" t="str">
            <v>ADAPTADOR SOLDAVEL CURTO COM BOLSA E ROSCA PARA REGISTRO 75X2.1/2"</v>
          </cell>
          <cell r="C1110" t="str">
            <v xml:space="preserve">Un    </v>
          </cell>
          <cell r="D1110">
            <v>20.67</v>
          </cell>
          <cell r="E1110">
            <v>5.67</v>
          </cell>
          <cell r="F1110">
            <v>26.34</v>
          </cell>
        </row>
        <row r="1111">
          <cell r="A1111">
            <v>81072</v>
          </cell>
          <cell r="B1111" t="str">
            <v>ADAPTADOR SOLDAVEL CURTO C/ BOLSA E ROSCA PARA REGISTRO 85 X 3"</v>
          </cell>
          <cell r="C1111" t="str">
            <v xml:space="preserve">Un    </v>
          </cell>
          <cell r="D1111">
            <v>27.33</v>
          </cell>
          <cell r="E1111">
            <v>5.67</v>
          </cell>
          <cell r="F1111">
            <v>33</v>
          </cell>
        </row>
        <row r="1112">
          <cell r="A1112">
            <v>81073</v>
          </cell>
          <cell r="B1112" t="str">
            <v>ADAPTADOR SOLDAVEL CURTO COM BOLSA E ROSCA PARA REGISTRO 110 X 4"</v>
          </cell>
          <cell r="C1112" t="str">
            <v xml:space="preserve">Un    </v>
          </cell>
          <cell r="D1112">
            <v>48.24</v>
          </cell>
          <cell r="E1112">
            <v>7.06</v>
          </cell>
          <cell r="F1112">
            <v>55.3</v>
          </cell>
        </row>
        <row r="1113">
          <cell r="A1113">
            <v>81083</v>
          </cell>
          <cell r="B1113" t="str">
            <v>ADAPTADOR PVC COM JUNTA ELASTICA PARA SIFAO METÁLICO 40MM X 1.1/2"</v>
          </cell>
          <cell r="C1113" t="str">
            <v xml:space="preserve">Un    </v>
          </cell>
          <cell r="D1113">
            <v>2.44</v>
          </cell>
          <cell r="E1113">
            <v>7.67</v>
          </cell>
          <cell r="F1113">
            <v>10.11</v>
          </cell>
        </row>
        <row r="1114">
          <cell r="A1114">
            <v>81084</v>
          </cell>
          <cell r="B1114" t="str">
            <v>ADAPTADOR PVC PARA SIFÃO PVC 40 MM X 1.1/4"</v>
          </cell>
          <cell r="C1114" t="str">
            <v xml:space="preserve">Un    </v>
          </cell>
          <cell r="D1114">
            <v>2.14</v>
          </cell>
          <cell r="E1114">
            <v>4.3</v>
          </cell>
          <cell r="F1114">
            <v>6.44</v>
          </cell>
        </row>
        <row r="1115">
          <cell r="A1115">
            <v>81085</v>
          </cell>
          <cell r="B1115" t="str">
            <v>ADAPTADOR PARA VÁLVULA DE PIA, LAVATÓRIO E TANQUE 40 MM</v>
          </cell>
          <cell r="C1115" t="str">
            <v xml:space="preserve">Un    </v>
          </cell>
          <cell r="D1115">
            <v>1.81</v>
          </cell>
          <cell r="E1115">
            <v>4.3</v>
          </cell>
          <cell r="F1115">
            <v>6.11</v>
          </cell>
        </row>
        <row r="1116">
          <cell r="A1116">
            <v>81100</v>
          </cell>
          <cell r="B1116" t="str">
            <v>L U V A S  DE  P V C</v>
          </cell>
          <cell r="D1116">
            <v>0</v>
          </cell>
          <cell r="E1116">
            <v>0</v>
          </cell>
          <cell r="F1116">
            <v>0</v>
          </cell>
        </row>
        <row r="1117">
          <cell r="A1117">
            <v>81101</v>
          </cell>
          <cell r="B1117" t="str">
            <v>LUVA SOLDAVEL DIAMETRO 20 mm</v>
          </cell>
          <cell r="C1117" t="str">
            <v xml:space="preserve">Un    </v>
          </cell>
          <cell r="D1117">
            <v>0.97</v>
          </cell>
          <cell r="E1117">
            <v>2.76</v>
          </cell>
          <cell r="F1117">
            <v>3.73</v>
          </cell>
        </row>
        <row r="1118">
          <cell r="A1118">
            <v>81102</v>
          </cell>
          <cell r="B1118" t="str">
            <v>LUVA SOLDAVEL DIAMETRO 25 mm</v>
          </cell>
          <cell r="C1118" t="str">
            <v xml:space="preserve">Un    </v>
          </cell>
          <cell r="D1118">
            <v>0.97</v>
          </cell>
          <cell r="E1118">
            <v>2.76</v>
          </cell>
          <cell r="F1118">
            <v>3.73</v>
          </cell>
        </row>
        <row r="1119">
          <cell r="A1119">
            <v>81103</v>
          </cell>
          <cell r="B1119" t="str">
            <v>LUVA SOLDAVEL DIAMETRO 32 mm</v>
          </cell>
          <cell r="C1119" t="str">
            <v xml:space="preserve">Un    </v>
          </cell>
          <cell r="D1119">
            <v>2.7</v>
          </cell>
          <cell r="E1119">
            <v>2.76</v>
          </cell>
          <cell r="F1119">
            <v>5.46</v>
          </cell>
        </row>
        <row r="1120">
          <cell r="A1120">
            <v>81104</v>
          </cell>
          <cell r="B1120" t="str">
            <v>LUVA SOLDAVEL DIAMETRO 40 mm</v>
          </cell>
          <cell r="C1120" t="str">
            <v xml:space="preserve">Un    </v>
          </cell>
          <cell r="D1120">
            <v>5.21</v>
          </cell>
          <cell r="E1120">
            <v>4.3</v>
          </cell>
          <cell r="F1120">
            <v>9.51</v>
          </cell>
        </row>
        <row r="1121">
          <cell r="A1121">
            <v>81105</v>
          </cell>
          <cell r="B1121" t="str">
            <v>LUVA SOLDAVEL DIAMETRO 50 mm</v>
          </cell>
          <cell r="C1121" t="str">
            <v xml:space="preserve">Un    </v>
          </cell>
          <cell r="D1121">
            <v>6.01</v>
          </cell>
          <cell r="E1121">
            <v>4.3</v>
          </cell>
          <cell r="F1121">
            <v>10.31</v>
          </cell>
        </row>
        <row r="1122">
          <cell r="A1122">
            <v>81106</v>
          </cell>
          <cell r="B1122" t="str">
            <v>LUVA SOLDAVEL DIAMETRO 60 mm</v>
          </cell>
          <cell r="C1122" t="str">
            <v xml:space="preserve">Un    </v>
          </cell>
          <cell r="D1122">
            <v>13.79</v>
          </cell>
          <cell r="E1122">
            <v>4.3</v>
          </cell>
          <cell r="F1122">
            <v>18.09</v>
          </cell>
        </row>
        <row r="1123">
          <cell r="A1123">
            <v>81107</v>
          </cell>
          <cell r="B1123" t="str">
            <v>LUVA SOLDAVEL DIAMETRO 75 mm</v>
          </cell>
          <cell r="C1123" t="str">
            <v xml:space="preserve">Un    </v>
          </cell>
          <cell r="D1123">
            <v>27.77</v>
          </cell>
          <cell r="E1123">
            <v>5.67</v>
          </cell>
          <cell r="F1123">
            <v>33.44</v>
          </cell>
        </row>
        <row r="1124">
          <cell r="A1124">
            <v>81108</v>
          </cell>
          <cell r="B1124" t="str">
            <v>LUVA SOLDAVEL DIAMETRO 85 mm</v>
          </cell>
          <cell r="C1124" t="str">
            <v xml:space="preserve">Un    </v>
          </cell>
          <cell r="D1124">
            <v>37.81</v>
          </cell>
          <cell r="E1124">
            <v>5.67</v>
          </cell>
          <cell r="F1124">
            <v>43.48</v>
          </cell>
        </row>
        <row r="1125">
          <cell r="A1125">
            <v>81109</v>
          </cell>
          <cell r="B1125" t="str">
            <v>LUVA SOLDAVEL DIAMETRO 110 mm</v>
          </cell>
          <cell r="C1125" t="str">
            <v xml:space="preserve">Un    </v>
          </cell>
          <cell r="D1125">
            <v>62.41</v>
          </cell>
          <cell r="E1125">
            <v>7.06</v>
          </cell>
          <cell r="F1125">
            <v>69.47</v>
          </cell>
        </row>
        <row r="1126">
          <cell r="A1126">
            <v>81120</v>
          </cell>
          <cell r="B1126" t="str">
            <v>LUVA DE REDUCAO SOLDAVEL DIAMETRO 25 X 20 mm</v>
          </cell>
          <cell r="C1126" t="str">
            <v xml:space="preserve">Un    </v>
          </cell>
          <cell r="D1126">
            <v>1.59</v>
          </cell>
          <cell r="E1126">
            <v>2.76</v>
          </cell>
          <cell r="F1126">
            <v>4.3499999999999996</v>
          </cell>
        </row>
        <row r="1127">
          <cell r="A1127">
            <v>81121</v>
          </cell>
          <cell r="B1127" t="str">
            <v>LUVA DE REDUÇÃO SOLDÁVEL COM ROSCA 25X1/2"</v>
          </cell>
          <cell r="C1127" t="str">
            <v xml:space="preserve">Un    </v>
          </cell>
          <cell r="D1127">
            <v>1.75</v>
          </cell>
          <cell r="E1127">
            <v>4.6100000000000003</v>
          </cell>
          <cell r="F1127">
            <v>6.36</v>
          </cell>
        </row>
        <row r="1128">
          <cell r="A1128">
            <v>81122</v>
          </cell>
          <cell r="B1128" t="str">
            <v>LUVA DE REDUCAO SOLDAVEL DIAMETRO 32 X 25 mm</v>
          </cell>
          <cell r="C1128" t="str">
            <v xml:space="preserve">Un    </v>
          </cell>
          <cell r="D1128">
            <v>4.49</v>
          </cell>
          <cell r="E1128">
            <v>2.76</v>
          </cell>
          <cell r="F1128">
            <v>7.25</v>
          </cell>
        </row>
        <row r="1129">
          <cell r="A1129">
            <v>81130</v>
          </cell>
          <cell r="B1129" t="str">
            <v>LUVA SOLDAVEL C/ROSCA DIAMETRO 20 X 1/2"</v>
          </cell>
          <cell r="C1129" t="str">
            <v xml:space="preserve">Un    </v>
          </cell>
          <cell r="D1129">
            <v>1.63</v>
          </cell>
          <cell r="E1129">
            <v>4.6100000000000003</v>
          </cell>
          <cell r="F1129">
            <v>6.24</v>
          </cell>
        </row>
        <row r="1130">
          <cell r="A1130">
            <v>81131</v>
          </cell>
          <cell r="B1130" t="str">
            <v>LUVA SOLDAVEL C/ROSCA DIAMETRO 25 X 3/4"</v>
          </cell>
          <cell r="C1130" t="str">
            <v xml:space="preserve">Un    </v>
          </cell>
          <cell r="D1130">
            <v>2.31</v>
          </cell>
          <cell r="E1130">
            <v>4.6100000000000003</v>
          </cell>
          <cell r="F1130">
            <v>6.92</v>
          </cell>
        </row>
        <row r="1131">
          <cell r="A1131">
            <v>81132</v>
          </cell>
          <cell r="B1131" t="str">
            <v>LUVA SOLDAVEL C/ROSCA DIAMETRO 32 X 1"</v>
          </cell>
          <cell r="C1131" t="str">
            <v xml:space="preserve">Un    </v>
          </cell>
          <cell r="D1131">
            <v>5.44</v>
          </cell>
          <cell r="E1131">
            <v>4.6100000000000003</v>
          </cell>
          <cell r="F1131">
            <v>10.050000000000001</v>
          </cell>
        </row>
        <row r="1132">
          <cell r="A1132">
            <v>81133</v>
          </cell>
          <cell r="B1132" t="str">
            <v>LUVA SOLDAVEL C/ROSCA DIAMETRO 40 X 1.1/4"</v>
          </cell>
          <cell r="C1132" t="str">
            <v xml:space="preserve">Un    </v>
          </cell>
          <cell r="D1132">
            <v>13.87</v>
          </cell>
          <cell r="E1132">
            <v>7.67</v>
          </cell>
          <cell r="F1132">
            <v>21.54</v>
          </cell>
        </row>
        <row r="1133">
          <cell r="A1133">
            <v>81134</v>
          </cell>
          <cell r="B1133" t="str">
            <v>LUVA SOLDAVEL C/ROSCA DIAMETRO 50 X 1.1/2"</v>
          </cell>
          <cell r="C1133" t="str">
            <v xml:space="preserve">Un    </v>
          </cell>
          <cell r="D1133">
            <v>30.7</v>
          </cell>
          <cell r="E1133">
            <v>7.67</v>
          </cell>
          <cell r="F1133">
            <v>38.369999999999997</v>
          </cell>
        </row>
        <row r="1134">
          <cell r="A1134">
            <v>81144</v>
          </cell>
          <cell r="B1134" t="str">
            <v>LUVA DE REDUÇÃO SOLDAVEL COM BUCHA DE LATAO 20 X 1/2" (AZUL)</v>
          </cell>
          <cell r="C1134" t="str">
            <v xml:space="preserve">Un    </v>
          </cell>
          <cell r="D1134">
            <v>5.0999999999999996</v>
          </cell>
          <cell r="E1134">
            <v>4.6100000000000003</v>
          </cell>
          <cell r="F1134">
            <v>9.7100000000000009</v>
          </cell>
        </row>
        <row r="1135">
          <cell r="A1135">
            <v>81145</v>
          </cell>
          <cell r="B1135" t="str">
            <v>LUVA DE REDUÇÃO SOLDÁVEL COM BUCHA LATAO 25X1/2"</v>
          </cell>
          <cell r="C1135" t="str">
            <v xml:space="preserve">Un    </v>
          </cell>
          <cell r="D1135">
            <v>5.88</v>
          </cell>
          <cell r="E1135">
            <v>4.6100000000000003</v>
          </cell>
          <cell r="F1135">
            <v>10.49</v>
          </cell>
        </row>
        <row r="1136">
          <cell r="A1136">
            <v>81146</v>
          </cell>
          <cell r="B1136" t="str">
            <v>LUVA DE REDUÇÃO SOLDAVEL COM BUCHA DE LATAO 25 X 3/4" (AZUL)</v>
          </cell>
          <cell r="C1136" t="str">
            <v xml:space="preserve">Un    </v>
          </cell>
          <cell r="D1136">
            <v>6.83</v>
          </cell>
          <cell r="E1136">
            <v>4.6100000000000003</v>
          </cell>
          <cell r="F1136">
            <v>11.44</v>
          </cell>
        </row>
        <row r="1137">
          <cell r="A1137">
            <v>81160</v>
          </cell>
          <cell r="B1137" t="str">
            <v>B U C H A S</v>
          </cell>
          <cell r="D1137">
            <v>0</v>
          </cell>
          <cell r="E1137">
            <v>0</v>
          </cell>
          <cell r="F1137">
            <v>0</v>
          </cell>
        </row>
        <row r="1138">
          <cell r="A1138">
            <v>81161</v>
          </cell>
          <cell r="B1138" t="str">
            <v>BUCHA DE REDUÇÃO SOLDAVEL CURTA 25 X 20 MM</v>
          </cell>
          <cell r="C1138" t="str">
            <v xml:space="preserve">Un    </v>
          </cell>
          <cell r="D1138">
            <v>0.48</v>
          </cell>
          <cell r="E1138">
            <v>2.76</v>
          </cell>
          <cell r="F1138">
            <v>3.24</v>
          </cell>
        </row>
        <row r="1139">
          <cell r="A1139">
            <v>81162</v>
          </cell>
          <cell r="B1139" t="str">
            <v>BUCHA DE REDUCAO SOLDÁVEL CURTA 32 X 25 MM</v>
          </cell>
          <cell r="C1139" t="str">
            <v xml:space="preserve">Un    </v>
          </cell>
          <cell r="D1139">
            <v>1.1000000000000001</v>
          </cell>
          <cell r="E1139">
            <v>2.76</v>
          </cell>
          <cell r="F1139">
            <v>3.86</v>
          </cell>
        </row>
        <row r="1140">
          <cell r="A1140">
            <v>81163</v>
          </cell>
          <cell r="B1140" t="str">
            <v>BUCHA DE REDUÇÃO SOLDAVEL CURTA 40 X 32 MM</v>
          </cell>
          <cell r="C1140" t="str">
            <v xml:space="preserve">Un    </v>
          </cell>
          <cell r="D1140">
            <v>2.09</v>
          </cell>
          <cell r="E1140">
            <v>4.3</v>
          </cell>
          <cell r="F1140">
            <v>6.39</v>
          </cell>
        </row>
        <row r="1141">
          <cell r="A1141">
            <v>81164</v>
          </cell>
          <cell r="B1141" t="str">
            <v>BUCHA DE REDUCAO SOLDAVEL CURTO 50 X 40 mm</v>
          </cell>
          <cell r="C1141" t="str">
            <v xml:space="preserve">Un    </v>
          </cell>
          <cell r="D1141">
            <v>4.05</v>
          </cell>
          <cell r="E1141">
            <v>5.21</v>
          </cell>
          <cell r="F1141">
            <v>9.26</v>
          </cell>
        </row>
        <row r="1142">
          <cell r="A1142">
            <v>81165</v>
          </cell>
          <cell r="B1142" t="str">
            <v>BUCHA DE REDUCAO SOLDÁVEL CURTA 60 X 50 mm</v>
          </cell>
          <cell r="C1142" t="str">
            <v xml:space="preserve">Un    </v>
          </cell>
          <cell r="D1142">
            <v>6.78</v>
          </cell>
          <cell r="E1142">
            <v>5.52</v>
          </cell>
          <cell r="F1142">
            <v>12.3</v>
          </cell>
        </row>
        <row r="1143">
          <cell r="A1143">
            <v>81166</v>
          </cell>
          <cell r="B1143" t="str">
            <v>BUCHA DE REDUCAO SOLDAVEL CURTA 75 X 60 mm</v>
          </cell>
          <cell r="C1143" t="str">
            <v xml:space="preserve">Un    </v>
          </cell>
          <cell r="D1143">
            <v>15.44</v>
          </cell>
          <cell r="E1143">
            <v>5.67</v>
          </cell>
          <cell r="F1143">
            <v>21.11</v>
          </cell>
        </row>
        <row r="1144">
          <cell r="A1144">
            <v>81167</v>
          </cell>
          <cell r="B1144" t="str">
            <v>BUCHA DE REDUCAO SOLDAVEL CURTA 85 X 75 mm</v>
          </cell>
          <cell r="C1144" t="str">
            <v xml:space="preserve">Un    </v>
          </cell>
          <cell r="D1144">
            <v>16.43</v>
          </cell>
          <cell r="E1144">
            <v>5.67</v>
          </cell>
          <cell r="F1144">
            <v>22.1</v>
          </cell>
        </row>
        <row r="1145">
          <cell r="A1145">
            <v>81168</v>
          </cell>
          <cell r="B1145" t="str">
            <v>BUCHA DE REDUCAO SOLDAVEL CURTA 110 X 85 mm</v>
          </cell>
          <cell r="C1145" t="str">
            <v xml:space="preserve">Un    </v>
          </cell>
          <cell r="D1145">
            <v>65.83</v>
          </cell>
          <cell r="E1145">
            <v>7.06</v>
          </cell>
          <cell r="F1145">
            <v>72.89</v>
          </cell>
        </row>
        <row r="1146">
          <cell r="A1146">
            <v>81175</v>
          </cell>
          <cell r="B1146" t="str">
            <v>BUCHA DE REDUÇÃO SOLDAVEL LONGA 32 X 20 MM</v>
          </cell>
          <cell r="C1146" t="str">
            <v xml:space="preserve">Un    </v>
          </cell>
          <cell r="D1146">
            <v>2.85</v>
          </cell>
          <cell r="E1146">
            <v>2.76</v>
          </cell>
          <cell r="F1146">
            <v>5.61</v>
          </cell>
        </row>
        <row r="1147">
          <cell r="A1147">
            <v>81176</v>
          </cell>
          <cell r="B1147" t="str">
            <v>BUCHA DE REDUCAO SOLDÁVEL LONGA 40 X 20 MM</v>
          </cell>
          <cell r="C1147" t="str">
            <v xml:space="preserve">Un    </v>
          </cell>
          <cell r="D1147">
            <v>3.84</v>
          </cell>
          <cell r="E1147">
            <v>4.3</v>
          </cell>
          <cell r="F1147">
            <v>8.14</v>
          </cell>
        </row>
        <row r="1148">
          <cell r="A1148">
            <v>81177</v>
          </cell>
          <cell r="B1148" t="str">
            <v>BUCHA DE REDUÇÃO SOLDAVEL LONGA 40 X 25 MM</v>
          </cell>
          <cell r="C1148" t="str">
            <v xml:space="preserve">Un    </v>
          </cell>
          <cell r="D1148">
            <v>4.07</v>
          </cell>
          <cell r="E1148">
            <v>4.3</v>
          </cell>
          <cell r="F1148">
            <v>8.3699999999999992</v>
          </cell>
        </row>
        <row r="1149">
          <cell r="A1149">
            <v>81178</v>
          </cell>
          <cell r="B1149" t="str">
            <v>BUCHA DE REDUCAO SOLDÁVEL LONGA 50 X 20 mm</v>
          </cell>
          <cell r="C1149" t="str">
            <v xml:space="preserve">Un    </v>
          </cell>
          <cell r="D1149">
            <v>4.55</v>
          </cell>
          <cell r="E1149">
            <v>4.3</v>
          </cell>
          <cell r="F1149">
            <v>8.85</v>
          </cell>
        </row>
        <row r="1150">
          <cell r="A1150">
            <v>81179</v>
          </cell>
          <cell r="B1150" t="str">
            <v>BUCHA DE REDUCAO SOLDAVEL LONGA 50 X 25 mm</v>
          </cell>
          <cell r="C1150" t="str">
            <v xml:space="preserve">Un    </v>
          </cell>
          <cell r="D1150">
            <v>4.7699999999999996</v>
          </cell>
          <cell r="E1150">
            <v>4.3</v>
          </cell>
          <cell r="F1150">
            <v>9.07</v>
          </cell>
        </row>
        <row r="1151">
          <cell r="A1151">
            <v>81180</v>
          </cell>
          <cell r="B1151" t="str">
            <v>BUCHA DE REDUCAO SOLDAVEL LONGA 50 X 32 mm</v>
          </cell>
          <cell r="C1151" t="str">
            <v xml:space="preserve">Un    </v>
          </cell>
          <cell r="D1151">
            <v>6.62</v>
          </cell>
          <cell r="E1151">
            <v>4.3</v>
          </cell>
          <cell r="F1151">
            <v>10.92</v>
          </cell>
        </row>
        <row r="1152">
          <cell r="A1152">
            <v>81181</v>
          </cell>
          <cell r="B1152" t="str">
            <v>BUCHA DE REDUCAO SOLDAVEL LONGA 60 X 25 mm</v>
          </cell>
          <cell r="C1152" t="str">
            <v xml:space="preserve">Un    </v>
          </cell>
          <cell r="D1152">
            <v>9.4499999999999993</v>
          </cell>
          <cell r="E1152">
            <v>4.3</v>
          </cell>
          <cell r="F1152">
            <v>13.75</v>
          </cell>
        </row>
        <row r="1153">
          <cell r="A1153">
            <v>81182</v>
          </cell>
          <cell r="B1153" t="str">
            <v>BUCHA DE REDUCAO SOLDAVEL LONGA 60 X 32 mm</v>
          </cell>
          <cell r="C1153" t="str">
            <v xml:space="preserve">Un    </v>
          </cell>
          <cell r="D1153">
            <v>11.22</v>
          </cell>
          <cell r="E1153">
            <v>4.3</v>
          </cell>
          <cell r="F1153">
            <v>15.52</v>
          </cell>
        </row>
        <row r="1154">
          <cell r="A1154">
            <v>81183</v>
          </cell>
          <cell r="B1154" t="str">
            <v>BUCHA DE REDUCAO SOLDAVEL LONGA 60 X 40 mm</v>
          </cell>
          <cell r="C1154" t="str">
            <v xml:space="preserve">Un    </v>
          </cell>
          <cell r="D1154">
            <v>11.97</v>
          </cell>
          <cell r="E1154">
            <v>4.3</v>
          </cell>
          <cell r="F1154">
            <v>16.27</v>
          </cell>
        </row>
        <row r="1155">
          <cell r="A1155">
            <v>81184</v>
          </cell>
          <cell r="B1155" t="str">
            <v>BUCHA DE REDUCAO SOLDAVEL LONGA 60 X 50 mm</v>
          </cell>
          <cell r="C1155" t="str">
            <v xml:space="preserve">Un    </v>
          </cell>
          <cell r="D1155">
            <v>16.63</v>
          </cell>
          <cell r="E1155">
            <v>4.3</v>
          </cell>
          <cell r="F1155">
            <v>20.93</v>
          </cell>
        </row>
        <row r="1156">
          <cell r="A1156">
            <v>81185</v>
          </cell>
          <cell r="B1156" t="str">
            <v>BUCHA DE REDUÇÃO SOLDÁVEL LONGA 75 X 50 MM</v>
          </cell>
          <cell r="C1156" t="str">
            <v xml:space="preserve">un    </v>
          </cell>
          <cell r="D1156">
            <v>20.149999999999999</v>
          </cell>
          <cell r="E1156">
            <v>5.67</v>
          </cell>
          <cell r="F1156">
            <v>25.82</v>
          </cell>
        </row>
        <row r="1157">
          <cell r="A1157">
            <v>81187</v>
          </cell>
          <cell r="B1157" t="str">
            <v>BUCHA DE REDUÇÃO SOLDÁVEL LONGA 110 X 60 MMM</v>
          </cell>
          <cell r="C1157" t="str">
            <v xml:space="preserve">un    </v>
          </cell>
          <cell r="D1157">
            <v>47.6</v>
          </cell>
          <cell r="E1157">
            <v>7.06</v>
          </cell>
          <cell r="F1157">
            <v>54.66</v>
          </cell>
        </row>
        <row r="1158">
          <cell r="A1158">
            <v>81200</v>
          </cell>
          <cell r="B1158" t="str">
            <v>N I P E L S</v>
          </cell>
          <cell r="D1158">
            <v>0</v>
          </cell>
          <cell r="E1158">
            <v>0</v>
          </cell>
          <cell r="F1158">
            <v>0</v>
          </cell>
        </row>
        <row r="1159">
          <cell r="A1159">
            <v>81201</v>
          </cell>
          <cell r="B1159" t="str">
            <v>NIPLE COM ROSCA DIAMETRO 1/2"</v>
          </cell>
          <cell r="C1159" t="str">
            <v xml:space="preserve">Un    </v>
          </cell>
          <cell r="D1159">
            <v>1.1100000000000001</v>
          </cell>
          <cell r="E1159">
            <v>6.13</v>
          </cell>
          <cell r="F1159">
            <v>7.24</v>
          </cell>
        </row>
        <row r="1160">
          <cell r="A1160">
            <v>81202</v>
          </cell>
          <cell r="B1160" t="str">
            <v>NIPLE COM ROSCA DIAMETRO 3/4"</v>
          </cell>
          <cell r="C1160" t="str">
            <v xml:space="preserve">Un    </v>
          </cell>
          <cell r="D1160">
            <v>1.55</v>
          </cell>
          <cell r="E1160">
            <v>6.13</v>
          </cell>
          <cell r="F1160">
            <v>7.68</v>
          </cell>
        </row>
        <row r="1161">
          <cell r="A1161">
            <v>81203</v>
          </cell>
          <cell r="B1161" t="str">
            <v>NIPLE COM ROSCA DIAMETRO 1"</v>
          </cell>
          <cell r="C1161" t="str">
            <v xml:space="preserve">Un    </v>
          </cell>
          <cell r="D1161">
            <v>3.62</v>
          </cell>
          <cell r="E1161">
            <v>6.13</v>
          </cell>
          <cell r="F1161">
            <v>9.75</v>
          </cell>
        </row>
        <row r="1162">
          <cell r="A1162">
            <v>81204</v>
          </cell>
          <cell r="B1162" t="str">
            <v>NIPLE COM ROSCA DIAMETRO 1.1/4"</v>
          </cell>
          <cell r="C1162" t="str">
            <v xml:space="preserve">Un    </v>
          </cell>
          <cell r="D1162">
            <v>5.24</v>
          </cell>
          <cell r="E1162">
            <v>10.74</v>
          </cell>
          <cell r="F1162">
            <v>15.98</v>
          </cell>
        </row>
        <row r="1163">
          <cell r="A1163">
            <v>81205</v>
          </cell>
          <cell r="B1163" t="str">
            <v>NIPLE COM ROSCA DIAMETRO 1.1/2"</v>
          </cell>
          <cell r="C1163" t="str">
            <v xml:space="preserve">Un    </v>
          </cell>
          <cell r="D1163">
            <v>9.19</v>
          </cell>
          <cell r="E1163">
            <v>10.74</v>
          </cell>
          <cell r="F1163">
            <v>19.93</v>
          </cell>
        </row>
        <row r="1164">
          <cell r="A1164">
            <v>81206</v>
          </cell>
          <cell r="B1164" t="str">
            <v>NIPLE COM ROSCA DIAMETRO 2"</v>
          </cell>
          <cell r="C1164" t="str">
            <v xml:space="preserve">Un    </v>
          </cell>
          <cell r="D1164">
            <v>15.24</v>
          </cell>
          <cell r="E1164">
            <v>10.74</v>
          </cell>
          <cell r="F1164">
            <v>25.98</v>
          </cell>
        </row>
        <row r="1165">
          <cell r="A1165">
            <v>81207</v>
          </cell>
          <cell r="B1165" t="str">
            <v>NIPLE COM ROSCA DIAMETRO 2.1/2"</v>
          </cell>
          <cell r="C1165" t="str">
            <v xml:space="preserve">Un    </v>
          </cell>
          <cell r="D1165">
            <v>23.31</v>
          </cell>
          <cell r="E1165">
            <v>12.28</v>
          </cell>
          <cell r="F1165">
            <v>35.590000000000003</v>
          </cell>
        </row>
        <row r="1166">
          <cell r="A1166">
            <v>81208</v>
          </cell>
          <cell r="B1166" t="str">
            <v>NIPLE COM ROSCA DIAMETRO 3"</v>
          </cell>
          <cell r="C1166" t="str">
            <v xml:space="preserve">Un    </v>
          </cell>
          <cell r="D1166">
            <v>27.15</v>
          </cell>
          <cell r="E1166">
            <v>12.28</v>
          </cell>
          <cell r="F1166">
            <v>39.43</v>
          </cell>
        </row>
        <row r="1167">
          <cell r="A1167">
            <v>81209</v>
          </cell>
          <cell r="B1167" t="str">
            <v>NIPLE COM ROSCA DIAMETRO 4"</v>
          </cell>
          <cell r="C1167" t="str">
            <v xml:space="preserve">Un    </v>
          </cell>
          <cell r="D1167">
            <v>53.44</v>
          </cell>
          <cell r="E1167">
            <v>15.35</v>
          </cell>
          <cell r="F1167">
            <v>68.790000000000006</v>
          </cell>
        </row>
        <row r="1168">
          <cell r="A1168">
            <v>81230</v>
          </cell>
          <cell r="B1168" t="str">
            <v>C A P</v>
          </cell>
          <cell r="D1168">
            <v>0</v>
          </cell>
          <cell r="E1168">
            <v>0</v>
          </cell>
          <cell r="F1168">
            <v>0</v>
          </cell>
        </row>
        <row r="1169">
          <cell r="A1169">
            <v>81231</v>
          </cell>
          <cell r="B1169" t="str">
            <v>CAP PVC ROSCAVEL DIAMETRO 1/2" (20 mm)</v>
          </cell>
          <cell r="C1169" t="str">
            <v xml:space="preserve">Un    </v>
          </cell>
          <cell r="D1169">
            <v>1.94</v>
          </cell>
          <cell r="E1169">
            <v>2.76</v>
          </cell>
          <cell r="F1169">
            <v>4.7</v>
          </cell>
        </row>
        <row r="1170">
          <cell r="A1170">
            <v>81232</v>
          </cell>
          <cell r="B1170" t="str">
            <v>CAP PVC ROSCAVEL DIAMETRO 3/4" (25 mm)</v>
          </cell>
          <cell r="C1170" t="str">
            <v xml:space="preserve">Un    </v>
          </cell>
          <cell r="D1170">
            <v>2.87</v>
          </cell>
          <cell r="E1170">
            <v>2.76</v>
          </cell>
          <cell r="F1170">
            <v>5.63</v>
          </cell>
        </row>
        <row r="1171">
          <cell r="A1171">
            <v>81233</v>
          </cell>
          <cell r="B1171" t="str">
            <v>CAP PVC ROSCAVEL DIAMETRO 1" (32 mm)</v>
          </cell>
          <cell r="C1171" t="str">
            <v xml:space="preserve">Un    </v>
          </cell>
          <cell r="D1171">
            <v>5.38</v>
          </cell>
          <cell r="E1171">
            <v>2.76</v>
          </cell>
          <cell r="F1171">
            <v>8.14</v>
          </cell>
        </row>
        <row r="1172">
          <cell r="A1172">
            <v>81234</v>
          </cell>
          <cell r="B1172" t="str">
            <v>CAP PVC ROSCAVEL DIAMETRO 1.1/4" (40 mm)</v>
          </cell>
          <cell r="C1172" t="str">
            <v xml:space="preserve">Un    </v>
          </cell>
          <cell r="D1172">
            <v>14.38</v>
          </cell>
          <cell r="E1172">
            <v>4.3</v>
          </cell>
          <cell r="F1172">
            <v>18.68</v>
          </cell>
        </row>
        <row r="1173">
          <cell r="A1173">
            <v>81235</v>
          </cell>
          <cell r="B1173" t="str">
            <v>CAP PVC ROSCAVEL DIAMETRO 1.1/2"</v>
          </cell>
          <cell r="C1173" t="str">
            <v xml:space="preserve">Un    </v>
          </cell>
          <cell r="D1173">
            <v>14.77</v>
          </cell>
          <cell r="E1173">
            <v>4.3</v>
          </cell>
          <cell r="F1173">
            <v>19.07</v>
          </cell>
        </row>
        <row r="1174">
          <cell r="A1174">
            <v>81236</v>
          </cell>
          <cell r="B1174" t="str">
            <v>CAP PVC ROSCAVEL DIAMETRO 2"</v>
          </cell>
          <cell r="C1174" t="str">
            <v xml:space="preserve">Un    </v>
          </cell>
          <cell r="D1174">
            <v>21.45</v>
          </cell>
          <cell r="E1174">
            <v>5.83</v>
          </cell>
          <cell r="F1174">
            <v>27.28</v>
          </cell>
        </row>
        <row r="1175">
          <cell r="A1175">
            <v>81250</v>
          </cell>
          <cell r="B1175" t="str">
            <v>CAP PVC SOLDAVEL 20 mm</v>
          </cell>
          <cell r="C1175" t="str">
            <v xml:space="preserve">Un    </v>
          </cell>
          <cell r="D1175">
            <v>1.24</v>
          </cell>
          <cell r="E1175">
            <v>1.38</v>
          </cell>
          <cell r="F1175">
            <v>2.62</v>
          </cell>
        </row>
        <row r="1176">
          <cell r="A1176">
            <v>81251</v>
          </cell>
          <cell r="B1176" t="str">
            <v>CAP SOLD. DIAMETRO 25 mm</v>
          </cell>
          <cell r="C1176" t="str">
            <v xml:space="preserve">Un    </v>
          </cell>
          <cell r="D1176">
            <v>1.43</v>
          </cell>
          <cell r="E1176">
            <v>1.38</v>
          </cell>
          <cell r="F1176">
            <v>2.81</v>
          </cell>
        </row>
        <row r="1177">
          <cell r="A1177">
            <v>81252</v>
          </cell>
          <cell r="B1177" t="str">
            <v>CAP PVC SOLDAVEL 32 mm</v>
          </cell>
          <cell r="C1177" t="str">
            <v xml:space="preserve">Un    </v>
          </cell>
          <cell r="D1177">
            <v>1.91</v>
          </cell>
          <cell r="E1177">
            <v>1.38</v>
          </cell>
          <cell r="F1177">
            <v>3.29</v>
          </cell>
        </row>
        <row r="1178">
          <cell r="A1178">
            <v>81253</v>
          </cell>
          <cell r="B1178" t="str">
            <v>CAP PVC SOLDAVEL DIAMETRO 40 mm</v>
          </cell>
          <cell r="C1178" t="str">
            <v xml:space="preserve">Un    </v>
          </cell>
          <cell r="D1178">
            <v>4.3899999999999997</v>
          </cell>
          <cell r="E1178">
            <v>2.15</v>
          </cell>
          <cell r="F1178">
            <v>6.54</v>
          </cell>
        </row>
        <row r="1179">
          <cell r="A1179">
            <v>81254</v>
          </cell>
          <cell r="B1179" t="str">
            <v>CAP PVC SOLDAVEL DIAMETRO 50 mm</v>
          </cell>
          <cell r="C1179" t="str">
            <v xml:space="preserve">Un    </v>
          </cell>
          <cell r="D1179">
            <v>9.0399999999999991</v>
          </cell>
          <cell r="E1179">
            <v>2.15</v>
          </cell>
          <cell r="F1179">
            <v>11.19</v>
          </cell>
        </row>
        <row r="1180">
          <cell r="A1180">
            <v>81255</v>
          </cell>
          <cell r="B1180" t="str">
            <v>CAP PVC SOLDAVEL DIAMETRO 60 mm</v>
          </cell>
          <cell r="C1180" t="str">
            <v xml:space="preserve">Un    </v>
          </cell>
          <cell r="D1180">
            <v>12.41</v>
          </cell>
          <cell r="E1180">
            <v>2.15</v>
          </cell>
          <cell r="F1180">
            <v>14.56</v>
          </cell>
        </row>
        <row r="1181">
          <cell r="A1181">
            <v>81256</v>
          </cell>
          <cell r="B1181" t="str">
            <v>CAP PVC SOLDAVEL DIAMETRO 75 mm</v>
          </cell>
          <cell r="C1181" t="str">
            <v xml:space="preserve">Un    </v>
          </cell>
          <cell r="D1181">
            <v>23.24</v>
          </cell>
          <cell r="E1181">
            <v>2.76</v>
          </cell>
          <cell r="F1181">
            <v>26</v>
          </cell>
        </row>
        <row r="1182">
          <cell r="A1182">
            <v>81257</v>
          </cell>
          <cell r="B1182" t="str">
            <v>CAP PVC SOLDAVEL DIAMETRO 85 mm</v>
          </cell>
          <cell r="C1182" t="str">
            <v xml:space="preserve">Un    </v>
          </cell>
          <cell r="D1182">
            <v>54.13</v>
          </cell>
          <cell r="E1182">
            <v>2.82</v>
          </cell>
          <cell r="F1182">
            <v>56.95</v>
          </cell>
        </row>
        <row r="1183">
          <cell r="A1183">
            <v>81258</v>
          </cell>
          <cell r="B1183" t="str">
            <v>CAP PVC SOLDAVEL DIAMETRO 110 mm</v>
          </cell>
          <cell r="C1183" t="str">
            <v xml:space="preserve">Un    </v>
          </cell>
          <cell r="D1183">
            <v>73.349999999999994</v>
          </cell>
          <cell r="E1183">
            <v>7.06</v>
          </cell>
          <cell r="F1183">
            <v>80.41</v>
          </cell>
        </row>
        <row r="1184">
          <cell r="A1184">
            <v>81300</v>
          </cell>
          <cell r="B1184" t="str">
            <v>J O E L H O S</v>
          </cell>
          <cell r="D1184">
            <v>0</v>
          </cell>
          <cell r="E1184">
            <v>0</v>
          </cell>
          <cell r="F1184">
            <v>0</v>
          </cell>
        </row>
        <row r="1185">
          <cell r="A1185">
            <v>81301</v>
          </cell>
          <cell r="B1185" t="str">
            <v>JOELHO 45 GRAUS SOLDAVEL 20 MM</v>
          </cell>
          <cell r="C1185" t="str">
            <v xml:space="preserve">Un    </v>
          </cell>
          <cell r="D1185">
            <v>1.08</v>
          </cell>
          <cell r="E1185">
            <v>5.52</v>
          </cell>
          <cell r="F1185">
            <v>6.6</v>
          </cell>
        </row>
        <row r="1186">
          <cell r="A1186">
            <v>81302</v>
          </cell>
          <cell r="B1186" t="str">
            <v>JOELHO 45 GRAUS SOLDAVEL 25 MM</v>
          </cell>
          <cell r="C1186" t="str">
            <v xml:space="preserve">Un    </v>
          </cell>
          <cell r="D1186">
            <v>1.92</v>
          </cell>
          <cell r="E1186">
            <v>5.52</v>
          </cell>
          <cell r="F1186">
            <v>7.44</v>
          </cell>
        </row>
        <row r="1187">
          <cell r="A1187">
            <v>81303</v>
          </cell>
          <cell r="B1187" t="str">
            <v>JOELHO 45 GRAUS SOLDAVEL 32 MM</v>
          </cell>
          <cell r="C1187" t="str">
            <v xml:space="preserve">Un    </v>
          </cell>
          <cell r="D1187">
            <v>5.84</v>
          </cell>
          <cell r="E1187">
            <v>5.52</v>
          </cell>
          <cell r="F1187">
            <v>11.36</v>
          </cell>
        </row>
        <row r="1188">
          <cell r="A1188">
            <v>81304</v>
          </cell>
          <cell r="B1188" t="str">
            <v>JOELHO 45 GRAUS SOLDAVEL 40 MM</v>
          </cell>
          <cell r="C1188" t="str">
            <v xml:space="preserve">Un    </v>
          </cell>
          <cell r="D1188">
            <v>8.6199999999999992</v>
          </cell>
          <cell r="E1188">
            <v>8.59</v>
          </cell>
          <cell r="F1188">
            <v>17.21</v>
          </cell>
        </row>
        <row r="1189">
          <cell r="A1189">
            <v>81305</v>
          </cell>
          <cell r="B1189" t="str">
            <v>JOELHO 45 GRAUS SOLDAVEL 50 MM</v>
          </cell>
          <cell r="C1189" t="str">
            <v xml:space="preserve">Un    </v>
          </cell>
          <cell r="D1189">
            <v>9.9499999999999993</v>
          </cell>
          <cell r="E1189">
            <v>8.59</v>
          </cell>
          <cell r="F1189">
            <v>18.54</v>
          </cell>
        </row>
        <row r="1190">
          <cell r="A1190">
            <v>81306</v>
          </cell>
          <cell r="B1190" t="str">
            <v>JOELHO 45 GRAUS SOLDAVEL 60 MM</v>
          </cell>
          <cell r="C1190" t="str">
            <v xml:space="preserve">Un    </v>
          </cell>
          <cell r="D1190">
            <v>36.99</v>
          </cell>
          <cell r="E1190">
            <v>8.59</v>
          </cell>
          <cell r="F1190">
            <v>45.58</v>
          </cell>
        </row>
        <row r="1191">
          <cell r="A1191">
            <v>81307</v>
          </cell>
          <cell r="B1191" t="str">
            <v>JOELHO 45 GRAUS SOLDAVEL 75 MM</v>
          </cell>
          <cell r="C1191" t="str">
            <v xml:space="preserve">Un    </v>
          </cell>
          <cell r="D1191">
            <v>55.26</v>
          </cell>
          <cell r="E1191">
            <v>11.36</v>
          </cell>
          <cell r="F1191">
            <v>66.62</v>
          </cell>
        </row>
        <row r="1192">
          <cell r="A1192">
            <v>81308</v>
          </cell>
          <cell r="B1192" t="str">
            <v>JOELHO 45 GRAUS SOLDAVEL 85 MM</v>
          </cell>
          <cell r="C1192" t="str">
            <v xml:space="preserve">Un    </v>
          </cell>
          <cell r="D1192">
            <v>76.489999999999995</v>
          </cell>
          <cell r="E1192">
            <v>11.36</v>
          </cell>
          <cell r="F1192">
            <v>87.85</v>
          </cell>
        </row>
        <row r="1193">
          <cell r="A1193">
            <v>81309</v>
          </cell>
          <cell r="B1193" t="str">
            <v>JOELHO 45 GRAUS SOLDAVEL 110 MM</v>
          </cell>
          <cell r="C1193" t="str">
            <v xml:space="preserve">Un    </v>
          </cell>
          <cell r="D1193">
            <v>178.2</v>
          </cell>
          <cell r="E1193">
            <v>13.81</v>
          </cell>
          <cell r="F1193">
            <v>192.01</v>
          </cell>
        </row>
        <row r="1194">
          <cell r="A1194">
            <v>81320</v>
          </cell>
          <cell r="B1194" t="str">
            <v>JOELHO 90 GRAUS SOLDAVEL DIAMETRO 20 MM</v>
          </cell>
          <cell r="C1194" t="str">
            <v xml:space="preserve">Un    </v>
          </cell>
          <cell r="D1194">
            <v>0.8</v>
          </cell>
          <cell r="E1194">
            <v>5.52</v>
          </cell>
          <cell r="F1194">
            <v>6.32</v>
          </cell>
        </row>
        <row r="1195">
          <cell r="A1195">
            <v>81321</v>
          </cell>
          <cell r="B1195" t="str">
            <v>JOELHO 90 GRAUS SOLDAVEL DIAMETRO 25 MM</v>
          </cell>
          <cell r="C1195" t="str">
            <v xml:space="preserve">Un    </v>
          </cell>
          <cell r="D1195">
            <v>0.88</v>
          </cell>
          <cell r="E1195">
            <v>5.52</v>
          </cell>
          <cell r="F1195">
            <v>6.4</v>
          </cell>
        </row>
        <row r="1196">
          <cell r="A1196">
            <v>81322</v>
          </cell>
          <cell r="B1196" t="str">
            <v>JOELHO 90 GRAUS SOLDAVEL DIAMETRO 32 MM (1")</v>
          </cell>
          <cell r="C1196" t="str">
            <v xml:space="preserve">Un    </v>
          </cell>
          <cell r="D1196">
            <v>2.16</v>
          </cell>
          <cell r="E1196">
            <v>5.52</v>
          </cell>
          <cell r="F1196">
            <v>7.68</v>
          </cell>
        </row>
        <row r="1197">
          <cell r="A1197">
            <v>81323</v>
          </cell>
          <cell r="B1197" t="str">
            <v>JOELHO 90 GRAUS SOLDAVEL DIAMETRO 40 mm (1.1/4")</v>
          </cell>
          <cell r="C1197" t="str">
            <v xml:space="preserve">Un    </v>
          </cell>
          <cell r="D1197">
            <v>6.85</v>
          </cell>
          <cell r="E1197">
            <v>8.59</v>
          </cell>
          <cell r="F1197">
            <v>15.44</v>
          </cell>
        </row>
        <row r="1198">
          <cell r="A1198">
            <v>81324</v>
          </cell>
          <cell r="B1198" t="str">
            <v>JOELHO 90 GRAUS SOLDAVEL 50 mm (MARROM)</v>
          </cell>
          <cell r="C1198" t="str">
            <v xml:space="preserve">Un    </v>
          </cell>
          <cell r="D1198">
            <v>5.8</v>
          </cell>
          <cell r="E1198">
            <v>8.59</v>
          </cell>
          <cell r="F1198">
            <v>14.39</v>
          </cell>
        </row>
        <row r="1199">
          <cell r="A1199">
            <v>81325</v>
          </cell>
          <cell r="B1199" t="str">
            <v>JOELHO 90 GRAUS SOLDAVEL DIAMETRO 60 mm</v>
          </cell>
          <cell r="C1199" t="str">
            <v xml:space="preserve">Un    </v>
          </cell>
          <cell r="D1199">
            <v>25.09</v>
          </cell>
          <cell r="E1199">
            <v>8.59</v>
          </cell>
          <cell r="F1199">
            <v>33.68</v>
          </cell>
        </row>
        <row r="1200">
          <cell r="A1200">
            <v>81326</v>
          </cell>
          <cell r="B1200" t="str">
            <v>JOELHO 90 GRAUS SOLDAVEL DIAMETRO 75 mm</v>
          </cell>
          <cell r="C1200" t="str">
            <v xml:space="preserve">Un    </v>
          </cell>
          <cell r="D1200">
            <v>106.64</v>
          </cell>
          <cell r="E1200">
            <v>11.36</v>
          </cell>
          <cell r="F1200">
            <v>118</v>
          </cell>
        </row>
        <row r="1201">
          <cell r="A1201">
            <v>81327</v>
          </cell>
          <cell r="B1201" t="str">
            <v>JOELHO 90 GRAUS SOLDAVEL DIAMETRO 85 mm</v>
          </cell>
          <cell r="C1201" t="str">
            <v xml:space="preserve">Un    </v>
          </cell>
          <cell r="D1201">
            <v>129.13</v>
          </cell>
          <cell r="E1201">
            <v>11.36</v>
          </cell>
          <cell r="F1201">
            <v>140.49</v>
          </cell>
        </row>
        <row r="1202">
          <cell r="A1202">
            <v>81328</v>
          </cell>
          <cell r="B1202" t="str">
            <v>JOELHO 90 GRAUS SOLDAVEL DIAMETRO 110 mm (MARROM)</v>
          </cell>
          <cell r="C1202" t="str">
            <v xml:space="preserve">Un    </v>
          </cell>
          <cell r="D1202">
            <v>194.4</v>
          </cell>
          <cell r="E1202">
            <v>13.81</v>
          </cell>
          <cell r="F1202">
            <v>208.21</v>
          </cell>
        </row>
        <row r="1203">
          <cell r="A1203">
            <v>81340</v>
          </cell>
          <cell r="B1203" t="str">
            <v>JOELHO DE REDUÇÃO 90 GRAUS SOLDAVEL DIAM. 32 MM X 25 MM</v>
          </cell>
          <cell r="C1203" t="str">
            <v xml:space="preserve">Un    </v>
          </cell>
          <cell r="D1203">
            <v>4.96</v>
          </cell>
          <cell r="E1203">
            <v>5.52</v>
          </cell>
          <cell r="F1203">
            <v>10.48</v>
          </cell>
        </row>
        <row r="1204">
          <cell r="A1204">
            <v>81341</v>
          </cell>
          <cell r="B1204" t="str">
            <v>JOELHO 90 GRAUS ROSCAVEL 1/2" (MARROM)</v>
          </cell>
          <cell r="C1204" t="str">
            <v xml:space="preserve">Un    </v>
          </cell>
          <cell r="D1204">
            <v>2.57</v>
          </cell>
          <cell r="E1204">
            <v>6.75</v>
          </cell>
          <cell r="F1204">
            <v>9.32</v>
          </cell>
        </row>
        <row r="1205">
          <cell r="A1205">
            <v>81342</v>
          </cell>
          <cell r="B1205" t="str">
            <v>JOELHO 90 GRAUS ROSCAVEL DIAMETRO 3/4"</v>
          </cell>
          <cell r="C1205" t="str">
            <v xml:space="preserve">Un    </v>
          </cell>
          <cell r="D1205">
            <v>3.77</v>
          </cell>
          <cell r="E1205">
            <v>6.75</v>
          </cell>
          <cell r="F1205">
            <v>10.52</v>
          </cell>
        </row>
        <row r="1206">
          <cell r="A1206">
            <v>81343</v>
          </cell>
          <cell r="B1206" t="str">
            <v>JOELHO 90 GRAUS ROSCAVEL DIAMETRO 1"</v>
          </cell>
          <cell r="C1206" t="str">
            <v xml:space="preserve">Un    </v>
          </cell>
          <cell r="D1206">
            <v>6.54</v>
          </cell>
          <cell r="E1206">
            <v>6.75</v>
          </cell>
          <cell r="F1206">
            <v>13.29</v>
          </cell>
        </row>
        <row r="1207">
          <cell r="A1207">
            <v>81350</v>
          </cell>
          <cell r="B1207" t="str">
            <v>JOELHO 90 GRAUS SOLDAVEL/ROSCAVEL DIAM.20 X 1/2"</v>
          </cell>
          <cell r="C1207" t="str">
            <v xml:space="preserve">Un    </v>
          </cell>
          <cell r="D1207">
            <v>2.83</v>
          </cell>
          <cell r="E1207">
            <v>6.13</v>
          </cell>
          <cell r="F1207">
            <v>8.9600000000000009</v>
          </cell>
        </row>
        <row r="1208">
          <cell r="A1208">
            <v>81351</v>
          </cell>
          <cell r="B1208" t="str">
            <v>JOELHO 90 GRAUS SOLDAVEL/ROSCAVEL 25 X 3/4"</v>
          </cell>
          <cell r="C1208" t="str">
            <v xml:space="preserve">Un    </v>
          </cell>
          <cell r="D1208">
            <v>4.53</v>
          </cell>
          <cell r="E1208">
            <v>6.13</v>
          </cell>
          <cell r="F1208">
            <v>10.66</v>
          </cell>
        </row>
        <row r="1209">
          <cell r="A1209">
            <v>81360</v>
          </cell>
          <cell r="B1209" t="str">
            <v>JOELHO DE REDUCAO 90 GRAUS SOLDÁVEL COM BUCHA LATAO 25X1/2"</v>
          </cell>
          <cell r="C1209" t="str">
            <v xml:space="preserve">Un    </v>
          </cell>
          <cell r="D1209">
            <v>7.67</v>
          </cell>
          <cell r="E1209">
            <v>3.5</v>
          </cell>
          <cell r="F1209">
            <v>11.17</v>
          </cell>
        </row>
        <row r="1210">
          <cell r="A1210">
            <v>81361</v>
          </cell>
          <cell r="B1210" t="str">
            <v>JOELHO DE REDUCAO 90 GRAUS SOLDAVEL/ROSCAVEL DIAM. 25X1/2"</v>
          </cell>
          <cell r="C1210" t="str">
            <v xml:space="preserve">Un    </v>
          </cell>
          <cell r="D1210">
            <v>3.22</v>
          </cell>
          <cell r="E1210">
            <v>6.13</v>
          </cell>
          <cell r="F1210">
            <v>9.35</v>
          </cell>
        </row>
        <row r="1211">
          <cell r="A1211">
            <v>81368</v>
          </cell>
          <cell r="B1211" t="str">
            <v>JOELHO 90 GRAUS SOLDAVEL COM BUCHA DE LATAO 20 X 1/2"</v>
          </cell>
          <cell r="C1211" t="str">
            <v xml:space="preserve">Un    </v>
          </cell>
          <cell r="D1211">
            <v>6.22</v>
          </cell>
          <cell r="E1211">
            <v>3.47</v>
          </cell>
          <cell r="F1211">
            <v>9.69</v>
          </cell>
        </row>
        <row r="1212">
          <cell r="A1212">
            <v>81369</v>
          </cell>
          <cell r="B1212" t="str">
            <v>JOELHO 90 GRAUS SOLDAVEL COM BUCHA DE LATAO 25 X 3/4"</v>
          </cell>
          <cell r="C1212" t="str">
            <v xml:space="preserve">Un    </v>
          </cell>
          <cell r="D1212">
            <v>6.78</v>
          </cell>
          <cell r="E1212">
            <v>3.5</v>
          </cell>
          <cell r="F1212">
            <v>10.28</v>
          </cell>
        </row>
        <row r="1213">
          <cell r="A1213">
            <v>81375</v>
          </cell>
          <cell r="B1213" t="str">
            <v>JOELHO DE REDUCAO 90 GRAUS COM ROSCA E BUCHA LATAO 3/4"X1/2"</v>
          </cell>
          <cell r="C1213" t="str">
            <v xml:space="preserve">Un    </v>
          </cell>
          <cell r="D1213">
            <v>17.54</v>
          </cell>
          <cell r="E1213">
            <v>6.75</v>
          </cell>
          <cell r="F1213">
            <v>24.29</v>
          </cell>
        </row>
        <row r="1214">
          <cell r="A1214">
            <v>81376</v>
          </cell>
          <cell r="B1214" t="str">
            <v>JOELHO DE REDUCAO 90 GRAUS SOLDÁVEL DIAM. 25 MM X 20 MM</v>
          </cell>
          <cell r="C1214" t="str">
            <v xml:space="preserve">Un    </v>
          </cell>
          <cell r="D1214">
            <v>3.3</v>
          </cell>
          <cell r="E1214">
            <v>5.52</v>
          </cell>
          <cell r="F1214">
            <v>8.82</v>
          </cell>
        </row>
        <row r="1215">
          <cell r="A1215">
            <v>81380</v>
          </cell>
          <cell r="B1215" t="str">
            <v>JOELHO 90 GRAUS C/ROSCA E BUCHA LATAO DIAM.1/2"</v>
          </cell>
          <cell r="C1215" t="str">
            <v xml:space="preserve">Un    </v>
          </cell>
          <cell r="D1215">
            <v>11.96</v>
          </cell>
          <cell r="E1215">
            <v>6.75</v>
          </cell>
          <cell r="F1215">
            <v>18.71</v>
          </cell>
        </row>
        <row r="1216">
          <cell r="A1216">
            <v>81381</v>
          </cell>
          <cell r="B1216" t="str">
            <v>JOELHO 90 GRAUS C/ROSCA E BUCHA LATAO DIAM. 3/4</v>
          </cell>
          <cell r="C1216" t="str">
            <v xml:space="preserve">Un    </v>
          </cell>
          <cell r="D1216">
            <v>17.29</v>
          </cell>
          <cell r="E1216">
            <v>6.75</v>
          </cell>
          <cell r="F1216">
            <v>24.04</v>
          </cell>
        </row>
        <row r="1217">
          <cell r="A1217">
            <v>81400</v>
          </cell>
          <cell r="B1217" t="str">
            <v>T E</v>
          </cell>
          <cell r="D1217">
            <v>0</v>
          </cell>
          <cell r="E1217">
            <v>0</v>
          </cell>
          <cell r="F1217">
            <v>0</v>
          </cell>
        </row>
        <row r="1218">
          <cell r="A1218">
            <v>81401</v>
          </cell>
          <cell r="B1218" t="str">
            <v>TE 90 GRAUS SOLDAVEL DIAMETRO 20 MM</v>
          </cell>
          <cell r="C1218" t="str">
            <v xml:space="preserve">Un    </v>
          </cell>
          <cell r="D1218">
            <v>0.9</v>
          </cell>
          <cell r="E1218">
            <v>5.83</v>
          </cell>
          <cell r="F1218">
            <v>6.73</v>
          </cell>
        </row>
        <row r="1219">
          <cell r="A1219">
            <v>81402</v>
          </cell>
          <cell r="B1219" t="str">
            <v>TE 90 GRAUS SOLDAVEL DIAMETRO 25 MM</v>
          </cell>
          <cell r="C1219" t="str">
            <v xml:space="preserve">Un    </v>
          </cell>
          <cell r="D1219">
            <v>1.36</v>
          </cell>
          <cell r="E1219">
            <v>5.83</v>
          </cell>
          <cell r="F1219">
            <v>7.19</v>
          </cell>
        </row>
        <row r="1220">
          <cell r="A1220">
            <v>81403</v>
          </cell>
          <cell r="B1220" t="str">
            <v>TE 90 GRAUS SOLDAVEL DIAMETRO 32 MM</v>
          </cell>
          <cell r="C1220" t="str">
            <v xml:space="preserve">Un    </v>
          </cell>
          <cell r="D1220">
            <v>4.49</v>
          </cell>
          <cell r="E1220">
            <v>5.83</v>
          </cell>
          <cell r="F1220">
            <v>10.32</v>
          </cell>
        </row>
        <row r="1221">
          <cell r="A1221">
            <v>81404</v>
          </cell>
          <cell r="B1221" t="str">
            <v>TE 90 GRAUS SOLDAVEL DIAMETRO 40 MM</v>
          </cell>
          <cell r="C1221" t="str">
            <v xml:space="preserve">Un    </v>
          </cell>
          <cell r="D1221">
            <v>10.87</v>
          </cell>
          <cell r="E1221">
            <v>9.2100000000000009</v>
          </cell>
          <cell r="F1221">
            <v>20.079999999999998</v>
          </cell>
        </row>
        <row r="1222">
          <cell r="A1222">
            <v>81405</v>
          </cell>
          <cell r="B1222" t="str">
            <v>TE 90 GRAUS SOLDAVEL DIAMETRO 50 MM</v>
          </cell>
          <cell r="C1222" t="str">
            <v xml:space="preserve">Un    </v>
          </cell>
          <cell r="D1222">
            <v>11.05</v>
          </cell>
          <cell r="E1222">
            <v>9.2100000000000009</v>
          </cell>
          <cell r="F1222">
            <v>20.260000000000002</v>
          </cell>
        </row>
        <row r="1223">
          <cell r="A1223">
            <v>81406</v>
          </cell>
          <cell r="B1223" t="str">
            <v>TE 90 GRAUS SOLDAVEL DIMETRO 60 MM</v>
          </cell>
          <cell r="C1223" t="str">
            <v xml:space="preserve">Un    </v>
          </cell>
          <cell r="D1223">
            <v>28.68</v>
          </cell>
          <cell r="E1223">
            <v>9.2100000000000009</v>
          </cell>
          <cell r="F1223">
            <v>37.89</v>
          </cell>
        </row>
        <row r="1224">
          <cell r="A1224">
            <v>81407</v>
          </cell>
          <cell r="B1224" t="str">
            <v>TE 90 GRAUS SOLDAVEL DIAMETRO 75 MM</v>
          </cell>
          <cell r="C1224" t="str">
            <v xml:space="preserve">Un    </v>
          </cell>
          <cell r="D1224">
            <v>62.86</v>
          </cell>
          <cell r="E1224">
            <v>13.81</v>
          </cell>
          <cell r="F1224">
            <v>76.67</v>
          </cell>
        </row>
        <row r="1225">
          <cell r="A1225">
            <v>81408</v>
          </cell>
          <cell r="B1225" t="str">
            <v>TE 90 GRAUS SOLDAVEL DIAMETRO 85 MM</v>
          </cell>
          <cell r="C1225" t="str">
            <v xml:space="preserve">Un    </v>
          </cell>
          <cell r="D1225">
            <v>85.42</v>
          </cell>
          <cell r="E1225">
            <v>13.81</v>
          </cell>
          <cell r="F1225">
            <v>99.23</v>
          </cell>
        </row>
        <row r="1226">
          <cell r="A1226">
            <v>81409</v>
          </cell>
          <cell r="B1226" t="str">
            <v>TE 90 GRAUS SOLDAVEL DIAMETRO 110 MM</v>
          </cell>
          <cell r="C1226" t="str">
            <v xml:space="preserve">Un    </v>
          </cell>
          <cell r="D1226">
            <v>141.52000000000001</v>
          </cell>
          <cell r="E1226">
            <v>16.88</v>
          </cell>
          <cell r="F1226">
            <v>158.4</v>
          </cell>
        </row>
        <row r="1227">
          <cell r="A1227">
            <v>81420</v>
          </cell>
          <cell r="B1227" t="str">
            <v>TE DE REDUCAO 90 GRAUS SOLDAVEL 25 X 20 mm</v>
          </cell>
          <cell r="C1227" t="str">
            <v xml:space="preserve">Un    </v>
          </cell>
          <cell r="D1227">
            <v>3.04</v>
          </cell>
          <cell r="E1227">
            <v>5.83</v>
          </cell>
          <cell r="F1227">
            <v>8.8699999999999992</v>
          </cell>
        </row>
        <row r="1228">
          <cell r="A1228">
            <v>81421</v>
          </cell>
          <cell r="B1228" t="str">
            <v>TE REDUCAO 90 GRAUS SOLDAVEL 32 X 25 mm</v>
          </cell>
          <cell r="C1228" t="str">
            <v xml:space="preserve">Un    </v>
          </cell>
          <cell r="D1228">
            <v>8.2100000000000009</v>
          </cell>
          <cell r="E1228">
            <v>5.83</v>
          </cell>
          <cell r="F1228">
            <v>14.04</v>
          </cell>
        </row>
        <row r="1229">
          <cell r="A1229">
            <v>81422</v>
          </cell>
          <cell r="B1229" t="str">
            <v>TE REDUCAO 90 GRAUS SOLDAVEL 40 X 32 mm</v>
          </cell>
          <cell r="C1229" t="str">
            <v xml:space="preserve">Un    </v>
          </cell>
          <cell r="D1229">
            <v>10.72</v>
          </cell>
          <cell r="E1229">
            <v>9.2100000000000009</v>
          </cell>
          <cell r="F1229">
            <v>19.93</v>
          </cell>
        </row>
        <row r="1230">
          <cell r="A1230">
            <v>81423</v>
          </cell>
          <cell r="B1230" t="str">
            <v>TE DE REDUCAO 90 GRAUS SOLDAVEL 50X20 MM</v>
          </cell>
          <cell r="C1230" t="str">
            <v xml:space="preserve">Un    </v>
          </cell>
          <cell r="D1230">
            <v>9.0399999999999991</v>
          </cell>
          <cell r="E1230">
            <v>9.2100000000000009</v>
          </cell>
          <cell r="F1230">
            <v>18.25</v>
          </cell>
        </row>
        <row r="1231">
          <cell r="A1231">
            <v>81424</v>
          </cell>
          <cell r="B1231" t="str">
            <v>TE REDUCAO 90 GRAUS SOLDAVEL 50 X 25 mm</v>
          </cell>
          <cell r="C1231" t="str">
            <v xml:space="preserve">Un    </v>
          </cell>
          <cell r="D1231">
            <v>9.6999999999999993</v>
          </cell>
          <cell r="E1231">
            <v>9.2100000000000009</v>
          </cell>
          <cell r="F1231">
            <v>18.91</v>
          </cell>
        </row>
        <row r="1232">
          <cell r="A1232">
            <v>81425</v>
          </cell>
          <cell r="B1232" t="str">
            <v>TE REDUCAO 90 GRAUS SOLDAVEL 50 X 32 mm</v>
          </cell>
          <cell r="C1232" t="str">
            <v xml:space="preserve">Un    </v>
          </cell>
          <cell r="D1232">
            <v>15.75</v>
          </cell>
          <cell r="E1232">
            <v>9.2100000000000009</v>
          </cell>
          <cell r="F1232">
            <v>24.96</v>
          </cell>
        </row>
        <row r="1233">
          <cell r="A1233">
            <v>81426</v>
          </cell>
          <cell r="B1233" t="str">
            <v>TE REDUCAO 90 GRAUS SOLDAVEL 50 X 40 mm</v>
          </cell>
          <cell r="C1233" t="str">
            <v xml:space="preserve">Un    </v>
          </cell>
          <cell r="D1233">
            <v>23.47</v>
          </cell>
          <cell r="E1233">
            <v>9.2100000000000009</v>
          </cell>
          <cell r="F1233">
            <v>32.68</v>
          </cell>
        </row>
        <row r="1234">
          <cell r="A1234">
            <v>81427</v>
          </cell>
          <cell r="B1234" t="str">
            <v>TE DE REDUCAO 90 GRAUS SOLDAVEL 75 X 50 MM</v>
          </cell>
          <cell r="C1234" t="str">
            <v xml:space="preserve">Un    </v>
          </cell>
          <cell r="D1234">
            <v>58.02</v>
          </cell>
          <cell r="E1234">
            <v>13.81</v>
          </cell>
          <cell r="F1234">
            <v>71.83</v>
          </cell>
        </row>
        <row r="1235">
          <cell r="A1235">
            <v>81428</v>
          </cell>
          <cell r="B1235" t="str">
            <v>TE DE REDUCAO 90 GRAUS SOLDAVEL 85 X 60 MM</v>
          </cell>
          <cell r="C1235" t="str">
            <v xml:space="preserve">Un    </v>
          </cell>
          <cell r="D1235">
            <v>75.47</v>
          </cell>
          <cell r="E1235">
            <v>13.81</v>
          </cell>
          <cell r="F1235">
            <v>89.28</v>
          </cell>
        </row>
        <row r="1236">
          <cell r="A1236">
            <v>81429</v>
          </cell>
          <cell r="B1236" t="str">
            <v>TE DE REDUCAO 90 GRAUS SOLDAVEL 110 X 60 MM</v>
          </cell>
          <cell r="C1236" t="str">
            <v xml:space="preserve">Un    </v>
          </cell>
          <cell r="D1236">
            <v>183.49</v>
          </cell>
          <cell r="E1236">
            <v>16.88</v>
          </cell>
          <cell r="F1236">
            <v>200.37</v>
          </cell>
        </row>
        <row r="1237">
          <cell r="A1237">
            <v>81439</v>
          </cell>
          <cell r="B1237" t="str">
            <v>TE 90 GRAUS SOLDAVEL COM ROSCA NA BOLSA CENTRAL 32 X 32 X 3/4"</v>
          </cell>
          <cell r="C1237" t="str">
            <v xml:space="preserve">Un    </v>
          </cell>
          <cell r="D1237">
            <v>11.27</v>
          </cell>
          <cell r="E1237">
            <v>6.13</v>
          </cell>
          <cell r="F1237">
            <v>17.399999999999999</v>
          </cell>
        </row>
        <row r="1238">
          <cell r="A1238">
            <v>81440</v>
          </cell>
          <cell r="B1238" t="str">
            <v>TE 90 GRAUS SOLDAVEL COM ROSCA NA BOLSA CENTRAL 25 X 25 X 1/2"</v>
          </cell>
          <cell r="C1238" t="str">
            <v xml:space="preserve">Un    </v>
          </cell>
          <cell r="D1238">
            <v>4.25</v>
          </cell>
          <cell r="E1238">
            <v>6.13</v>
          </cell>
          <cell r="F1238">
            <v>10.38</v>
          </cell>
        </row>
        <row r="1239">
          <cell r="A1239">
            <v>81441</v>
          </cell>
          <cell r="B1239" t="str">
            <v>TE 90 GR.SOLD.C/ROSCA NA BOLSA CENT.20X20X1/2"</v>
          </cell>
          <cell r="C1239" t="str">
            <v xml:space="preserve">Un    </v>
          </cell>
          <cell r="D1239">
            <v>4.3</v>
          </cell>
          <cell r="E1239">
            <v>6.13</v>
          </cell>
          <cell r="F1239">
            <v>10.43</v>
          </cell>
        </row>
        <row r="1240">
          <cell r="A1240">
            <v>81442</v>
          </cell>
          <cell r="B1240" t="str">
            <v>TE 90 GRAUS SOLDAVEL COM ROSCA NA BOLSA CENTRAL 25 X 25 X 3/4"</v>
          </cell>
          <cell r="C1240" t="str">
            <v xml:space="preserve">Un    </v>
          </cell>
          <cell r="D1240">
            <v>6.41</v>
          </cell>
          <cell r="E1240">
            <v>6.13</v>
          </cell>
          <cell r="F1240">
            <v>12.54</v>
          </cell>
        </row>
        <row r="1241">
          <cell r="A1241">
            <v>81443</v>
          </cell>
          <cell r="B1241" t="str">
            <v>TE 90 GRAUS SOLDAVEL COM BUCHA DE LATAO NA BOLSA CENTRAL 20X20X1/2"</v>
          </cell>
          <cell r="C1241" t="str">
            <v xml:space="preserve">Un    </v>
          </cell>
          <cell r="D1241">
            <v>10.220000000000001</v>
          </cell>
          <cell r="E1241">
            <v>5.83</v>
          </cell>
          <cell r="F1241">
            <v>16.05</v>
          </cell>
        </row>
        <row r="1242">
          <cell r="A1242">
            <v>81444</v>
          </cell>
          <cell r="B1242" t="str">
            <v>TE 90 GRAUS SOLDAVEL COM BUCHA DE LATAO NA BOLSA CENTRAL 25X25X3/4"</v>
          </cell>
          <cell r="C1242" t="str">
            <v xml:space="preserve">Un    </v>
          </cell>
          <cell r="D1242">
            <v>12.97</v>
          </cell>
          <cell r="E1242">
            <v>5.83</v>
          </cell>
          <cell r="F1242">
            <v>18.8</v>
          </cell>
        </row>
        <row r="1243">
          <cell r="A1243">
            <v>81445</v>
          </cell>
          <cell r="B1243" t="str">
            <v>TE 90 GRAUS SOLDAVEL COM BUCHA DE LATÃO NA BOLSA CENTRAL 25 X 25 X 1/2"</v>
          </cell>
          <cell r="C1243" t="str">
            <v xml:space="preserve">Un    </v>
          </cell>
          <cell r="D1243">
            <v>11.49</v>
          </cell>
          <cell r="E1243">
            <v>5.83</v>
          </cell>
          <cell r="F1243">
            <v>17.32</v>
          </cell>
        </row>
        <row r="1244">
          <cell r="A1244">
            <v>81460</v>
          </cell>
          <cell r="B1244" t="str">
            <v>U N I A O</v>
          </cell>
          <cell r="D1244">
            <v>0</v>
          </cell>
          <cell r="E1244">
            <v>0</v>
          </cell>
          <cell r="F1244">
            <v>0</v>
          </cell>
        </row>
        <row r="1245">
          <cell r="A1245">
            <v>81461</v>
          </cell>
          <cell r="B1245" t="str">
            <v>UNIAO SOLDAVEL DIAMETRO 20 mm</v>
          </cell>
          <cell r="C1245" t="str">
            <v xml:space="preserve">Un    </v>
          </cell>
          <cell r="D1245">
            <v>8.1300000000000008</v>
          </cell>
          <cell r="E1245">
            <v>2.76</v>
          </cell>
          <cell r="F1245">
            <v>10.89</v>
          </cell>
        </row>
        <row r="1246">
          <cell r="A1246">
            <v>81462</v>
          </cell>
          <cell r="B1246" t="str">
            <v>UNIAO SOLDAVEL DIAMETRO 25 mm</v>
          </cell>
          <cell r="C1246" t="str">
            <v xml:space="preserve">Un    </v>
          </cell>
          <cell r="D1246">
            <v>9.57</v>
          </cell>
          <cell r="E1246">
            <v>2.76</v>
          </cell>
          <cell r="F1246">
            <v>12.33</v>
          </cell>
        </row>
        <row r="1247">
          <cell r="A1247">
            <v>81463</v>
          </cell>
          <cell r="B1247" t="str">
            <v>UNIAO SOLDAVEL DIAMETRO 32 mm</v>
          </cell>
          <cell r="C1247" t="str">
            <v xml:space="preserve">Un    </v>
          </cell>
          <cell r="D1247">
            <v>17.96</v>
          </cell>
          <cell r="E1247">
            <v>2.76</v>
          </cell>
          <cell r="F1247">
            <v>20.72</v>
          </cell>
        </row>
        <row r="1248">
          <cell r="A1248">
            <v>81464</v>
          </cell>
          <cell r="B1248" t="str">
            <v>UNIAO SOLDAVEL DIAMETRO 40 mm</v>
          </cell>
          <cell r="C1248" t="str">
            <v xml:space="preserve">Un    </v>
          </cell>
          <cell r="D1248">
            <v>25.71</v>
          </cell>
          <cell r="E1248">
            <v>4.3</v>
          </cell>
          <cell r="F1248">
            <v>30.01</v>
          </cell>
        </row>
        <row r="1249">
          <cell r="A1249">
            <v>81465</v>
          </cell>
          <cell r="B1249" t="str">
            <v>UNIAO SOLDAVEL DIAMETRO 50 mm</v>
          </cell>
          <cell r="C1249" t="str">
            <v xml:space="preserve">Un    </v>
          </cell>
          <cell r="D1249">
            <v>26.27</v>
          </cell>
          <cell r="E1249">
            <v>4.3</v>
          </cell>
          <cell r="F1249">
            <v>30.57</v>
          </cell>
        </row>
        <row r="1250">
          <cell r="A1250">
            <v>81466</v>
          </cell>
          <cell r="B1250" t="str">
            <v>UNIAO SOLDAVEL DIAMETRO 60 mm</v>
          </cell>
          <cell r="C1250" t="str">
            <v xml:space="preserve">Un    </v>
          </cell>
          <cell r="D1250">
            <v>85.7</v>
          </cell>
          <cell r="E1250">
            <v>4.3</v>
          </cell>
          <cell r="F1250">
            <v>90</v>
          </cell>
        </row>
        <row r="1251">
          <cell r="A1251">
            <v>81467</v>
          </cell>
          <cell r="B1251" t="str">
            <v>UNIAO SOLDAVEL DIAMETRO 75 mm</v>
          </cell>
          <cell r="C1251" t="str">
            <v xml:space="preserve">Un    </v>
          </cell>
          <cell r="D1251">
            <v>160.36000000000001</v>
          </cell>
          <cell r="E1251">
            <v>5.83</v>
          </cell>
          <cell r="F1251">
            <v>166.19</v>
          </cell>
        </row>
        <row r="1252">
          <cell r="A1252">
            <v>81500</v>
          </cell>
          <cell r="B1252" t="str">
            <v>A D E S I V O S:</v>
          </cell>
          <cell r="D1252">
            <v>0</v>
          </cell>
          <cell r="E1252">
            <v>0</v>
          </cell>
          <cell r="F1252">
            <v>0</v>
          </cell>
        </row>
        <row r="1253">
          <cell r="A1253">
            <v>81501</v>
          </cell>
          <cell r="B1253" t="str">
            <v>ADESIVO PLASTICO - FRASCO 850 G</v>
          </cell>
          <cell r="C1253" t="str">
            <v xml:space="preserve">Un    </v>
          </cell>
          <cell r="D1253">
            <v>66.66</v>
          </cell>
          <cell r="E1253">
            <v>0</v>
          </cell>
          <cell r="F1253">
            <v>66.66</v>
          </cell>
        </row>
        <row r="1254">
          <cell r="A1254">
            <v>81502</v>
          </cell>
          <cell r="B1254" t="str">
            <v>ADESIVO PLASTICO - BISNAGA 75 G</v>
          </cell>
          <cell r="C1254" t="str">
            <v xml:space="preserve">Un    </v>
          </cell>
          <cell r="D1254">
            <v>9.23</v>
          </cell>
          <cell r="E1254">
            <v>0</v>
          </cell>
          <cell r="F1254">
            <v>9.23</v>
          </cell>
        </row>
        <row r="1255">
          <cell r="A1255">
            <v>81503</v>
          </cell>
          <cell r="B1255" t="str">
            <v>SOLUCAO LIMPADORA 200 CM3</v>
          </cell>
          <cell r="C1255" t="str">
            <v xml:space="preserve">Un    </v>
          </cell>
          <cell r="D1255">
            <v>26.73</v>
          </cell>
          <cell r="E1255">
            <v>0</v>
          </cell>
          <cell r="F1255">
            <v>26.73</v>
          </cell>
        </row>
        <row r="1256">
          <cell r="A1256">
            <v>81504</v>
          </cell>
          <cell r="B1256" t="str">
            <v>SOLUCAO LIMPADORA 1000 CM3</v>
          </cell>
          <cell r="C1256" t="str">
            <v xml:space="preserve">Un    </v>
          </cell>
          <cell r="D1256">
            <v>58.8</v>
          </cell>
          <cell r="E1256">
            <v>0</v>
          </cell>
          <cell r="F1256">
            <v>58.8</v>
          </cell>
        </row>
        <row r="1257">
          <cell r="A1257">
            <v>81535</v>
          </cell>
          <cell r="B1257" t="str">
            <v>C U R V A S</v>
          </cell>
          <cell r="D1257">
            <v>0</v>
          </cell>
          <cell r="E1257">
            <v>0</v>
          </cell>
          <cell r="F1257">
            <v>0</v>
          </cell>
        </row>
        <row r="1258">
          <cell r="A1258">
            <v>81536</v>
          </cell>
          <cell r="B1258" t="str">
            <v>CURVA 90 GRAUS SOLDAVEL DIAMETRO 20 MM</v>
          </cell>
          <cell r="C1258" t="str">
            <v xml:space="preserve">Un    </v>
          </cell>
          <cell r="D1258">
            <v>2.66</v>
          </cell>
          <cell r="E1258">
            <v>5.52</v>
          </cell>
          <cell r="F1258">
            <v>8.18</v>
          </cell>
        </row>
        <row r="1259">
          <cell r="A1259">
            <v>81537</v>
          </cell>
          <cell r="B1259" t="str">
            <v>CURVA 90 GRAUS SOLDAVEL DIAMETRO 25 MM</v>
          </cell>
          <cell r="C1259" t="str">
            <v xml:space="preserve">Un    </v>
          </cell>
          <cell r="D1259">
            <v>4.2300000000000004</v>
          </cell>
          <cell r="E1259">
            <v>5.52</v>
          </cell>
          <cell r="F1259">
            <v>9.75</v>
          </cell>
        </row>
        <row r="1260">
          <cell r="A1260">
            <v>81538</v>
          </cell>
          <cell r="B1260" t="str">
            <v>CURVA 90 GRAUS SOLDAVEL DIAMETRO 32 MM</v>
          </cell>
          <cell r="C1260" t="str">
            <v xml:space="preserve">Un    </v>
          </cell>
          <cell r="D1260">
            <v>8.76</v>
          </cell>
          <cell r="E1260">
            <v>5.52</v>
          </cell>
          <cell r="F1260">
            <v>14.28</v>
          </cell>
        </row>
        <row r="1261">
          <cell r="A1261">
            <v>81539</v>
          </cell>
          <cell r="B1261" t="str">
            <v>CURVA 90 GRAUS SOLDAVEL DIAMETRO 40 MM</v>
          </cell>
          <cell r="C1261" t="str">
            <v xml:space="preserve">Un    </v>
          </cell>
          <cell r="D1261">
            <v>15.95</v>
          </cell>
          <cell r="E1261">
            <v>8.59</v>
          </cell>
          <cell r="F1261">
            <v>24.54</v>
          </cell>
        </row>
        <row r="1262">
          <cell r="A1262">
            <v>81540</v>
          </cell>
          <cell r="B1262" t="str">
            <v>CURVA 90 GRAUS SOLDAVEL DIAMETRO 50 MM</v>
          </cell>
          <cell r="C1262" t="str">
            <v xml:space="preserve">Un    </v>
          </cell>
          <cell r="D1262">
            <v>16.420000000000002</v>
          </cell>
          <cell r="E1262">
            <v>8.59</v>
          </cell>
          <cell r="F1262">
            <v>25.01</v>
          </cell>
        </row>
        <row r="1263">
          <cell r="A1263">
            <v>81541</v>
          </cell>
          <cell r="B1263" t="str">
            <v>CURVA 90 GRAUS SOLDAVEL DIAMETRO 60 MM</v>
          </cell>
          <cell r="C1263" t="str">
            <v xml:space="preserve">Un    </v>
          </cell>
          <cell r="D1263">
            <v>36.1</v>
          </cell>
          <cell r="E1263">
            <v>8.59</v>
          </cell>
          <cell r="F1263">
            <v>44.69</v>
          </cell>
        </row>
        <row r="1264">
          <cell r="A1264">
            <v>81550</v>
          </cell>
          <cell r="B1264" t="str">
            <v>CURVA 45 GRAUS SOLDAVEL DIAMETRO 50 MM</v>
          </cell>
          <cell r="C1264" t="str">
            <v xml:space="preserve">Un    </v>
          </cell>
          <cell r="D1264">
            <v>13.52</v>
          </cell>
          <cell r="E1264">
            <v>8.59</v>
          </cell>
          <cell r="F1264">
            <v>22.11</v>
          </cell>
        </row>
        <row r="1265">
          <cell r="A1265">
            <v>81551</v>
          </cell>
          <cell r="B1265" t="str">
            <v>CURVA 45 GRAUS SOLDAVEL DIAMETRO 75 MM</v>
          </cell>
          <cell r="C1265" t="str">
            <v xml:space="preserve">Un    </v>
          </cell>
          <cell r="D1265">
            <v>40.92</v>
          </cell>
          <cell r="E1265">
            <v>11.36</v>
          </cell>
          <cell r="F1265">
            <v>52.28</v>
          </cell>
        </row>
        <row r="1266">
          <cell r="A1266">
            <v>81570</v>
          </cell>
          <cell r="B1266" t="str">
            <v>C R U Z E T A S</v>
          </cell>
          <cell r="D1266">
            <v>0</v>
          </cell>
          <cell r="E1266">
            <v>0</v>
          </cell>
          <cell r="F1266">
            <v>0</v>
          </cell>
        </row>
        <row r="1267">
          <cell r="A1267">
            <v>81571</v>
          </cell>
          <cell r="B1267" t="str">
            <v>CRUZETA SOLDAVEL DIAMETRO 25 mm</v>
          </cell>
          <cell r="C1267" t="str">
            <v xml:space="preserve">Un    </v>
          </cell>
          <cell r="D1267">
            <v>8.6999999999999993</v>
          </cell>
          <cell r="E1267">
            <v>7.98</v>
          </cell>
          <cell r="F1267">
            <v>16.68</v>
          </cell>
        </row>
        <row r="1268">
          <cell r="A1268">
            <v>81572</v>
          </cell>
          <cell r="B1268" t="str">
            <v>CRUZETA SOLDAVEL DIAMETRO 50 mm</v>
          </cell>
          <cell r="C1268" t="str">
            <v xml:space="preserve">Un    </v>
          </cell>
          <cell r="D1268">
            <v>28.49</v>
          </cell>
          <cell r="E1268">
            <v>12.28</v>
          </cell>
          <cell r="F1268">
            <v>40.770000000000003</v>
          </cell>
        </row>
        <row r="1269">
          <cell r="A1269">
            <v>81580</v>
          </cell>
          <cell r="B1269" t="str">
            <v>PLUG</v>
          </cell>
          <cell r="C1269" t="str">
            <v xml:space="preserve">S/U   </v>
          </cell>
          <cell r="D1269">
            <v>0</v>
          </cell>
          <cell r="E1269">
            <v>0</v>
          </cell>
          <cell r="F1269">
            <v>0</v>
          </cell>
        </row>
        <row r="1270">
          <cell r="A1270">
            <v>81581</v>
          </cell>
          <cell r="B1270" t="str">
            <v>PLUG PVC COM ROSCA 1/2"</v>
          </cell>
          <cell r="C1270" t="str">
            <v xml:space="preserve">Un    </v>
          </cell>
          <cell r="D1270">
            <v>0.95</v>
          </cell>
          <cell r="E1270">
            <v>2.76</v>
          </cell>
          <cell r="F1270">
            <v>3.71</v>
          </cell>
        </row>
        <row r="1271">
          <cell r="A1271">
            <v>81600</v>
          </cell>
          <cell r="B1271" t="str">
            <v>E S G O T O   S A N I T A R I O</v>
          </cell>
          <cell r="D1271">
            <v>0</v>
          </cell>
          <cell r="E1271">
            <v>0</v>
          </cell>
          <cell r="F1271">
            <v>0</v>
          </cell>
        </row>
        <row r="1272">
          <cell r="A1272">
            <v>81601</v>
          </cell>
          <cell r="B1272" t="str">
            <v>B U C H A S</v>
          </cell>
          <cell r="D1272">
            <v>0</v>
          </cell>
          <cell r="E1272">
            <v>0</v>
          </cell>
          <cell r="F1272">
            <v>0</v>
          </cell>
        </row>
        <row r="1273">
          <cell r="A1273">
            <v>81602</v>
          </cell>
          <cell r="B1273" t="str">
            <v>BUCHA DE REDUCAO LONGA 50 X 40 MM - (ESGOTO)</v>
          </cell>
          <cell r="C1273" t="str">
            <v xml:space="preserve">Un    </v>
          </cell>
          <cell r="D1273">
            <v>2.23</v>
          </cell>
          <cell r="E1273">
            <v>4.3</v>
          </cell>
          <cell r="F1273">
            <v>6.53</v>
          </cell>
        </row>
        <row r="1274">
          <cell r="A1274">
            <v>81640</v>
          </cell>
          <cell r="B1274" t="str">
            <v>C A P</v>
          </cell>
          <cell r="D1274">
            <v>0</v>
          </cell>
          <cell r="E1274">
            <v>0</v>
          </cell>
          <cell r="F1274">
            <v>0</v>
          </cell>
        </row>
        <row r="1275">
          <cell r="A1275">
            <v>81641</v>
          </cell>
          <cell r="B1275" t="str">
            <v>CAP DIAMETRO 50 MM ESGOTO PRIMARIO</v>
          </cell>
          <cell r="C1275" t="str">
            <v xml:space="preserve">Un    </v>
          </cell>
          <cell r="D1275">
            <v>4.6500000000000004</v>
          </cell>
          <cell r="E1275">
            <v>2.15</v>
          </cell>
          <cell r="F1275">
            <v>6.8</v>
          </cell>
        </row>
        <row r="1276">
          <cell r="A1276">
            <v>81642</v>
          </cell>
          <cell r="B1276" t="str">
            <v>CAP DIAMETRO 75 MM ESGOTO PRIMARIO</v>
          </cell>
          <cell r="C1276" t="str">
            <v xml:space="preserve">Un    </v>
          </cell>
          <cell r="D1276">
            <v>7.43</v>
          </cell>
          <cell r="E1276">
            <v>2.76</v>
          </cell>
          <cell r="F1276">
            <v>10.19</v>
          </cell>
        </row>
        <row r="1277">
          <cell r="A1277">
            <v>81643</v>
          </cell>
          <cell r="B1277" t="str">
            <v>CAP DIAMETRO 100 MM ESGOTO PRIMARIO</v>
          </cell>
          <cell r="C1277" t="str">
            <v xml:space="preserve">Un    </v>
          </cell>
          <cell r="D1277">
            <v>11.52</v>
          </cell>
          <cell r="E1277">
            <v>3.69</v>
          </cell>
          <cell r="F1277">
            <v>15.21</v>
          </cell>
        </row>
        <row r="1278">
          <cell r="A1278">
            <v>81660</v>
          </cell>
          <cell r="B1278" t="str">
            <v>C O R P O  DE C A I X A  S I F O N A D A/R A L O</v>
          </cell>
          <cell r="D1278">
            <v>0</v>
          </cell>
          <cell r="E1278">
            <v>0</v>
          </cell>
          <cell r="F1278">
            <v>0</v>
          </cell>
        </row>
        <row r="1279">
          <cell r="A1279">
            <v>81661</v>
          </cell>
          <cell r="B1279" t="str">
            <v>CORPO CAIXA SIFONADA DIAM. 100 X 100 X 50</v>
          </cell>
          <cell r="C1279" t="str">
            <v xml:space="preserve">Un    </v>
          </cell>
          <cell r="D1279">
            <v>20.92</v>
          </cell>
          <cell r="E1279">
            <v>6.75</v>
          </cell>
          <cell r="F1279">
            <v>27.67</v>
          </cell>
        </row>
        <row r="1280">
          <cell r="A1280">
            <v>81662</v>
          </cell>
          <cell r="B1280" t="str">
            <v>CORPO CAIXA SIFONADA DIAM. 100 X 150 X 50</v>
          </cell>
          <cell r="C1280" t="str">
            <v xml:space="preserve">Un    </v>
          </cell>
          <cell r="D1280">
            <v>22.17</v>
          </cell>
          <cell r="E1280">
            <v>6.75</v>
          </cell>
          <cell r="F1280">
            <v>28.92</v>
          </cell>
        </row>
        <row r="1281">
          <cell r="A1281">
            <v>81663</v>
          </cell>
          <cell r="B1281" t="str">
            <v>CORPO CAIXA SIFONADA DIAM. 150 X 150 X 50</v>
          </cell>
          <cell r="C1281" t="str">
            <v xml:space="preserve">Un    </v>
          </cell>
          <cell r="D1281">
            <v>37.04</v>
          </cell>
          <cell r="E1281">
            <v>6.75</v>
          </cell>
          <cell r="F1281">
            <v>43.79</v>
          </cell>
        </row>
        <row r="1282">
          <cell r="A1282">
            <v>81664</v>
          </cell>
          <cell r="B1282" t="str">
            <v>CORPO CAIXA SIFONADA DIAM. 150 X 185 X 75</v>
          </cell>
          <cell r="C1282" t="str">
            <v xml:space="preserve">Un    </v>
          </cell>
          <cell r="D1282">
            <v>45.77</v>
          </cell>
          <cell r="E1282">
            <v>6.75</v>
          </cell>
          <cell r="F1282">
            <v>52.52</v>
          </cell>
        </row>
        <row r="1283">
          <cell r="A1283">
            <v>81665</v>
          </cell>
          <cell r="B1283" t="str">
            <v>CORPO CAIXA SIFONADA DIAM. 250 X 172 X 50</v>
          </cell>
          <cell r="C1283" t="str">
            <v xml:space="preserve">Un    </v>
          </cell>
          <cell r="D1283">
            <v>59.7</v>
          </cell>
          <cell r="E1283">
            <v>6.75</v>
          </cell>
          <cell r="F1283">
            <v>66.45</v>
          </cell>
        </row>
        <row r="1284">
          <cell r="A1284">
            <v>81666</v>
          </cell>
          <cell r="B1284" t="str">
            <v>CORPO CAIXA SIFONADA DIAM. 250 X 230 X 75</v>
          </cell>
          <cell r="C1284" t="str">
            <v xml:space="preserve">Un    </v>
          </cell>
          <cell r="D1284">
            <v>64.41</v>
          </cell>
          <cell r="E1284">
            <v>6.75</v>
          </cell>
          <cell r="F1284">
            <v>71.16</v>
          </cell>
        </row>
        <row r="1285">
          <cell r="A1285">
            <v>81679</v>
          </cell>
          <cell r="B1285" t="str">
            <v>CORPO RALO SIFONADO CONICO DIAM. 100 X 40</v>
          </cell>
          <cell r="C1285" t="str">
            <v xml:space="preserve">Un    </v>
          </cell>
          <cell r="D1285">
            <v>6.19</v>
          </cell>
          <cell r="E1285">
            <v>6.75</v>
          </cell>
          <cell r="F1285">
            <v>12.94</v>
          </cell>
        </row>
        <row r="1286">
          <cell r="A1286">
            <v>81680</v>
          </cell>
          <cell r="B1286" t="str">
            <v>CORPO RALO SECO CONICO DIAM. 100 X 40 MM</v>
          </cell>
          <cell r="C1286" t="str">
            <v xml:space="preserve">Un    </v>
          </cell>
          <cell r="D1286">
            <v>8.44</v>
          </cell>
          <cell r="E1286">
            <v>6.75</v>
          </cell>
          <cell r="F1286">
            <v>15.19</v>
          </cell>
        </row>
        <row r="1287">
          <cell r="A1287">
            <v>81681</v>
          </cell>
          <cell r="B1287" t="str">
            <v>CORPO RALO SECO CILINDRICO 100 X 40</v>
          </cell>
          <cell r="C1287" t="str">
            <v xml:space="preserve">Un    </v>
          </cell>
          <cell r="D1287">
            <v>9.77</v>
          </cell>
          <cell r="E1287">
            <v>6.75</v>
          </cell>
          <cell r="F1287">
            <v>16.52</v>
          </cell>
        </row>
        <row r="1288">
          <cell r="A1288">
            <v>81690</v>
          </cell>
          <cell r="B1288" t="str">
            <v>CORPO RALO SIFONADO CILINDRICO 100 X 40</v>
          </cell>
          <cell r="C1288" t="str">
            <v xml:space="preserve">Un    </v>
          </cell>
          <cell r="D1288">
            <v>11.24</v>
          </cell>
          <cell r="E1288">
            <v>6.75</v>
          </cell>
          <cell r="F1288">
            <v>17.989999999999998</v>
          </cell>
        </row>
        <row r="1289">
          <cell r="A1289">
            <v>81691</v>
          </cell>
          <cell r="B1289" t="str">
            <v>CORPO RALO SIFONADO QUADRADO 100 X 53 X 40</v>
          </cell>
          <cell r="C1289" t="str">
            <v xml:space="preserve">Un    </v>
          </cell>
          <cell r="D1289">
            <v>10</v>
          </cell>
          <cell r="E1289">
            <v>6.75</v>
          </cell>
          <cell r="F1289">
            <v>16.75</v>
          </cell>
        </row>
        <row r="1290">
          <cell r="A1290">
            <v>81695</v>
          </cell>
          <cell r="B1290" t="str">
            <v>PROLONGAMENTO PARA CAIXA SIFONADA 100 MM</v>
          </cell>
          <cell r="C1290" t="str">
            <v xml:space="preserve">M     </v>
          </cell>
          <cell r="D1290">
            <v>15.49</v>
          </cell>
          <cell r="E1290">
            <v>15.95</v>
          </cell>
          <cell r="F1290">
            <v>31.44</v>
          </cell>
        </row>
        <row r="1291">
          <cell r="A1291">
            <v>81696</v>
          </cell>
          <cell r="B1291" t="str">
            <v>PROLONGAMENTO PARA CAIXA SIFONADA 150 MM</v>
          </cell>
          <cell r="C1291" t="str">
            <v xml:space="preserve">M     </v>
          </cell>
          <cell r="D1291">
            <v>38.57</v>
          </cell>
          <cell r="E1291">
            <v>17.18</v>
          </cell>
          <cell r="F1291">
            <v>55.75</v>
          </cell>
        </row>
        <row r="1292">
          <cell r="A1292">
            <v>81697</v>
          </cell>
          <cell r="B1292" t="str">
            <v>PROLONGAMENTO PARA CAIXA SIFONADA 250 MM</v>
          </cell>
          <cell r="C1292" t="str">
            <v xml:space="preserve">M     </v>
          </cell>
          <cell r="D1292">
            <v>79.12</v>
          </cell>
          <cell r="E1292">
            <v>18.41</v>
          </cell>
          <cell r="F1292">
            <v>97.53</v>
          </cell>
        </row>
        <row r="1293">
          <cell r="A1293">
            <v>81700</v>
          </cell>
          <cell r="B1293" t="str">
            <v>C U R V A S</v>
          </cell>
          <cell r="D1293">
            <v>0</v>
          </cell>
          <cell r="E1293">
            <v>0</v>
          </cell>
          <cell r="F1293">
            <v>0</v>
          </cell>
        </row>
        <row r="1294">
          <cell r="A1294">
            <v>81701</v>
          </cell>
          <cell r="B1294" t="str">
            <v>CURVA 45 GRAUS DIAMETRO 40 MM (ESGOTO)</v>
          </cell>
          <cell r="C1294" t="str">
            <v xml:space="preserve">Un    </v>
          </cell>
          <cell r="D1294">
            <v>5.01</v>
          </cell>
          <cell r="E1294">
            <v>7.67</v>
          </cell>
          <cell r="F1294">
            <v>12.68</v>
          </cell>
        </row>
        <row r="1295">
          <cell r="A1295">
            <v>81702</v>
          </cell>
          <cell r="B1295" t="str">
            <v>CURVA 45 GRAUS DIAMETRO 100 MM (ESGOTO)</v>
          </cell>
          <cell r="C1295" t="str">
            <v xml:space="preserve">Un    </v>
          </cell>
          <cell r="D1295">
            <v>30.76</v>
          </cell>
          <cell r="E1295">
            <v>10.130000000000001</v>
          </cell>
          <cell r="F1295">
            <v>40.89</v>
          </cell>
        </row>
        <row r="1296">
          <cell r="A1296">
            <v>81730</v>
          </cell>
          <cell r="B1296" t="str">
            <v>CURVA 90 GRAUS CURTA DIAM. 40 MM (ESGOTO)</v>
          </cell>
          <cell r="C1296" t="str">
            <v xml:space="preserve">Un    </v>
          </cell>
          <cell r="D1296">
            <v>5.84</v>
          </cell>
          <cell r="E1296">
            <v>8.59</v>
          </cell>
          <cell r="F1296">
            <v>14.43</v>
          </cell>
        </row>
        <row r="1297">
          <cell r="A1297">
            <v>81731</v>
          </cell>
          <cell r="B1297" t="str">
            <v>CURVA 90 GRAUS CURTA DIAM. 50 MM (ESGOTO)</v>
          </cell>
          <cell r="C1297" t="str">
            <v xml:space="preserve">Un    </v>
          </cell>
          <cell r="D1297">
            <v>11.56</v>
          </cell>
          <cell r="E1297">
            <v>8.59</v>
          </cell>
          <cell r="F1297">
            <v>20.149999999999999</v>
          </cell>
        </row>
        <row r="1298">
          <cell r="A1298">
            <v>81732</v>
          </cell>
          <cell r="B1298" t="str">
            <v>CURVA 90 GRAUS CURTA DIAM. 75 MM (ESGOTO)</v>
          </cell>
          <cell r="C1298" t="str">
            <v xml:space="preserve">Un    </v>
          </cell>
          <cell r="D1298">
            <v>23.95</v>
          </cell>
          <cell r="E1298">
            <v>11.05</v>
          </cell>
          <cell r="F1298">
            <v>35</v>
          </cell>
        </row>
        <row r="1299">
          <cell r="A1299">
            <v>81733</v>
          </cell>
          <cell r="B1299" t="str">
            <v>CURVA 90 GRAUS CURTA DIAM. 100 MM (ESGOTO)</v>
          </cell>
          <cell r="C1299" t="str">
            <v xml:space="preserve">Un    </v>
          </cell>
          <cell r="D1299">
            <v>32.270000000000003</v>
          </cell>
          <cell r="E1299">
            <v>13.81</v>
          </cell>
          <cell r="F1299">
            <v>46.08</v>
          </cell>
        </row>
        <row r="1300">
          <cell r="A1300">
            <v>81734</v>
          </cell>
          <cell r="B1300" t="str">
            <v>CURVA 90 GRAUS LONGA DIAM. 40 MM (ESGOTO)</v>
          </cell>
          <cell r="C1300" t="str">
            <v xml:space="preserve">Un    </v>
          </cell>
          <cell r="D1300">
            <v>5.59</v>
          </cell>
          <cell r="E1300">
            <v>8.59</v>
          </cell>
          <cell r="F1300">
            <v>14.18</v>
          </cell>
        </row>
        <row r="1301">
          <cell r="A1301">
            <v>81735</v>
          </cell>
          <cell r="B1301" t="str">
            <v>CURVA 90 GRAUS LONGA DIAM. 50 MM (ESGOTO)</v>
          </cell>
          <cell r="C1301" t="str">
            <v xml:space="preserve">Un    </v>
          </cell>
          <cell r="D1301">
            <v>12.9</v>
          </cell>
          <cell r="E1301">
            <v>8.59</v>
          </cell>
          <cell r="F1301">
            <v>21.49</v>
          </cell>
        </row>
        <row r="1302">
          <cell r="A1302">
            <v>81736</v>
          </cell>
          <cell r="B1302" t="str">
            <v>CURVA 90 GRAUS LONGA DIAM. 75 MM (ESGOTO)</v>
          </cell>
          <cell r="C1302" t="str">
            <v xml:space="preserve">Un    </v>
          </cell>
          <cell r="D1302">
            <v>30.21</v>
          </cell>
          <cell r="E1302">
            <v>11.05</v>
          </cell>
          <cell r="F1302">
            <v>41.26</v>
          </cell>
        </row>
        <row r="1303">
          <cell r="A1303">
            <v>81737</v>
          </cell>
          <cell r="B1303" t="str">
            <v>CURVA 90 GRAUS LONGA DIAM. 100 MM (ESGOTO)</v>
          </cell>
          <cell r="C1303" t="str">
            <v xml:space="preserve">Un    </v>
          </cell>
          <cell r="D1303">
            <v>51.65</v>
          </cell>
          <cell r="E1303">
            <v>13.81</v>
          </cell>
          <cell r="F1303">
            <v>65.459999999999994</v>
          </cell>
        </row>
        <row r="1304">
          <cell r="A1304">
            <v>81750</v>
          </cell>
          <cell r="B1304" t="str">
            <v>G R E L H A S</v>
          </cell>
          <cell r="D1304">
            <v>0</v>
          </cell>
          <cell r="E1304">
            <v>0</v>
          </cell>
          <cell r="F1304">
            <v>0</v>
          </cell>
        </row>
        <row r="1305">
          <cell r="A1305">
            <v>81751</v>
          </cell>
          <cell r="B1305" t="str">
            <v>GRELHA QUADRADA ACO INOX ROTATIVO DIAM.100 MM</v>
          </cell>
          <cell r="C1305" t="str">
            <v xml:space="preserve">Un    </v>
          </cell>
          <cell r="D1305">
            <v>25.44</v>
          </cell>
          <cell r="E1305">
            <v>2.46</v>
          </cell>
          <cell r="F1305">
            <v>27.9</v>
          </cell>
        </row>
        <row r="1306">
          <cell r="A1306">
            <v>81752</v>
          </cell>
          <cell r="B1306" t="str">
            <v>GRELHA QUADRADA ACO INOX ROTATIVO DIAM.150 MM</v>
          </cell>
          <cell r="C1306" t="str">
            <v xml:space="preserve">Un    </v>
          </cell>
          <cell r="D1306">
            <v>51.19</v>
          </cell>
          <cell r="E1306">
            <v>2.46</v>
          </cell>
          <cell r="F1306">
            <v>53.65</v>
          </cell>
        </row>
        <row r="1307">
          <cell r="A1307">
            <v>81760</v>
          </cell>
          <cell r="B1307" t="str">
            <v>GRELHA QUADRADA ACO INOX SIMP. DIAM. 100 MM</v>
          </cell>
          <cell r="C1307" t="str">
            <v xml:space="preserve">Un    </v>
          </cell>
          <cell r="D1307">
            <v>17.100000000000001</v>
          </cell>
          <cell r="E1307">
            <v>2.46</v>
          </cell>
          <cell r="F1307">
            <v>19.559999999999999</v>
          </cell>
        </row>
        <row r="1308">
          <cell r="A1308">
            <v>81761</v>
          </cell>
          <cell r="B1308" t="str">
            <v>GRELHA QUADRADA ACO INOX SIMPLES DIAM.150 MM</v>
          </cell>
          <cell r="C1308" t="str">
            <v xml:space="preserve">Un    </v>
          </cell>
          <cell r="D1308">
            <v>34.39</v>
          </cell>
          <cell r="E1308">
            <v>2.46</v>
          </cell>
          <cell r="F1308">
            <v>36.85</v>
          </cell>
        </row>
        <row r="1309">
          <cell r="A1309">
            <v>81770</v>
          </cell>
          <cell r="B1309" t="str">
            <v>GRELHA QUADRADA BRANCA DIAM. 100 MM</v>
          </cell>
          <cell r="C1309" t="str">
            <v xml:space="preserve">Un    </v>
          </cell>
          <cell r="D1309">
            <v>5.36</v>
          </cell>
          <cell r="E1309">
            <v>2.46</v>
          </cell>
          <cell r="F1309">
            <v>7.82</v>
          </cell>
        </row>
        <row r="1310">
          <cell r="A1310">
            <v>81771</v>
          </cell>
          <cell r="B1310" t="str">
            <v>GRELHA QUADRADA BRANCA DIAM. 150 MM</v>
          </cell>
          <cell r="C1310" t="str">
            <v xml:space="preserve">Un    </v>
          </cell>
          <cell r="D1310">
            <v>9.43</v>
          </cell>
          <cell r="E1310">
            <v>2.46</v>
          </cell>
          <cell r="F1310">
            <v>11.89</v>
          </cell>
        </row>
        <row r="1311">
          <cell r="A1311">
            <v>81778</v>
          </cell>
          <cell r="B1311" t="str">
            <v>GRELHA QUADRADA CROMADA DIAM. 150 MM</v>
          </cell>
          <cell r="C1311" t="str">
            <v xml:space="preserve">Un    </v>
          </cell>
          <cell r="D1311">
            <v>27.98</v>
          </cell>
          <cell r="E1311">
            <v>2.46</v>
          </cell>
          <cell r="F1311">
            <v>30.44</v>
          </cell>
        </row>
        <row r="1312">
          <cell r="A1312">
            <v>81779</v>
          </cell>
          <cell r="B1312" t="str">
            <v>GRELHA QUADRADA CROMADA DIAMETRO 100 MM</v>
          </cell>
          <cell r="C1312" t="str">
            <v xml:space="preserve">Un    </v>
          </cell>
          <cell r="D1312">
            <v>15.97</v>
          </cell>
          <cell r="E1312">
            <v>2.46</v>
          </cell>
          <cell r="F1312">
            <v>18.43</v>
          </cell>
        </row>
        <row r="1313">
          <cell r="A1313">
            <v>81783</v>
          </cell>
          <cell r="B1313" t="str">
            <v>GRELHA REDONDA ACO INOX ROTATIVA DIAM. 100 MM</v>
          </cell>
          <cell r="C1313" t="str">
            <v xml:space="preserve">Un    </v>
          </cell>
          <cell r="D1313">
            <v>25.28</v>
          </cell>
          <cell r="E1313">
            <v>2.46</v>
          </cell>
          <cell r="F1313">
            <v>27.74</v>
          </cell>
        </row>
        <row r="1314">
          <cell r="A1314">
            <v>81784</v>
          </cell>
          <cell r="B1314" t="str">
            <v>GRELHA REDONDA ACO INOX ROTATIVA DIAM. 150 MM</v>
          </cell>
          <cell r="C1314" t="str">
            <v xml:space="preserve">Un    </v>
          </cell>
          <cell r="D1314">
            <v>44.13</v>
          </cell>
          <cell r="E1314">
            <v>2.46</v>
          </cell>
          <cell r="F1314">
            <v>46.59</v>
          </cell>
        </row>
        <row r="1315">
          <cell r="A1315">
            <v>81785</v>
          </cell>
          <cell r="B1315" t="str">
            <v>GRELHA REDONDA ACO INOX SIMPLES DIAM. 100 MM</v>
          </cell>
          <cell r="C1315" t="str">
            <v xml:space="preserve">Un    </v>
          </cell>
          <cell r="D1315">
            <v>20.57</v>
          </cell>
          <cell r="E1315">
            <v>2.46</v>
          </cell>
          <cell r="F1315">
            <v>23.03</v>
          </cell>
        </row>
        <row r="1316">
          <cell r="A1316">
            <v>81786</v>
          </cell>
          <cell r="B1316" t="str">
            <v>GRELHA REDONDA ACO INOX SIMPLES DIAM. 150 MM</v>
          </cell>
          <cell r="C1316" t="str">
            <v xml:space="preserve">Un    </v>
          </cell>
          <cell r="D1316">
            <v>20.57</v>
          </cell>
          <cell r="E1316">
            <v>2.46</v>
          </cell>
          <cell r="F1316">
            <v>23.03</v>
          </cell>
        </row>
        <row r="1317">
          <cell r="A1317">
            <v>81790</v>
          </cell>
          <cell r="B1317" t="str">
            <v>GRELHA REDONDA BRANCA DIAM. 100 MM</v>
          </cell>
          <cell r="C1317" t="str">
            <v xml:space="preserve">Un    </v>
          </cell>
          <cell r="D1317">
            <v>3.97</v>
          </cell>
          <cell r="E1317">
            <v>2.46</v>
          </cell>
          <cell r="F1317">
            <v>6.43</v>
          </cell>
        </row>
        <row r="1318">
          <cell r="A1318">
            <v>81791</v>
          </cell>
          <cell r="B1318" t="str">
            <v>GRELHA REDONDA BRANCA DIAM. 150 MM</v>
          </cell>
          <cell r="C1318" t="str">
            <v xml:space="preserve">Un    </v>
          </cell>
          <cell r="D1318">
            <v>6.33</v>
          </cell>
          <cell r="E1318">
            <v>2.46</v>
          </cell>
          <cell r="F1318">
            <v>8.7899999999999991</v>
          </cell>
        </row>
        <row r="1319">
          <cell r="A1319">
            <v>81792</v>
          </cell>
          <cell r="B1319" t="str">
            <v>GRELHA REDONDA CROMADA DIAM.100 MM</v>
          </cell>
          <cell r="C1319" t="str">
            <v xml:space="preserve">Un    </v>
          </cell>
          <cell r="D1319">
            <v>11.73</v>
          </cell>
          <cell r="E1319">
            <v>2.46</v>
          </cell>
          <cell r="F1319">
            <v>14.19</v>
          </cell>
        </row>
        <row r="1320">
          <cell r="A1320">
            <v>81793</v>
          </cell>
          <cell r="B1320" t="str">
            <v>GRELHA REDONDA CROMADA DIAM.150 MM</v>
          </cell>
          <cell r="C1320" t="str">
            <v xml:space="preserve">Un    </v>
          </cell>
          <cell r="D1320">
            <v>24.91</v>
          </cell>
          <cell r="E1320">
            <v>2.46</v>
          </cell>
          <cell r="F1320">
            <v>27.37</v>
          </cell>
        </row>
        <row r="1321">
          <cell r="A1321">
            <v>81810</v>
          </cell>
          <cell r="B1321" t="str">
            <v>D I V E R S O S</v>
          </cell>
          <cell r="D1321">
            <v>0</v>
          </cell>
          <cell r="E1321">
            <v>0</v>
          </cell>
          <cell r="F1321">
            <v>0</v>
          </cell>
        </row>
        <row r="1322">
          <cell r="A1322">
            <v>81811</v>
          </cell>
          <cell r="B1322" t="str">
            <v>HIDROMETRO DIAM.RAMAL = 25 MM VAZAO =1,5  A 3 M3</v>
          </cell>
          <cell r="C1322" t="str">
            <v xml:space="preserve">Un    </v>
          </cell>
          <cell r="D1322">
            <v>132.68</v>
          </cell>
          <cell r="E1322">
            <v>15.35</v>
          </cell>
          <cell r="F1322">
            <v>148.03</v>
          </cell>
        </row>
        <row r="1323">
          <cell r="A1323">
            <v>81815</v>
          </cell>
          <cell r="B1323" t="str">
            <v>KIT CAVALETE D=25MM P/HIDRÔMETRO 1,5-3,0-5,0 M3/MURETA/CAIXA</v>
          </cell>
          <cell r="C1323" t="str">
            <v xml:space="preserve">Un    </v>
          </cell>
          <cell r="D1323">
            <v>195.24</v>
          </cell>
          <cell r="E1323">
            <v>106.05</v>
          </cell>
          <cell r="F1323">
            <v>301.29000000000002</v>
          </cell>
        </row>
        <row r="1324">
          <cell r="A1324">
            <v>81819</v>
          </cell>
          <cell r="B1324" t="str">
            <v>BOMBA SUBMERSA VIBRATÓRIA</v>
          </cell>
          <cell r="C1324" t="str">
            <v xml:space="preserve">Un    </v>
          </cell>
          <cell r="D1324">
            <v>529</v>
          </cell>
          <cell r="E1324">
            <v>15.35</v>
          </cell>
          <cell r="F1324">
            <v>544.35</v>
          </cell>
        </row>
        <row r="1325">
          <cell r="A1325">
            <v>81822</v>
          </cell>
          <cell r="B1325" t="str">
            <v>CAIXA DE PASSAGEM 40X40X80CM (MEDIDAS INTERNAS) SEM TAMPA</v>
          </cell>
          <cell r="C1325" t="str">
            <v xml:space="preserve">un    </v>
          </cell>
          <cell r="D1325">
            <v>112.61</v>
          </cell>
          <cell r="E1325">
            <v>154.55000000000001</v>
          </cell>
          <cell r="F1325">
            <v>267.16000000000003</v>
          </cell>
        </row>
        <row r="1326">
          <cell r="A1326">
            <v>81823</v>
          </cell>
          <cell r="B1326" t="str">
            <v>TAMPA PARA CAIXA PASSAGEM FERRO FUNDIDO T-33 - TRÁFEGO PESADO</v>
          </cell>
          <cell r="C1326" t="str">
            <v xml:space="preserve">Un    </v>
          </cell>
          <cell r="D1326">
            <v>231.13</v>
          </cell>
          <cell r="E1326">
            <v>19.989999999999998</v>
          </cell>
          <cell r="F1326">
            <v>251.12</v>
          </cell>
        </row>
        <row r="1327">
          <cell r="A1327">
            <v>81824</v>
          </cell>
          <cell r="B1327" t="str">
            <v>CAIXA DE AREIA 40X40X80CM (MEDIDAS INTERNAS), FUNDO DE BRITA COM GRELHA METÁLICA FERRO CHATO PADRÃO GOINFRA</v>
          </cell>
          <cell r="C1327" t="str">
            <v xml:space="preserve">un    </v>
          </cell>
          <cell r="D1327">
            <v>237.72</v>
          </cell>
          <cell r="E1327">
            <v>160.01</v>
          </cell>
          <cell r="F1327">
            <v>397.73</v>
          </cell>
        </row>
        <row r="1328">
          <cell r="A1328">
            <v>81825</v>
          </cell>
          <cell r="B1328" t="str">
            <v>CAIXA DE PASSAGEM 60X60X80 CM (MEDIDAS INTERNAS) SEM TAMPA</v>
          </cell>
          <cell r="C1328" t="str">
            <v xml:space="preserve">Un    </v>
          </cell>
          <cell r="D1328">
            <v>160.06</v>
          </cell>
          <cell r="E1328">
            <v>220.99</v>
          </cell>
          <cell r="F1328">
            <v>381.05</v>
          </cell>
        </row>
        <row r="1329">
          <cell r="A1329">
            <v>81826</v>
          </cell>
          <cell r="B1329" t="str">
            <v>TAMPA EM CONCRETO ARMADO 25 MPA E=5CM PARA A CAIXA DE PASSAGEM 60X60CM</v>
          </cell>
          <cell r="C1329" t="str">
            <v xml:space="preserve">Un    </v>
          </cell>
          <cell r="D1329">
            <v>68.89</v>
          </cell>
          <cell r="E1329">
            <v>12.48</v>
          </cell>
          <cell r="F1329">
            <v>81.37</v>
          </cell>
        </row>
        <row r="1330">
          <cell r="A1330">
            <v>81827</v>
          </cell>
          <cell r="B1330" t="str">
            <v>CAIXA DE AREIA 60X60X80CM (MEDIDAS INTERNAS) FUNDO DE BRITA SEM TAMPA</v>
          </cell>
          <cell r="C1330" t="str">
            <v xml:space="preserve">Un    </v>
          </cell>
          <cell r="D1330">
            <v>152.58000000000001</v>
          </cell>
          <cell r="E1330">
            <v>201.47</v>
          </cell>
          <cell r="F1330">
            <v>354.05</v>
          </cell>
        </row>
        <row r="1331">
          <cell r="A1331">
            <v>81828</v>
          </cell>
          <cell r="B1331" t="str">
            <v>CAIXA DE AREIA 60X60X80CM (MEDIDAS INTERNAS) FUNDO DE BRITA COM GRELHA METÁLICA FERRO CHATO PADRÃO GOINFRA</v>
          </cell>
          <cell r="C1331" t="str">
            <v xml:space="preserve">Un    </v>
          </cell>
          <cell r="D1331">
            <v>403.96</v>
          </cell>
          <cell r="E1331">
            <v>230.82</v>
          </cell>
          <cell r="F1331">
            <v>634.78</v>
          </cell>
        </row>
        <row r="1332">
          <cell r="A1332">
            <v>81829</v>
          </cell>
          <cell r="B1332" t="str">
            <v xml:space="preserve">CAIXA DE INSPEÇÃO - TAMPA EM CONCRETO ARMADO 25 MPA E=5CM </v>
          </cell>
          <cell r="C1332" t="str">
            <v xml:space="preserve">m2    </v>
          </cell>
          <cell r="D1332">
            <v>85.06</v>
          </cell>
          <cell r="E1332">
            <v>15.4</v>
          </cell>
          <cell r="F1332">
            <v>100.46</v>
          </cell>
        </row>
        <row r="1333">
          <cell r="A1333">
            <v>81830</v>
          </cell>
          <cell r="B1333" t="str">
            <v>CAIXA DE INSPEÇÃO - LASTRO DE CONCRETO (COM ADIÇÃO DE IMPERMEABILIZANTE) 20 MPA E=5CM PARA O FUNDO</v>
          </cell>
          <cell r="C1333" t="str">
            <v xml:space="preserve">m3    </v>
          </cell>
          <cell r="D1333">
            <v>425.26</v>
          </cell>
          <cell r="E1333">
            <v>337.5</v>
          </cell>
          <cell r="F1333">
            <v>762.76</v>
          </cell>
        </row>
        <row r="1334">
          <cell r="A1334">
            <v>81831</v>
          </cell>
          <cell r="B1334" t="str">
            <v>CAIXA DE INSPEÇÃO - ALVENARIA DE 1/2 VEZ COM REVESTIMENTO INTERNO EM REBOCO PAULISTA A-14 (COM ADIÇÃO DE IMPERMEABILIZANTE)</v>
          </cell>
          <cell r="C1334" t="str">
            <v xml:space="preserve">m2    </v>
          </cell>
          <cell r="D1334">
            <v>58.5</v>
          </cell>
          <cell r="E1334">
            <v>70.680000000000007</v>
          </cell>
          <cell r="F1334">
            <v>129.18</v>
          </cell>
        </row>
        <row r="1335">
          <cell r="A1335">
            <v>81832</v>
          </cell>
          <cell r="B1335" t="str">
            <v>CAIXA DE INSPEÇÃO - ALVENARIA DE 1 VEZ COM REVESTIMENTO INTERNO EM REBOCO PAULISTA A-14 (COM ADIÇÃO DE IMPERMEABILIZANTE)</v>
          </cell>
          <cell r="C1335" t="str">
            <v xml:space="preserve">m2    </v>
          </cell>
          <cell r="D1335">
            <v>105.7</v>
          </cell>
          <cell r="E1335">
            <v>105.01</v>
          </cell>
          <cell r="F1335">
            <v>210.71</v>
          </cell>
        </row>
        <row r="1336">
          <cell r="A1336">
            <v>81833</v>
          </cell>
          <cell r="B1336" t="str">
            <v xml:space="preserve">CAIXA DE INSPEÇÃO - ESCAVAÇÃO MANUAL / REATERRO/ APILOAMENTO DO FUNDO </v>
          </cell>
          <cell r="C1336" t="str">
            <v xml:space="preserve">m3    </v>
          </cell>
          <cell r="D1336">
            <v>0</v>
          </cell>
          <cell r="E1336">
            <v>37.79</v>
          </cell>
          <cell r="F1336">
            <v>37.79</v>
          </cell>
        </row>
        <row r="1337">
          <cell r="A1337">
            <v>81834</v>
          </cell>
          <cell r="B1337" t="str">
            <v>CAIXA DE AREIA - LASTRO DE BRITA PARA O FUNDO</v>
          </cell>
          <cell r="C1337" t="str">
            <v xml:space="preserve">m3    </v>
          </cell>
          <cell r="D1337">
            <v>169.49</v>
          </cell>
          <cell r="E1337">
            <v>22.3</v>
          </cell>
          <cell r="F1337">
            <v>191.79</v>
          </cell>
        </row>
        <row r="1338">
          <cell r="A1338">
            <v>81835</v>
          </cell>
          <cell r="B1338" t="str">
            <v>CAIXA DE AREIA - TAMPA EM GRELHA DE CONCRETO ARMADO 25MPA E=5CM</v>
          </cell>
          <cell r="C1338" t="str">
            <v xml:space="preserve">m2    </v>
          </cell>
          <cell r="D1338">
            <v>75.83</v>
          </cell>
          <cell r="E1338">
            <v>13.72</v>
          </cell>
          <cell r="F1338">
            <v>89.55</v>
          </cell>
        </row>
        <row r="1339">
          <cell r="A1339">
            <v>81840</v>
          </cell>
          <cell r="B1339" t="str">
            <v>TAMPA  PARA CAIXA PASSAGEM FERRO FUNDIDO T-33 - TRÁFEGO LEVE</v>
          </cell>
          <cell r="C1339" t="str">
            <v xml:space="preserve">Un    </v>
          </cell>
          <cell r="D1339">
            <v>174.56</v>
          </cell>
          <cell r="E1339">
            <v>19.989999999999998</v>
          </cell>
          <cell r="F1339">
            <v>194.55</v>
          </cell>
        </row>
        <row r="1340">
          <cell r="A1340">
            <v>81841</v>
          </cell>
          <cell r="B1340" t="str">
            <v xml:space="preserve">TAMPÃO DE FERRO FUNDIDO PARA POÇO DE VISITA T-60 SIMPLES PARA TRÁFEGO LEVE  </v>
          </cell>
          <cell r="C1340" t="str">
            <v xml:space="preserve">Un    </v>
          </cell>
          <cell r="D1340">
            <v>300.25</v>
          </cell>
          <cell r="E1340">
            <v>43.69</v>
          </cell>
          <cell r="F1340">
            <v>343.94</v>
          </cell>
        </row>
        <row r="1341">
          <cell r="A1341">
            <v>81842</v>
          </cell>
          <cell r="B1341" t="str">
            <v xml:space="preserve">TAMPÃO DE FERRO FUNDIDO PARA POÇO DE VISITA T-60 SIMPLES PARA TRÁFEGO PESADO </v>
          </cell>
          <cell r="C1341" t="str">
            <v xml:space="preserve">Un    </v>
          </cell>
          <cell r="D1341">
            <v>539.04</v>
          </cell>
          <cell r="E1341">
            <v>43.69</v>
          </cell>
          <cell r="F1341">
            <v>582.73</v>
          </cell>
        </row>
        <row r="1342">
          <cell r="A1342">
            <v>81846</v>
          </cell>
          <cell r="B1342" t="str">
            <v>CAIXA DE GORDURA E INSPEÇÃO EM PVC/ABS 19 LITROS COM TAMPA E PORTA TAMPA E CESTO DE LIMPEZA REMOVÍVEL</v>
          </cell>
          <cell r="C1342" t="str">
            <v xml:space="preserve">un    </v>
          </cell>
          <cell r="D1342">
            <v>337.02</v>
          </cell>
          <cell r="E1342">
            <v>27</v>
          </cell>
          <cell r="F1342">
            <v>364.02</v>
          </cell>
        </row>
        <row r="1343">
          <cell r="A1343">
            <v>81850</v>
          </cell>
          <cell r="B1343" t="str">
            <v>CAIXA DE GORDURA 50 l. CONCRETO PADRÃO GOINFRA IMPERMEABILIZADA</v>
          </cell>
          <cell r="C1343" t="str">
            <v xml:space="preserve">Un    </v>
          </cell>
          <cell r="D1343">
            <v>257.56</v>
          </cell>
          <cell r="E1343">
            <v>142.36000000000001</v>
          </cell>
          <cell r="F1343">
            <v>399.92</v>
          </cell>
        </row>
        <row r="1344">
          <cell r="A1344">
            <v>81851</v>
          </cell>
          <cell r="B1344" t="str">
            <v>CAIXA DE GORDURA 100 L CONCRETO PADRÃO GOINFRA IMPERMEABILIZADA</v>
          </cell>
          <cell r="C1344" t="str">
            <v xml:space="preserve">Un    </v>
          </cell>
          <cell r="D1344">
            <v>367.24</v>
          </cell>
          <cell r="E1344">
            <v>201.93</v>
          </cell>
          <cell r="F1344">
            <v>569.16999999999996</v>
          </cell>
        </row>
        <row r="1345">
          <cell r="A1345">
            <v>81852</v>
          </cell>
          <cell r="B1345" t="str">
            <v>CAIXA DE GORDURA 120 L. CONCRETO PADRÃO GOINFRA IMPERMEABILIZADA</v>
          </cell>
          <cell r="C1345" t="str">
            <v xml:space="preserve">un    </v>
          </cell>
          <cell r="D1345">
            <v>411.07</v>
          </cell>
          <cell r="E1345">
            <v>225.53</v>
          </cell>
          <cell r="F1345">
            <v>636.6</v>
          </cell>
        </row>
        <row r="1346">
          <cell r="A1346">
            <v>81854</v>
          </cell>
          <cell r="B1346" t="str">
            <v>CAIXA DE GORDURA 600 L. CONCRETO PADRÃO GOINFRA IMPERMEABILIZADA</v>
          </cell>
          <cell r="C1346" t="str">
            <v xml:space="preserve">un    </v>
          </cell>
          <cell r="D1346">
            <v>1572.81</v>
          </cell>
          <cell r="E1346">
            <v>778.53</v>
          </cell>
          <cell r="F1346">
            <v>2351.34</v>
          </cell>
        </row>
        <row r="1347">
          <cell r="A1347">
            <v>81860</v>
          </cell>
          <cell r="B1347" t="str">
            <v>CAIXA D'AGUA POLIETILENO 500 LTS. COM TAMPA</v>
          </cell>
          <cell r="C1347" t="str">
            <v xml:space="preserve">Un    </v>
          </cell>
          <cell r="D1347">
            <v>286.36</v>
          </cell>
          <cell r="E1347">
            <v>92.07</v>
          </cell>
          <cell r="F1347">
            <v>378.43</v>
          </cell>
        </row>
        <row r="1348">
          <cell r="A1348">
            <v>81861</v>
          </cell>
          <cell r="B1348" t="str">
            <v>CAIXA D'AGUA POLIETILENO 1000 LTS. COM TAMPA</v>
          </cell>
          <cell r="C1348" t="str">
            <v xml:space="preserve">Un    </v>
          </cell>
          <cell r="D1348">
            <v>502.45</v>
          </cell>
          <cell r="E1348">
            <v>92.07</v>
          </cell>
          <cell r="F1348">
            <v>594.52</v>
          </cell>
        </row>
        <row r="1349">
          <cell r="A1349">
            <v>81865</v>
          </cell>
          <cell r="B1349" t="str">
            <v xml:space="preserve">FOSSA SEPTICA 1500 LITROS COM IMPERMEABILIZAÇÃO </v>
          </cell>
          <cell r="C1349" t="str">
            <v xml:space="preserve">Un    </v>
          </cell>
          <cell r="D1349">
            <v>2280.0700000000002</v>
          </cell>
          <cell r="E1349">
            <v>1232.95</v>
          </cell>
          <cell r="F1349">
            <v>3513.02</v>
          </cell>
        </row>
        <row r="1350">
          <cell r="A1350">
            <v>81866</v>
          </cell>
          <cell r="B1350" t="str">
            <v>FOSSA SEPTICA 2500 LITROS COM IMPERMEABILIZAÇÃO</v>
          </cell>
          <cell r="C1350" t="str">
            <v xml:space="preserve">Un    </v>
          </cell>
          <cell r="D1350">
            <v>2899.7</v>
          </cell>
          <cell r="E1350">
            <v>1613.88</v>
          </cell>
          <cell r="F1350">
            <v>4513.58</v>
          </cell>
        </row>
        <row r="1351">
          <cell r="A1351">
            <v>81867</v>
          </cell>
          <cell r="B1351" t="str">
            <v>FOSSA SEPTICA 3000 LITROS COM IMPERMEABILIZAÇÃO</v>
          </cell>
          <cell r="C1351" t="str">
            <v xml:space="preserve">Un    </v>
          </cell>
          <cell r="D1351">
            <v>3554.74</v>
          </cell>
          <cell r="E1351">
            <v>2072.94</v>
          </cell>
          <cell r="F1351">
            <v>5627.68</v>
          </cell>
        </row>
        <row r="1352">
          <cell r="A1352">
            <v>81868</v>
          </cell>
          <cell r="B1352" t="str">
            <v>FOSSA SEPTICA 4500 LITROS COM IMPERMEABILIZAÇÃO</v>
          </cell>
          <cell r="C1352" t="str">
            <v xml:space="preserve">Un    </v>
          </cell>
          <cell r="D1352">
            <v>5406</v>
          </cell>
          <cell r="E1352">
            <v>3288.98</v>
          </cell>
          <cell r="F1352">
            <v>8694.98</v>
          </cell>
        </row>
        <row r="1353">
          <cell r="A1353">
            <v>81869</v>
          </cell>
          <cell r="B1353" t="str">
            <v>FOSSA SEPTICA 8700 LITROS COM IMPERMEABILIZAÇÃO</v>
          </cell>
          <cell r="C1353" t="str">
            <v xml:space="preserve">Un    </v>
          </cell>
          <cell r="D1353">
            <v>8485.7800000000007</v>
          </cell>
          <cell r="E1353">
            <v>5149.13</v>
          </cell>
          <cell r="F1353">
            <v>13634.91</v>
          </cell>
        </row>
        <row r="1354">
          <cell r="A1354">
            <v>81874</v>
          </cell>
          <cell r="B1354" t="str">
            <v>SUMIDOURO COM DIÂMETRO=1,60M E  PROFUNDIDADE=4,50 M</v>
          </cell>
          <cell r="C1354" t="str">
            <v xml:space="preserve">Un    </v>
          </cell>
          <cell r="D1354">
            <v>777.36</v>
          </cell>
          <cell r="E1354">
            <v>1749.35</v>
          </cell>
          <cell r="F1354">
            <v>2526.71</v>
          </cell>
        </row>
        <row r="1355">
          <cell r="A1355">
            <v>81880</v>
          </cell>
          <cell r="B1355" t="str">
            <v>RESERVATÓRIO METALICO TIPO TAÇA EM AÇO PATINÁVEL - V=5M3-COLUNA SECA H=6M+FUNDAÇÃO+LOGOTIPO</v>
          </cell>
          <cell r="C1355" t="str">
            <v xml:space="preserve">Un    </v>
          </cell>
          <cell r="D1355">
            <v>14552.49</v>
          </cell>
          <cell r="E1355">
            <v>1131.96</v>
          </cell>
          <cell r="F1355">
            <v>15684.45</v>
          </cell>
        </row>
        <row r="1356">
          <cell r="A1356">
            <v>81881</v>
          </cell>
          <cell r="B1356" t="str">
            <v>RESERVATÓRIO METALICO TIPO TAÇA EM AÇO PATINÁVEL - V=10M3-COLUNA SECA H=6M+FUNDAÇÃO+LOGOTIPO</v>
          </cell>
          <cell r="C1356" t="str">
            <v xml:space="preserve">Un    </v>
          </cell>
          <cell r="D1356">
            <v>21148.2</v>
          </cell>
          <cell r="E1356">
            <v>1009.11</v>
          </cell>
          <cell r="F1356">
            <v>22157.31</v>
          </cell>
        </row>
        <row r="1357">
          <cell r="A1357">
            <v>81882</v>
          </cell>
          <cell r="B1357" t="str">
            <v>RESERVATÓRIO METALICO TIPO TAÇA EM AÇO PATINÁVEL - V=15M3-COLUNA SECA H=6M+FUNDAÇÃO+LOGOTIPO</v>
          </cell>
          <cell r="C1357" t="str">
            <v xml:space="preserve">Un    </v>
          </cell>
          <cell r="D1357">
            <v>27865.119999999999</v>
          </cell>
          <cell r="E1357">
            <v>1339.89</v>
          </cell>
          <cell r="F1357">
            <v>29205.01</v>
          </cell>
        </row>
        <row r="1358">
          <cell r="A1358">
            <v>81883</v>
          </cell>
          <cell r="B1358" t="str">
            <v>RESERVATÓRIO METALICO TIPO TAÇA EM AÇO PATINÁVEL - V=20M3-COLUNA SECA H=6M+FUNDAÇÃO+LOGOTIPO</v>
          </cell>
          <cell r="C1358" t="str">
            <v xml:space="preserve">un    </v>
          </cell>
          <cell r="D1358">
            <v>36715.160000000003</v>
          </cell>
          <cell r="E1358">
            <v>1785.23</v>
          </cell>
          <cell r="F1358">
            <v>38500.39</v>
          </cell>
        </row>
        <row r="1359">
          <cell r="A1359">
            <v>81885</v>
          </cell>
          <cell r="B1359" t="str">
            <v>TERMINAL DE VENTILACAO DIAMETRO 50 MM (ESGOTO)</v>
          </cell>
          <cell r="C1359" t="str">
            <v xml:space="preserve">Un    </v>
          </cell>
          <cell r="D1359">
            <v>9.8800000000000008</v>
          </cell>
          <cell r="E1359">
            <v>2.15</v>
          </cell>
          <cell r="F1359">
            <v>12.03</v>
          </cell>
        </row>
        <row r="1360">
          <cell r="A1360">
            <v>81888</v>
          </cell>
          <cell r="B1360" t="str">
            <v>TORNEIRA BOIA DIAMETRO (3/4") 20 MM</v>
          </cell>
          <cell r="C1360" t="str">
            <v xml:space="preserve">Un    </v>
          </cell>
          <cell r="D1360">
            <v>54.12</v>
          </cell>
          <cell r="E1360">
            <v>8.59</v>
          </cell>
          <cell r="F1360">
            <v>62.71</v>
          </cell>
        </row>
        <row r="1361">
          <cell r="A1361">
            <v>81889</v>
          </cell>
          <cell r="B1361" t="str">
            <v>TORNEIRA BOIA DIAMETRO 1" (25 MM )</v>
          </cell>
          <cell r="C1361" t="str">
            <v xml:space="preserve">Un    </v>
          </cell>
          <cell r="D1361">
            <v>109.33</v>
          </cell>
          <cell r="E1361">
            <v>10.43</v>
          </cell>
          <cell r="F1361">
            <v>119.76</v>
          </cell>
        </row>
        <row r="1362">
          <cell r="A1362">
            <v>81890</v>
          </cell>
          <cell r="B1362" t="str">
            <v>TORNEIRA BOIA DIAMETRO 1.1/4" - 32 MM</v>
          </cell>
          <cell r="C1362" t="str">
            <v xml:space="preserve">Un    </v>
          </cell>
          <cell r="D1362">
            <v>239.49</v>
          </cell>
          <cell r="E1362">
            <v>12.28</v>
          </cell>
          <cell r="F1362">
            <v>251.77</v>
          </cell>
        </row>
        <row r="1363">
          <cell r="A1363">
            <v>81891</v>
          </cell>
          <cell r="B1363" t="str">
            <v>TORNEIRA BOIA DIAMETRO 1.1/2" (40 MM)</v>
          </cell>
          <cell r="C1363" t="str">
            <v xml:space="preserve">Un    </v>
          </cell>
          <cell r="D1363">
            <v>247.61</v>
          </cell>
          <cell r="E1363">
            <v>13.81</v>
          </cell>
          <cell r="F1363">
            <v>261.42</v>
          </cell>
        </row>
        <row r="1364">
          <cell r="A1364">
            <v>81892</v>
          </cell>
          <cell r="B1364" t="str">
            <v>TORNEIRA BOIA DIAMETRO 2" (50 MM)</v>
          </cell>
          <cell r="C1364" t="str">
            <v xml:space="preserve">Un    </v>
          </cell>
          <cell r="D1364">
            <v>298.91000000000003</v>
          </cell>
          <cell r="E1364">
            <v>16.57</v>
          </cell>
          <cell r="F1364">
            <v>315.48</v>
          </cell>
        </row>
        <row r="1365">
          <cell r="A1365">
            <v>81894</v>
          </cell>
          <cell r="B1365" t="str">
            <v xml:space="preserve">CHAVE DE BOIA AUTOMÁTICA - 15A/250V </v>
          </cell>
          <cell r="C1365" t="str">
            <v xml:space="preserve">un    </v>
          </cell>
          <cell r="D1365">
            <v>43.67</v>
          </cell>
          <cell r="E1365">
            <v>24.78</v>
          </cell>
          <cell r="F1365">
            <v>68.45</v>
          </cell>
        </row>
        <row r="1366">
          <cell r="A1366">
            <v>81920</v>
          </cell>
          <cell r="B1366" t="str">
            <v>J O E L H O S</v>
          </cell>
          <cell r="D1366">
            <v>0</v>
          </cell>
          <cell r="E1366">
            <v>0</v>
          </cell>
          <cell r="F1366">
            <v>0</v>
          </cell>
        </row>
        <row r="1367">
          <cell r="A1367">
            <v>81921</v>
          </cell>
          <cell r="B1367" t="str">
            <v>JOELHO 45 GRAUS DIAMETRO 40 MM (ESGOTO)</v>
          </cell>
          <cell r="C1367" t="str">
            <v xml:space="preserve">Un    </v>
          </cell>
          <cell r="D1367">
            <v>2.7</v>
          </cell>
          <cell r="E1367">
            <v>8.59</v>
          </cell>
          <cell r="F1367">
            <v>11.29</v>
          </cell>
        </row>
        <row r="1368">
          <cell r="A1368">
            <v>81922</v>
          </cell>
          <cell r="B1368" t="str">
            <v>JOELHO 45 GRAUS DIAMETRO 50 MM (ESGOTO)</v>
          </cell>
          <cell r="C1368" t="str">
            <v xml:space="preserve">Un    </v>
          </cell>
          <cell r="D1368">
            <v>4.6399999999999997</v>
          </cell>
          <cell r="E1368">
            <v>8.59</v>
          </cell>
          <cell r="F1368">
            <v>13.23</v>
          </cell>
        </row>
        <row r="1369">
          <cell r="A1369">
            <v>81923</v>
          </cell>
          <cell r="B1369" t="str">
            <v>JOELHO 45 GRAUS DIAMETRO 75 MM (ESGOTO)</v>
          </cell>
          <cell r="C1369" t="str">
            <v xml:space="preserve">Un    </v>
          </cell>
          <cell r="D1369">
            <v>9.09</v>
          </cell>
          <cell r="E1369">
            <v>11.05</v>
          </cell>
          <cell r="F1369">
            <v>20.14</v>
          </cell>
        </row>
        <row r="1370">
          <cell r="A1370">
            <v>81924</v>
          </cell>
          <cell r="B1370" t="str">
            <v>JOELHO 45 GRAUS DIAMETRO 100 MM (ESGOTO)</v>
          </cell>
          <cell r="C1370" t="str">
            <v xml:space="preserve">Un    </v>
          </cell>
          <cell r="D1370">
            <v>10.06</v>
          </cell>
          <cell r="E1370">
            <v>13.81</v>
          </cell>
          <cell r="F1370">
            <v>23.87</v>
          </cell>
        </row>
        <row r="1371">
          <cell r="A1371">
            <v>81927</v>
          </cell>
          <cell r="B1371" t="str">
            <v>JOELHO 90 GRAUS C/ANEL 40 MM</v>
          </cell>
          <cell r="C1371" t="str">
            <v xml:space="preserve">Un    </v>
          </cell>
          <cell r="D1371">
            <v>3.16</v>
          </cell>
          <cell r="E1371">
            <v>8.59</v>
          </cell>
          <cell r="F1371">
            <v>11.75</v>
          </cell>
        </row>
        <row r="1372">
          <cell r="A1372">
            <v>81928</v>
          </cell>
          <cell r="B1372" t="str">
            <v>JOELHO 90 GRAUS C/ANEL 50 MM</v>
          </cell>
          <cell r="C1372" t="str">
            <v xml:space="preserve">Un    </v>
          </cell>
          <cell r="D1372">
            <v>3.4</v>
          </cell>
          <cell r="E1372">
            <v>8.59</v>
          </cell>
          <cell r="F1372">
            <v>11.99</v>
          </cell>
        </row>
        <row r="1373">
          <cell r="A1373">
            <v>81935</v>
          </cell>
          <cell r="B1373" t="str">
            <v>JOELHO 90 GRAUS DIAMETRO 40 MM (ESGOTO)</v>
          </cell>
          <cell r="C1373" t="str">
            <v xml:space="preserve">Un    </v>
          </cell>
          <cell r="D1373">
            <v>2.69</v>
          </cell>
          <cell r="E1373">
            <v>8.59</v>
          </cell>
          <cell r="F1373">
            <v>11.28</v>
          </cell>
        </row>
        <row r="1374">
          <cell r="A1374">
            <v>81936</v>
          </cell>
          <cell r="B1374" t="str">
            <v>JOELHO 90 GRAUS DIAMETRO 50 MM (ESGOTO)</v>
          </cell>
          <cell r="C1374" t="str">
            <v xml:space="preserve">Un    </v>
          </cell>
          <cell r="D1374">
            <v>3.24</v>
          </cell>
          <cell r="E1374">
            <v>8.59</v>
          </cell>
          <cell r="F1374">
            <v>11.83</v>
          </cell>
        </row>
        <row r="1375">
          <cell r="A1375">
            <v>81937</v>
          </cell>
          <cell r="B1375" t="str">
            <v>JOELHO 90 GRAUS DIAMETRO 75 MM (ESGOTO)</v>
          </cell>
          <cell r="C1375" t="str">
            <v xml:space="preserve">Un    </v>
          </cell>
          <cell r="D1375">
            <v>9.07</v>
          </cell>
          <cell r="E1375">
            <v>11.05</v>
          </cell>
          <cell r="F1375">
            <v>20.12</v>
          </cell>
        </row>
        <row r="1376">
          <cell r="A1376">
            <v>81938</v>
          </cell>
          <cell r="B1376" t="str">
            <v>JOELHO 90 GRAUS DIAMETRO 100 MM (ESGOTO)</v>
          </cell>
          <cell r="C1376" t="str">
            <v xml:space="preserve">Un    </v>
          </cell>
          <cell r="D1376">
            <v>9.98</v>
          </cell>
          <cell r="E1376">
            <v>13.81</v>
          </cell>
          <cell r="F1376">
            <v>23.79</v>
          </cell>
        </row>
        <row r="1377">
          <cell r="A1377">
            <v>81946</v>
          </cell>
          <cell r="B1377" t="str">
            <v>JOELHO 90 GRAUS C/VISITA DIAM.100 X 50 MM</v>
          </cell>
          <cell r="C1377" t="str">
            <v xml:space="preserve">Un    </v>
          </cell>
          <cell r="D1377">
            <v>22.25</v>
          </cell>
          <cell r="E1377">
            <v>13.81</v>
          </cell>
          <cell r="F1377">
            <v>36.06</v>
          </cell>
        </row>
        <row r="1378">
          <cell r="A1378">
            <v>81960</v>
          </cell>
          <cell r="B1378" t="str">
            <v>J U N C O E S</v>
          </cell>
          <cell r="D1378">
            <v>0</v>
          </cell>
          <cell r="E1378">
            <v>0</v>
          </cell>
          <cell r="F1378">
            <v>0</v>
          </cell>
        </row>
        <row r="1379">
          <cell r="A1379">
            <v>81961</v>
          </cell>
          <cell r="B1379" t="str">
            <v>JUNCAO 45 GRAUS DIAMETRO 40 MM (ESGOTO)</v>
          </cell>
          <cell r="C1379" t="str">
            <v xml:space="preserve">Un    </v>
          </cell>
          <cell r="D1379">
            <v>4.3099999999999996</v>
          </cell>
          <cell r="E1379">
            <v>8.9</v>
          </cell>
          <cell r="F1379">
            <v>13.21</v>
          </cell>
        </row>
        <row r="1380">
          <cell r="A1380">
            <v>81965</v>
          </cell>
          <cell r="B1380" t="str">
            <v>JUNCAO INVERTIDA DIAMETRO 75 X 50 MM (ESGOTO)</v>
          </cell>
          <cell r="C1380" t="str">
            <v xml:space="preserve">Un    </v>
          </cell>
          <cell r="D1380">
            <v>14.06</v>
          </cell>
          <cell r="E1380">
            <v>5.21</v>
          </cell>
          <cell r="F1380">
            <v>19.27</v>
          </cell>
        </row>
        <row r="1381">
          <cell r="A1381">
            <v>81970</v>
          </cell>
          <cell r="B1381" t="str">
            <v>JUNCAO SIMPLES DIAMETRO 50 X 50 MM (ESGOTO)</v>
          </cell>
          <cell r="C1381" t="str">
            <v xml:space="preserve">Un    </v>
          </cell>
          <cell r="D1381">
            <v>8.81</v>
          </cell>
          <cell r="E1381">
            <v>8.9</v>
          </cell>
          <cell r="F1381">
            <v>17.71</v>
          </cell>
        </row>
        <row r="1382">
          <cell r="A1382">
            <v>81971</v>
          </cell>
          <cell r="B1382" t="str">
            <v>JUNCAO SIMPLES DIAM. 75 X 50 MM (ESGOTO)</v>
          </cell>
          <cell r="C1382" t="str">
            <v xml:space="preserve">Un    </v>
          </cell>
          <cell r="D1382">
            <v>13.63</v>
          </cell>
          <cell r="E1382">
            <v>11.36</v>
          </cell>
          <cell r="F1382">
            <v>24.99</v>
          </cell>
        </row>
        <row r="1383">
          <cell r="A1383">
            <v>81972</v>
          </cell>
          <cell r="B1383" t="str">
            <v>JUNCAO SIMPLES DIAMETRO 75 X 75 MM (ESGOTO)</v>
          </cell>
          <cell r="C1383" t="str">
            <v xml:space="preserve">Un    </v>
          </cell>
          <cell r="D1383">
            <v>15.79</v>
          </cell>
          <cell r="E1383">
            <v>11.36</v>
          </cell>
          <cell r="F1383">
            <v>27.15</v>
          </cell>
        </row>
        <row r="1384">
          <cell r="A1384">
            <v>81973</v>
          </cell>
          <cell r="B1384" t="str">
            <v>JUNCAO SIMPLES DIAM. 100 X 50 MM (ESGOTO)</v>
          </cell>
          <cell r="C1384" t="str">
            <v xml:space="preserve">Un    </v>
          </cell>
          <cell r="D1384">
            <v>15.89</v>
          </cell>
          <cell r="E1384">
            <v>14.12</v>
          </cell>
          <cell r="F1384">
            <v>30.01</v>
          </cell>
        </row>
        <row r="1385">
          <cell r="A1385">
            <v>81974</v>
          </cell>
          <cell r="B1385" t="str">
            <v>JUNCAO SIMPLES DIAMETRO 100 X 75 MM (ESGOTO)</v>
          </cell>
          <cell r="C1385" t="str">
            <v xml:space="preserve">Un    </v>
          </cell>
          <cell r="D1385">
            <v>22.56</v>
          </cell>
          <cell r="E1385">
            <v>14.12</v>
          </cell>
          <cell r="F1385">
            <v>36.68</v>
          </cell>
        </row>
        <row r="1386">
          <cell r="A1386">
            <v>81975</v>
          </cell>
          <cell r="B1386" t="str">
            <v>JUNCAO SIMPLES DIAM. 100 X 100 MM (ESGOTO)</v>
          </cell>
          <cell r="C1386" t="str">
            <v xml:space="preserve">Un    </v>
          </cell>
          <cell r="D1386">
            <v>29.71</v>
          </cell>
          <cell r="E1386">
            <v>14.12</v>
          </cell>
          <cell r="F1386">
            <v>43.83</v>
          </cell>
        </row>
        <row r="1387">
          <cell r="A1387">
            <v>81981</v>
          </cell>
          <cell r="B1387" t="str">
            <v>JUNÇÃO DUPLA DIAMETRO 75 MM</v>
          </cell>
          <cell r="C1387" t="str">
            <v xml:space="preserve">Un    </v>
          </cell>
          <cell r="D1387">
            <v>20.38</v>
          </cell>
          <cell r="E1387">
            <v>11.36</v>
          </cell>
          <cell r="F1387">
            <v>31.74</v>
          </cell>
        </row>
        <row r="1388">
          <cell r="A1388">
            <v>82000</v>
          </cell>
          <cell r="B1388" t="str">
            <v>L U V A S</v>
          </cell>
          <cell r="D1388">
            <v>0</v>
          </cell>
          <cell r="E1388">
            <v>0</v>
          </cell>
          <cell r="F1388">
            <v>0</v>
          </cell>
        </row>
        <row r="1389">
          <cell r="A1389">
            <v>82001</v>
          </cell>
          <cell r="B1389" t="str">
            <v>LUVA SIMPLES DIAMETRO 40 MM - (ESGOTO)</v>
          </cell>
          <cell r="C1389" t="str">
            <v xml:space="preserve">Un    </v>
          </cell>
          <cell r="D1389">
            <v>1.89</v>
          </cell>
          <cell r="E1389">
            <v>4.3</v>
          </cell>
          <cell r="F1389">
            <v>6.19</v>
          </cell>
        </row>
        <row r="1390">
          <cell r="A1390">
            <v>82002</v>
          </cell>
          <cell r="B1390" t="str">
            <v>LUVA SIMPLES DIAMETRO 50 MM - (ESGOTO)</v>
          </cell>
          <cell r="C1390" t="str">
            <v xml:space="preserve">Un    </v>
          </cell>
          <cell r="D1390">
            <v>3.14</v>
          </cell>
          <cell r="E1390">
            <v>4.3</v>
          </cell>
          <cell r="F1390">
            <v>7.44</v>
          </cell>
        </row>
        <row r="1391">
          <cell r="A1391">
            <v>82003</v>
          </cell>
          <cell r="B1391" t="str">
            <v>LUVA SIMPLES DIAMETRO 75 MM - (ESGOTO)</v>
          </cell>
          <cell r="C1391" t="str">
            <v xml:space="preserve">Un    </v>
          </cell>
          <cell r="D1391">
            <v>6.32</v>
          </cell>
          <cell r="E1391">
            <v>5.52</v>
          </cell>
          <cell r="F1391">
            <v>11.84</v>
          </cell>
        </row>
        <row r="1392">
          <cell r="A1392">
            <v>82004</v>
          </cell>
          <cell r="B1392" t="str">
            <v>LUVA SIMPLES DIAMETRO 100 mm - (ESGOTO)</v>
          </cell>
          <cell r="C1392" t="str">
            <v xml:space="preserve">Un    </v>
          </cell>
          <cell r="D1392">
            <v>6.93</v>
          </cell>
          <cell r="E1392">
            <v>7.06</v>
          </cell>
          <cell r="F1392">
            <v>13.99</v>
          </cell>
        </row>
        <row r="1393">
          <cell r="A1393">
            <v>82050</v>
          </cell>
          <cell r="B1393" t="str">
            <v>P O R T A / G R E L H A</v>
          </cell>
          <cell r="D1393">
            <v>0</v>
          </cell>
          <cell r="E1393">
            <v>0</v>
          </cell>
          <cell r="F1393">
            <v>0</v>
          </cell>
        </row>
        <row r="1394">
          <cell r="A1394">
            <v>82051</v>
          </cell>
          <cell r="B1394" t="str">
            <v>PORTA GRELHA QUADRADA BRANCO DIAM. 150 MM</v>
          </cell>
          <cell r="C1394" t="str">
            <v xml:space="preserve">Un    </v>
          </cell>
          <cell r="D1394">
            <v>10.67</v>
          </cell>
          <cell r="E1394">
            <v>3.07</v>
          </cell>
          <cell r="F1394">
            <v>13.74</v>
          </cell>
        </row>
        <row r="1395">
          <cell r="A1395">
            <v>82052</v>
          </cell>
          <cell r="B1395" t="str">
            <v>PORTA GRELHA QUADRADO CROMADO DIAM.150 MM</v>
          </cell>
          <cell r="C1395" t="str">
            <v xml:space="preserve">Un    </v>
          </cell>
          <cell r="D1395">
            <v>9.1199999999999992</v>
          </cell>
          <cell r="E1395">
            <v>3.07</v>
          </cell>
          <cell r="F1395">
            <v>12.19</v>
          </cell>
        </row>
        <row r="1396">
          <cell r="A1396">
            <v>82053</v>
          </cell>
          <cell r="B1396" t="str">
            <v>PORTA GRELHA QUADRADO PARA GRELHA QUADRADA DIAM. 100 MM</v>
          </cell>
          <cell r="C1396" t="str">
            <v xml:space="preserve">Un    </v>
          </cell>
          <cell r="D1396">
            <v>8.83</v>
          </cell>
          <cell r="E1396">
            <v>3.07</v>
          </cell>
          <cell r="F1396">
            <v>11.9</v>
          </cell>
        </row>
        <row r="1397">
          <cell r="A1397">
            <v>82054</v>
          </cell>
          <cell r="B1397" t="str">
            <v>PORTA GRELHA QUADRADA PARA GRELHA REDONDA BRANCA 100 MM (ESGOTO)</v>
          </cell>
          <cell r="C1397" t="str">
            <v xml:space="preserve">Un    </v>
          </cell>
          <cell r="D1397">
            <v>6.14</v>
          </cell>
          <cell r="E1397">
            <v>3.07</v>
          </cell>
          <cell r="F1397">
            <v>9.2100000000000009</v>
          </cell>
        </row>
        <row r="1398">
          <cell r="A1398">
            <v>82055</v>
          </cell>
          <cell r="B1398" t="str">
            <v>PORTA GRELHA QUADRADA PARA GRELHA REDONDA CROMADA 100 MM (ESGOTO)</v>
          </cell>
          <cell r="C1398" t="str">
            <v xml:space="preserve">Un    </v>
          </cell>
          <cell r="D1398">
            <v>10.92</v>
          </cell>
          <cell r="E1398">
            <v>3.07</v>
          </cell>
          <cell r="F1398">
            <v>13.99</v>
          </cell>
        </row>
        <row r="1399">
          <cell r="A1399">
            <v>82070</v>
          </cell>
          <cell r="B1399" t="str">
            <v>PORTA GRELHA REDONDO BRANCO DIAM. 100 MM</v>
          </cell>
          <cell r="C1399" t="str">
            <v xml:space="preserve">Un    </v>
          </cell>
          <cell r="D1399">
            <v>6.44</v>
          </cell>
          <cell r="E1399">
            <v>3.07</v>
          </cell>
          <cell r="F1399">
            <v>9.51</v>
          </cell>
        </row>
        <row r="1400">
          <cell r="A1400">
            <v>82071</v>
          </cell>
          <cell r="B1400" t="str">
            <v>PORTA GRELHA REDONDO BRANCO DIAM. 150 MM</v>
          </cell>
          <cell r="C1400" t="str">
            <v xml:space="preserve">Un    </v>
          </cell>
          <cell r="D1400">
            <v>7.64</v>
          </cell>
          <cell r="E1400">
            <v>3.07</v>
          </cell>
          <cell r="F1400">
            <v>10.71</v>
          </cell>
        </row>
        <row r="1401">
          <cell r="A1401">
            <v>82072</v>
          </cell>
          <cell r="B1401" t="str">
            <v>PORTA GRELHA REDONDO CROMADO DIAMETRO 150 MM</v>
          </cell>
          <cell r="C1401" t="str">
            <v xml:space="preserve">Un    </v>
          </cell>
          <cell r="D1401">
            <v>8.41</v>
          </cell>
          <cell r="E1401">
            <v>3.07</v>
          </cell>
          <cell r="F1401">
            <v>11.48</v>
          </cell>
        </row>
        <row r="1402">
          <cell r="A1402">
            <v>82100</v>
          </cell>
          <cell r="B1402" t="str">
            <v>R E D U C O E S</v>
          </cell>
          <cell r="D1402">
            <v>0</v>
          </cell>
          <cell r="E1402">
            <v>0</v>
          </cell>
          <cell r="F1402">
            <v>0</v>
          </cell>
        </row>
        <row r="1403">
          <cell r="A1403">
            <v>82101</v>
          </cell>
          <cell r="B1403" t="str">
            <v>REDUCAO EXCENTRICA 75 X 50 MM (ESGOTO)</v>
          </cell>
          <cell r="C1403" t="str">
            <v xml:space="preserve">Un    </v>
          </cell>
          <cell r="D1403">
            <v>5.91</v>
          </cell>
          <cell r="E1403">
            <v>11.05</v>
          </cell>
          <cell r="F1403">
            <v>16.96</v>
          </cell>
        </row>
        <row r="1404">
          <cell r="A1404">
            <v>82102</v>
          </cell>
          <cell r="B1404" t="str">
            <v>REDUCAO EXCENTRICA 100 X 75 MM (ESGOTO)</v>
          </cell>
          <cell r="C1404" t="str">
            <v xml:space="preserve">Un    </v>
          </cell>
          <cell r="D1404">
            <v>10.43</v>
          </cell>
          <cell r="E1404">
            <v>13.81</v>
          </cell>
          <cell r="F1404">
            <v>24.24</v>
          </cell>
        </row>
        <row r="1405">
          <cell r="A1405">
            <v>82103</v>
          </cell>
          <cell r="B1405" t="str">
            <v>REDUCAO EXCENTRICA 100 X 50 MM (ESGOTO)</v>
          </cell>
          <cell r="C1405" t="str">
            <v xml:space="preserve">Un    </v>
          </cell>
          <cell r="D1405">
            <v>6.36</v>
          </cell>
          <cell r="E1405">
            <v>12.28</v>
          </cell>
          <cell r="F1405">
            <v>18.64</v>
          </cell>
        </row>
        <row r="1406">
          <cell r="A1406">
            <v>82150</v>
          </cell>
          <cell r="B1406" t="str">
            <v>T A M P A S</v>
          </cell>
          <cell r="D1406">
            <v>0</v>
          </cell>
          <cell r="E1406">
            <v>0</v>
          </cell>
          <cell r="F1406">
            <v>0</v>
          </cell>
        </row>
        <row r="1407">
          <cell r="A1407">
            <v>82151</v>
          </cell>
          <cell r="B1407" t="str">
            <v>TAMPA CEGA QUADRADA BRANCA DIAM. 150 MM</v>
          </cell>
          <cell r="C1407" t="str">
            <v xml:space="preserve">Un    </v>
          </cell>
          <cell r="D1407">
            <v>13.22</v>
          </cell>
          <cell r="E1407">
            <v>2.46</v>
          </cell>
          <cell r="F1407">
            <v>15.68</v>
          </cell>
        </row>
        <row r="1408">
          <cell r="A1408">
            <v>82153</v>
          </cell>
          <cell r="B1408" t="str">
            <v>TAMPA CEGA REDONDA BRANCA DIAM. 100 MM</v>
          </cell>
          <cell r="C1408" t="str">
            <v xml:space="preserve">Un    </v>
          </cell>
          <cell r="D1408">
            <v>4.05</v>
          </cell>
          <cell r="E1408">
            <v>2.46</v>
          </cell>
          <cell r="F1408">
            <v>6.51</v>
          </cell>
        </row>
        <row r="1409">
          <cell r="A1409">
            <v>82157</v>
          </cell>
          <cell r="B1409" t="str">
            <v>TAMPA CEGA REDONDA BRANCA  250 MM</v>
          </cell>
          <cell r="C1409" t="str">
            <v xml:space="preserve">Un    </v>
          </cell>
          <cell r="D1409">
            <v>21.73</v>
          </cell>
          <cell r="E1409">
            <v>2.46</v>
          </cell>
          <cell r="F1409">
            <v>24.19</v>
          </cell>
        </row>
        <row r="1410">
          <cell r="A1410">
            <v>82158</v>
          </cell>
          <cell r="B1410" t="str">
            <v>TAMPA CEGA REDONDA ALUMINIO 250 MM</v>
          </cell>
          <cell r="C1410" t="str">
            <v xml:space="preserve">Un    </v>
          </cell>
          <cell r="D1410">
            <v>84.53</v>
          </cell>
          <cell r="E1410">
            <v>2.46</v>
          </cell>
          <cell r="F1410">
            <v>86.99</v>
          </cell>
        </row>
        <row r="1411">
          <cell r="A1411">
            <v>82200</v>
          </cell>
          <cell r="B1411" t="str">
            <v>T E</v>
          </cell>
          <cell r="D1411">
            <v>0</v>
          </cell>
          <cell r="E1411">
            <v>0</v>
          </cell>
          <cell r="F1411">
            <v>0</v>
          </cell>
        </row>
        <row r="1412">
          <cell r="A1412">
            <v>82201</v>
          </cell>
          <cell r="B1412" t="str">
            <v>TE 90 GRAUS DIAMETRO 40 MM - ESGOTO</v>
          </cell>
          <cell r="C1412" t="str">
            <v xml:space="preserve">Un    </v>
          </cell>
          <cell r="D1412">
            <v>4.0199999999999996</v>
          </cell>
          <cell r="E1412">
            <v>8.9</v>
          </cell>
          <cell r="F1412">
            <v>12.92</v>
          </cell>
        </row>
        <row r="1413">
          <cell r="A1413">
            <v>82220</v>
          </cell>
          <cell r="B1413" t="str">
            <v>TE DE INSPECAO DIAMETRO 100 X 75 MM (ESGOTO)</v>
          </cell>
          <cell r="C1413" t="str">
            <v xml:space="preserve">Un    </v>
          </cell>
          <cell r="D1413">
            <v>32.700000000000003</v>
          </cell>
          <cell r="E1413">
            <v>14.12</v>
          </cell>
          <cell r="F1413">
            <v>46.82</v>
          </cell>
        </row>
        <row r="1414">
          <cell r="A1414">
            <v>82230</v>
          </cell>
          <cell r="B1414" t="str">
            <v>TE SANITARIO DIAMETRO 50 X 50 MM (ESGOTO)</v>
          </cell>
          <cell r="C1414" t="str">
            <v xml:space="preserve">Un    </v>
          </cell>
          <cell r="D1414">
            <v>5</v>
          </cell>
          <cell r="E1414">
            <v>8.9</v>
          </cell>
          <cell r="F1414">
            <v>13.9</v>
          </cell>
        </row>
        <row r="1415">
          <cell r="A1415">
            <v>82231</v>
          </cell>
          <cell r="B1415" t="str">
            <v>TE SANITARIO DIAMETRO 75 X 50 MM (ESGOTO)</v>
          </cell>
          <cell r="C1415" t="str">
            <v xml:space="preserve">Un    </v>
          </cell>
          <cell r="D1415">
            <v>9.5</v>
          </cell>
          <cell r="E1415">
            <v>11.36</v>
          </cell>
          <cell r="F1415">
            <v>20.86</v>
          </cell>
        </row>
        <row r="1416">
          <cell r="A1416">
            <v>82232</v>
          </cell>
          <cell r="B1416" t="str">
            <v>TE SANITARIO DIAMETRO 75 X 75 MM (ESGOTO)</v>
          </cell>
          <cell r="C1416" t="str">
            <v xml:space="preserve">Un    </v>
          </cell>
          <cell r="D1416">
            <v>10.45</v>
          </cell>
          <cell r="E1416">
            <v>11.36</v>
          </cell>
          <cell r="F1416">
            <v>21.81</v>
          </cell>
        </row>
        <row r="1417">
          <cell r="A1417">
            <v>82233</v>
          </cell>
          <cell r="B1417" t="str">
            <v>TE SANITARIO DIAMETRO 100 X 50 MM (ESGOTO)</v>
          </cell>
          <cell r="C1417" t="str">
            <v xml:space="preserve">Un    </v>
          </cell>
          <cell r="D1417">
            <v>12.02</v>
          </cell>
          <cell r="E1417">
            <v>14.12</v>
          </cell>
          <cell r="F1417">
            <v>26.14</v>
          </cell>
        </row>
        <row r="1418">
          <cell r="A1418">
            <v>82234</v>
          </cell>
          <cell r="B1418" t="str">
            <v>TE SANITARIO DIAMETRO 100 X 75 MM (ESGOTO)</v>
          </cell>
          <cell r="C1418" t="str">
            <v xml:space="preserve">Un    </v>
          </cell>
          <cell r="D1418">
            <v>13.94</v>
          </cell>
          <cell r="E1418">
            <v>14.12</v>
          </cell>
          <cell r="F1418">
            <v>28.06</v>
          </cell>
        </row>
        <row r="1419">
          <cell r="A1419">
            <v>82235</v>
          </cell>
          <cell r="B1419" t="str">
            <v>TE SANITARIO DIAMETRO 100 X 100 MM (ESGOTO)</v>
          </cell>
          <cell r="C1419" t="str">
            <v xml:space="preserve">Un    </v>
          </cell>
          <cell r="D1419">
            <v>15.3</v>
          </cell>
          <cell r="E1419">
            <v>14.12</v>
          </cell>
          <cell r="F1419">
            <v>29.42</v>
          </cell>
        </row>
        <row r="1420">
          <cell r="A1420">
            <v>82300</v>
          </cell>
          <cell r="B1420" t="str">
            <v>T U B O S</v>
          </cell>
          <cell r="D1420">
            <v>0</v>
          </cell>
          <cell r="E1420">
            <v>0</v>
          </cell>
          <cell r="F1420">
            <v>0</v>
          </cell>
        </row>
        <row r="1421">
          <cell r="A1421">
            <v>82301</v>
          </cell>
          <cell r="B1421" t="str">
            <v>TUBO SOLDAVEL PARA ESGOTO DIAMETRO 40 MM</v>
          </cell>
          <cell r="C1421" t="str">
            <v xml:space="preserve">m     </v>
          </cell>
          <cell r="D1421">
            <v>6.63</v>
          </cell>
          <cell r="E1421">
            <v>7.36</v>
          </cell>
          <cell r="F1421">
            <v>13.99</v>
          </cell>
        </row>
        <row r="1422">
          <cell r="A1422">
            <v>82302</v>
          </cell>
          <cell r="B1422" t="str">
            <v>TUBO SOLDAVEL PARA ESGOTO DIAMETRO 50 MM</v>
          </cell>
          <cell r="C1422" t="str">
            <v xml:space="preserve">m     </v>
          </cell>
          <cell r="D1422">
            <v>10.14</v>
          </cell>
          <cell r="E1422">
            <v>9.2100000000000009</v>
          </cell>
          <cell r="F1422">
            <v>19.350000000000001</v>
          </cell>
        </row>
        <row r="1423">
          <cell r="A1423">
            <v>82303</v>
          </cell>
          <cell r="B1423" t="str">
            <v>TUBO SOLDAVEL PARA ESGOTO DIAMETRO 75 MM</v>
          </cell>
          <cell r="C1423" t="str">
            <v xml:space="preserve">m     </v>
          </cell>
          <cell r="D1423">
            <v>15.34</v>
          </cell>
          <cell r="E1423">
            <v>14.74</v>
          </cell>
          <cell r="F1423">
            <v>30.08</v>
          </cell>
        </row>
        <row r="1424">
          <cell r="A1424">
            <v>82304</v>
          </cell>
          <cell r="B1424" t="str">
            <v>TUBO SOLDAVEL PARA ESGOTO DIAMETRO 100 MM</v>
          </cell>
          <cell r="C1424" t="str">
            <v xml:space="preserve">m     </v>
          </cell>
          <cell r="D1424">
            <v>15.49</v>
          </cell>
          <cell r="E1424">
            <v>15.95</v>
          </cell>
          <cell r="F1424">
            <v>31.44</v>
          </cell>
        </row>
        <row r="1425">
          <cell r="A1425">
            <v>82331</v>
          </cell>
          <cell r="B1425" t="str">
            <v>TUBO LEVE PVC RIGIDO DIAMETRO 150 MM</v>
          </cell>
          <cell r="C1425" t="str">
            <v xml:space="preserve">M     </v>
          </cell>
          <cell r="D1425">
            <v>38.57</v>
          </cell>
          <cell r="E1425">
            <v>17.18</v>
          </cell>
          <cell r="F1425">
            <v>55.75</v>
          </cell>
        </row>
        <row r="1426">
          <cell r="A1426">
            <v>82332</v>
          </cell>
          <cell r="B1426" t="str">
            <v>TUBO LEVE PVC RIGIDO DIAMETRO 200 MM</v>
          </cell>
          <cell r="C1426" t="str">
            <v xml:space="preserve">M     </v>
          </cell>
          <cell r="D1426">
            <v>75.66</v>
          </cell>
          <cell r="E1426">
            <v>18.41</v>
          </cell>
          <cell r="F1426">
            <v>94.07</v>
          </cell>
        </row>
        <row r="1427">
          <cell r="A1427">
            <v>82333</v>
          </cell>
          <cell r="B1427" t="str">
            <v>TUBO LEVE PVC RIGIDO DIAMETRO 300 MM</v>
          </cell>
          <cell r="C1427" t="str">
            <v xml:space="preserve">M     </v>
          </cell>
          <cell r="D1427">
            <v>115.43</v>
          </cell>
          <cell r="E1427">
            <v>18.41</v>
          </cell>
          <cell r="F1427">
            <v>133.84</v>
          </cell>
        </row>
        <row r="1428">
          <cell r="A1428">
            <v>82334</v>
          </cell>
          <cell r="B1428" t="str">
            <v>TUBO LEVE PVC RIGIDO DIAMETRO 250 MM</v>
          </cell>
          <cell r="C1428" t="str">
            <v xml:space="preserve">M     </v>
          </cell>
          <cell r="D1428">
            <v>78.73</v>
          </cell>
          <cell r="E1428">
            <v>18.41</v>
          </cell>
          <cell r="F1428">
            <v>97.14</v>
          </cell>
        </row>
        <row r="1429">
          <cell r="A1429">
            <v>82341</v>
          </cell>
          <cell r="B1429" t="str">
            <v>TUBO DE CONCRETO SIMPLES DIAMETRO 400 MM - PS1=16 KN/M ( ÁGUAS PLUVIAIS) - CAVA 65X100CM</v>
          </cell>
          <cell r="C1429" t="str">
            <v xml:space="preserve">m     </v>
          </cell>
          <cell r="D1429">
            <v>82.72</v>
          </cell>
          <cell r="E1429">
            <v>37.36</v>
          </cell>
          <cell r="F1429">
            <v>120.08</v>
          </cell>
        </row>
        <row r="1430">
          <cell r="A1430">
            <v>82342</v>
          </cell>
          <cell r="B1430" t="str">
            <v>TUBO DE CONCRETO SIMPLES DIAMETRO 600 MM - PS1=24 KN/M ( ÁGUAS PLUVIAIS) - CAVA 95X120CM</v>
          </cell>
          <cell r="C1430" t="str">
            <v xml:space="preserve">m     </v>
          </cell>
          <cell r="D1430">
            <v>140.63</v>
          </cell>
          <cell r="E1430">
            <v>61.42</v>
          </cell>
          <cell r="F1430">
            <v>202.05</v>
          </cell>
        </row>
        <row r="1431">
          <cell r="A1431">
            <v>82343</v>
          </cell>
          <cell r="B1431" t="str">
            <v>TUBO DE CONCRETO SIMPLES DIAMETRO 500 MM - PS1=20 KN/M ( ÁGUAS PLUVIAIS) - CAVA 80X110CM</v>
          </cell>
          <cell r="C1431" t="str">
            <v xml:space="preserve">m     </v>
          </cell>
          <cell r="D1431">
            <v>114.66</v>
          </cell>
          <cell r="E1431">
            <v>48.5</v>
          </cell>
          <cell r="F1431">
            <v>163.16</v>
          </cell>
        </row>
        <row r="1432">
          <cell r="A1432">
            <v>82360</v>
          </cell>
          <cell r="B1432" t="str">
            <v>TUBO RÍGIDO CORRUGADO PARA DRENAGEM DIAMETRO 150 MM</v>
          </cell>
          <cell r="C1432" t="str">
            <v xml:space="preserve">m     </v>
          </cell>
          <cell r="D1432">
            <v>29.34</v>
          </cell>
          <cell r="E1432">
            <v>17.559999999999999</v>
          </cell>
          <cell r="F1432">
            <v>46.9</v>
          </cell>
        </row>
        <row r="1433">
          <cell r="A1433">
            <v>82365</v>
          </cell>
          <cell r="B1433" t="str">
            <v>TUBO RÍGIDO CORRUGADO PARA DRENAGEM DIAMETRO 100 MM</v>
          </cell>
          <cell r="C1433" t="str">
            <v xml:space="preserve">m     </v>
          </cell>
          <cell r="D1433">
            <v>22.68</v>
          </cell>
          <cell r="E1433">
            <v>15.95</v>
          </cell>
          <cell r="F1433">
            <v>38.630000000000003</v>
          </cell>
        </row>
        <row r="1434">
          <cell r="A1434">
            <v>82373</v>
          </cell>
          <cell r="B1434" t="str">
            <v>TUBO FERRO GALVANIZADO 1/2"</v>
          </cell>
          <cell r="C1434" t="str">
            <v xml:space="preserve">m     </v>
          </cell>
          <cell r="D1434">
            <v>26.05</v>
          </cell>
          <cell r="E1434">
            <v>8.2799999999999994</v>
          </cell>
          <cell r="F1434">
            <v>34.33</v>
          </cell>
        </row>
        <row r="1435">
          <cell r="A1435">
            <v>82374</v>
          </cell>
          <cell r="B1435" t="str">
            <v>TUBO FERRO GALVANIZADO 3/4"</v>
          </cell>
          <cell r="C1435" t="str">
            <v xml:space="preserve">m     </v>
          </cell>
          <cell r="D1435">
            <v>33.96</v>
          </cell>
          <cell r="E1435">
            <v>9.2100000000000009</v>
          </cell>
          <cell r="F1435">
            <v>43.17</v>
          </cell>
        </row>
        <row r="1436">
          <cell r="A1436">
            <v>82375</v>
          </cell>
          <cell r="B1436" t="str">
            <v>TUBO FERRO GALVANIZADO 1"</v>
          </cell>
          <cell r="C1436" t="str">
            <v xml:space="preserve">m     </v>
          </cell>
          <cell r="D1436">
            <v>42.47</v>
          </cell>
          <cell r="E1436">
            <v>10.130000000000001</v>
          </cell>
          <cell r="F1436">
            <v>52.6</v>
          </cell>
        </row>
        <row r="1437">
          <cell r="A1437">
            <v>82376</v>
          </cell>
          <cell r="B1437" t="str">
            <v>TUBO FERRO GALVANIZADO 1.1/4"</v>
          </cell>
          <cell r="C1437" t="str">
            <v xml:space="preserve">m     </v>
          </cell>
          <cell r="D1437">
            <v>57.62</v>
          </cell>
          <cell r="E1437">
            <v>15.35</v>
          </cell>
          <cell r="F1437">
            <v>72.97</v>
          </cell>
        </row>
        <row r="1438">
          <cell r="A1438">
            <v>82377</v>
          </cell>
          <cell r="B1438" t="str">
            <v>TUBO FERRO GALVANIZADO 1.1/2"</v>
          </cell>
          <cell r="C1438" t="str">
            <v xml:space="preserve">m     </v>
          </cell>
          <cell r="D1438">
            <v>73.930000000000007</v>
          </cell>
          <cell r="E1438">
            <v>19.03</v>
          </cell>
          <cell r="F1438">
            <v>92.96</v>
          </cell>
        </row>
        <row r="1439">
          <cell r="A1439">
            <v>82378</v>
          </cell>
          <cell r="B1439" t="str">
            <v>TUBO FERRO GALVANIZADO 2"</v>
          </cell>
          <cell r="C1439" t="str">
            <v xml:space="preserve">m     </v>
          </cell>
          <cell r="D1439">
            <v>95.76</v>
          </cell>
          <cell r="E1439">
            <v>22.71</v>
          </cell>
          <cell r="F1439">
            <v>118.47</v>
          </cell>
        </row>
        <row r="1440">
          <cell r="A1440">
            <v>82379</v>
          </cell>
          <cell r="B1440" t="str">
            <v>TUBO FERRO GALVANIZADO 2.1/2"</v>
          </cell>
          <cell r="C1440" t="str">
            <v xml:space="preserve">m     </v>
          </cell>
          <cell r="D1440">
            <v>136.88999999999999</v>
          </cell>
          <cell r="E1440">
            <v>25.48</v>
          </cell>
          <cell r="F1440">
            <v>162.37</v>
          </cell>
        </row>
        <row r="1441">
          <cell r="A1441">
            <v>82380</v>
          </cell>
          <cell r="B1441" t="str">
            <v>TUBO FERRO GALVANIZADO 3"</v>
          </cell>
          <cell r="C1441" t="str">
            <v xml:space="preserve">m     </v>
          </cell>
          <cell r="D1441">
            <v>163.76</v>
          </cell>
          <cell r="E1441">
            <v>29.77</v>
          </cell>
          <cell r="F1441">
            <v>193.53</v>
          </cell>
        </row>
        <row r="1442">
          <cell r="A1442">
            <v>82381</v>
          </cell>
          <cell r="B1442" t="str">
            <v>TUBO FERRO GALVANIZADO 4"</v>
          </cell>
          <cell r="C1442" t="str">
            <v xml:space="preserve">m     </v>
          </cell>
          <cell r="D1442">
            <v>227.18</v>
          </cell>
          <cell r="E1442">
            <v>34.07</v>
          </cell>
          <cell r="F1442">
            <v>261.25</v>
          </cell>
        </row>
        <row r="1443">
          <cell r="A1443">
            <v>85000</v>
          </cell>
          <cell r="B1443" t="str">
            <v>INCENDIOS</v>
          </cell>
          <cell r="D1443">
            <v>0</v>
          </cell>
          <cell r="E1443">
            <v>0</v>
          </cell>
          <cell r="F1443">
            <v>0</v>
          </cell>
        </row>
        <row r="1444">
          <cell r="A1444">
            <v>85001</v>
          </cell>
          <cell r="B1444" t="str">
            <v>EXTINTOR CO2 (6 KG) - CAPACIDADE EXTINTORA 5 BC</v>
          </cell>
          <cell r="C1444" t="str">
            <v xml:space="preserve">Un    </v>
          </cell>
          <cell r="D1444">
            <v>542.45000000000005</v>
          </cell>
          <cell r="E1444">
            <v>13.11</v>
          </cell>
          <cell r="F1444">
            <v>555.55999999999995</v>
          </cell>
        </row>
        <row r="1445">
          <cell r="A1445">
            <v>85003</v>
          </cell>
          <cell r="B1445" t="str">
            <v>EXTINTOR PO QUIMICO SECO (6 KG) - CAPACIDADE EXTINTORA 20 BC</v>
          </cell>
          <cell r="C1445" t="str">
            <v xml:space="preserve">Un    </v>
          </cell>
          <cell r="D1445">
            <v>172.04</v>
          </cell>
          <cell r="E1445">
            <v>13.11</v>
          </cell>
          <cell r="F1445">
            <v>185.15</v>
          </cell>
        </row>
        <row r="1446">
          <cell r="A1446">
            <v>85005</v>
          </cell>
          <cell r="B1446" t="str">
            <v>EXTINTOR AGUA PRESSURIZADA (10 LITROS) - CAPACIDADE EXTINTORA 2A</v>
          </cell>
          <cell r="C1446" t="str">
            <v xml:space="preserve">Un    </v>
          </cell>
          <cell r="D1446">
            <v>166.36</v>
          </cell>
          <cell r="E1446">
            <v>13.11</v>
          </cell>
          <cell r="F1446">
            <v>179.47</v>
          </cell>
        </row>
        <row r="1447">
          <cell r="A1447">
            <v>85006</v>
          </cell>
          <cell r="B1447" t="str">
            <v>EXTINTOR MULTI USO EM PO A B C (6 KG) - CAPACIDADE EXTINTORA 3A 20BC</v>
          </cell>
          <cell r="C1447" t="str">
            <v xml:space="preserve">un    </v>
          </cell>
          <cell r="D1447">
            <v>201.36</v>
          </cell>
          <cell r="E1447">
            <v>13.11</v>
          </cell>
          <cell r="F1447">
            <v>214.47</v>
          </cell>
        </row>
        <row r="1448">
          <cell r="A1448">
            <v>85007</v>
          </cell>
          <cell r="B1448" t="str">
            <v>CAIXA DE INCÊNDIO METÁLICA COM SUPORTE PARA MANGUEIRA, TAMPA E MURETA 17X45X75 CM COM PINTURA</v>
          </cell>
          <cell r="C1448" t="str">
            <v xml:space="preserve">Un    </v>
          </cell>
          <cell r="D1448">
            <v>416.44</v>
          </cell>
          <cell r="E1448">
            <v>161.13</v>
          </cell>
          <cell r="F1448">
            <v>577.57000000000005</v>
          </cell>
        </row>
        <row r="1449">
          <cell r="A1449">
            <v>85011</v>
          </cell>
          <cell r="B1449" t="str">
            <v>CAIXA DE INCÊNDIO METÁLICA COM SUPORTE PARA MANGUEIRA, TAMPA E MURETA 17X60X90 CM C/PINTURA</v>
          </cell>
          <cell r="C1449" t="str">
            <v xml:space="preserve">Un    </v>
          </cell>
          <cell r="D1449">
            <v>451.59</v>
          </cell>
          <cell r="E1449">
            <v>153.06</v>
          </cell>
          <cell r="F1449">
            <v>604.65</v>
          </cell>
        </row>
        <row r="1450">
          <cell r="A1450">
            <v>85015</v>
          </cell>
          <cell r="B1450" t="str">
            <v>CAIXA DE PASSEIO C/TAMPA DE FERRO FUNDIDO 40X60 CM P/INCÊNDIO</v>
          </cell>
          <cell r="C1450" t="str">
            <v xml:space="preserve">Un    </v>
          </cell>
          <cell r="D1450">
            <v>348.16</v>
          </cell>
          <cell r="E1450">
            <v>89.37</v>
          </cell>
          <cell r="F1450">
            <v>437.53</v>
          </cell>
        </row>
        <row r="1451">
          <cell r="A1451">
            <v>85017</v>
          </cell>
          <cell r="B1451" t="str">
            <v>MANGUEIRA DE INCÊNDIO DI=38 MM TIPO 2 COMP. = 15 M</v>
          </cell>
          <cell r="C1451" t="str">
            <v xml:space="preserve">CJ    </v>
          </cell>
          <cell r="D1451">
            <v>416.79</v>
          </cell>
          <cell r="E1451">
            <v>6.13</v>
          </cell>
          <cell r="F1451">
            <v>422.92</v>
          </cell>
        </row>
        <row r="1452">
          <cell r="A1452">
            <v>85019</v>
          </cell>
          <cell r="B1452" t="str">
            <v>MANGUEIRA DE INCENDIO DI=38 mm TIPO 2 COMP. 20M</v>
          </cell>
          <cell r="C1452" t="str">
            <v xml:space="preserve">CJ    </v>
          </cell>
          <cell r="D1452">
            <v>502.5</v>
          </cell>
          <cell r="E1452">
            <v>6.13</v>
          </cell>
          <cell r="F1452">
            <v>508.63</v>
          </cell>
        </row>
        <row r="1453">
          <cell r="A1453">
            <v>85023</v>
          </cell>
          <cell r="B1453" t="str">
            <v>MANGUEIRA DE INCENDIO DI=38 mm TIPO 2 COMP. 30 M</v>
          </cell>
          <cell r="C1453" t="str">
            <v xml:space="preserve">CJ    </v>
          </cell>
          <cell r="D1453">
            <v>799.33</v>
          </cell>
          <cell r="E1453">
            <v>6.13</v>
          </cell>
          <cell r="F1453">
            <v>805.46</v>
          </cell>
        </row>
        <row r="1454">
          <cell r="A1454">
            <v>85025</v>
          </cell>
          <cell r="B1454" t="str">
            <v>ESGUICHO REGULÁVEL 1.1/2"</v>
          </cell>
          <cell r="C1454" t="str">
            <v xml:space="preserve">Un    </v>
          </cell>
          <cell r="D1454">
            <v>209.38</v>
          </cell>
          <cell r="E1454">
            <v>2.56</v>
          </cell>
          <cell r="F1454">
            <v>211.94</v>
          </cell>
        </row>
        <row r="1455">
          <cell r="A1455">
            <v>85027</v>
          </cell>
          <cell r="B1455" t="str">
            <v>ADAPTADOR PARA ENGATE STORZ 2.1/2" X 1.1/2"</v>
          </cell>
          <cell r="C1455" t="str">
            <v xml:space="preserve">Un    </v>
          </cell>
          <cell r="D1455">
            <v>49.94</v>
          </cell>
          <cell r="E1455">
            <v>4.6100000000000003</v>
          </cell>
          <cell r="F1455">
            <v>54.55</v>
          </cell>
        </row>
        <row r="1456">
          <cell r="A1456">
            <v>85031</v>
          </cell>
          <cell r="B1456" t="str">
            <v>REGISTRO GLOBO ANGULAR 2.1/2"</v>
          </cell>
          <cell r="C1456" t="str">
            <v xml:space="preserve">Un    </v>
          </cell>
          <cell r="D1456">
            <v>297.55</v>
          </cell>
          <cell r="E1456">
            <v>15.35</v>
          </cell>
          <cell r="F1456">
            <v>312.89999999999998</v>
          </cell>
        </row>
        <row r="1457">
          <cell r="A1457">
            <v>85035</v>
          </cell>
          <cell r="B1457" t="str">
            <v>TAMPÃO CEGO COM CORRENTE 2.1/2"</v>
          </cell>
          <cell r="C1457" t="str">
            <v xml:space="preserve">Un    </v>
          </cell>
          <cell r="D1457">
            <v>135.62</v>
          </cell>
          <cell r="E1457">
            <v>4.6100000000000003</v>
          </cell>
          <cell r="F1457">
            <v>140.22999999999999</v>
          </cell>
        </row>
        <row r="1458">
          <cell r="A1458">
            <v>85037</v>
          </cell>
          <cell r="B1458" t="str">
            <v>TANQUE DE PRESSÃO DE 10 L</v>
          </cell>
          <cell r="C1458" t="str">
            <v xml:space="preserve">Un    </v>
          </cell>
          <cell r="D1458">
            <v>240.09</v>
          </cell>
          <cell r="E1458">
            <v>19.95</v>
          </cell>
          <cell r="F1458">
            <v>260.04000000000002</v>
          </cell>
        </row>
        <row r="1459">
          <cell r="A1459">
            <v>85039</v>
          </cell>
          <cell r="B1459" t="str">
            <v>PRESSOSTATO 50 A 80 PSI</v>
          </cell>
          <cell r="C1459" t="str">
            <v xml:space="preserve">Un    </v>
          </cell>
          <cell r="D1459">
            <v>89.59</v>
          </cell>
          <cell r="E1459">
            <v>19.95</v>
          </cell>
          <cell r="F1459">
            <v>109.54</v>
          </cell>
        </row>
        <row r="1460">
          <cell r="A1460">
            <v>85041</v>
          </cell>
          <cell r="B1460" t="str">
            <v>MANOMETRO - 0 A 10 KG/CM2</v>
          </cell>
          <cell r="C1460" t="str">
            <v xml:space="preserve">Un    </v>
          </cell>
          <cell r="D1460">
            <v>146.1</v>
          </cell>
          <cell r="E1460">
            <v>19.95</v>
          </cell>
          <cell r="F1460">
            <v>166.05</v>
          </cell>
        </row>
        <row r="1461">
          <cell r="A1461">
            <v>85042</v>
          </cell>
          <cell r="B1461" t="str">
            <v>SIRENE AUDIOVISUAL</v>
          </cell>
          <cell r="C1461" t="str">
            <v xml:space="preserve">un    </v>
          </cell>
          <cell r="D1461">
            <v>150</v>
          </cell>
          <cell r="E1461">
            <v>5.12</v>
          </cell>
          <cell r="F1461">
            <v>155.12</v>
          </cell>
        </row>
        <row r="1462">
          <cell r="A1462">
            <v>85043</v>
          </cell>
          <cell r="B1462" t="str">
            <v>SPRINKLER PENDENTE 60º C ,COR LIQUIDO VERMELHO</v>
          </cell>
          <cell r="C1462" t="str">
            <v xml:space="preserve">Un    </v>
          </cell>
          <cell r="D1462">
            <v>31.14</v>
          </cell>
          <cell r="E1462">
            <v>4.6100000000000003</v>
          </cell>
          <cell r="F1462">
            <v>35.75</v>
          </cell>
        </row>
        <row r="1463">
          <cell r="A1463">
            <v>85045</v>
          </cell>
          <cell r="B1463" t="str">
            <v>NIPLE DUPLO FERRO GALVANIZADO 1"</v>
          </cell>
          <cell r="C1463" t="str">
            <v xml:space="preserve">Un    </v>
          </cell>
          <cell r="D1463">
            <v>9.73</v>
          </cell>
          <cell r="E1463">
            <v>6.13</v>
          </cell>
          <cell r="F1463">
            <v>15.86</v>
          </cell>
        </row>
        <row r="1464">
          <cell r="A1464">
            <v>85047</v>
          </cell>
          <cell r="B1464" t="str">
            <v>NIPLE DUPLO FERRO GALVANIZADO 2.1/2"</v>
          </cell>
          <cell r="C1464" t="str">
            <v xml:space="preserve">Un    </v>
          </cell>
          <cell r="D1464">
            <v>40.57</v>
          </cell>
          <cell r="E1464">
            <v>12.28</v>
          </cell>
          <cell r="F1464">
            <v>52.85</v>
          </cell>
        </row>
        <row r="1465">
          <cell r="A1465">
            <v>85049</v>
          </cell>
          <cell r="B1465" t="str">
            <v>NIPLE DUPLO FERRO GALVANIZADO 3"</v>
          </cell>
          <cell r="C1465" t="str">
            <v xml:space="preserve">Un    </v>
          </cell>
          <cell r="D1465">
            <v>76</v>
          </cell>
          <cell r="E1465">
            <v>12.28</v>
          </cell>
          <cell r="F1465">
            <v>88.28</v>
          </cell>
        </row>
        <row r="1466">
          <cell r="A1466">
            <v>85051</v>
          </cell>
          <cell r="B1466" t="str">
            <v>NIPLE DUPLO FERRO GALVANIZADO 3" X 2 1/2"</v>
          </cell>
          <cell r="C1466" t="str">
            <v xml:space="preserve">Un    </v>
          </cell>
          <cell r="D1466">
            <v>108.18</v>
          </cell>
          <cell r="E1466">
            <v>12.28</v>
          </cell>
          <cell r="F1466">
            <v>120.46</v>
          </cell>
        </row>
        <row r="1467">
          <cell r="A1467">
            <v>85053</v>
          </cell>
          <cell r="B1467" t="str">
            <v>TE DE FERRO GALVANIZADO 90º X 1"</v>
          </cell>
          <cell r="C1467" t="str">
            <v xml:space="preserve">Un    </v>
          </cell>
          <cell r="D1467">
            <v>17.32</v>
          </cell>
          <cell r="E1467">
            <v>14.12</v>
          </cell>
          <cell r="F1467">
            <v>31.44</v>
          </cell>
        </row>
        <row r="1468">
          <cell r="A1468">
            <v>85055</v>
          </cell>
          <cell r="B1468" t="str">
            <v>TE DE FERRO GALVANIZADO 90º X 1 1/2" X 1"</v>
          </cell>
          <cell r="C1468" t="str">
            <v xml:space="preserve">Un    </v>
          </cell>
          <cell r="D1468">
            <v>29.78</v>
          </cell>
          <cell r="E1468">
            <v>23.94</v>
          </cell>
          <cell r="F1468">
            <v>53.72</v>
          </cell>
        </row>
        <row r="1469">
          <cell r="A1469">
            <v>85056</v>
          </cell>
          <cell r="B1469" t="str">
            <v>TÊ DE FERRO GALVANIZADO 90º X 2 1/2"</v>
          </cell>
          <cell r="C1469" t="str">
            <v xml:space="preserve">un    </v>
          </cell>
          <cell r="D1469">
            <v>83.72</v>
          </cell>
          <cell r="E1469">
            <v>28.54</v>
          </cell>
          <cell r="F1469">
            <v>112.26</v>
          </cell>
        </row>
        <row r="1470">
          <cell r="A1470">
            <v>85057</v>
          </cell>
          <cell r="B1470" t="str">
            <v>TE DE FERRO GALVANIZADO 90º X 3" X 3"</v>
          </cell>
          <cell r="C1470" t="str">
            <v xml:space="preserve">Un    </v>
          </cell>
          <cell r="D1470">
            <v>115.21</v>
          </cell>
          <cell r="E1470">
            <v>28.54</v>
          </cell>
          <cell r="F1470">
            <v>143.75</v>
          </cell>
        </row>
        <row r="1471">
          <cell r="A1471">
            <v>85058</v>
          </cell>
          <cell r="B1471" t="str">
            <v>TE DE FERRO GALVANIZADO 4" X 3"</v>
          </cell>
          <cell r="C1471" t="str">
            <v xml:space="preserve">Un    </v>
          </cell>
          <cell r="D1471">
            <v>265.60000000000002</v>
          </cell>
          <cell r="E1471">
            <v>35.299999999999997</v>
          </cell>
          <cell r="F1471">
            <v>300.89999999999998</v>
          </cell>
        </row>
        <row r="1472">
          <cell r="A1472">
            <v>85061</v>
          </cell>
          <cell r="B1472" t="str">
            <v>COTOVELO FERRO GALVANIZADO 90º X 1"</v>
          </cell>
          <cell r="C1472" t="str">
            <v xml:space="preserve">Un    </v>
          </cell>
          <cell r="D1472">
            <v>16.079999999999998</v>
          </cell>
          <cell r="E1472">
            <v>12.28</v>
          </cell>
          <cell r="F1472">
            <v>28.36</v>
          </cell>
        </row>
        <row r="1473">
          <cell r="A1473">
            <v>85062</v>
          </cell>
          <cell r="B1473" t="str">
            <v>COTOVELO DE FERRO GALVANIZADO 90º X 2 1/2"</v>
          </cell>
          <cell r="C1473" t="str">
            <v xml:space="preserve">un    </v>
          </cell>
          <cell r="D1473">
            <v>71.400000000000006</v>
          </cell>
          <cell r="E1473">
            <v>24.56</v>
          </cell>
          <cell r="F1473">
            <v>95.96</v>
          </cell>
        </row>
        <row r="1474">
          <cell r="A1474">
            <v>85063</v>
          </cell>
          <cell r="B1474" t="str">
            <v>COTOVELO FERRO GALVANIZADO 90º X 3"</v>
          </cell>
          <cell r="C1474" t="str">
            <v xml:space="preserve">Un    </v>
          </cell>
          <cell r="D1474">
            <v>103.79</v>
          </cell>
          <cell r="E1474">
            <v>24.56</v>
          </cell>
          <cell r="F1474">
            <v>128.35</v>
          </cell>
        </row>
        <row r="1475">
          <cell r="A1475">
            <v>85065</v>
          </cell>
          <cell r="B1475" t="str">
            <v>COTOVELO FERRO GALVANIZADO 45º X 2.1/2"</v>
          </cell>
          <cell r="C1475" t="str">
            <v xml:space="preserve">Un    </v>
          </cell>
          <cell r="D1475">
            <v>82.57</v>
          </cell>
          <cell r="E1475">
            <v>24.56</v>
          </cell>
          <cell r="F1475">
            <v>107.13</v>
          </cell>
        </row>
        <row r="1476">
          <cell r="A1476">
            <v>85067</v>
          </cell>
          <cell r="B1476" t="str">
            <v>COTOVELO FERRO GALVANIZADO 45º X 3"</v>
          </cell>
          <cell r="C1476" t="str">
            <v xml:space="preserve">Un    </v>
          </cell>
          <cell r="D1476">
            <v>108.55</v>
          </cell>
          <cell r="E1476">
            <v>24.56</v>
          </cell>
          <cell r="F1476">
            <v>133.11000000000001</v>
          </cell>
        </row>
        <row r="1477">
          <cell r="A1477">
            <v>85069</v>
          </cell>
          <cell r="B1477" t="str">
            <v>BUCHA DE FERRO GALVANIZADO 1.1/2" X 1"</v>
          </cell>
          <cell r="C1477" t="str">
            <v xml:space="preserve">Un    </v>
          </cell>
          <cell r="D1477">
            <v>14.37</v>
          </cell>
          <cell r="E1477">
            <v>10.74</v>
          </cell>
          <cell r="F1477">
            <v>25.11</v>
          </cell>
        </row>
        <row r="1478">
          <cell r="A1478">
            <v>85071</v>
          </cell>
          <cell r="B1478" t="str">
            <v>BUCHA FERRO GALVANIZADO 3" X 2.1/2"</v>
          </cell>
          <cell r="C1478" t="str">
            <v xml:space="preserve">Un    </v>
          </cell>
          <cell r="D1478">
            <v>41.48</v>
          </cell>
          <cell r="E1478">
            <v>12.28</v>
          </cell>
          <cell r="F1478">
            <v>53.76</v>
          </cell>
        </row>
        <row r="1479">
          <cell r="A1479">
            <v>85073</v>
          </cell>
          <cell r="B1479" t="str">
            <v>UNIÃO COM ASSENTO CÔNICO DE BRONZE 3"</v>
          </cell>
          <cell r="C1479" t="str">
            <v xml:space="preserve">Un    </v>
          </cell>
          <cell r="D1479">
            <v>381.51</v>
          </cell>
          <cell r="E1479">
            <v>12.28</v>
          </cell>
          <cell r="F1479">
            <v>393.79</v>
          </cell>
        </row>
        <row r="1480">
          <cell r="A1480">
            <v>85075</v>
          </cell>
          <cell r="B1480" t="str">
            <v>LUVA DE FERRO GALVANIZADO 3" X 2.1/2"</v>
          </cell>
          <cell r="C1480" t="str">
            <v xml:space="preserve">Un    </v>
          </cell>
          <cell r="D1480">
            <v>76.8</v>
          </cell>
          <cell r="E1480">
            <v>12.28</v>
          </cell>
          <cell r="F1480">
            <v>89.08</v>
          </cell>
        </row>
        <row r="1481">
          <cell r="A1481">
            <v>85076</v>
          </cell>
          <cell r="B1481" t="str">
            <v>VALVULA DE RETENÇÃO HORIZONTAL 1"</v>
          </cell>
          <cell r="C1481" t="str">
            <v xml:space="preserve">Un    </v>
          </cell>
          <cell r="D1481">
            <v>94.23</v>
          </cell>
          <cell r="E1481">
            <v>16.57</v>
          </cell>
          <cell r="F1481">
            <v>110.8</v>
          </cell>
        </row>
        <row r="1482">
          <cell r="A1482">
            <v>85077</v>
          </cell>
          <cell r="B1482" t="str">
            <v>VÁLVULA DE RETENÇÃO HORIZONTAL 2.1/2"</v>
          </cell>
          <cell r="C1482" t="str">
            <v xml:space="preserve">Un    </v>
          </cell>
          <cell r="D1482">
            <v>422.51</v>
          </cell>
          <cell r="E1482">
            <v>35.299999999999997</v>
          </cell>
          <cell r="F1482">
            <v>457.81</v>
          </cell>
        </row>
        <row r="1483">
          <cell r="A1483">
            <v>85078</v>
          </cell>
          <cell r="B1483" t="str">
            <v>VÁLVULA DE RETENÇÃO HORIZONTAL 3"</v>
          </cell>
          <cell r="C1483" t="str">
            <v xml:space="preserve">Un    </v>
          </cell>
          <cell r="D1483">
            <v>464.64</v>
          </cell>
          <cell r="E1483">
            <v>35.299999999999997</v>
          </cell>
          <cell r="F1483">
            <v>499.94</v>
          </cell>
        </row>
        <row r="1484">
          <cell r="A1484">
            <v>85079</v>
          </cell>
          <cell r="B1484" t="str">
            <v>VÁLVULA DE RETENÇÃO VERTICAL 2.1/2"</v>
          </cell>
          <cell r="C1484" t="str">
            <v xml:space="preserve">Un    </v>
          </cell>
          <cell r="D1484">
            <v>270.51</v>
          </cell>
          <cell r="E1484">
            <v>35.299999999999997</v>
          </cell>
          <cell r="F1484">
            <v>305.81</v>
          </cell>
        </row>
        <row r="1485">
          <cell r="A1485">
            <v>85080</v>
          </cell>
          <cell r="B1485" t="str">
            <v>VALVULA DE RETENÇÃO VERTICAL 1"</v>
          </cell>
          <cell r="C1485" t="str">
            <v xml:space="preserve">Un    </v>
          </cell>
          <cell r="D1485">
            <v>69.16</v>
          </cell>
          <cell r="E1485">
            <v>16.57</v>
          </cell>
          <cell r="F1485">
            <v>85.73</v>
          </cell>
        </row>
        <row r="1486">
          <cell r="A1486">
            <v>85081</v>
          </cell>
          <cell r="B1486" t="str">
            <v>VÁLVULA DE RETENÇÃO VERTICAL 3"</v>
          </cell>
          <cell r="C1486" t="str">
            <v xml:space="preserve">Un    </v>
          </cell>
          <cell r="D1486">
            <v>325.88</v>
          </cell>
          <cell r="E1486">
            <v>35.299999999999997</v>
          </cell>
          <cell r="F1486">
            <v>361.18</v>
          </cell>
        </row>
        <row r="1487">
          <cell r="A1487">
            <v>85082</v>
          </cell>
          <cell r="B1487" t="str">
            <v>CHAVE DE FLUXO 3/4"</v>
          </cell>
          <cell r="C1487" t="str">
            <v xml:space="preserve">Un    </v>
          </cell>
          <cell r="D1487">
            <v>139.01</v>
          </cell>
          <cell r="E1487">
            <v>16.57</v>
          </cell>
          <cell r="F1487">
            <v>155.58000000000001</v>
          </cell>
        </row>
        <row r="1488">
          <cell r="A1488">
            <v>85083</v>
          </cell>
          <cell r="B1488" t="str">
            <v>CHAVE DE FLUXO 1"</v>
          </cell>
          <cell r="C1488" t="str">
            <v xml:space="preserve">Un    </v>
          </cell>
          <cell r="D1488">
            <v>141.18</v>
          </cell>
          <cell r="E1488">
            <v>16.57</v>
          </cell>
          <cell r="F1488">
            <v>157.75</v>
          </cell>
        </row>
        <row r="1489">
          <cell r="A1489">
            <v>171</v>
          </cell>
          <cell r="B1489" t="str">
            <v>INSTALAÇÕES ESPECIAIS</v>
          </cell>
        </row>
        <row r="1490">
          <cell r="A1490">
            <v>90000</v>
          </cell>
          <cell r="B1490" t="str">
            <v>INSTALACOES ESPECIAIS</v>
          </cell>
          <cell r="D1490">
            <v>0</v>
          </cell>
          <cell r="E1490">
            <v>0</v>
          </cell>
          <cell r="F1490">
            <v>0</v>
          </cell>
        </row>
        <row r="1491">
          <cell r="A1491">
            <v>91000</v>
          </cell>
          <cell r="B1491" t="str">
            <v>G Á S</v>
          </cell>
          <cell r="D1491">
            <v>0</v>
          </cell>
          <cell r="E1491">
            <v>0</v>
          </cell>
          <cell r="F1491">
            <v>0</v>
          </cell>
        </row>
        <row r="1492">
          <cell r="A1492">
            <v>91007</v>
          </cell>
          <cell r="B1492" t="str">
            <v>CENTRAL DE GÁS PADRÃO GOINFRA/2019 COMPLETA, EXCLUSO AS INSTALAÇÕES MECÂNICAS (1+1 CILINDRO P-45)</v>
          </cell>
          <cell r="C1492" t="str">
            <v xml:space="preserve">Un    </v>
          </cell>
          <cell r="D1492">
            <v>5381.64</v>
          </cell>
          <cell r="E1492">
            <v>2268.4899999999998</v>
          </cell>
          <cell r="F1492">
            <v>7650.13</v>
          </cell>
        </row>
        <row r="1493">
          <cell r="A1493">
            <v>91009</v>
          </cell>
          <cell r="B1493" t="str">
            <v>CENTRAL DE GÁS PADRÃO GOINFRA/2019 COMPLETA, EXCLUSO AS INSTALAÇÕES MECÂNICAS (2+2 CILINDRO P-45)</v>
          </cell>
          <cell r="C1493" t="str">
            <v xml:space="preserve">Un    </v>
          </cell>
          <cell r="D1493">
            <v>7361.83</v>
          </cell>
          <cell r="E1493">
            <v>3041.53</v>
          </cell>
          <cell r="F1493">
            <v>10403.36</v>
          </cell>
        </row>
        <row r="1494">
          <cell r="A1494">
            <v>91010</v>
          </cell>
          <cell r="B1494" t="str">
            <v>LIMITADOR DE PRESSÃO PRIMEIRO ESTÁGIO,COM MANÔMETRO,PRESSÃO DE ENTRADA 2 A 18 BAR E PRESSÃO DE SAÍDA 1,5 BAR, CONEXÕES DE ENTRADA E SAÍDA 1/2" NPT</v>
          </cell>
          <cell r="C1494" t="str">
            <v xml:space="preserve">un    </v>
          </cell>
          <cell r="D1494">
            <v>313.27999999999997</v>
          </cell>
          <cell r="E1494">
            <v>13.26</v>
          </cell>
          <cell r="F1494">
            <v>326.54000000000002</v>
          </cell>
        </row>
        <row r="1495">
          <cell r="A1495">
            <v>91011</v>
          </cell>
          <cell r="B1495" t="str">
            <v>REGULADOR DE PRESSÃO PRIMEIRO ESTÁGIO, 8 KG/H, REGULÁVEL COM MANÔMETRO,PRESSÃO DE ENTRADA 2 A 18 BAR E PRESSÃO DE SAÍDA 0,5 A 2 BAR, CONEXÕES DE ENTRADA E SAÍDA 1/4" NPT</v>
          </cell>
          <cell r="C1495" t="str">
            <v xml:space="preserve">Un    </v>
          </cell>
          <cell r="D1495">
            <v>245.41</v>
          </cell>
          <cell r="E1495">
            <v>13.26</v>
          </cell>
          <cell r="F1495">
            <v>258.67</v>
          </cell>
        </row>
        <row r="1496">
          <cell r="A1496">
            <v>91012</v>
          </cell>
          <cell r="B1496" t="str">
            <v>TUBO DE AÇO GALVANIZADO 3/4" SCHEDULE 40, ROSCA NPT - NBR 5590</v>
          </cell>
          <cell r="C1496" t="str">
            <v xml:space="preserve">m     </v>
          </cell>
          <cell r="D1496">
            <v>35.590000000000003</v>
          </cell>
          <cell r="E1496">
            <v>9.2100000000000009</v>
          </cell>
          <cell r="F1496">
            <v>44.8</v>
          </cell>
        </row>
        <row r="1497">
          <cell r="A1497">
            <v>91018</v>
          </cell>
          <cell r="B1497" t="str">
            <v>COTOVELO 90º FERRO MALEÁVEL GALVANIZADO 3/4" CLASSE 150 ROSCA NPT NBR 6925</v>
          </cell>
          <cell r="C1497" t="str">
            <v xml:space="preserve">un    </v>
          </cell>
          <cell r="D1497">
            <v>14.04</v>
          </cell>
          <cell r="E1497">
            <v>9.82</v>
          </cell>
          <cell r="F1497">
            <v>23.86</v>
          </cell>
        </row>
        <row r="1498">
          <cell r="A1498">
            <v>91020</v>
          </cell>
          <cell r="B1498" t="str">
            <v xml:space="preserve">TE DE FERRO MALEÁVEL GALVANIZADO 3/4" CLASSE 150 ROSCA NPT NBR 6925 </v>
          </cell>
          <cell r="C1498" t="str">
            <v xml:space="preserve">un    </v>
          </cell>
          <cell r="D1498">
            <v>16.63</v>
          </cell>
          <cell r="E1498">
            <v>11.29</v>
          </cell>
          <cell r="F1498">
            <v>27.92</v>
          </cell>
        </row>
        <row r="1499">
          <cell r="A1499">
            <v>91021</v>
          </cell>
          <cell r="B1499" t="str">
            <v>LUVA REDUÇÃO DE FERRO MALEÁVEL GALVANIZADO 3/4" X 1/2", CLASSE 150, ROSCA NPT - NBR 6925</v>
          </cell>
          <cell r="C1499" t="str">
            <v xml:space="preserve">Un    </v>
          </cell>
          <cell r="D1499">
            <v>7.67</v>
          </cell>
          <cell r="E1499">
            <v>4.92</v>
          </cell>
          <cell r="F1499">
            <v>12.59</v>
          </cell>
        </row>
        <row r="1500">
          <cell r="A1500">
            <v>91022</v>
          </cell>
          <cell r="B1500" t="str">
            <v>LUVA DE FERRO MALEÁVEL GALVANIZADO 3/4", CLASSE 150, ROSCA NPT - NBR 6925</v>
          </cell>
          <cell r="C1500" t="str">
            <v xml:space="preserve">un    </v>
          </cell>
          <cell r="D1500">
            <v>16.52</v>
          </cell>
          <cell r="E1500">
            <v>4.92</v>
          </cell>
          <cell r="F1500">
            <v>21.44</v>
          </cell>
        </row>
        <row r="1501">
          <cell r="A1501">
            <v>91024</v>
          </cell>
          <cell r="B1501" t="str">
            <v>UNIÃO DE FERRO MALEÁVEL GALVANIZADO 3/4", ASSENTO BRONZE , CLASSE 150, ROSCA NPT - NBR 6925</v>
          </cell>
          <cell r="C1501" t="str">
            <v xml:space="preserve">un    </v>
          </cell>
          <cell r="D1501">
            <v>33.78</v>
          </cell>
          <cell r="E1501">
            <v>4.92</v>
          </cell>
          <cell r="F1501">
            <v>38.700000000000003</v>
          </cell>
        </row>
        <row r="1502">
          <cell r="A1502">
            <v>91025</v>
          </cell>
          <cell r="B1502" t="str">
            <v>VÁLVULA DE ESFERA TRIPARTIDA 3/4", PASSAGEM PLENA, ROSCA NPT, CLASSE 300 - NORMA ASME B16.34</v>
          </cell>
          <cell r="C1502" t="str">
            <v xml:space="preserve">Un    </v>
          </cell>
          <cell r="D1502">
            <v>141.69999999999999</v>
          </cell>
          <cell r="E1502">
            <v>13.26</v>
          </cell>
          <cell r="F1502">
            <v>154.96</v>
          </cell>
        </row>
        <row r="1503">
          <cell r="A1503">
            <v>91026</v>
          </cell>
          <cell r="B1503" t="str">
            <v>REGISTRO ESFERA EM LATÃO PARA GÁS ROSCA 1/2" NPT MACHO MONOBLOCO ANGULAR</v>
          </cell>
          <cell r="C1503" t="str">
            <v xml:space="preserve">un    </v>
          </cell>
          <cell r="D1503">
            <v>29.79</v>
          </cell>
          <cell r="E1503">
            <v>7.36</v>
          </cell>
          <cell r="F1503">
            <v>37.15</v>
          </cell>
        </row>
        <row r="1504">
          <cell r="A1504">
            <v>91029</v>
          </cell>
          <cell r="B1504" t="str">
            <v>VÁLVULA DE RETENÇÃO EM LATÃO 7/16" NS (I) X 1/2" NPT (E)</v>
          </cell>
          <cell r="C1504" t="str">
            <v xml:space="preserve">Un    </v>
          </cell>
          <cell r="D1504">
            <v>25.12</v>
          </cell>
          <cell r="E1504">
            <v>4.92</v>
          </cell>
          <cell r="F1504">
            <v>30.04</v>
          </cell>
        </row>
        <row r="1505">
          <cell r="A1505">
            <v>91031</v>
          </cell>
          <cell r="B1505" t="str">
            <v>NIPLE DUPLO DE FERRO MALEÁVEL GALVANIZADO 3/4" CLASSE 300 ROSCA NPT - NBR 6925</v>
          </cell>
          <cell r="C1505" t="str">
            <v xml:space="preserve">Un    </v>
          </cell>
          <cell r="D1505">
            <v>7.18</v>
          </cell>
          <cell r="E1505">
            <v>4.92</v>
          </cell>
          <cell r="F1505">
            <v>12.1</v>
          </cell>
        </row>
        <row r="1506">
          <cell r="A1506">
            <v>91034</v>
          </cell>
          <cell r="B1506" t="str">
            <v xml:space="preserve">NIPLE DE REDUÇÃO DE LATÃO MACHO/MACHO ROSCA NPT DE 1/2" X 1/4" </v>
          </cell>
          <cell r="C1506" t="str">
            <v xml:space="preserve">un    </v>
          </cell>
          <cell r="D1506">
            <v>20.63</v>
          </cell>
          <cell r="E1506">
            <v>4.92</v>
          </cell>
          <cell r="F1506">
            <v>25.55</v>
          </cell>
        </row>
        <row r="1507">
          <cell r="A1507">
            <v>91040</v>
          </cell>
          <cell r="B1507" t="str">
            <v>TAMPÃO DE FERRO MALEÁVEL GALVANIZADO 3/4", CLASSE 150 ROSCA NPT NBR 6925</v>
          </cell>
          <cell r="C1507" t="str">
            <v xml:space="preserve">un    </v>
          </cell>
          <cell r="D1507">
            <v>6.26</v>
          </cell>
          <cell r="E1507">
            <v>3.07</v>
          </cell>
          <cell r="F1507">
            <v>9.33</v>
          </cell>
        </row>
        <row r="1508">
          <cell r="A1508">
            <v>91041</v>
          </cell>
          <cell r="B1508" t="str">
            <v>CHICOTE "PIGTAIL" FLEXÍVEL PARA P-45 DE MANGUEIRA NITRÍLICA COM COMPRIMENTO DE 500 MM E ROSCA DAS CONEXÕES DE 7/8" R.E. X 7/16"NS OU M20 X 7/16" NS - NBR 13419</v>
          </cell>
          <cell r="C1508" t="str">
            <v xml:space="preserve">Un    </v>
          </cell>
          <cell r="D1508">
            <v>25.76</v>
          </cell>
          <cell r="E1508">
            <v>8.59</v>
          </cell>
          <cell r="F1508">
            <v>34.35</v>
          </cell>
        </row>
        <row r="1509">
          <cell r="A1509">
            <v>91045</v>
          </cell>
          <cell r="B1509" t="str">
            <v>SUPORTE "L" , EM FERRO CHATO 1/8" X 1" PINTADO (42CM) PARA TUBO DE AÇO GALVANIZADO 3/4" -  INCLUSO ABRAÇADEIRA TIPO "U" 3/4"/PARAFUSOS/PORCAS/ARRUELAS, BEM COMO A FIXAÇÃO NA PAREDE COM BUCHAS/PARAFUSOS.</v>
          </cell>
          <cell r="C1509" t="str">
            <v xml:space="preserve">Un    </v>
          </cell>
          <cell r="D1509">
            <v>8.5</v>
          </cell>
          <cell r="E1509">
            <v>8.0299999999999994</v>
          </cell>
          <cell r="F1509">
            <v>16.53</v>
          </cell>
        </row>
        <row r="1510">
          <cell r="A1510">
            <v>91046</v>
          </cell>
          <cell r="B1510" t="str">
            <v>PLACA DE SINALIZAÇÃO EM ALUMÍNIO 35 X 25 CM - "PERIGO - GÁS INFLAMÁVEL - PROIBIDO FUMAR"</v>
          </cell>
          <cell r="C1510" t="str">
            <v xml:space="preserve">un    </v>
          </cell>
          <cell r="D1510">
            <v>38.78</v>
          </cell>
          <cell r="E1510">
            <v>1.21</v>
          </cell>
          <cell r="F1510">
            <v>39.99</v>
          </cell>
        </row>
        <row r="1511">
          <cell r="A1511">
            <v>172</v>
          </cell>
          <cell r="B1511" t="str">
            <v>ALVENARIAS E DIVISÓRIAS</v>
          </cell>
        </row>
        <row r="1512">
          <cell r="A1512">
            <v>100000</v>
          </cell>
          <cell r="B1512" t="str">
            <v>ALVENARIAS E DIVISORIAS</v>
          </cell>
          <cell r="D1512">
            <v>0</v>
          </cell>
          <cell r="E1512">
            <v>0</v>
          </cell>
          <cell r="F1512">
            <v>0</v>
          </cell>
        </row>
        <row r="1513">
          <cell r="A1513">
            <v>100101</v>
          </cell>
          <cell r="B1513" t="str">
            <v>ALVENARIA DE TIJOLO COMUM 1/4 VEZ - ARGAMASSA (1CI : 2CH : 8ARML)</v>
          </cell>
          <cell r="C1513" t="str">
            <v xml:space="preserve">m2    </v>
          </cell>
          <cell r="D1513">
            <v>22.63</v>
          </cell>
          <cell r="E1513">
            <v>24.42</v>
          </cell>
          <cell r="F1513">
            <v>47.05</v>
          </cell>
        </row>
        <row r="1514">
          <cell r="A1514">
            <v>100102</v>
          </cell>
          <cell r="B1514" t="str">
            <v>ALVENARIA DE TIJOLO COMUM 1/2 VEZ - ARGAMASSA (1CI : 2CH : 8ARML)</v>
          </cell>
          <cell r="C1514" t="str">
            <v xml:space="preserve">m2    </v>
          </cell>
          <cell r="D1514">
            <v>46.37</v>
          </cell>
          <cell r="E1514">
            <v>33.15</v>
          </cell>
          <cell r="F1514">
            <v>79.52</v>
          </cell>
        </row>
        <row r="1515">
          <cell r="A1515">
            <v>100103</v>
          </cell>
          <cell r="B1515" t="str">
            <v>ALVENARIA DE TIJOLO COMUM 1/2 VEZ EM CRIVO - ARGAMASSA (1CI : 2CH : 8ARML)</v>
          </cell>
          <cell r="C1515" t="str">
            <v xml:space="preserve">m2    </v>
          </cell>
          <cell r="D1515">
            <v>30.69</v>
          </cell>
          <cell r="E1515">
            <v>60.43</v>
          </cell>
          <cell r="F1515">
            <v>91.12</v>
          </cell>
        </row>
        <row r="1516">
          <cell r="A1516">
            <v>100155</v>
          </cell>
          <cell r="B1516" t="str">
            <v>ALVENARIA DE TIJOLO FURADO 1/2 VEZ 11,5 X 19 X 19 - ARG. ( 1 CALH:4ARML + 100 KG DE CI/M3)</v>
          </cell>
          <cell r="C1516" t="str">
            <v xml:space="preserve">m2    </v>
          </cell>
          <cell r="D1516">
            <v>33.79</v>
          </cell>
          <cell r="E1516">
            <v>26.02</v>
          </cell>
          <cell r="F1516">
            <v>59.81</v>
          </cell>
        </row>
        <row r="1517">
          <cell r="A1517">
            <v>100160</v>
          </cell>
          <cell r="B1517" t="str">
            <v>ALVENARIA DE TIJOLO FURADO 1/2 VEZ 14X29X9 - 6 FUROS -  ARG. (1CALH:4ARML+100KG DE CI/M3)</v>
          </cell>
          <cell r="C1517" t="str">
            <v xml:space="preserve">m2    </v>
          </cell>
          <cell r="D1517">
            <v>23.5</v>
          </cell>
          <cell r="E1517">
            <v>22.85</v>
          </cell>
          <cell r="F1517">
            <v>46.35</v>
          </cell>
        </row>
        <row r="1518">
          <cell r="A1518">
            <v>100201</v>
          </cell>
          <cell r="B1518" t="str">
            <v>ALVENARIA DE TIJOLO FURADO 1/2 VEZ - 9 x 19 x 19 - ARG. (1CALH:4ARML+100KG DE CI/M3)</v>
          </cell>
          <cell r="C1518" t="str">
            <v xml:space="preserve">m2    </v>
          </cell>
          <cell r="D1518">
            <v>23.46</v>
          </cell>
          <cell r="E1518">
            <v>23.3</v>
          </cell>
          <cell r="F1518">
            <v>46.76</v>
          </cell>
        </row>
        <row r="1519">
          <cell r="A1519">
            <v>100202</v>
          </cell>
          <cell r="B1519" t="str">
            <v>ALVENARIA DE TIJOLO FURADO 1 VEZ -  ARG. (1CALH:4ARML+100KG DE CI/M3)</v>
          </cell>
          <cell r="C1519" t="str">
            <v xml:space="preserve">m2    </v>
          </cell>
          <cell r="D1519">
            <v>51.19</v>
          </cell>
          <cell r="E1519">
            <v>40.25</v>
          </cell>
          <cell r="F1519">
            <v>91.44</v>
          </cell>
        </row>
        <row r="1520">
          <cell r="A1520">
            <v>100203</v>
          </cell>
          <cell r="B1520" t="str">
            <v>ALVENARIA DE TIJOLO COMUM 1 VEZ - ARGAMASSA (1CI : 2CH : 8ARML)</v>
          </cell>
          <cell r="C1520" t="str">
            <v xml:space="preserve">m2    </v>
          </cell>
          <cell r="D1520">
            <v>91.52</v>
          </cell>
          <cell r="E1520">
            <v>41.18</v>
          </cell>
          <cell r="F1520">
            <v>132.69999999999999</v>
          </cell>
        </row>
        <row r="1521">
          <cell r="A1521">
            <v>100204</v>
          </cell>
          <cell r="B1521" t="str">
            <v>CUNHAMENTO/ALVENARIAS COM TIJOLO COMUM</v>
          </cell>
          <cell r="C1521" t="str">
            <v xml:space="preserve">m     </v>
          </cell>
          <cell r="D1521">
            <v>8.35</v>
          </cell>
          <cell r="E1521">
            <v>6</v>
          </cell>
          <cell r="F1521">
            <v>14.35</v>
          </cell>
        </row>
        <row r="1522">
          <cell r="A1522">
            <v>100205</v>
          </cell>
          <cell r="B1522" t="str">
            <v>CUNHAMENTO EM ALVENARIA COM CUNHA DE CONCRETO</v>
          </cell>
          <cell r="C1522" t="str">
            <v xml:space="preserve">m     </v>
          </cell>
          <cell r="D1522">
            <v>6.73</v>
          </cell>
          <cell r="E1522">
            <v>9.75</v>
          </cell>
          <cell r="F1522">
            <v>16.48</v>
          </cell>
        </row>
        <row r="1523">
          <cell r="A1523">
            <v>100301</v>
          </cell>
          <cell r="B1523" t="str">
            <v>DIVISORIA DE MARMORE</v>
          </cell>
          <cell r="C1523" t="str">
            <v xml:space="preserve">m2    </v>
          </cell>
          <cell r="D1523">
            <v>684.69</v>
          </cell>
          <cell r="E1523">
            <v>48.32</v>
          </cell>
          <cell r="F1523">
            <v>733.01</v>
          </cell>
        </row>
        <row r="1524">
          <cell r="A1524">
            <v>100302</v>
          </cell>
          <cell r="B1524" t="str">
            <v>DIVISORIA DE GRANITINA</v>
          </cell>
          <cell r="C1524" t="str">
            <v xml:space="preserve">m2    </v>
          </cell>
          <cell r="D1524">
            <v>199.86</v>
          </cell>
          <cell r="E1524">
            <v>48.32</v>
          </cell>
          <cell r="F1524">
            <v>248.18</v>
          </cell>
        </row>
        <row r="1525">
          <cell r="A1525">
            <v>100303</v>
          </cell>
          <cell r="B1525" t="str">
            <v>DIVISORIA DE ARDOSIA POLIDA 3 CM</v>
          </cell>
          <cell r="C1525" t="str">
            <v xml:space="preserve">m2    </v>
          </cell>
          <cell r="D1525">
            <v>274.99</v>
          </cell>
          <cell r="E1525">
            <v>48.32</v>
          </cell>
          <cell r="F1525">
            <v>323.31</v>
          </cell>
        </row>
        <row r="1526">
          <cell r="A1526">
            <v>100320</v>
          </cell>
          <cell r="B1526" t="str">
            <v>DIVISORIA DE GRANITO POLIDO</v>
          </cell>
          <cell r="C1526" t="str">
            <v xml:space="preserve">m2    </v>
          </cell>
          <cell r="D1526">
            <v>396.66</v>
          </cell>
          <cell r="E1526">
            <v>48.32</v>
          </cell>
          <cell r="F1526">
            <v>444.98</v>
          </cell>
        </row>
        <row r="1527">
          <cell r="A1527">
            <v>100401</v>
          </cell>
          <cell r="B1527" t="str">
            <v>DIVISORIA PAINEL CEGO, RODAPÉ SIMPLES E PERFIL EM ALUMÍNIO</v>
          </cell>
          <cell r="C1527" t="str">
            <v xml:space="preserve">m2    </v>
          </cell>
          <cell r="D1527">
            <v>219.53</v>
          </cell>
          <cell r="E1527">
            <v>0.11</v>
          </cell>
          <cell r="F1527">
            <v>219.64</v>
          </cell>
        </row>
        <row r="1528">
          <cell r="A1528">
            <v>100402</v>
          </cell>
          <cell r="B1528" t="str">
            <v>DIVISÓRIA PAINEL CEGO, RODAPE SIMPLES E PERFIL EM AÇO PINTADO</v>
          </cell>
          <cell r="C1528" t="str">
            <v xml:space="preserve">m2    </v>
          </cell>
          <cell r="D1528">
            <v>142.88999999999999</v>
          </cell>
          <cell r="E1528">
            <v>0.11</v>
          </cell>
          <cell r="F1528">
            <v>143</v>
          </cell>
        </row>
        <row r="1529">
          <cell r="A1529">
            <v>100403</v>
          </cell>
          <cell r="B1529" t="str">
            <v>FERRAGENS PARA PORTA DIVISORIA PERFIL ALUMINIO</v>
          </cell>
          <cell r="C1529" t="str">
            <v xml:space="preserve">Un    </v>
          </cell>
          <cell r="D1529">
            <v>155.81</v>
          </cell>
          <cell r="E1529">
            <v>0</v>
          </cell>
          <cell r="F1529">
            <v>155.81</v>
          </cell>
        </row>
        <row r="1530">
          <cell r="A1530">
            <v>100404</v>
          </cell>
          <cell r="B1530" t="str">
            <v>FERRAGENS PARA PORTA DIVISORIA PERFIL AÇO PINTADO</v>
          </cell>
          <cell r="C1530" t="str">
            <v xml:space="preserve">Un    </v>
          </cell>
          <cell r="D1530">
            <v>105.81</v>
          </cell>
          <cell r="E1530">
            <v>0</v>
          </cell>
          <cell r="F1530">
            <v>105.81</v>
          </cell>
        </row>
        <row r="1531">
          <cell r="A1531">
            <v>100405</v>
          </cell>
          <cell r="B1531" t="str">
            <v>DIVISÓRIA PAINEL/VIDRO/PAINEL, RODAPÉ SIMPLES E PERFIL EM ALUMINIO</v>
          </cell>
          <cell r="C1531" t="str">
            <v xml:space="preserve">m2    </v>
          </cell>
          <cell r="D1531">
            <v>296.64</v>
          </cell>
          <cell r="E1531">
            <v>0.11</v>
          </cell>
          <cell r="F1531">
            <v>296.75</v>
          </cell>
        </row>
        <row r="1532">
          <cell r="A1532">
            <v>100406</v>
          </cell>
          <cell r="B1532" t="str">
            <v>DIVISÓRIA PAINEL/VIDRO/PAINEL, RODAPÉ SIMPLES E PERFIL EM AÇO PINTADO</v>
          </cell>
          <cell r="C1532" t="str">
            <v xml:space="preserve">m2    </v>
          </cell>
          <cell r="D1532">
            <v>171.85</v>
          </cell>
          <cell r="E1532">
            <v>0.11</v>
          </cell>
          <cell r="F1532">
            <v>171.96</v>
          </cell>
        </row>
        <row r="1533">
          <cell r="A1533">
            <v>100500</v>
          </cell>
          <cell r="B1533" t="str">
            <v>ELEMENTO VAZADO DE CONCRETO (MODELO TACO CHINÊS)</v>
          </cell>
          <cell r="C1533" t="str">
            <v xml:space="preserve">m2    </v>
          </cell>
          <cell r="D1533">
            <v>120.99</v>
          </cell>
          <cell r="E1533">
            <v>43.8</v>
          </cell>
          <cell r="F1533">
            <v>164.79</v>
          </cell>
        </row>
        <row r="1534">
          <cell r="A1534">
            <v>100501</v>
          </cell>
          <cell r="B1534" t="str">
            <v>ELEMENTO VAZADO DE CONCRETO (MODELO COPINHO)</v>
          </cell>
          <cell r="C1534" t="str">
            <v xml:space="preserve">m2    </v>
          </cell>
          <cell r="D1534">
            <v>118.97</v>
          </cell>
          <cell r="E1534">
            <v>43.8</v>
          </cell>
          <cell r="F1534">
            <v>162.77000000000001</v>
          </cell>
        </row>
        <row r="1535">
          <cell r="A1535">
            <v>100502</v>
          </cell>
          <cell r="B1535" t="str">
            <v>ELEMENTO VAZADO CERAMICO (6 x 18 x 18)</v>
          </cell>
          <cell r="C1535" t="str">
            <v xml:space="preserve">m2    </v>
          </cell>
          <cell r="D1535">
            <v>128.62</v>
          </cell>
          <cell r="E1535">
            <v>44.66</v>
          </cell>
          <cell r="F1535">
            <v>173.28</v>
          </cell>
        </row>
        <row r="1536">
          <cell r="A1536">
            <v>100600</v>
          </cell>
          <cell r="B1536" t="str">
            <v>ALVENARIA DE TIJOLO DE VIDRO (20 X 20 X 10) ARMADA - PAINEL PLANO EXTERNO, OU CURVO INTERNO E EXTERNO, OU COM ÁREA &gt; 13,00 M2 - ARG. (1CI : 3ARML)</v>
          </cell>
          <cell r="C1536" t="str">
            <v xml:space="preserve">m2    </v>
          </cell>
          <cell r="D1536">
            <v>629.03</v>
          </cell>
          <cell r="E1536">
            <v>50.03</v>
          </cell>
          <cell r="F1536">
            <v>679.06</v>
          </cell>
        </row>
        <row r="1537">
          <cell r="A1537">
            <v>100601</v>
          </cell>
          <cell r="B1537" t="str">
            <v>ALVENARIA DE TIJOLO DE VIDRO (20 x 20 x10) - PAINEL PLANO, INTERNO E COM ÁREA &lt;= 13,00 M2 - ARG. (1CI : 3ARML)</v>
          </cell>
          <cell r="C1537" t="str">
            <v xml:space="preserve">m2    </v>
          </cell>
          <cell r="D1537">
            <v>624.9</v>
          </cell>
          <cell r="E1537">
            <v>49.12</v>
          </cell>
          <cell r="F1537">
            <v>674.02</v>
          </cell>
        </row>
        <row r="1538">
          <cell r="A1538">
            <v>100602</v>
          </cell>
          <cell r="B1538" t="str">
            <v>ALVENARIA DE TIJOLO LAMINADO 1/2 VEZ  - ARG. (1CI : 1CH : 5ARML)</v>
          </cell>
          <cell r="C1538" t="str">
            <v xml:space="preserve">m2    </v>
          </cell>
          <cell r="D1538">
            <v>192.24</v>
          </cell>
          <cell r="E1538">
            <v>46.74</v>
          </cell>
          <cell r="F1538">
            <v>238.98</v>
          </cell>
        </row>
        <row r="1539">
          <cell r="A1539">
            <v>100603</v>
          </cell>
          <cell r="B1539" t="str">
            <v>ALVENARIA DE TIJOLO LAMINADO 1 VEZ - ARG. (1CI : 1CH : 6ARML)</v>
          </cell>
          <cell r="C1539" t="str">
            <v xml:space="preserve">m2    </v>
          </cell>
          <cell r="D1539">
            <v>404.87</v>
          </cell>
          <cell r="E1539">
            <v>93.48</v>
          </cell>
          <cell r="F1539">
            <v>498.35</v>
          </cell>
        </row>
        <row r="1540">
          <cell r="A1540">
            <v>100604</v>
          </cell>
          <cell r="B1540" t="str">
            <v>ALVENARIA DE TIJOLO LAMINADO 1/4 VEZ - ARG. (1CI : 1CH : 5ARML)</v>
          </cell>
          <cell r="C1540" t="str">
            <v xml:space="preserve">m2    </v>
          </cell>
          <cell r="D1540">
            <v>91.29</v>
          </cell>
          <cell r="E1540">
            <v>23.82</v>
          </cell>
          <cell r="F1540">
            <v>115.11</v>
          </cell>
        </row>
        <row r="1541">
          <cell r="A1541">
            <v>100607</v>
          </cell>
          <cell r="B1541" t="str">
            <v>ALVENARIA DE TIJOLO LAMINADO 1/2 VEZ EM CRIVO - ARG. (1CI : 1CH : 5ARML)</v>
          </cell>
          <cell r="C1541" t="str">
            <v xml:space="preserve">m2    </v>
          </cell>
          <cell r="D1541">
            <v>135.69999999999999</v>
          </cell>
          <cell r="E1541">
            <v>60.43</v>
          </cell>
          <cell r="F1541">
            <v>196.13</v>
          </cell>
        </row>
        <row r="1542">
          <cell r="A1542">
            <v>100608</v>
          </cell>
          <cell r="B1542" t="str">
            <v>ALVENARIA DE TIJOLO LAMINADO 1/2 VEZ COM DETALHES - ARG. (1CI : 1CH : 5ARML)</v>
          </cell>
          <cell r="C1542" t="str">
            <v xml:space="preserve">m2    </v>
          </cell>
          <cell r="D1542">
            <v>197.32</v>
          </cell>
          <cell r="E1542">
            <v>86.93</v>
          </cell>
          <cell r="F1542">
            <v>284.25</v>
          </cell>
        </row>
        <row r="1543">
          <cell r="A1543">
            <v>173</v>
          </cell>
          <cell r="B1543" t="str">
            <v>ALVENARIA AUTO-PORTANTE</v>
          </cell>
        </row>
        <row r="1544">
          <cell r="A1544">
            <v>110000</v>
          </cell>
          <cell r="B1544" t="str">
            <v>ALVENARIA AUTO-PORTANTE</v>
          </cell>
          <cell r="D1544">
            <v>0</v>
          </cell>
          <cell r="E1544">
            <v>0</v>
          </cell>
          <cell r="F1544">
            <v>0</v>
          </cell>
        </row>
        <row r="1545">
          <cell r="A1545">
            <v>110105</v>
          </cell>
          <cell r="B1545" t="str">
            <v>CORTINA CANALETA CONCRETO 9X19X19 PARA SER CHEIA CONCRETO ARMADO (0,0302M3/M2) - EXCLUSO O CONCRETO</v>
          </cell>
          <cell r="C1545" t="str">
            <v xml:space="preserve">m2    </v>
          </cell>
          <cell r="D1545">
            <v>58.87</v>
          </cell>
          <cell r="E1545">
            <v>19.420000000000002</v>
          </cell>
          <cell r="F1545">
            <v>78.290000000000006</v>
          </cell>
        </row>
        <row r="1546">
          <cell r="A1546">
            <v>110106</v>
          </cell>
          <cell r="B1546" t="str">
            <v>CORTINA CANALETA CONCRETO 14X19X19 PARA SER CHEIA CONCRETO ARMADO (0,0568M3/M2) - EXCLUSO O CONCRETO</v>
          </cell>
          <cell r="C1546" t="str">
            <v xml:space="preserve">m2    </v>
          </cell>
          <cell r="D1546">
            <v>79.260000000000005</v>
          </cell>
          <cell r="E1546">
            <v>20.97</v>
          </cell>
          <cell r="F1546">
            <v>100.23</v>
          </cell>
        </row>
        <row r="1547">
          <cell r="A1547">
            <v>110107</v>
          </cell>
          <cell r="B1547" t="str">
            <v>CORTINA CANALETA CONCRETO 19X19X19 PARA SER CHEIA CONCRETO ARMADO (0,0947M3/M2) - EXCLUSO O CONCRETO</v>
          </cell>
          <cell r="C1547" t="str">
            <v xml:space="preserve">m2    </v>
          </cell>
          <cell r="D1547">
            <v>98.37</v>
          </cell>
          <cell r="E1547">
            <v>24.86</v>
          </cell>
          <cell r="F1547">
            <v>123.23</v>
          </cell>
        </row>
        <row r="1548">
          <cell r="A1548">
            <v>174</v>
          </cell>
          <cell r="B1548" t="str">
            <v>IMPERMEABILIZAÇÃO</v>
          </cell>
        </row>
        <row r="1549">
          <cell r="A1549">
            <v>120000</v>
          </cell>
          <cell r="B1549" t="str">
            <v>IMPERMEABILIZACAO</v>
          </cell>
          <cell r="D1549">
            <v>0</v>
          </cell>
          <cell r="E1549">
            <v>0</v>
          </cell>
          <cell r="F1549">
            <v>0</v>
          </cell>
        </row>
        <row r="1550">
          <cell r="A1550">
            <v>120101</v>
          </cell>
          <cell r="B1550" t="str">
            <v>REGULARIZAÇÃO (1:3) E=2 CM</v>
          </cell>
          <cell r="C1550" t="str">
            <v xml:space="preserve">m2    </v>
          </cell>
          <cell r="D1550">
            <v>12.12</v>
          </cell>
          <cell r="E1550">
            <v>8.2200000000000006</v>
          </cell>
          <cell r="F1550">
            <v>20.34</v>
          </cell>
        </row>
        <row r="1551">
          <cell r="A1551">
            <v>120102</v>
          </cell>
          <cell r="B1551" t="str">
            <v>MANTA AUTOPROTEGIDA  ARDOSIADA  TIPO III - B</v>
          </cell>
          <cell r="C1551" t="str">
            <v xml:space="preserve">m2    </v>
          </cell>
          <cell r="D1551">
            <v>84.19</v>
          </cell>
          <cell r="E1551">
            <v>19.739999999999998</v>
          </cell>
          <cell r="F1551">
            <v>103.93</v>
          </cell>
        </row>
        <row r="1552">
          <cell r="A1552">
            <v>120104</v>
          </cell>
          <cell r="B1552" t="str">
            <v>MANTA AUTOPROTEGIDA ALUMINIO TIPO III - B</v>
          </cell>
          <cell r="C1552" t="str">
            <v xml:space="preserve">m2    </v>
          </cell>
          <cell r="D1552">
            <v>66.569999999999993</v>
          </cell>
          <cell r="E1552">
            <v>19.739999999999998</v>
          </cell>
          <cell r="F1552">
            <v>86.31</v>
          </cell>
        </row>
        <row r="1553">
          <cell r="A1553">
            <v>120107</v>
          </cell>
          <cell r="B1553" t="str">
            <v>MANTA ASFÁLTICA TIPO III - B ( 3 MM)</v>
          </cell>
          <cell r="C1553" t="str">
            <v xml:space="preserve">m2    </v>
          </cell>
          <cell r="D1553">
            <v>73.83</v>
          </cell>
          <cell r="E1553">
            <v>19.739999999999998</v>
          </cell>
          <cell r="F1553">
            <v>93.57</v>
          </cell>
        </row>
        <row r="1554">
          <cell r="A1554">
            <v>120205</v>
          </cell>
          <cell r="B1554" t="str">
            <v>MANTA ASFALTICA TIPO III - B (4MM)</v>
          </cell>
          <cell r="C1554" t="str">
            <v xml:space="preserve">m2    </v>
          </cell>
          <cell r="D1554">
            <v>80.16</v>
          </cell>
          <cell r="E1554">
            <v>19.739999999999998</v>
          </cell>
          <cell r="F1554">
            <v>99.9</v>
          </cell>
        </row>
        <row r="1555">
          <cell r="A1555">
            <v>120206</v>
          </cell>
          <cell r="B1555" t="str">
            <v>PROTECAO MECANICA C/TELA GALVANIZADA</v>
          </cell>
          <cell r="C1555" t="str">
            <v xml:space="preserve">m2    </v>
          </cell>
          <cell r="D1555">
            <v>23.44</v>
          </cell>
          <cell r="E1555">
            <v>16.96</v>
          </cell>
          <cell r="F1555">
            <v>40.4</v>
          </cell>
        </row>
        <row r="1556">
          <cell r="A1556">
            <v>120207</v>
          </cell>
          <cell r="B1556" t="str">
            <v>PROTECAO MECANICA (1:3) E=2 CM</v>
          </cell>
          <cell r="C1556" t="str">
            <v xml:space="preserve">m2    </v>
          </cell>
          <cell r="D1556">
            <v>10.57</v>
          </cell>
          <cell r="E1556">
            <v>8.2200000000000006</v>
          </cell>
          <cell r="F1556">
            <v>18.79</v>
          </cell>
        </row>
        <row r="1557">
          <cell r="A1557">
            <v>120208</v>
          </cell>
          <cell r="B1557" t="str">
            <v>IMPERMEABILIZACAO - ARGAMASSA SINTÉTICA SEMI-FLEXIVEL</v>
          </cell>
          <cell r="C1557" t="str">
            <v xml:space="preserve">m2    </v>
          </cell>
          <cell r="D1557">
            <v>13.02</v>
          </cell>
          <cell r="E1557">
            <v>11.08</v>
          </cell>
          <cell r="F1557">
            <v>24.1</v>
          </cell>
        </row>
        <row r="1558">
          <cell r="A1558">
            <v>120209</v>
          </cell>
          <cell r="B1558" t="str">
            <v>IMPERMEABILIZACAO-C/CIMENTO CRISTALIZANTE 3 DEMAOS</v>
          </cell>
          <cell r="C1558" t="str">
            <v xml:space="preserve">m2    </v>
          </cell>
          <cell r="D1558">
            <v>12.03</v>
          </cell>
          <cell r="E1558">
            <v>11.08</v>
          </cell>
          <cell r="F1558">
            <v>23.11</v>
          </cell>
        </row>
        <row r="1559">
          <cell r="A1559">
            <v>120210</v>
          </cell>
          <cell r="B1559" t="str">
            <v>MASTIQUE A BASE DE POLIURETANO COM PRÉVIO PREPARO E TRATAMENTO DA SUPERFÍCIE</v>
          </cell>
          <cell r="C1559" t="str">
            <v xml:space="preserve">CM3   </v>
          </cell>
          <cell r="D1559">
            <v>0.11</v>
          </cell>
          <cell r="E1559">
            <v>7.0000000000000007E-2</v>
          </cell>
          <cell r="F1559">
            <v>0.18</v>
          </cell>
        </row>
        <row r="1560">
          <cell r="A1560">
            <v>120212</v>
          </cell>
          <cell r="B1560" t="str">
            <v>IMPERMEABILIZAÇÃO FLEXÍVEL INCLUSIVE BASE (TRANSIÇÃO) SEMI FLEXIVEL</v>
          </cell>
          <cell r="C1560" t="str">
            <v xml:space="preserve">m2    </v>
          </cell>
          <cell r="D1560">
            <v>48.96</v>
          </cell>
          <cell r="E1560">
            <v>19.95</v>
          </cell>
          <cell r="F1560">
            <v>68.91</v>
          </cell>
        </row>
        <row r="1561">
          <cell r="A1561">
            <v>120901</v>
          </cell>
          <cell r="B1561" t="str">
            <v>IMPERMEABILIZACAO-JARDINEIRA C/MANTA ANTI-RAIZ (COMPLETA)</v>
          </cell>
          <cell r="C1561" t="str">
            <v xml:space="preserve">m2    </v>
          </cell>
          <cell r="D1561">
            <v>92.79</v>
          </cell>
          <cell r="E1561">
            <v>27.96</v>
          </cell>
          <cell r="F1561">
            <v>120.75</v>
          </cell>
        </row>
        <row r="1562">
          <cell r="A1562">
            <v>120902</v>
          </cell>
          <cell r="B1562" t="str">
            <v>IMPERMEABILIZACAO VIGAS BALDRAMES E=2,0 CM</v>
          </cell>
          <cell r="C1562" t="str">
            <v xml:space="preserve">m2    </v>
          </cell>
          <cell r="D1562">
            <v>13.12</v>
          </cell>
          <cell r="E1562">
            <v>17.78</v>
          </cell>
          <cell r="F1562">
            <v>30.9</v>
          </cell>
        </row>
        <row r="1563">
          <cell r="A1563">
            <v>121001</v>
          </cell>
          <cell r="B1563" t="str">
            <v>IMPERMEABILIZAÇÃO-REBAIXO BANHEIRO COM 4 DEMÃOS DE EMULSÃO ASFÁLTICA</v>
          </cell>
          <cell r="C1563" t="str">
            <v xml:space="preserve">m2    </v>
          </cell>
          <cell r="D1563">
            <v>15.9</v>
          </cell>
          <cell r="E1563">
            <v>2.11</v>
          </cell>
          <cell r="F1563">
            <v>18.010000000000002</v>
          </cell>
        </row>
        <row r="1564">
          <cell r="A1564">
            <v>121101</v>
          </cell>
          <cell r="B1564" t="str">
            <v xml:space="preserve">IMPERMEABILIZAÇÃO  MURO DE ARRIMO COM 4 DEMÃOS DE EMULSÃO ASFÁLTICA </v>
          </cell>
          <cell r="C1564" t="str">
            <v xml:space="preserve">m2    </v>
          </cell>
          <cell r="D1564">
            <v>15.9</v>
          </cell>
          <cell r="E1564">
            <v>2.17</v>
          </cell>
          <cell r="F1564">
            <v>18.07</v>
          </cell>
        </row>
        <row r="1565">
          <cell r="A1565">
            <v>121105</v>
          </cell>
          <cell r="B1565" t="str">
            <v>IMPERMEABILIZAÇÃO DE ALICERCE / "PÉ" DE PAREDE / PEITORIL E ALVENARIA DE UM MODO GERAL COM CIMENTO CRISTALIZANTE SEMI FLEXÍVEL - 2 DEMÃOS ( ESPECÍFICO PARA OBRAS DE REFORMA)</v>
          </cell>
          <cell r="C1565" t="str">
            <v xml:space="preserve">m2    </v>
          </cell>
          <cell r="D1565">
            <v>12.35</v>
          </cell>
          <cell r="E1565">
            <v>3.12</v>
          </cell>
          <cell r="F1565">
            <v>15.47</v>
          </cell>
        </row>
        <row r="1566">
          <cell r="A1566">
            <v>175</v>
          </cell>
          <cell r="B1566" t="str">
            <v>ISOLAMENTO TÉRMICO E ACÚSTICO</v>
          </cell>
        </row>
        <row r="1567">
          <cell r="A1567">
            <v>130000</v>
          </cell>
          <cell r="B1567" t="str">
            <v>ISOLAMENTO TERMICO E ACUSTICO</v>
          </cell>
          <cell r="D1567">
            <v>0</v>
          </cell>
          <cell r="E1567">
            <v>0</v>
          </cell>
          <cell r="F1567">
            <v>0</v>
          </cell>
        </row>
        <row r="1568">
          <cell r="A1568">
            <v>130103</v>
          </cell>
          <cell r="B1568" t="str">
            <v>ISOLAMENTO TÉRMICO E ACÚSTICO DE LAJE DE COBERTURA COM VERMICULITA (1CI : 11,1111VERM) - ESP.=3CM</v>
          </cell>
          <cell r="C1568" t="str">
            <v xml:space="preserve">m2    </v>
          </cell>
          <cell r="D1568">
            <v>32.82</v>
          </cell>
          <cell r="E1568">
            <v>3.88</v>
          </cell>
          <cell r="F1568">
            <v>36.700000000000003</v>
          </cell>
        </row>
        <row r="1569">
          <cell r="A1569">
            <v>130107</v>
          </cell>
          <cell r="B1569" t="str">
            <v>PROTEÇÃO MECÂNICA, TÉRMICA E ACÚSTICA DE IMPERMEABILIZAÇÃO PARA LAJE COM VERMICULITA (1CI:2ARM:3VERM) ESP.=3CM</v>
          </cell>
          <cell r="C1569" t="str">
            <v xml:space="preserve">m2    </v>
          </cell>
          <cell r="D1569">
            <v>24.59</v>
          </cell>
          <cell r="E1569">
            <v>16.09</v>
          </cell>
          <cell r="F1569">
            <v>40.68</v>
          </cell>
        </row>
        <row r="1570">
          <cell r="A1570">
            <v>130150</v>
          </cell>
          <cell r="B1570" t="str">
            <v>EMBOÇO (ISOLANTE TÉRMICO E ACÚSTICO) COM VERMICULITA (1CI:2CH:1ARM:8,3333VERM) ESP.=3CM</v>
          </cell>
          <cell r="C1570" t="str">
            <v xml:space="preserve">m2    </v>
          </cell>
          <cell r="D1570">
            <v>40.020000000000003</v>
          </cell>
          <cell r="E1570">
            <v>12.17</v>
          </cell>
          <cell r="F1570">
            <v>52.19</v>
          </cell>
        </row>
        <row r="1571">
          <cell r="A1571">
            <v>130152</v>
          </cell>
          <cell r="B1571" t="str">
            <v>REBOCO (1CALH:4ARFC+100KG CI/M3) ESP.= 1CM</v>
          </cell>
          <cell r="C1571" t="str">
            <v xml:space="preserve">m2    </v>
          </cell>
          <cell r="D1571">
            <v>5.58</v>
          </cell>
          <cell r="E1571">
            <v>18.190000000000001</v>
          </cell>
          <cell r="F1571">
            <v>23.77</v>
          </cell>
        </row>
        <row r="1572">
          <cell r="A1572">
            <v>130160</v>
          </cell>
          <cell r="B1572" t="str">
            <v>REGULARIZAÇÃO E/OU NIVELAMENTO DE LAJE COM VERMICULITA ( 1CI:1ARM:5,5556VERM)</v>
          </cell>
          <cell r="C1572" t="str">
            <v xml:space="preserve">m3    </v>
          </cell>
          <cell r="D1572">
            <v>991.7</v>
          </cell>
          <cell r="E1572">
            <v>536.21</v>
          </cell>
          <cell r="F1572">
            <v>1527.91</v>
          </cell>
        </row>
        <row r="1573">
          <cell r="A1573">
            <v>176</v>
          </cell>
          <cell r="B1573" t="str">
            <v>ESTRUTURA DE MADEIRA</v>
          </cell>
        </row>
        <row r="1574">
          <cell r="A1574">
            <v>140000</v>
          </cell>
          <cell r="B1574" t="str">
            <v>ESTRUTURA DE MADEIRA</v>
          </cell>
          <cell r="D1574">
            <v>0</v>
          </cell>
          <cell r="E1574">
            <v>0</v>
          </cell>
          <cell r="F1574">
            <v>0</v>
          </cell>
        </row>
        <row r="1575">
          <cell r="A1575">
            <v>140101</v>
          </cell>
          <cell r="B1575" t="str">
            <v>ESTRUTURA DE MADEIRA PARA TELHA CERÂMICA V=3 A 7 M. C/FERRAGENS</v>
          </cell>
          <cell r="C1575" t="str">
            <v xml:space="preserve">m2    </v>
          </cell>
          <cell r="D1575">
            <v>117.9</v>
          </cell>
          <cell r="E1575">
            <v>36.82</v>
          </cell>
          <cell r="F1575">
            <v>154.72</v>
          </cell>
        </row>
        <row r="1576">
          <cell r="A1576">
            <v>140102</v>
          </cell>
          <cell r="B1576" t="str">
            <v>ESTRUTURA DE MADEIRA PARA TELHA CERAMICA V=7 A 10 M C/FERRAGENS</v>
          </cell>
          <cell r="C1576" t="str">
            <v xml:space="preserve">m2    </v>
          </cell>
          <cell r="D1576">
            <v>122.79</v>
          </cell>
          <cell r="E1576">
            <v>46.04</v>
          </cell>
          <cell r="F1576">
            <v>168.83</v>
          </cell>
        </row>
        <row r="1577">
          <cell r="A1577">
            <v>140103</v>
          </cell>
          <cell r="B1577" t="str">
            <v>ESTRUTURA DE MADEIRA PARA TELHA CERAMICA V=10-13 M. C/FERRAGENS</v>
          </cell>
          <cell r="C1577" t="str">
            <v xml:space="preserve">m2    </v>
          </cell>
          <cell r="D1577">
            <v>132.05000000000001</v>
          </cell>
          <cell r="E1577">
            <v>55.25</v>
          </cell>
          <cell r="F1577">
            <v>187.3</v>
          </cell>
        </row>
        <row r="1578">
          <cell r="A1578">
            <v>140111</v>
          </cell>
          <cell r="B1578" t="str">
            <v>MÃO DE OBRA ESTR.MAD.TELHA CERÂMICA V=3 A 7 M</v>
          </cell>
          <cell r="C1578" t="str">
            <v xml:space="preserve">m2    </v>
          </cell>
          <cell r="D1578">
            <v>3.31</v>
          </cell>
          <cell r="E1578">
            <v>36.82</v>
          </cell>
          <cell r="F1578">
            <v>40.130000000000003</v>
          </cell>
        </row>
        <row r="1579">
          <cell r="A1579">
            <v>140112</v>
          </cell>
          <cell r="B1579" t="str">
            <v>MÃO DE OBRA ESTR.MAD.TELHA CERÂMICA V=7 A 10 M</v>
          </cell>
          <cell r="C1579" t="str">
            <v xml:space="preserve">m2    </v>
          </cell>
          <cell r="D1579">
            <v>3.31</v>
          </cell>
          <cell r="E1579">
            <v>46.04</v>
          </cell>
          <cell r="F1579">
            <v>49.35</v>
          </cell>
        </row>
        <row r="1580">
          <cell r="A1580">
            <v>140113</v>
          </cell>
          <cell r="B1580" t="str">
            <v>MÃO DE OBRA ESTR.MAD.TELHA CERÂMICA V=10 A 13 M</v>
          </cell>
          <cell r="C1580" t="str">
            <v xml:space="preserve">m2    </v>
          </cell>
          <cell r="D1580">
            <v>3.31</v>
          </cell>
          <cell r="E1580">
            <v>55.25</v>
          </cell>
          <cell r="F1580">
            <v>58.56</v>
          </cell>
        </row>
        <row r="1581">
          <cell r="A1581">
            <v>140118</v>
          </cell>
          <cell r="B1581" t="str">
            <v>MÃO DE OBRA P/ESTR.MAD.EM TESOURA TELHA FIBROCIMENTO</v>
          </cell>
          <cell r="C1581" t="str">
            <v xml:space="preserve">m2    </v>
          </cell>
          <cell r="D1581">
            <v>0.47</v>
          </cell>
          <cell r="E1581">
            <v>30.69</v>
          </cell>
          <cell r="F1581">
            <v>31.16</v>
          </cell>
        </row>
        <row r="1582">
          <cell r="A1582">
            <v>140119</v>
          </cell>
          <cell r="B1582" t="str">
            <v>MAO DE OBRA P/ESTR.MADEIRA EM TERÇA TELHA FIBROCIMENTO</v>
          </cell>
          <cell r="C1582" t="str">
            <v xml:space="preserve">m2    </v>
          </cell>
          <cell r="D1582">
            <v>0.33</v>
          </cell>
          <cell r="E1582">
            <v>13.25</v>
          </cell>
          <cell r="F1582">
            <v>13.58</v>
          </cell>
        </row>
        <row r="1583">
          <cell r="A1583">
            <v>140200</v>
          </cell>
          <cell r="B1583" t="str">
            <v>ESTRUTURA DE MADEIRA PARA TELHA FIBROCIMENTO COM APOIOS EM LAJES/VIGAS OU PAREDES(SOMENTE TERÇAS) C/FERRAGENS</v>
          </cell>
          <cell r="C1583" t="str">
            <v xml:space="preserve">m2    </v>
          </cell>
          <cell r="D1583">
            <v>34.79</v>
          </cell>
          <cell r="E1583">
            <v>13.25</v>
          </cell>
          <cell r="F1583">
            <v>48.04</v>
          </cell>
        </row>
        <row r="1584">
          <cell r="A1584">
            <v>140201</v>
          </cell>
          <cell r="B1584" t="str">
            <v>ESTRUTURA DE MADEIRA PARA TELHA DE FIBROCIMENTO (C/TESOURA) C/FERRAGENS</v>
          </cell>
          <cell r="C1584" t="str">
            <v xml:space="preserve">m2    </v>
          </cell>
          <cell r="D1584">
            <v>81.44</v>
          </cell>
          <cell r="E1584">
            <v>30.69</v>
          </cell>
          <cell r="F1584">
            <v>112.13</v>
          </cell>
        </row>
        <row r="1585">
          <cell r="A1585">
            <v>140202</v>
          </cell>
          <cell r="B1585" t="str">
            <v>GRADEADO CAIBROS/RIPAS</v>
          </cell>
          <cell r="C1585" t="str">
            <v xml:space="preserve">m2    </v>
          </cell>
          <cell r="D1585">
            <v>58</v>
          </cell>
          <cell r="E1585">
            <v>11.05</v>
          </cell>
          <cell r="F1585">
            <v>69.05</v>
          </cell>
        </row>
        <row r="1586">
          <cell r="A1586">
            <v>140203</v>
          </cell>
          <cell r="B1586" t="str">
            <v>UTILIZAÇÃO DO CAIBRO NO LUGAR DO RIPAMENTO</v>
          </cell>
          <cell r="C1586" t="str">
            <v xml:space="preserve">m2    </v>
          </cell>
          <cell r="D1586">
            <v>62.61</v>
          </cell>
          <cell r="E1586">
            <v>4.37</v>
          </cell>
          <cell r="F1586">
            <v>66.98</v>
          </cell>
        </row>
        <row r="1587">
          <cell r="A1587">
            <v>140205</v>
          </cell>
          <cell r="B1587" t="str">
            <v>RIPAMENTO DE MADEIRA</v>
          </cell>
          <cell r="C1587" t="str">
            <v xml:space="preserve">m2    </v>
          </cell>
          <cell r="D1587">
            <v>12.95</v>
          </cell>
          <cell r="E1587">
            <v>5.52</v>
          </cell>
          <cell r="F1587">
            <v>18.47</v>
          </cell>
        </row>
        <row r="1588">
          <cell r="A1588">
            <v>140206</v>
          </cell>
          <cell r="B1588" t="str">
            <v>RIPÃO APARELHADO PARA TELHADO</v>
          </cell>
          <cell r="C1588" t="str">
            <v xml:space="preserve">M     </v>
          </cell>
          <cell r="D1588">
            <v>20.64</v>
          </cell>
          <cell r="E1588">
            <v>6.53</v>
          </cell>
          <cell r="F1588">
            <v>27.17</v>
          </cell>
        </row>
        <row r="1589">
          <cell r="A1589">
            <v>140301</v>
          </cell>
          <cell r="B1589" t="str">
            <v>TRATAMENTO PARA ESTRUTURA DE TELHADO</v>
          </cell>
          <cell r="C1589" t="str">
            <v xml:space="preserve">m2    </v>
          </cell>
          <cell r="D1589">
            <v>7.08</v>
          </cell>
          <cell r="E1589">
            <v>1.8</v>
          </cell>
          <cell r="F1589">
            <v>8.8800000000000008</v>
          </cell>
        </row>
        <row r="1590">
          <cell r="A1590">
            <v>177</v>
          </cell>
          <cell r="B1590" t="str">
            <v>ESTRUTURAS METÁLICAS</v>
          </cell>
        </row>
        <row r="1591">
          <cell r="A1591">
            <v>150000</v>
          </cell>
          <cell r="B1591" t="str">
            <v>ESTRUTURAS METALICAS</v>
          </cell>
          <cell r="D1591">
            <v>0</v>
          </cell>
          <cell r="E1591">
            <v>0</v>
          </cell>
          <cell r="F1591">
            <v>0</v>
          </cell>
        </row>
        <row r="1592">
          <cell r="A1592">
            <v>150103</v>
          </cell>
          <cell r="B1592" t="str">
            <v>ESTRUTURA METÁLICA CONVENCIONAL EM AÇO DO TIPO USI SAC-300 COM FUNDO ANTICORROSIVO</v>
          </cell>
          <cell r="C1592" t="str">
            <v xml:space="preserve">Kg    </v>
          </cell>
          <cell r="D1592">
            <v>21.95</v>
          </cell>
          <cell r="E1592">
            <v>0</v>
          </cell>
          <cell r="F1592">
            <v>21.95</v>
          </cell>
        </row>
        <row r="1593">
          <cell r="A1593">
            <v>150204</v>
          </cell>
          <cell r="B1593" t="str">
            <v>ESTRUTURA METÁLICA CONVENCIONAL EM AÇO DO TIPO MR-250 / ASTM A36 COM FUNDO ANTICORROSIVO</v>
          </cell>
          <cell r="C1593" t="str">
            <v xml:space="preserve">Kg    </v>
          </cell>
          <cell r="D1593">
            <v>18.3</v>
          </cell>
          <cell r="E1593">
            <v>0</v>
          </cell>
          <cell r="F1593">
            <v>18.3</v>
          </cell>
        </row>
        <row r="1594">
          <cell r="A1594">
            <v>178</v>
          </cell>
          <cell r="B1594" t="str">
            <v>COBERTURAS</v>
          </cell>
        </row>
        <row r="1595">
          <cell r="A1595">
            <v>160000</v>
          </cell>
          <cell r="B1595" t="str">
            <v>COBERTURAS</v>
          </cell>
          <cell r="D1595">
            <v>0</v>
          </cell>
          <cell r="E1595">
            <v>0</v>
          </cell>
          <cell r="F1595">
            <v>0</v>
          </cell>
        </row>
        <row r="1596">
          <cell r="A1596">
            <v>160100</v>
          </cell>
          <cell r="B1596" t="str">
            <v>COBERTURA COM TELHA AMERICANA  RESINADA COR VERMELHA</v>
          </cell>
          <cell r="C1596" t="str">
            <v xml:space="preserve">m2    </v>
          </cell>
          <cell r="D1596">
            <v>35.520000000000003</v>
          </cell>
          <cell r="E1596">
            <v>3.3</v>
          </cell>
          <cell r="F1596">
            <v>38.82</v>
          </cell>
        </row>
        <row r="1597">
          <cell r="A1597">
            <v>160101</v>
          </cell>
          <cell r="B1597" t="str">
            <v>CUMEEIRA PARA TELHA AMERICANA RESINADA COR VERMELHA</v>
          </cell>
          <cell r="C1597" t="str">
            <v xml:space="preserve">m     </v>
          </cell>
          <cell r="D1597">
            <v>19.36</v>
          </cell>
          <cell r="E1597">
            <v>15.95</v>
          </cell>
          <cell r="F1597">
            <v>35.31</v>
          </cell>
        </row>
        <row r="1598">
          <cell r="A1598">
            <v>160301</v>
          </cell>
          <cell r="B1598" t="str">
            <v>COBERTURA COM TELHA COLONIAL RESINADA COR VERMELHA</v>
          </cell>
          <cell r="C1598" t="str">
            <v xml:space="preserve">m2    </v>
          </cell>
          <cell r="D1598">
            <v>53.04</v>
          </cell>
          <cell r="E1598">
            <v>4.9000000000000004</v>
          </cell>
          <cell r="F1598">
            <v>57.94</v>
          </cell>
        </row>
        <row r="1599">
          <cell r="A1599">
            <v>160302</v>
          </cell>
          <cell r="B1599" t="str">
            <v>CUMEEIRA P/TELHA COLONIAL RESINADA COR VERMELHA</v>
          </cell>
          <cell r="C1599" t="str">
            <v xml:space="preserve">m     </v>
          </cell>
          <cell r="D1599">
            <v>17.350000000000001</v>
          </cell>
          <cell r="E1599">
            <v>15.95</v>
          </cell>
          <cell r="F1599">
            <v>33.299999999999997</v>
          </cell>
        </row>
        <row r="1600">
          <cell r="A1600">
            <v>160401</v>
          </cell>
          <cell r="B1600" t="str">
            <v>COBERTURA COM TELHA PLAN RESINADA COR VERMELHA</v>
          </cell>
          <cell r="C1600" t="str">
            <v xml:space="preserve">m2    </v>
          </cell>
          <cell r="D1600">
            <v>66</v>
          </cell>
          <cell r="E1600">
            <v>4.96</v>
          </cell>
          <cell r="F1600">
            <v>70.959999999999994</v>
          </cell>
        </row>
        <row r="1601">
          <cell r="A1601">
            <v>160402</v>
          </cell>
          <cell r="B1601" t="str">
            <v>CUMEEIRA  P/ TELHA PLAN RESINADA COR VERMELHA</v>
          </cell>
          <cell r="C1601" t="str">
            <v xml:space="preserve">m     </v>
          </cell>
          <cell r="D1601">
            <v>16.36</v>
          </cell>
          <cell r="E1601">
            <v>15.95</v>
          </cell>
          <cell r="F1601">
            <v>32.31</v>
          </cell>
        </row>
        <row r="1602">
          <cell r="A1602">
            <v>160403</v>
          </cell>
          <cell r="B1602" t="str">
            <v>EMBOCAMENTO LATERAL  (OITOES)</v>
          </cell>
          <cell r="C1602" t="str">
            <v xml:space="preserve">m     </v>
          </cell>
          <cell r="D1602">
            <v>10.33</v>
          </cell>
          <cell r="E1602">
            <v>8.81</v>
          </cell>
          <cell r="F1602">
            <v>19.14</v>
          </cell>
        </row>
        <row r="1603">
          <cell r="A1603">
            <v>160404</v>
          </cell>
          <cell r="B1603" t="str">
            <v>EMBOCAMENTO DE BEIRAL</v>
          </cell>
          <cell r="C1603" t="str">
            <v xml:space="preserve">M     </v>
          </cell>
          <cell r="D1603">
            <v>0.5</v>
          </cell>
          <cell r="E1603">
            <v>10.89</v>
          </cell>
          <cell r="F1603">
            <v>11.39</v>
          </cell>
        </row>
        <row r="1604">
          <cell r="A1604">
            <v>160421</v>
          </cell>
          <cell r="B1604" t="str">
            <v>MAO DE OBRA PARA COBERTURA COM TELHA COLONIAL PLAN</v>
          </cell>
          <cell r="C1604" t="str">
            <v xml:space="preserve">m2    </v>
          </cell>
          <cell r="D1604">
            <v>0</v>
          </cell>
          <cell r="E1604">
            <v>4.96</v>
          </cell>
          <cell r="F1604">
            <v>4.96</v>
          </cell>
        </row>
        <row r="1605">
          <cell r="A1605">
            <v>160501</v>
          </cell>
          <cell r="B1605" t="str">
            <v>COBERTURA COM TELHA ONDULADA DE FIBROCIMENTO</v>
          </cell>
          <cell r="C1605" t="str">
            <v xml:space="preserve">m2    </v>
          </cell>
          <cell r="D1605">
            <v>34.54</v>
          </cell>
          <cell r="E1605">
            <v>6.4</v>
          </cell>
          <cell r="F1605">
            <v>40.94</v>
          </cell>
        </row>
        <row r="1606">
          <cell r="A1606">
            <v>160502</v>
          </cell>
          <cell r="B1606" t="str">
            <v>CUMEEIRA PARA TELHA ONDULADA DE FIBROCIMENTO</v>
          </cell>
          <cell r="C1606" t="str">
            <v xml:space="preserve">m     </v>
          </cell>
          <cell r="D1606">
            <v>40.6</v>
          </cell>
          <cell r="E1606">
            <v>3.5</v>
          </cell>
          <cell r="F1606">
            <v>44.1</v>
          </cell>
        </row>
        <row r="1607">
          <cell r="A1607">
            <v>160600</v>
          </cell>
          <cell r="B1607" t="str">
            <v>CALHA DE CHAPA GALVANIZADA</v>
          </cell>
          <cell r="C1607" t="str">
            <v xml:space="preserve">m2    </v>
          </cell>
          <cell r="D1607">
            <v>49.38</v>
          </cell>
          <cell r="E1607">
            <v>48.42</v>
          </cell>
          <cell r="F1607">
            <v>97.8</v>
          </cell>
        </row>
        <row r="1608">
          <cell r="A1608">
            <v>160601</v>
          </cell>
          <cell r="B1608" t="str">
            <v>CALHA DE CHAPA GALVANIZADA</v>
          </cell>
          <cell r="C1608" t="str">
            <v xml:space="preserve">m     </v>
          </cell>
          <cell r="D1608">
            <v>29.63</v>
          </cell>
          <cell r="E1608">
            <v>29.05</v>
          </cell>
          <cell r="F1608">
            <v>58.68</v>
          </cell>
        </row>
        <row r="1609">
          <cell r="A1609">
            <v>160602</v>
          </cell>
          <cell r="B1609" t="str">
            <v>RUFO DE CHAPA GALVANIZADA</v>
          </cell>
          <cell r="C1609" t="str">
            <v xml:space="preserve">m     </v>
          </cell>
          <cell r="D1609">
            <v>22.13</v>
          </cell>
          <cell r="E1609">
            <v>14.57</v>
          </cell>
          <cell r="F1609">
            <v>36.700000000000003</v>
          </cell>
        </row>
        <row r="1610">
          <cell r="A1610">
            <v>160603</v>
          </cell>
          <cell r="B1610" t="str">
            <v>RUFO DE CHAPA GALVANIZADA</v>
          </cell>
          <cell r="C1610" t="str">
            <v xml:space="preserve">m2    </v>
          </cell>
          <cell r="D1610">
            <v>55.32</v>
          </cell>
          <cell r="E1610">
            <v>38.36</v>
          </cell>
          <cell r="F1610">
            <v>93.68</v>
          </cell>
        </row>
        <row r="1611">
          <cell r="A1611">
            <v>160801</v>
          </cell>
          <cell r="B1611" t="str">
            <v>COBERTURA COM TELHA CANALETE 49 OU EQUIV. COM ACESSÓRIOS</v>
          </cell>
          <cell r="C1611" t="str">
            <v xml:space="preserve">m2    </v>
          </cell>
          <cell r="D1611">
            <v>121.21</v>
          </cell>
          <cell r="E1611">
            <v>10.79</v>
          </cell>
          <cell r="F1611">
            <v>132</v>
          </cell>
        </row>
        <row r="1612">
          <cell r="A1612">
            <v>160901</v>
          </cell>
          <cell r="B1612" t="str">
            <v>COBERTURA COM TELHA CANALETE 90 OU EQUIV. COM ACESSÓRIOS</v>
          </cell>
          <cell r="C1612" t="str">
            <v xml:space="preserve">m2    </v>
          </cell>
          <cell r="D1612">
            <v>101.23</v>
          </cell>
          <cell r="E1612">
            <v>15.43</v>
          </cell>
          <cell r="F1612">
            <v>116.66</v>
          </cell>
        </row>
        <row r="1613">
          <cell r="A1613">
            <v>160905</v>
          </cell>
          <cell r="B1613" t="str">
            <v>COBERTURA COM TELHA DE ALUMÍNIO 0.5 MM</v>
          </cell>
          <cell r="C1613" t="str">
            <v xml:space="preserve">m2    </v>
          </cell>
          <cell r="D1613">
            <v>62.06</v>
          </cell>
          <cell r="E1613">
            <v>4.92</v>
          </cell>
          <cell r="F1613">
            <v>66.98</v>
          </cell>
        </row>
        <row r="1614">
          <cell r="A1614">
            <v>160906</v>
          </cell>
          <cell r="B1614" t="str">
            <v>COBERTURA COM TELHA FIBERGLASS COM VÉU PROTEÇÃO 1MM COM ACESSÓRIOS</v>
          </cell>
          <cell r="C1614" t="str">
            <v xml:space="preserve">m2    </v>
          </cell>
          <cell r="D1614">
            <v>85.76</v>
          </cell>
          <cell r="E1614">
            <v>4.92</v>
          </cell>
          <cell r="F1614">
            <v>90.68</v>
          </cell>
        </row>
        <row r="1615">
          <cell r="A1615">
            <v>160908</v>
          </cell>
          <cell r="B1615" t="str">
            <v>RIPAMENTO DE ARGAMASSA</v>
          </cell>
          <cell r="C1615" t="str">
            <v xml:space="preserve">m2    </v>
          </cell>
          <cell r="D1615">
            <v>2.94</v>
          </cell>
          <cell r="E1615">
            <v>6.23</v>
          </cell>
          <cell r="F1615">
            <v>9.17</v>
          </cell>
        </row>
        <row r="1616">
          <cell r="A1616">
            <v>160909</v>
          </cell>
          <cell r="B1616" t="str">
            <v>FECHAMENTO LATERAL COM TELHA METÁLICA COM PINTURA ELETROSTÁTICA 0,65 MM COM ACESSÓRIOS</v>
          </cell>
          <cell r="C1616" t="str">
            <v xml:space="preserve">m2    </v>
          </cell>
          <cell r="D1616">
            <v>109.94</v>
          </cell>
          <cell r="E1616">
            <v>10.84</v>
          </cell>
          <cell r="F1616">
            <v>120.78</v>
          </cell>
        </row>
        <row r="1617">
          <cell r="A1617">
            <v>160910</v>
          </cell>
          <cell r="B1617" t="str">
            <v>FECHAMENTO LATERAL COM TELHA METÁLICA COM PINTURA ELETROSTÁTICA 0,50 MM COM ACESSÓRIOS</v>
          </cell>
          <cell r="C1617" t="str">
            <v xml:space="preserve">m2    </v>
          </cell>
          <cell r="D1617">
            <v>91.07</v>
          </cell>
          <cell r="E1617">
            <v>10.84</v>
          </cell>
          <cell r="F1617">
            <v>101.91</v>
          </cell>
        </row>
        <row r="1618">
          <cell r="A1618">
            <v>160911</v>
          </cell>
          <cell r="B1618" t="str">
            <v>COBERTURA COM TELHA FIBERGLASS COM VÉU PROTEÇÃO 1,5 MM COM ACESSÓRIOS</v>
          </cell>
          <cell r="C1618" t="str">
            <v xml:space="preserve">m2    </v>
          </cell>
          <cell r="D1618">
            <v>96.27</v>
          </cell>
          <cell r="E1618">
            <v>4.92</v>
          </cell>
          <cell r="F1618">
            <v>101.19</v>
          </cell>
        </row>
        <row r="1619">
          <cell r="A1619">
            <v>160963</v>
          </cell>
          <cell r="B1619" t="str">
            <v>CUMEEIRA PARA TELHA GALVANIZADA TRAPEZOIDAL 0,43MM</v>
          </cell>
          <cell r="C1619" t="str">
            <v xml:space="preserve">M     </v>
          </cell>
          <cell r="D1619">
            <v>35.65</v>
          </cell>
          <cell r="E1619">
            <v>2.48</v>
          </cell>
          <cell r="F1619">
            <v>38.130000000000003</v>
          </cell>
        </row>
        <row r="1620">
          <cell r="A1620">
            <v>160964</v>
          </cell>
          <cell r="B1620" t="str">
            <v>CUMEEIRA PARA TELHA GALVANIZADA TRAPEZOIDAL 0,5 MM</v>
          </cell>
          <cell r="C1620" t="str">
            <v xml:space="preserve">m     </v>
          </cell>
          <cell r="D1620">
            <v>48.54</v>
          </cell>
          <cell r="E1620">
            <v>2.48</v>
          </cell>
          <cell r="F1620">
            <v>51.02</v>
          </cell>
        </row>
        <row r="1621">
          <cell r="A1621">
            <v>160965</v>
          </cell>
          <cell r="B1621" t="str">
            <v>CUMEEIRA PARA TELHA GALVANIZADA ONDULADA 0,5 MM</v>
          </cell>
          <cell r="C1621" t="str">
            <v xml:space="preserve">m     </v>
          </cell>
          <cell r="D1621">
            <v>49.39</v>
          </cell>
          <cell r="E1621">
            <v>2.48</v>
          </cell>
          <cell r="F1621">
            <v>51.87</v>
          </cell>
        </row>
        <row r="1622">
          <cell r="A1622">
            <v>160966</v>
          </cell>
          <cell r="B1622" t="str">
            <v>COBERTURA COM TELHA GALVANIZADA ONDULADA 0,5 MM COM ACESSÓRIOS</v>
          </cell>
          <cell r="C1622" t="str">
            <v xml:space="preserve">m2    </v>
          </cell>
          <cell r="D1622">
            <v>79.56</v>
          </cell>
          <cell r="E1622">
            <v>4.92</v>
          </cell>
          <cell r="F1622">
            <v>84.48</v>
          </cell>
        </row>
        <row r="1623">
          <cell r="A1623">
            <v>160967</v>
          </cell>
          <cell r="B1623" t="str">
            <v>COBERTURA COM TELHA CHAPA GALVANIZADA  TRAPEZOIDAL 0,5 MM COM ACESSÓRIOS</v>
          </cell>
          <cell r="C1623" t="str">
            <v xml:space="preserve">m2    </v>
          </cell>
          <cell r="D1623">
            <v>80.010000000000005</v>
          </cell>
          <cell r="E1623">
            <v>4.92</v>
          </cell>
          <cell r="F1623">
            <v>84.93</v>
          </cell>
        </row>
        <row r="1624">
          <cell r="A1624">
            <v>160969</v>
          </cell>
          <cell r="B1624" t="str">
            <v>COBERTURA COM TELHA CHAPA GALVANIZADA TRAPEZOIDAL 0,43 MM COM ACESSÓRIOS</v>
          </cell>
          <cell r="C1624" t="str">
            <v xml:space="preserve">m2    </v>
          </cell>
          <cell r="D1624">
            <v>63.77</v>
          </cell>
          <cell r="E1624">
            <v>4.92</v>
          </cell>
          <cell r="F1624">
            <v>68.69</v>
          </cell>
        </row>
        <row r="1625">
          <cell r="A1625">
            <v>160970</v>
          </cell>
          <cell r="B1625" t="str">
            <v>FECHAMENTO LATERAL COM TELHA GALVANIZADA TRAPEZOIDAL 0,43 MM COM ACESSÓRIOS</v>
          </cell>
          <cell r="C1625" t="str">
            <v xml:space="preserve">m2    </v>
          </cell>
          <cell r="D1625">
            <v>57.84</v>
          </cell>
          <cell r="E1625">
            <v>10.84</v>
          </cell>
          <cell r="F1625">
            <v>68.680000000000007</v>
          </cell>
        </row>
        <row r="1626">
          <cell r="A1626">
            <v>179</v>
          </cell>
          <cell r="B1626" t="str">
            <v>ESQUADRIAS DE MADEIRAS</v>
          </cell>
        </row>
        <row r="1627">
          <cell r="A1627">
            <v>170000</v>
          </cell>
          <cell r="B1627" t="str">
            <v>ESQUADRIAS DE MADEIRA</v>
          </cell>
          <cell r="D1627">
            <v>0</v>
          </cell>
          <cell r="E1627">
            <v>0</v>
          </cell>
          <cell r="F1627">
            <v>0</v>
          </cell>
        </row>
        <row r="1628">
          <cell r="A1628">
            <v>170010</v>
          </cell>
          <cell r="B1628" t="str">
            <v>ALIZAR</v>
          </cell>
          <cell r="C1628" t="str">
            <v xml:space="preserve">m     </v>
          </cell>
          <cell r="D1628">
            <v>17.05</v>
          </cell>
          <cell r="E1628">
            <v>1.2</v>
          </cell>
          <cell r="F1628">
            <v>18.25</v>
          </cell>
        </row>
        <row r="1629">
          <cell r="A1629">
            <v>170015</v>
          </cell>
          <cell r="B1629" t="str">
            <v>PORTAL (INCLUSO ENCHIMENTO COM ALVENARIA)</v>
          </cell>
          <cell r="C1629" t="str">
            <v xml:space="preserve">Jg    </v>
          </cell>
          <cell r="D1629">
            <v>262.56</v>
          </cell>
          <cell r="E1629">
            <v>90.02</v>
          </cell>
          <cell r="F1629">
            <v>352.58</v>
          </cell>
        </row>
        <row r="1630">
          <cell r="A1630">
            <v>170101</v>
          </cell>
          <cell r="B1630" t="str">
            <v>PORTA LISA 60x210 C/PORTAL E ALISAR S/FERRAGENS</v>
          </cell>
          <cell r="C1630" t="str">
            <v xml:space="preserve">Un    </v>
          </cell>
          <cell r="D1630">
            <v>611.02</v>
          </cell>
          <cell r="E1630">
            <v>124.12</v>
          </cell>
          <cell r="F1630">
            <v>735.14</v>
          </cell>
        </row>
        <row r="1631">
          <cell r="A1631">
            <v>170102</v>
          </cell>
          <cell r="B1631" t="str">
            <v>PORTA LISA 70x210 C/PORTAL E ALISAR S/FERRAGENS</v>
          </cell>
          <cell r="C1631" t="str">
            <v xml:space="preserve">Un    </v>
          </cell>
          <cell r="D1631">
            <v>618.15</v>
          </cell>
          <cell r="E1631">
            <v>124.12</v>
          </cell>
          <cell r="F1631">
            <v>742.27</v>
          </cell>
        </row>
        <row r="1632">
          <cell r="A1632">
            <v>170103</v>
          </cell>
          <cell r="B1632" t="str">
            <v>PORTA LISA 80x210 C/PORTAL E ALISAR S/FERRAGENS</v>
          </cell>
          <cell r="C1632" t="str">
            <v xml:space="preserve">Un    </v>
          </cell>
          <cell r="D1632">
            <v>626.96</v>
          </cell>
          <cell r="E1632">
            <v>124.12</v>
          </cell>
          <cell r="F1632">
            <v>751.08</v>
          </cell>
        </row>
        <row r="1633">
          <cell r="A1633">
            <v>170104</v>
          </cell>
          <cell r="B1633" t="str">
            <v>PORTA DE SANITARIO 60x 160v200CM C/PORTAL /ALISAR S/FERRAGENS</v>
          </cell>
          <cell r="C1633" t="str">
            <v xml:space="preserve">Un    </v>
          </cell>
          <cell r="D1633">
            <v>611.02</v>
          </cell>
          <cell r="E1633">
            <v>124.12</v>
          </cell>
          <cell r="F1633">
            <v>735.14</v>
          </cell>
        </row>
        <row r="1634">
          <cell r="A1634">
            <v>170106</v>
          </cell>
          <cell r="B1634" t="str">
            <v>PORTA REVESTIDA COM MATERIAL MELAMÍNICO PARA BOX (60X 160v200CM) COM PORTAL E ALISAR SEM FERRAGENS</v>
          </cell>
          <cell r="C1634" t="str">
            <v xml:space="preserve">Un    </v>
          </cell>
          <cell r="D1634">
            <v>878.16</v>
          </cell>
          <cell r="E1634">
            <v>203.19</v>
          </cell>
          <cell r="F1634">
            <v>1081.3499999999999</v>
          </cell>
        </row>
        <row r="1635">
          <cell r="A1635">
            <v>170107</v>
          </cell>
          <cell r="B1635" t="str">
            <v>FOLHA DE PORTA LISA 60/70/80X210</v>
          </cell>
          <cell r="C1635" t="str">
            <v xml:space="preserve">Un    </v>
          </cell>
          <cell r="D1635">
            <v>232.99</v>
          </cell>
          <cell r="E1635">
            <v>16.100000000000001</v>
          </cell>
          <cell r="F1635">
            <v>249.09</v>
          </cell>
        </row>
        <row r="1636">
          <cell r="A1636">
            <v>170108</v>
          </cell>
          <cell r="B1636" t="str">
            <v>FOLHA DE PORTA COM REVESTIMENTO MELAMÍNICO 70X210</v>
          </cell>
          <cell r="C1636" t="str">
            <v xml:space="preserve">Un    </v>
          </cell>
          <cell r="D1636">
            <v>700.35</v>
          </cell>
          <cell r="E1636">
            <v>80</v>
          </cell>
          <cell r="F1636">
            <v>780.35</v>
          </cell>
        </row>
        <row r="1637">
          <cell r="A1637">
            <v>170109</v>
          </cell>
          <cell r="B1637" t="str">
            <v>FOLHA DE PORTA COM REVESTIMENTO MELAMÍNICO 60X210</v>
          </cell>
          <cell r="C1637" t="str">
            <v xml:space="preserve">Un    </v>
          </cell>
          <cell r="D1637">
            <v>505.41</v>
          </cell>
          <cell r="E1637">
            <v>80</v>
          </cell>
          <cell r="F1637">
            <v>585.41</v>
          </cell>
        </row>
        <row r="1638">
          <cell r="A1638">
            <v>170110</v>
          </cell>
          <cell r="B1638" t="str">
            <v>PORTA LISA 90X210 COM PORTAL E ALISAR SEM FERRAGENS</v>
          </cell>
          <cell r="C1638" t="str">
            <v xml:space="preserve">un    </v>
          </cell>
          <cell r="D1638">
            <v>665.12</v>
          </cell>
          <cell r="E1638">
            <v>124.12</v>
          </cell>
          <cell r="F1638">
            <v>789.24</v>
          </cell>
        </row>
        <row r="1639">
          <cell r="A1639">
            <v>170111</v>
          </cell>
          <cell r="B1639" t="str">
            <v>PORTA LISA 100X210 COM PORTAL E ALISAR SEM FERRAGENS</v>
          </cell>
          <cell r="C1639" t="str">
            <v xml:space="preserve">Un    </v>
          </cell>
          <cell r="D1639">
            <v>693.2</v>
          </cell>
          <cell r="E1639">
            <v>124.12</v>
          </cell>
          <cell r="F1639">
            <v>817.32</v>
          </cell>
        </row>
        <row r="1640">
          <cell r="A1640">
            <v>170112</v>
          </cell>
          <cell r="B1640" t="str">
            <v>FOLHA DE PORTA LISA 90 X 210</v>
          </cell>
          <cell r="C1640" t="str">
            <v xml:space="preserve">Un    </v>
          </cell>
          <cell r="D1640">
            <v>279.95999999999998</v>
          </cell>
          <cell r="E1640">
            <v>16.100000000000001</v>
          </cell>
          <cell r="F1640">
            <v>296.06</v>
          </cell>
        </row>
        <row r="1641">
          <cell r="A1641">
            <v>170113</v>
          </cell>
          <cell r="B1641" t="str">
            <v>FOLHA DE PORTA LISA 100 X 210</v>
          </cell>
          <cell r="C1641" t="str">
            <v xml:space="preserve">un    </v>
          </cell>
          <cell r="D1641">
            <v>308.04000000000002</v>
          </cell>
          <cell r="E1641">
            <v>16.100000000000001</v>
          </cell>
          <cell r="F1641">
            <v>324.14</v>
          </cell>
        </row>
        <row r="1642">
          <cell r="A1642">
            <v>170114</v>
          </cell>
          <cell r="B1642" t="str">
            <v>FOLHA DE PORTA COM REVESTIMENTO MELAMÍNICO 60X180</v>
          </cell>
          <cell r="C1642" t="str">
            <v xml:space="preserve">un    </v>
          </cell>
          <cell r="D1642">
            <v>493</v>
          </cell>
          <cell r="E1642">
            <v>80</v>
          </cell>
          <cell r="F1642">
            <v>573</v>
          </cell>
        </row>
        <row r="1643">
          <cell r="A1643">
            <v>170115</v>
          </cell>
          <cell r="B1643" t="str">
            <v>FOLHA DE PORTA COM REVESTIMENTO MELAMÍNICO 80X210</v>
          </cell>
          <cell r="C1643" t="str">
            <v xml:space="preserve">un    </v>
          </cell>
          <cell r="D1643">
            <v>720.71</v>
          </cell>
          <cell r="E1643">
            <v>80</v>
          </cell>
          <cell r="F1643">
            <v>800.71</v>
          </cell>
        </row>
        <row r="1644">
          <cell r="A1644">
            <v>170116</v>
          </cell>
          <cell r="B1644" t="str">
            <v>FOLHA DE PORTA COM REVESTIMENTO MELAMÍNICO 90X210</v>
          </cell>
          <cell r="C1644" t="str">
            <v xml:space="preserve">un    </v>
          </cell>
          <cell r="D1644">
            <v>770.42</v>
          </cell>
          <cell r="E1644">
            <v>80</v>
          </cell>
          <cell r="F1644">
            <v>850.42</v>
          </cell>
        </row>
        <row r="1645">
          <cell r="A1645">
            <v>170117</v>
          </cell>
          <cell r="B1645" t="str">
            <v>FOLHA DE PORTA COM REVESTIMENTO MELAMÍNICO 100X210</v>
          </cell>
          <cell r="C1645" t="str">
            <v xml:space="preserve">un    </v>
          </cell>
          <cell r="D1645">
            <v>810.05</v>
          </cell>
          <cell r="E1645">
            <v>80</v>
          </cell>
          <cell r="F1645">
            <v>890.05</v>
          </cell>
        </row>
        <row r="1646">
          <cell r="A1646">
            <v>180</v>
          </cell>
          <cell r="B1646" t="str">
            <v>ESQUADRIAS METÁLICAS</v>
          </cell>
        </row>
        <row r="1647">
          <cell r="A1647">
            <v>180000</v>
          </cell>
          <cell r="B1647" t="str">
            <v>ESQUADRIAS METÁLICAS - ( OBS.: 1- OS VIDROS NÃO ESTÃO INCLUSOS NAS ESQUADRIAS; 2- JÁ ESTÁ CONSIDERADO NO CUSTO DAS ESQUADRIAS DE ALUMÍNIO O CONTRAMARCO )</v>
          </cell>
          <cell r="C1647" t="str">
            <v xml:space="preserve">S/U   </v>
          </cell>
          <cell r="D1647">
            <v>0</v>
          </cell>
          <cell r="E1647">
            <v>0</v>
          </cell>
          <cell r="F1647">
            <v>0</v>
          </cell>
        </row>
        <row r="1648">
          <cell r="A1648">
            <v>180111</v>
          </cell>
          <cell r="B1648" t="str">
            <v>JANELA DE CORRER EM ALUMINIO ANODIZADO, 02 FOLHAS DE VIDRO, COM FERRAGENS (M.O.FAB.INC.MAT.)</v>
          </cell>
          <cell r="C1648" t="str">
            <v xml:space="preserve">m2    </v>
          </cell>
          <cell r="D1648">
            <v>767.52</v>
          </cell>
          <cell r="E1648">
            <v>36.78</v>
          </cell>
          <cell r="F1648">
            <v>804.3</v>
          </cell>
        </row>
        <row r="1649">
          <cell r="A1649">
            <v>180112</v>
          </cell>
          <cell r="B1649" t="str">
            <v>JANELA DE CORRER EM ALUMINIO ANODIZADO COM 03 FOLHAS (01 VIDRO E 02 VENEZIANAS) C/FERRAGENS (M.O.FAB.INC.MAT.)</v>
          </cell>
          <cell r="C1649" t="str">
            <v xml:space="preserve">m2    </v>
          </cell>
          <cell r="D1649">
            <v>1208.3900000000001</v>
          </cell>
          <cell r="E1649">
            <v>36.78</v>
          </cell>
          <cell r="F1649">
            <v>1245.17</v>
          </cell>
        </row>
        <row r="1650">
          <cell r="A1650">
            <v>180113</v>
          </cell>
          <cell r="B1650" t="str">
            <v>PORTA DE ABRIR EM ALUMÍNIO ANODIZADO, 01 FOLHA COM VIDRO, COM FERRAGENS (M.O.FAB.INC.MAT.)</v>
          </cell>
          <cell r="C1650" t="str">
            <v xml:space="preserve">m2    </v>
          </cell>
          <cell r="D1650">
            <v>851.37</v>
          </cell>
          <cell r="E1650">
            <v>34.49</v>
          </cell>
          <cell r="F1650">
            <v>885.86</v>
          </cell>
        </row>
        <row r="1651">
          <cell r="A1651">
            <v>180114</v>
          </cell>
          <cell r="B1651" t="str">
            <v>PORTA DE ABRIR EM ALUMÍNIO ANODIZADO, 01 FOLHA EM VENEZIANA, COM FERRAGENS (M.O.FAB.INC.MAT.)</v>
          </cell>
          <cell r="C1651" t="str">
            <v xml:space="preserve">m2    </v>
          </cell>
          <cell r="D1651">
            <v>1126.5</v>
          </cell>
          <cell r="E1651">
            <v>34.49</v>
          </cell>
          <cell r="F1651">
            <v>1160.99</v>
          </cell>
        </row>
        <row r="1652">
          <cell r="A1652">
            <v>180115</v>
          </cell>
          <cell r="B1652" t="str">
            <v>JANELA EM ALUMÍNIO ANODIZADO MAXIM AR C/FERRAGENS (M.O.FAB.INC.MAT.)</v>
          </cell>
          <cell r="C1652" t="str">
            <v xml:space="preserve">m2    </v>
          </cell>
          <cell r="D1652">
            <v>982.67</v>
          </cell>
          <cell r="E1652">
            <v>36.78</v>
          </cell>
          <cell r="F1652">
            <v>1019.45</v>
          </cell>
        </row>
        <row r="1653">
          <cell r="A1653">
            <v>180120</v>
          </cell>
          <cell r="B1653" t="str">
            <v>JANELA DE CORRER EM ALUMINIO, 02 FOLHAS DE VIDRO, COM ACABAMENTO EM PINTURA ELETROSTÁTICA BRANCA - INCLUSO FERRAGENS (M.O.FAB.INC.MAT.)</v>
          </cell>
          <cell r="C1653" t="str">
            <v xml:space="preserve">m2    </v>
          </cell>
          <cell r="D1653">
            <v>749.21</v>
          </cell>
          <cell r="E1653">
            <v>36.78</v>
          </cell>
          <cell r="F1653">
            <v>785.99</v>
          </cell>
        </row>
        <row r="1654">
          <cell r="A1654">
            <v>180121</v>
          </cell>
          <cell r="B1654" t="str">
            <v>JANELA DE CORRER EM ALUMINIO, 03 FOLHAS (01 VIDRO E 02 VENEZIANAS), COM ACABAMENTO EM PINTURA ELETROSTÁTICA BRANCA - INCLUSO FERRAGENS (M.O.FAB.INC.MAT.)</v>
          </cell>
          <cell r="C1654" t="str">
            <v xml:space="preserve">m2    </v>
          </cell>
          <cell r="D1654">
            <v>912.73</v>
          </cell>
          <cell r="E1654">
            <v>36.78</v>
          </cell>
          <cell r="F1654">
            <v>949.51</v>
          </cell>
        </row>
        <row r="1655">
          <cell r="A1655">
            <v>180122</v>
          </cell>
          <cell r="B1655" t="str">
            <v>JANELA MAXIM AR EM ALUMINIO COM ACABAMENTO EM PINTURA ELETROSTÁTICA BRANCA - INCLUSO FERRAGENS (M.O.FAB.INC.MAT.)</v>
          </cell>
          <cell r="C1655" t="str">
            <v xml:space="preserve">m2    </v>
          </cell>
          <cell r="D1655">
            <v>948.71</v>
          </cell>
          <cell r="E1655">
            <v>36.78</v>
          </cell>
          <cell r="F1655">
            <v>985.49</v>
          </cell>
        </row>
        <row r="1656">
          <cell r="A1656">
            <v>180123</v>
          </cell>
          <cell r="B1656" t="str">
            <v>PORTA DE ABRIR EM ALUMINIO, 01 FOLHA COM VIDRO, ACABAMENTO EM PINTURA ELETROSTÁTICA BRANCA - INCLUSO FERRAGENS (M.O.FAB.INC.MAT.)</v>
          </cell>
          <cell r="C1656" t="str">
            <v xml:space="preserve">m2    </v>
          </cell>
          <cell r="D1656">
            <v>749.2</v>
          </cell>
          <cell r="E1656">
            <v>34.49</v>
          </cell>
          <cell r="F1656">
            <v>783.69</v>
          </cell>
        </row>
        <row r="1657">
          <cell r="A1657">
            <v>180124</v>
          </cell>
          <cell r="B1657" t="str">
            <v>PORTA DE ABRIR EM ALUMINIO, 01 FOLHA VENEZIANA, ACABAMENTO EM PINTURA ELETROSTÁTICA BRANCA - INCLUSO FERRAGENS (M.O.FAB.INC.MAT.)</v>
          </cell>
          <cell r="C1657" t="str">
            <v xml:space="preserve">m2    </v>
          </cell>
          <cell r="D1657">
            <v>876.15</v>
          </cell>
          <cell r="E1657">
            <v>34.49</v>
          </cell>
          <cell r="F1657">
            <v>910.64</v>
          </cell>
        </row>
        <row r="1658">
          <cell r="A1658">
            <v>180204</v>
          </cell>
          <cell r="B1658" t="str">
            <v>PORTA CORTA FOGO COMPLETA - P90</v>
          </cell>
          <cell r="C1658" t="str">
            <v xml:space="preserve">Un    </v>
          </cell>
          <cell r="D1658">
            <v>1743.29</v>
          </cell>
          <cell r="E1658">
            <v>70.55</v>
          </cell>
          <cell r="F1658">
            <v>1813.84</v>
          </cell>
        </row>
        <row r="1659">
          <cell r="A1659">
            <v>180208</v>
          </cell>
          <cell r="B1659" t="str">
            <v>GRADE PROTECAO TIPO TIJOLINHO GP-1/GP-2</v>
          </cell>
          <cell r="C1659" t="str">
            <v xml:space="preserve">m2    </v>
          </cell>
          <cell r="D1659">
            <v>248.9</v>
          </cell>
          <cell r="E1659">
            <v>31.6</v>
          </cell>
          <cell r="F1659">
            <v>280.5</v>
          </cell>
        </row>
        <row r="1660">
          <cell r="A1660">
            <v>180280</v>
          </cell>
          <cell r="B1660" t="str">
            <v>PORTÃO DE ABRIR 02 FOLHAS DE TELA/TUBO FoGo 1.1/2" PT1/PT2 C/FERRAGENS</v>
          </cell>
          <cell r="C1660" t="str">
            <v xml:space="preserve">m2    </v>
          </cell>
          <cell r="D1660">
            <v>427.02</v>
          </cell>
          <cell r="E1660">
            <v>37.85</v>
          </cell>
          <cell r="F1660">
            <v>464.87</v>
          </cell>
        </row>
        <row r="1661">
          <cell r="A1661">
            <v>180281</v>
          </cell>
          <cell r="B1661" t="str">
            <v>PORTÃO DE ABRIR 01 FOLHA TELA/TUBO FoGo 1.1/2" PT3 C/FERRAGENS</v>
          </cell>
          <cell r="C1661" t="str">
            <v xml:space="preserve">m2    </v>
          </cell>
          <cell r="D1661">
            <v>470.37</v>
          </cell>
          <cell r="E1661">
            <v>35.840000000000003</v>
          </cell>
          <cell r="F1661">
            <v>506.21</v>
          </cell>
        </row>
        <row r="1662">
          <cell r="A1662">
            <v>180282</v>
          </cell>
          <cell r="B1662" t="str">
            <v>PORTÃO DE ABRIR 01 FOLHA TELA/TUBO FoGo 2" PT10 C/FERRAGENS</v>
          </cell>
          <cell r="C1662" t="str">
            <v xml:space="preserve">m2    </v>
          </cell>
          <cell r="D1662">
            <v>589.74</v>
          </cell>
          <cell r="E1662">
            <v>35.840000000000003</v>
          </cell>
          <cell r="F1662">
            <v>625.58000000000004</v>
          </cell>
        </row>
        <row r="1663">
          <cell r="A1663">
            <v>180302</v>
          </cell>
          <cell r="B1663" t="str">
            <v>PORTÃO DE ABRIR 02 FOLHAS DE FERRO REDONDO PT-6 C/FERRAGENS</v>
          </cell>
          <cell r="C1663" t="str">
            <v xml:space="preserve">m2    </v>
          </cell>
          <cell r="D1663">
            <v>636.69000000000005</v>
          </cell>
          <cell r="E1663">
            <v>37.85</v>
          </cell>
          <cell r="F1663">
            <v>674.54</v>
          </cell>
        </row>
        <row r="1664">
          <cell r="A1664">
            <v>180303</v>
          </cell>
          <cell r="B1664" t="str">
            <v>PORTA DE ENROLAR C/FERRAGENS</v>
          </cell>
          <cell r="C1664" t="str">
            <v xml:space="preserve">m2    </v>
          </cell>
          <cell r="D1664">
            <v>250.92</v>
          </cell>
          <cell r="E1664">
            <v>47.71</v>
          </cell>
          <cell r="F1664">
            <v>298.63</v>
          </cell>
        </row>
        <row r="1665">
          <cell r="A1665">
            <v>180304</v>
          </cell>
          <cell r="B1665" t="str">
            <v>PORTÃO DE ABRIR 01 FOLHA CHAPA 14  PT-4 C/FERRAGENS</v>
          </cell>
          <cell r="C1665" t="str">
            <v xml:space="preserve">m2    </v>
          </cell>
          <cell r="D1665">
            <v>434.15</v>
          </cell>
          <cell r="E1665">
            <v>35.840000000000003</v>
          </cell>
          <cell r="F1665">
            <v>469.99</v>
          </cell>
        </row>
        <row r="1666">
          <cell r="A1666">
            <v>180305</v>
          </cell>
          <cell r="B1666" t="str">
            <v>PORTÃO DE ABRIR 02 FOLHAS DE TELA E TUBO GALVANIZADO 2" PT 9 C/FERRAGENS</v>
          </cell>
          <cell r="C1666" t="str">
            <v xml:space="preserve">m2    </v>
          </cell>
          <cell r="D1666">
            <v>577.39</v>
          </cell>
          <cell r="E1666">
            <v>37.85</v>
          </cell>
          <cell r="F1666">
            <v>615.24</v>
          </cell>
        </row>
        <row r="1667">
          <cell r="A1667">
            <v>180307</v>
          </cell>
          <cell r="B1667" t="str">
            <v>PORTÃO DE ABRIR 01 FOLHA COM CHAPA TRAPEZOIDAL / TUBO DE ACO PT-5 C/FERRAGENS</v>
          </cell>
          <cell r="C1667" t="str">
            <v xml:space="preserve">m2    </v>
          </cell>
          <cell r="D1667">
            <v>407.26</v>
          </cell>
          <cell r="E1667">
            <v>35.840000000000003</v>
          </cell>
          <cell r="F1667">
            <v>443.1</v>
          </cell>
        </row>
        <row r="1668">
          <cell r="A1668">
            <v>180308</v>
          </cell>
          <cell r="B1668" t="str">
            <v>PORTÃO DE ABRIR DE 02 FOLHAS EM CHAPA 14 / GRADE DE FERRO PT-7 C/FERRAGENS</v>
          </cell>
          <cell r="C1668" t="str">
            <v xml:space="preserve">m2    </v>
          </cell>
          <cell r="D1668">
            <v>748.41</v>
          </cell>
          <cell r="E1668">
            <v>37.85</v>
          </cell>
          <cell r="F1668">
            <v>786.26</v>
          </cell>
        </row>
        <row r="1669">
          <cell r="A1669">
            <v>180309</v>
          </cell>
          <cell r="B1669" t="str">
            <v>PORTÃO DE CORRER E ABRIR CONJUGADO PT-8 C/FERRAGENS</v>
          </cell>
          <cell r="C1669" t="str">
            <v xml:space="preserve">m2    </v>
          </cell>
          <cell r="D1669">
            <v>428.39</v>
          </cell>
          <cell r="E1669">
            <v>35.840000000000003</v>
          </cell>
          <cell r="F1669">
            <v>464.23</v>
          </cell>
        </row>
        <row r="1670">
          <cell r="A1670">
            <v>180310</v>
          </cell>
          <cell r="B1670" t="str">
            <v>GRADE DE PROTECAO EM CANTONEIRA/FERRO QUADRADO GP3-GP4</v>
          </cell>
          <cell r="C1670" t="str">
            <v xml:space="preserve">m2    </v>
          </cell>
          <cell r="D1670">
            <v>305.99</v>
          </cell>
          <cell r="E1670">
            <v>31.6</v>
          </cell>
          <cell r="F1670">
            <v>337.59</v>
          </cell>
        </row>
        <row r="1671">
          <cell r="A1671">
            <v>180311</v>
          </cell>
          <cell r="B1671" t="str">
            <v>GRADE DE PROTECAO/TUBO INDUSTRIAL/FERRO REDONDO-GP5</v>
          </cell>
          <cell r="C1671" t="str">
            <v xml:space="preserve">m2    </v>
          </cell>
          <cell r="D1671">
            <v>303.31</v>
          </cell>
          <cell r="E1671">
            <v>19.41</v>
          </cell>
          <cell r="F1671">
            <v>322.72000000000003</v>
          </cell>
        </row>
        <row r="1672">
          <cell r="A1672">
            <v>180312</v>
          </cell>
          <cell r="B1672" t="str">
            <v>GRADE DE FRENTE/FERRO REDONDO COM ESTACA D=25CM ARMADA - GF-1</v>
          </cell>
          <cell r="C1672" t="str">
            <v xml:space="preserve">m2    </v>
          </cell>
          <cell r="D1672">
            <v>253.49</v>
          </cell>
          <cell r="E1672">
            <v>22.82</v>
          </cell>
          <cell r="F1672">
            <v>276.31</v>
          </cell>
        </row>
        <row r="1673">
          <cell r="A1673">
            <v>180313</v>
          </cell>
          <cell r="B1673" t="str">
            <v>GRADE DE FRENTE/TUBO DE AÇO COM ESTACA D=25CM ARMADA - GF-2</v>
          </cell>
          <cell r="C1673" t="str">
            <v xml:space="preserve">m2    </v>
          </cell>
          <cell r="D1673">
            <v>197.74</v>
          </cell>
          <cell r="E1673">
            <v>22.82</v>
          </cell>
          <cell r="F1673">
            <v>220.56</v>
          </cell>
        </row>
        <row r="1674">
          <cell r="A1674">
            <v>180314</v>
          </cell>
          <cell r="B1674" t="str">
            <v xml:space="preserve">GUARDA CORPO COM CORRIMÃO/TUBO INDUSTRIAL  GC-1 </v>
          </cell>
          <cell r="C1674" t="str">
            <v xml:space="preserve">m2    </v>
          </cell>
          <cell r="D1674">
            <v>397.39</v>
          </cell>
          <cell r="E1674">
            <v>15.49</v>
          </cell>
          <cell r="F1674">
            <v>412.88</v>
          </cell>
        </row>
        <row r="1675">
          <cell r="A1675">
            <v>180315</v>
          </cell>
          <cell r="B1675" t="str">
            <v>GUARDA CORPO COM CORRIMÃO/TUBO IND. E TELA ARTÍSTICA GC-2</v>
          </cell>
          <cell r="C1675" t="str">
            <v xml:space="preserve">m2    </v>
          </cell>
          <cell r="D1675">
            <v>432.75</v>
          </cell>
          <cell r="E1675">
            <v>15.49</v>
          </cell>
          <cell r="F1675">
            <v>448.24</v>
          </cell>
        </row>
        <row r="1676">
          <cell r="A1676">
            <v>180316</v>
          </cell>
          <cell r="B1676" t="str">
            <v>CORRIMÃO/TUBO INDUSTRIAL C-1</v>
          </cell>
          <cell r="C1676" t="str">
            <v xml:space="preserve">m     </v>
          </cell>
          <cell r="D1676">
            <v>53.62</v>
          </cell>
          <cell r="E1676">
            <v>15.49</v>
          </cell>
          <cell r="F1676">
            <v>69.11</v>
          </cell>
        </row>
        <row r="1677">
          <cell r="A1677">
            <v>180317</v>
          </cell>
          <cell r="B1677" t="str">
            <v xml:space="preserve">GRADE PADRÃO PARA CELA </v>
          </cell>
          <cell r="C1677" t="str">
            <v xml:space="preserve">m2    </v>
          </cell>
          <cell r="D1677">
            <v>545.51</v>
          </cell>
          <cell r="E1677">
            <v>39.9</v>
          </cell>
          <cell r="F1677">
            <v>585.41</v>
          </cell>
        </row>
        <row r="1678">
          <cell r="A1678">
            <v>180318</v>
          </cell>
          <cell r="B1678" t="str">
            <v>GUARDA BICICLETAS</v>
          </cell>
          <cell r="C1678" t="str">
            <v xml:space="preserve">M     </v>
          </cell>
          <cell r="D1678">
            <v>241.39</v>
          </cell>
          <cell r="E1678">
            <v>3.92</v>
          </cell>
          <cell r="F1678">
            <v>245.31</v>
          </cell>
        </row>
        <row r="1679">
          <cell r="A1679">
            <v>180320</v>
          </cell>
          <cell r="B1679" t="str">
            <v>GRADE GINASIO - TELA PORTUG.3X3CM FIO12/TB.INDUST.1.1/2"</v>
          </cell>
          <cell r="C1679" t="str">
            <v xml:space="preserve">m2    </v>
          </cell>
          <cell r="D1679">
            <v>243.08</v>
          </cell>
          <cell r="E1679">
            <v>14.71</v>
          </cell>
          <cell r="F1679">
            <v>257.79000000000002</v>
          </cell>
        </row>
        <row r="1680">
          <cell r="A1680">
            <v>180321</v>
          </cell>
          <cell r="B1680" t="str">
            <v>GRADE GINÁSIO (PARAFUSADA) TELA PORT.3X3CM FIO12/TUB.IND.1.1/2"</v>
          </cell>
          <cell r="C1680" t="str">
            <v xml:space="preserve">m2    </v>
          </cell>
          <cell r="D1680">
            <v>270.68</v>
          </cell>
          <cell r="E1680">
            <v>8.83</v>
          </cell>
          <cell r="F1680">
            <v>279.51</v>
          </cell>
        </row>
        <row r="1681">
          <cell r="A1681">
            <v>180323</v>
          </cell>
          <cell r="B1681" t="str">
            <v>GRELHA PADRÃO GOINFRA DE FERRO CHATO COM BERÇO (ESPAÇAMENTO ENTRE FACES = 1,5CM - NBR 9050 ACESSIBILIDADE)</v>
          </cell>
          <cell r="C1681" t="str">
            <v xml:space="preserve">m2    </v>
          </cell>
          <cell r="D1681">
            <v>556.35</v>
          </cell>
          <cell r="E1681">
            <v>56.08</v>
          </cell>
          <cell r="F1681">
            <v>612.42999999999995</v>
          </cell>
        </row>
        <row r="1682">
          <cell r="A1682">
            <v>180324</v>
          </cell>
          <cell r="B1682" t="str">
            <v>GRELHA PADRÃO GOINFRA DE FERRO CHATO COM BERÇO ( ESPAÇAMENTO ENTRE EIXOS = 2 CM)</v>
          </cell>
          <cell r="C1682" t="str">
            <v xml:space="preserve">m2    </v>
          </cell>
          <cell r="D1682">
            <v>518.85</v>
          </cell>
          <cell r="E1682">
            <v>56.08</v>
          </cell>
          <cell r="F1682">
            <v>574.92999999999995</v>
          </cell>
        </row>
        <row r="1683">
          <cell r="A1683">
            <v>180325</v>
          </cell>
          <cell r="B1683" t="str">
            <v>VEDAÇÃO DE JUNTA DE DILATAÇÃO COM CHAPA 18 VINCADA E PARAFUSADA A CADA 30 CM - PINTADA</v>
          </cell>
          <cell r="C1683" t="str">
            <v xml:space="preserve">M     </v>
          </cell>
          <cell r="D1683">
            <v>24.9</v>
          </cell>
          <cell r="E1683">
            <v>8.01</v>
          </cell>
          <cell r="F1683">
            <v>32.909999999999997</v>
          </cell>
        </row>
        <row r="1684">
          <cell r="A1684">
            <v>180328</v>
          </cell>
          <cell r="B1684" t="str">
            <v>GUARDA CORPO COM CORRIMÃOS/TUBO INDUSTRIAL GCR</v>
          </cell>
          <cell r="C1684" t="str">
            <v xml:space="preserve">m2    </v>
          </cell>
          <cell r="D1684">
            <v>307.54000000000002</v>
          </cell>
          <cell r="E1684">
            <v>15.49</v>
          </cell>
          <cell r="F1684">
            <v>323.02999999999997</v>
          </cell>
        </row>
        <row r="1685">
          <cell r="A1685">
            <v>180330</v>
          </cell>
          <cell r="B1685" t="str">
            <v>GUARDA CORPO / TUBO INDUSTRIAL GCS-1</v>
          </cell>
          <cell r="C1685" t="str">
            <v xml:space="preserve">m2    </v>
          </cell>
          <cell r="D1685">
            <v>368.17</v>
          </cell>
          <cell r="E1685">
            <v>15.49</v>
          </cell>
          <cell r="F1685">
            <v>383.66</v>
          </cell>
        </row>
        <row r="1686">
          <cell r="A1686">
            <v>180331</v>
          </cell>
          <cell r="B1686" t="str">
            <v>GUARDA CORPO/TUBO INDUSTRIAL E TELA ARTÍSTICA GCS-2</v>
          </cell>
          <cell r="C1686" t="str">
            <v xml:space="preserve">m2    </v>
          </cell>
          <cell r="D1686">
            <v>403.55</v>
          </cell>
          <cell r="E1686">
            <v>15.49</v>
          </cell>
          <cell r="F1686">
            <v>419.04</v>
          </cell>
        </row>
        <row r="1687">
          <cell r="A1687">
            <v>180380</v>
          </cell>
          <cell r="B1687" t="str">
            <v>JANELA MAXIM AR CHAPA/VIDRO J4 C/FERRAGENS</v>
          </cell>
          <cell r="C1687" t="str">
            <v xml:space="preserve">m2    </v>
          </cell>
          <cell r="D1687">
            <v>777.16</v>
          </cell>
          <cell r="E1687">
            <v>39.9</v>
          </cell>
          <cell r="F1687">
            <v>817.06</v>
          </cell>
        </row>
        <row r="1688">
          <cell r="A1688">
            <v>180381</v>
          </cell>
          <cell r="B1688" t="str">
            <v>JANELA MAXIM AR CHAPA/VIDRO J3/J5/J6/J8 C/FERRAGENS</v>
          </cell>
          <cell r="C1688" t="str">
            <v xml:space="preserve">m2    </v>
          </cell>
          <cell r="D1688">
            <v>445.26</v>
          </cell>
          <cell r="E1688">
            <v>39.9</v>
          </cell>
          <cell r="F1688">
            <v>485.16</v>
          </cell>
        </row>
        <row r="1689">
          <cell r="A1689">
            <v>180383</v>
          </cell>
          <cell r="B1689" t="str">
            <v>JANELA DE CORRER VENEZIANA CHAPA/VIDRO J14 C/FERRAGENS</v>
          </cell>
          <cell r="C1689" t="str">
            <v xml:space="preserve">m2    </v>
          </cell>
          <cell r="D1689">
            <v>413.62</v>
          </cell>
          <cell r="E1689">
            <v>39.9</v>
          </cell>
          <cell r="F1689">
            <v>453.52</v>
          </cell>
        </row>
        <row r="1690">
          <cell r="A1690">
            <v>180401</v>
          </cell>
          <cell r="B1690" t="str">
            <v>JANELA DE CORRER CHAPA/VIDRO J9/J10/J12/J13 C/FERRAGENS</v>
          </cell>
          <cell r="C1690" t="str">
            <v xml:space="preserve">m2    </v>
          </cell>
          <cell r="D1690">
            <v>233.39</v>
          </cell>
          <cell r="E1690">
            <v>39.9</v>
          </cell>
          <cell r="F1690">
            <v>273.29000000000002</v>
          </cell>
        </row>
        <row r="1691">
          <cell r="A1691">
            <v>180402</v>
          </cell>
          <cell r="B1691" t="str">
            <v>JANELA DE CORRER VENEZIANA CHAPA/VIDRO J11/J16 C/FERRAGENS</v>
          </cell>
          <cell r="C1691" t="str">
            <v xml:space="preserve">m2    </v>
          </cell>
          <cell r="D1691">
            <v>746.09</v>
          </cell>
          <cell r="E1691">
            <v>39.9</v>
          </cell>
          <cell r="F1691">
            <v>785.99</v>
          </cell>
        </row>
        <row r="1692">
          <cell r="A1692">
            <v>180403</v>
          </cell>
          <cell r="B1692" t="str">
            <v>JANELA MAXIM AR CHAPA/VIDRO J1/J2/J7/J15 C/FERRAGENS</v>
          </cell>
          <cell r="C1692" t="str">
            <v xml:space="preserve">m2    </v>
          </cell>
          <cell r="D1692">
            <v>217.61</v>
          </cell>
          <cell r="E1692">
            <v>39.9</v>
          </cell>
          <cell r="F1692">
            <v>257.51</v>
          </cell>
        </row>
        <row r="1693">
          <cell r="A1693">
            <v>180404</v>
          </cell>
          <cell r="B1693" t="str">
            <v>JANELA BASCULANTE EM CHAPA  J17, J18 e J19 C/FERRAGENS</v>
          </cell>
          <cell r="C1693" t="str">
            <v xml:space="preserve">m2    </v>
          </cell>
          <cell r="D1693">
            <v>387.15</v>
          </cell>
          <cell r="E1693">
            <v>39.9</v>
          </cell>
          <cell r="F1693">
            <v>427.05</v>
          </cell>
        </row>
        <row r="1694">
          <cell r="A1694">
            <v>180405</v>
          </cell>
          <cell r="B1694" t="str">
            <v>JANELA METALICA / PRE-MOLDADO JPM-1 / JPM-2 C/FERRAGENS</v>
          </cell>
          <cell r="C1694" t="str">
            <v xml:space="preserve">m2    </v>
          </cell>
          <cell r="D1694">
            <v>375.3</v>
          </cell>
          <cell r="E1694">
            <v>31.44</v>
          </cell>
          <cell r="F1694">
            <v>406.74</v>
          </cell>
        </row>
        <row r="1695">
          <cell r="A1695">
            <v>180406</v>
          </cell>
          <cell r="B1695" t="str">
            <v>JANELA EM CHAPA METÁLICA TIPO VENEZIANA FIXA COM VENTILAÇÃO  J-20</v>
          </cell>
          <cell r="C1695" t="str">
            <v xml:space="preserve">m2    </v>
          </cell>
          <cell r="D1695">
            <v>371.95</v>
          </cell>
          <cell r="E1695">
            <v>37.33</v>
          </cell>
          <cell r="F1695">
            <v>409.28</v>
          </cell>
        </row>
        <row r="1696">
          <cell r="A1696">
            <v>180490</v>
          </cell>
          <cell r="B1696" t="str">
            <v>PORTA DE ABRIR DE 01 FOLHA EM CHAPA VINCADA PF-1A C/FERRAGENS</v>
          </cell>
          <cell r="C1696" t="str">
            <v xml:space="preserve">m2    </v>
          </cell>
          <cell r="D1696">
            <v>589.96</v>
          </cell>
          <cell r="E1696">
            <v>37.33</v>
          </cell>
          <cell r="F1696">
            <v>627.29</v>
          </cell>
        </row>
        <row r="1697">
          <cell r="A1697">
            <v>180491</v>
          </cell>
          <cell r="B1697" t="str">
            <v>PORTA DE ABRIR DE 01 FOLHA EM CHAPA METÁLICA PF-1B C/FERRAGENS</v>
          </cell>
          <cell r="C1697" t="str">
            <v xml:space="preserve">m2    </v>
          </cell>
          <cell r="D1697">
            <v>567.74</v>
          </cell>
          <cell r="E1697">
            <v>37.33</v>
          </cell>
          <cell r="F1697">
            <v>605.07000000000005</v>
          </cell>
        </row>
        <row r="1698">
          <cell r="A1698">
            <v>180501</v>
          </cell>
          <cell r="B1698" t="str">
            <v>PORTA DE ABRIR DE 01 FOLHA EM CHAPA METÁLICA PF-1 C/FERRAGENS</v>
          </cell>
          <cell r="C1698" t="str">
            <v xml:space="preserve">m2    </v>
          </cell>
          <cell r="D1698">
            <v>708.22</v>
          </cell>
          <cell r="E1698">
            <v>37.33</v>
          </cell>
          <cell r="F1698">
            <v>745.55</v>
          </cell>
        </row>
        <row r="1699">
          <cell r="A1699">
            <v>180502</v>
          </cell>
          <cell r="B1699" t="str">
            <v>PORTA DE ABRIR DE 01 FOLHA DE VIDRO PF-2 C/FERRAGENS</v>
          </cell>
          <cell r="C1699" t="str">
            <v xml:space="preserve">m2    </v>
          </cell>
          <cell r="D1699">
            <v>453.37</v>
          </cell>
          <cell r="E1699">
            <v>37.33</v>
          </cell>
          <cell r="F1699">
            <v>490.7</v>
          </cell>
        </row>
        <row r="1700">
          <cell r="A1700">
            <v>180503</v>
          </cell>
          <cell r="B1700" t="str">
            <v>PORTA DE ABRIR DE 01 FOLHA (VENEZIANA/VIDRO) PF-3 C/FERRAGENS</v>
          </cell>
          <cell r="C1700" t="str">
            <v xml:space="preserve">m2    </v>
          </cell>
          <cell r="D1700">
            <v>552.83000000000004</v>
          </cell>
          <cell r="E1700">
            <v>37.33</v>
          </cell>
          <cell r="F1700">
            <v>590.16</v>
          </cell>
        </row>
        <row r="1701">
          <cell r="A1701">
            <v>180504</v>
          </cell>
          <cell r="B1701" t="str">
            <v>PORTA DE ABRIR DE 01 FOLHA EM VENEZIANA PF-4 C/FERRAGENS</v>
          </cell>
          <cell r="C1701" t="str">
            <v xml:space="preserve">m2    </v>
          </cell>
          <cell r="D1701">
            <v>631.47</v>
          </cell>
          <cell r="E1701">
            <v>37.33</v>
          </cell>
          <cell r="F1701">
            <v>668.8</v>
          </cell>
        </row>
        <row r="1702">
          <cell r="A1702">
            <v>180505</v>
          </cell>
          <cell r="B1702" t="str">
            <v>PORTA DE ABRIR DE 02 FOLHAS EM VENEZIANA PF-5 C/FERRAGENS</v>
          </cell>
          <cell r="C1702" t="str">
            <v xml:space="preserve">m2    </v>
          </cell>
          <cell r="D1702">
            <v>562.71</v>
          </cell>
          <cell r="E1702">
            <v>37.33</v>
          </cell>
          <cell r="F1702">
            <v>600.04</v>
          </cell>
        </row>
        <row r="1703">
          <cell r="A1703">
            <v>180506</v>
          </cell>
          <cell r="B1703" t="str">
            <v>PORTA DE CORRER DE 04 FOLHAS EM VIDRO (DUAS FIXAS E DUAS MÓVEIS) PF-6 C/ FERRAGENS</v>
          </cell>
          <cell r="C1703" t="str">
            <v xml:space="preserve">m2    </v>
          </cell>
          <cell r="D1703">
            <v>298.5</v>
          </cell>
          <cell r="E1703">
            <v>37.33</v>
          </cell>
          <cell r="F1703">
            <v>335.83</v>
          </cell>
        </row>
        <row r="1704">
          <cell r="A1704">
            <v>180507</v>
          </cell>
          <cell r="B1704" t="str">
            <v>PORTA DE CORRER DE 02 OU 04 FOLHAS DE VIDRO (METADE FIXA/METADE MÓVEL) C/BASCULA SUPERIOR PF-7/PF-8 C/ FERRAGENS</v>
          </cell>
          <cell r="C1704" t="str">
            <v xml:space="preserve">m2    </v>
          </cell>
          <cell r="D1704">
            <v>336.47</v>
          </cell>
          <cell r="E1704">
            <v>37.33</v>
          </cell>
          <cell r="F1704">
            <v>373.8</v>
          </cell>
        </row>
        <row r="1705">
          <cell r="A1705">
            <v>180508</v>
          </cell>
          <cell r="B1705" t="str">
            <v>PORTA DE ABRIR DE 02 FOLHAS DE VIDRO PF-9 C/FERRAGENS</v>
          </cell>
          <cell r="C1705" t="str">
            <v xml:space="preserve">m2    </v>
          </cell>
          <cell r="D1705">
            <v>406.79</v>
          </cell>
          <cell r="E1705">
            <v>37.33</v>
          </cell>
          <cell r="F1705">
            <v>444.12</v>
          </cell>
        </row>
        <row r="1706">
          <cell r="A1706">
            <v>180509</v>
          </cell>
          <cell r="B1706" t="str">
            <v>PORTA DE ABRIR DE 01 FOLHA EM CHAPA DE AÇO PARA SANITÁRIO PF-10 C/FERRAGENS</v>
          </cell>
          <cell r="C1706" t="str">
            <v xml:space="preserve">m2    </v>
          </cell>
          <cell r="D1706">
            <v>441.49</v>
          </cell>
          <cell r="E1706">
            <v>37.33</v>
          </cell>
          <cell r="F1706">
            <v>478.82</v>
          </cell>
        </row>
        <row r="1707">
          <cell r="A1707">
            <v>180510</v>
          </cell>
          <cell r="B1707" t="str">
            <v>PORTA CH./VENEZIANA PRE-MOLD.PPM-1/PPM-2 C/FERRAGEM</v>
          </cell>
          <cell r="C1707" t="str">
            <v xml:space="preserve">m2    </v>
          </cell>
          <cell r="D1707">
            <v>606.14</v>
          </cell>
          <cell r="E1707">
            <v>29.23</v>
          </cell>
          <cell r="F1707">
            <v>635.37</v>
          </cell>
        </row>
        <row r="1708">
          <cell r="A1708">
            <v>180511</v>
          </cell>
          <cell r="B1708" t="str">
            <v>PORTA CHAPA / GRADE - PRE-MOLD.PPM-3 C/FERRAGEM</v>
          </cell>
          <cell r="C1708" t="str">
            <v xml:space="preserve">m2    </v>
          </cell>
          <cell r="D1708">
            <v>626.21</v>
          </cell>
          <cell r="E1708">
            <v>29.23</v>
          </cell>
          <cell r="F1708">
            <v>655.44</v>
          </cell>
        </row>
        <row r="1709">
          <cell r="A1709">
            <v>180512</v>
          </cell>
          <cell r="B1709" t="str">
            <v>PORTA EM CHAPA P/WC - PRE-MOLD.PPM-4 C/FERRAGEM</v>
          </cell>
          <cell r="C1709" t="str">
            <v xml:space="preserve">m2    </v>
          </cell>
          <cell r="D1709">
            <v>422.37</v>
          </cell>
          <cell r="E1709">
            <v>29.23</v>
          </cell>
          <cell r="F1709">
            <v>451.6</v>
          </cell>
        </row>
        <row r="1710">
          <cell r="A1710">
            <v>180515</v>
          </cell>
          <cell r="B1710" t="str">
            <v>PORTA DE ABRIR DE 02 FOLHAS (VENEZIANA / VIDRO) PF-11 C/FERRAGENS</v>
          </cell>
          <cell r="C1710" t="str">
            <v xml:space="preserve">m2    </v>
          </cell>
          <cell r="D1710">
            <v>492.38</v>
          </cell>
          <cell r="E1710">
            <v>37.33</v>
          </cell>
          <cell r="F1710">
            <v>529.71</v>
          </cell>
        </row>
        <row r="1711">
          <cell r="A1711">
            <v>180701</v>
          </cell>
          <cell r="B1711" t="str">
            <v>ESCADA TIPO MARINHEIRO COM GUARDA CORPO PADRÃO GOINFRA ( H &gt; 3M )</v>
          </cell>
          <cell r="C1711" t="str">
            <v xml:space="preserve">m     </v>
          </cell>
          <cell r="D1711">
            <v>669.36</v>
          </cell>
          <cell r="E1711">
            <v>6.55</v>
          </cell>
          <cell r="F1711">
            <v>675.91</v>
          </cell>
        </row>
        <row r="1712">
          <cell r="A1712">
            <v>180703</v>
          </cell>
          <cell r="B1712" t="str">
            <v>ESCADA TIPO MARINHEIRO SEM GUARDA CORPO PADRÃO GOINFRA ( H &lt;= 3M)</v>
          </cell>
          <cell r="C1712" t="str">
            <v xml:space="preserve">m     </v>
          </cell>
          <cell r="D1712">
            <v>483.25</v>
          </cell>
          <cell r="E1712">
            <v>11.73</v>
          </cell>
          <cell r="F1712">
            <v>494.98</v>
          </cell>
        </row>
        <row r="1713">
          <cell r="A1713">
            <v>180708</v>
          </cell>
          <cell r="B1713" t="str">
            <v>GAIOLA PADRÃO EM AÇO CA-50 8.0 MM PARA PROTEÇÃO DAS LUMINÁRIAS</v>
          </cell>
          <cell r="C1713" t="str">
            <v xml:space="preserve">un    </v>
          </cell>
          <cell r="D1713">
            <v>174.06</v>
          </cell>
          <cell r="E1713">
            <v>15.49</v>
          </cell>
          <cell r="F1713">
            <v>189.55</v>
          </cell>
        </row>
        <row r="1714">
          <cell r="A1714">
            <v>180710</v>
          </cell>
          <cell r="B1714" t="str">
            <v>ALÇAPÃO FORMATO COIFA EM CHAPA VINCADA Nº. 18 H=(10+2)CM, C/ALÇAS E PORTA CADEADOS (INCLUSIVE CADEADOS Nº. 30)</v>
          </cell>
          <cell r="C1714" t="str">
            <v xml:space="preserve">m2    </v>
          </cell>
          <cell r="D1714">
            <v>357.85</v>
          </cell>
          <cell r="E1714">
            <v>5.55</v>
          </cell>
          <cell r="F1714">
            <v>363.4</v>
          </cell>
        </row>
        <row r="1715">
          <cell r="A1715">
            <v>181</v>
          </cell>
          <cell r="B1715" t="str">
            <v>VIDROS</v>
          </cell>
        </row>
        <row r="1716">
          <cell r="A1716">
            <v>190000</v>
          </cell>
          <cell r="B1716" t="str">
            <v>VIDROS</v>
          </cell>
          <cell r="D1716">
            <v>0</v>
          </cell>
          <cell r="E1716">
            <v>0</v>
          </cell>
          <cell r="F1716">
            <v>0</v>
          </cell>
        </row>
        <row r="1717">
          <cell r="A1717">
            <v>190101</v>
          </cell>
          <cell r="B1717" t="str">
            <v>VIDRO LISO 3 MM - COLOCADO</v>
          </cell>
          <cell r="C1717" t="str">
            <v xml:space="preserve">m2    </v>
          </cell>
          <cell r="D1717">
            <v>188.29</v>
          </cell>
          <cell r="E1717">
            <v>0</v>
          </cell>
          <cell r="F1717">
            <v>188.29</v>
          </cell>
        </row>
        <row r="1718">
          <cell r="A1718">
            <v>190102</v>
          </cell>
          <cell r="B1718" t="str">
            <v>VIDRO LISO 4 MM - COLOCADO</v>
          </cell>
          <cell r="C1718" t="str">
            <v xml:space="preserve">m2    </v>
          </cell>
          <cell r="D1718">
            <v>204.44</v>
          </cell>
          <cell r="E1718">
            <v>0</v>
          </cell>
          <cell r="F1718">
            <v>204.44</v>
          </cell>
        </row>
        <row r="1719">
          <cell r="A1719">
            <v>190103</v>
          </cell>
          <cell r="B1719" t="str">
            <v>VIDRO LISO 5 MM - COLOCADO</v>
          </cell>
          <cell r="C1719" t="str">
            <v xml:space="preserve">m2    </v>
          </cell>
          <cell r="D1719">
            <v>230.39</v>
          </cell>
          <cell r="E1719">
            <v>0</v>
          </cell>
          <cell r="F1719">
            <v>230.39</v>
          </cell>
        </row>
        <row r="1720">
          <cell r="A1720">
            <v>190104</v>
          </cell>
          <cell r="B1720" t="str">
            <v>VIDRO LISO 6 MM - COLOCADO</v>
          </cell>
          <cell r="C1720" t="str">
            <v xml:space="preserve">m2    </v>
          </cell>
          <cell r="D1720">
            <v>240.09</v>
          </cell>
          <cell r="E1720">
            <v>0</v>
          </cell>
          <cell r="F1720">
            <v>240.09</v>
          </cell>
        </row>
        <row r="1721">
          <cell r="A1721">
            <v>190105</v>
          </cell>
          <cell r="B1721" t="str">
            <v>VIDRO MINI-BOREAL - COLOCADO</v>
          </cell>
          <cell r="C1721" t="str">
            <v xml:space="preserve">m2    </v>
          </cell>
          <cell r="D1721">
            <v>188.46</v>
          </cell>
          <cell r="E1721">
            <v>0</v>
          </cell>
          <cell r="F1721">
            <v>188.46</v>
          </cell>
        </row>
        <row r="1722">
          <cell r="A1722">
            <v>190106</v>
          </cell>
          <cell r="B1722" t="str">
            <v>VIDRO PONTILHADO - COLOCADO</v>
          </cell>
          <cell r="C1722" t="str">
            <v xml:space="preserve">m2    </v>
          </cell>
          <cell r="D1722">
            <v>181.1</v>
          </cell>
          <cell r="E1722">
            <v>0</v>
          </cell>
          <cell r="F1722">
            <v>181.1</v>
          </cell>
        </row>
        <row r="1723">
          <cell r="A1723">
            <v>190108</v>
          </cell>
          <cell r="B1723" t="str">
            <v>VIDRO MARTELADO - COLOCADO</v>
          </cell>
          <cell r="C1723" t="str">
            <v xml:space="preserve">m2    </v>
          </cell>
          <cell r="D1723">
            <v>181.88</v>
          </cell>
          <cell r="E1723">
            <v>0</v>
          </cell>
          <cell r="F1723">
            <v>181.88</v>
          </cell>
        </row>
        <row r="1724">
          <cell r="A1724">
            <v>190109</v>
          </cell>
          <cell r="B1724" t="str">
            <v>VIDRO CANELADO - COLOCADO</v>
          </cell>
          <cell r="C1724" t="str">
            <v xml:space="preserve">m2    </v>
          </cell>
          <cell r="D1724">
            <v>181.04</v>
          </cell>
          <cell r="E1724">
            <v>0</v>
          </cell>
          <cell r="F1724">
            <v>181.04</v>
          </cell>
        </row>
        <row r="1725">
          <cell r="A1725">
            <v>190201</v>
          </cell>
          <cell r="B1725" t="str">
            <v>VIDRO TEMPERADO 10 MM  - COLOCADO</v>
          </cell>
          <cell r="C1725" t="str">
            <v xml:space="preserve">m2    </v>
          </cell>
          <cell r="D1725">
            <v>436.42</v>
          </cell>
          <cell r="E1725">
            <v>0</v>
          </cell>
          <cell r="F1725">
            <v>436.42</v>
          </cell>
        </row>
        <row r="1726">
          <cell r="A1726">
            <v>190202</v>
          </cell>
          <cell r="B1726" t="str">
            <v>VIDRO TEMPERADO 10 MM FUME - COLOCADO</v>
          </cell>
          <cell r="C1726" t="str">
            <v xml:space="preserve">m2    </v>
          </cell>
          <cell r="D1726">
            <v>462.12</v>
          </cell>
          <cell r="E1726">
            <v>0</v>
          </cell>
          <cell r="F1726">
            <v>462.12</v>
          </cell>
        </row>
        <row r="1727">
          <cell r="A1727">
            <v>190301</v>
          </cell>
          <cell r="B1727" t="str">
            <v>VIDRO FUME COMUM 4MM - COLOCADO</v>
          </cell>
          <cell r="C1727" t="str">
            <v xml:space="preserve">m2    </v>
          </cell>
          <cell r="D1727">
            <v>220.25</v>
          </cell>
          <cell r="E1727">
            <v>0</v>
          </cell>
          <cell r="F1727">
            <v>220.25</v>
          </cell>
        </row>
        <row r="1728">
          <cell r="A1728">
            <v>190401</v>
          </cell>
          <cell r="B1728" t="str">
            <v>VIDRO ARAMADO - COLOCADO</v>
          </cell>
          <cell r="C1728" t="str">
            <v xml:space="preserve">m2    </v>
          </cell>
          <cell r="D1728">
            <v>471.5</v>
          </cell>
          <cell r="E1728">
            <v>0</v>
          </cell>
          <cell r="F1728">
            <v>471.5</v>
          </cell>
        </row>
        <row r="1729">
          <cell r="A1729">
            <v>182</v>
          </cell>
          <cell r="B1729" t="str">
            <v>REVESTIMENTO DE PAREDES</v>
          </cell>
        </row>
        <row r="1730">
          <cell r="A1730">
            <v>200000</v>
          </cell>
          <cell r="B1730" t="str">
            <v>REVESTIMENTO DE PAREDES</v>
          </cell>
          <cell r="D1730">
            <v>0</v>
          </cell>
          <cell r="E1730">
            <v>0</v>
          </cell>
          <cell r="F1730">
            <v>0</v>
          </cell>
        </row>
        <row r="1731">
          <cell r="A1731">
            <v>200101</v>
          </cell>
          <cell r="B1731" t="str">
            <v>CHAPISCO COMUM</v>
          </cell>
          <cell r="C1731" t="str">
            <v xml:space="preserve">m2    </v>
          </cell>
          <cell r="D1731">
            <v>2.39</v>
          </cell>
          <cell r="E1731">
            <v>2.83</v>
          </cell>
          <cell r="F1731">
            <v>5.22</v>
          </cell>
        </row>
        <row r="1732">
          <cell r="A1732">
            <v>200102</v>
          </cell>
          <cell r="B1732" t="str">
            <v>COSTURA DE TRINCA EM ALVENARIA  DE TIJOLO</v>
          </cell>
          <cell r="C1732" t="str">
            <v xml:space="preserve">m     </v>
          </cell>
          <cell r="D1732">
            <v>3.85</v>
          </cell>
          <cell r="E1732">
            <v>8.17</v>
          </cell>
          <cell r="F1732">
            <v>12.02</v>
          </cell>
        </row>
        <row r="1733">
          <cell r="A1733">
            <v>200103</v>
          </cell>
          <cell r="B1733" t="str">
            <v>RASGO E ENCHIMENTO DE ALVENARIA</v>
          </cell>
          <cell r="C1733" t="str">
            <v xml:space="preserve">M     </v>
          </cell>
          <cell r="D1733">
            <v>0.2</v>
          </cell>
          <cell r="E1733">
            <v>12.42</v>
          </cell>
          <cell r="F1733">
            <v>12.62</v>
          </cell>
        </row>
        <row r="1734">
          <cell r="A1734">
            <v>200104</v>
          </cell>
          <cell r="B1734" t="str">
            <v>CHAPISCO FINO USADO SOBRE EMBOCO C/PENEIRA</v>
          </cell>
          <cell r="C1734" t="str">
            <v xml:space="preserve">m2    </v>
          </cell>
          <cell r="D1734">
            <v>4.08</v>
          </cell>
          <cell r="E1734">
            <v>4.8899999999999997</v>
          </cell>
          <cell r="F1734">
            <v>8.9700000000000006</v>
          </cell>
        </row>
        <row r="1735">
          <cell r="A1735">
            <v>200105</v>
          </cell>
          <cell r="B1735" t="str">
            <v>CHAPISCO COM PEDRISCO</v>
          </cell>
          <cell r="C1735" t="str">
            <v xml:space="preserve">m2    </v>
          </cell>
          <cell r="D1735">
            <v>1.96</v>
          </cell>
          <cell r="E1735">
            <v>4.8899999999999997</v>
          </cell>
          <cell r="F1735">
            <v>6.85</v>
          </cell>
        </row>
        <row r="1736">
          <cell r="A1736">
            <v>200140</v>
          </cell>
          <cell r="B1736" t="str">
            <v>CHAPISCO COMUM EM FACHADA</v>
          </cell>
          <cell r="C1736" t="str">
            <v xml:space="preserve">m2    </v>
          </cell>
          <cell r="D1736">
            <v>2.39</v>
          </cell>
          <cell r="E1736">
            <v>3.2</v>
          </cell>
          <cell r="F1736">
            <v>5.59</v>
          </cell>
        </row>
        <row r="1737">
          <cell r="A1737">
            <v>200145</v>
          </cell>
          <cell r="B1737" t="str">
            <v>CHAPISCO COMUM EM BALANCIM</v>
          </cell>
          <cell r="C1737" t="str">
            <v xml:space="preserve">m2    </v>
          </cell>
          <cell r="D1737">
            <v>3.16</v>
          </cell>
          <cell r="E1737">
            <v>2.92</v>
          </cell>
          <cell r="F1737">
            <v>6.08</v>
          </cell>
        </row>
        <row r="1738">
          <cell r="A1738">
            <v>200150</v>
          </cell>
          <cell r="B1738" t="str">
            <v>CHAPISCO ROLADO - (1COLA:10CI:30 ARML)</v>
          </cell>
          <cell r="C1738" t="str">
            <v xml:space="preserve">m2    </v>
          </cell>
          <cell r="D1738">
            <v>3.58</v>
          </cell>
          <cell r="E1738">
            <v>1</v>
          </cell>
          <cell r="F1738">
            <v>4.58</v>
          </cell>
        </row>
        <row r="1739">
          <cell r="A1739">
            <v>200200</v>
          </cell>
          <cell r="B1739" t="str">
            <v>EMBOÇO PARA REBOCO FINO (1CALH:4ARML+100kgCI/M3)</v>
          </cell>
          <cell r="C1739" t="str">
            <v xml:space="preserve">m2    </v>
          </cell>
          <cell r="D1739">
            <v>9.61</v>
          </cell>
          <cell r="E1739">
            <v>11.36</v>
          </cell>
          <cell r="F1739">
            <v>20.97</v>
          </cell>
        </row>
        <row r="1740">
          <cell r="A1740">
            <v>200201</v>
          </cell>
          <cell r="B1740" t="str">
            <v>EMBOÇO (1CI:4 ARML)</v>
          </cell>
          <cell r="C1740" t="str">
            <v xml:space="preserve">m2    </v>
          </cell>
          <cell r="D1740">
            <v>9.44</v>
          </cell>
          <cell r="E1740">
            <v>11.36</v>
          </cell>
          <cell r="F1740">
            <v>20.8</v>
          </cell>
        </row>
        <row r="1741">
          <cell r="A1741">
            <v>200403</v>
          </cell>
          <cell r="B1741" t="str">
            <v>REBOCO (1 CALH:4 ARFC+100kgCI/M3)</v>
          </cell>
          <cell r="C1741" t="str">
            <v xml:space="preserve">m2    </v>
          </cell>
          <cell r="D1741">
            <v>2.79</v>
          </cell>
          <cell r="E1741">
            <v>12.35</v>
          </cell>
          <cell r="F1741">
            <v>15.14</v>
          </cell>
        </row>
        <row r="1742">
          <cell r="A1742">
            <v>200499</v>
          </cell>
          <cell r="B1742" t="str">
            <v>REBOCO PAULISTA A-14 (1CALH:4ARMLC+100kgCI/M3)</v>
          </cell>
          <cell r="C1742" t="str">
            <v xml:space="preserve">m2    </v>
          </cell>
          <cell r="D1742">
            <v>9.61</v>
          </cell>
          <cell r="E1742">
            <v>15.71</v>
          </cell>
          <cell r="F1742">
            <v>25.32</v>
          </cell>
        </row>
        <row r="1743">
          <cell r="A1743">
            <v>200500</v>
          </cell>
          <cell r="B1743" t="str">
            <v>REBOCO PAULISTA A-7 (1 CALH,4 ARMLC)</v>
          </cell>
          <cell r="C1743" t="str">
            <v xml:space="preserve">m2    </v>
          </cell>
          <cell r="D1743">
            <v>9.58</v>
          </cell>
          <cell r="E1743">
            <v>15.71</v>
          </cell>
          <cell r="F1743">
            <v>25.29</v>
          </cell>
        </row>
        <row r="1744">
          <cell r="A1744">
            <v>200502</v>
          </cell>
          <cell r="B1744" t="str">
            <v>REBOCO - 1CI:3 ARML - (BASE P/TINTA EPOXI / OUTROS)</v>
          </cell>
          <cell r="C1744" t="str">
            <v xml:space="preserve">m2    </v>
          </cell>
          <cell r="D1744">
            <v>10.57</v>
          </cell>
          <cell r="E1744">
            <v>15.71</v>
          </cell>
          <cell r="F1744">
            <v>26.28</v>
          </cell>
        </row>
        <row r="1745">
          <cell r="A1745">
            <v>200503</v>
          </cell>
          <cell r="B1745" t="str">
            <v>REVESTIMENTO C/LITOCERAMICA</v>
          </cell>
          <cell r="C1745" t="str">
            <v xml:space="preserve">m2    </v>
          </cell>
          <cell r="D1745">
            <v>55.57</v>
          </cell>
          <cell r="E1745">
            <v>23.14</v>
          </cell>
          <cell r="F1745">
            <v>78.709999999999994</v>
          </cell>
        </row>
        <row r="1746">
          <cell r="A1746">
            <v>200504</v>
          </cell>
          <cell r="B1746" t="str">
            <v>REBOCO PAULISTA A13 (1 CALH:3 ARMLC+100kgCI/M3)</v>
          </cell>
          <cell r="C1746" t="str">
            <v xml:space="preserve">m2    </v>
          </cell>
          <cell r="D1746">
            <v>10.88</v>
          </cell>
          <cell r="E1746">
            <v>15.71</v>
          </cell>
          <cell r="F1746">
            <v>26.59</v>
          </cell>
        </row>
        <row r="1747">
          <cell r="A1747">
            <v>200505</v>
          </cell>
          <cell r="B1747" t="str">
            <v>REBOCO PAULISTA C/IMPERMEABILIZANTE A-15 (1CI:4ARMLC+5% IMPXCI)</v>
          </cell>
          <cell r="C1747" t="str">
            <v xml:space="preserve">m2    </v>
          </cell>
          <cell r="D1747">
            <v>12.48</v>
          </cell>
          <cell r="E1747">
            <v>15.71</v>
          </cell>
          <cell r="F1747">
            <v>28.19</v>
          </cell>
        </row>
        <row r="1748">
          <cell r="A1748">
            <v>200506</v>
          </cell>
          <cell r="B1748" t="str">
            <v>CHAPISCO GROSSO</v>
          </cell>
          <cell r="C1748" t="str">
            <v xml:space="preserve">m2    </v>
          </cell>
          <cell r="D1748">
            <v>7.16</v>
          </cell>
          <cell r="E1748">
            <v>7.07</v>
          </cell>
          <cell r="F1748">
            <v>14.23</v>
          </cell>
        </row>
        <row r="1749">
          <cell r="A1749">
            <v>201002</v>
          </cell>
          <cell r="B1749" t="str">
            <v>PASTILHA DE PORCELANA COM PASTA COLANTE</v>
          </cell>
          <cell r="C1749" t="str">
            <v xml:space="preserve">m2    </v>
          </cell>
          <cell r="D1749">
            <v>175.5</v>
          </cell>
          <cell r="E1749">
            <v>13.8</v>
          </cell>
          <cell r="F1749">
            <v>189.3</v>
          </cell>
        </row>
        <row r="1750">
          <cell r="A1750">
            <v>201003</v>
          </cell>
          <cell r="B1750" t="str">
            <v>PASTILHA PORCELANA C/ARGAMASSA FLEXIVEL</v>
          </cell>
          <cell r="C1750" t="str">
            <v xml:space="preserve">m2    </v>
          </cell>
          <cell r="D1750">
            <v>180.82</v>
          </cell>
          <cell r="E1750">
            <v>13.8</v>
          </cell>
          <cell r="F1750">
            <v>194.62</v>
          </cell>
        </row>
        <row r="1751">
          <cell r="A1751">
            <v>201201</v>
          </cell>
          <cell r="B1751" t="str">
            <v>REVESTIMENTO COM PEDRA SAO THOME</v>
          </cell>
          <cell r="C1751" t="str">
            <v xml:space="preserve">m2    </v>
          </cell>
          <cell r="D1751">
            <v>188.93</v>
          </cell>
          <cell r="E1751">
            <v>20.03</v>
          </cell>
          <cell r="F1751">
            <v>208.96</v>
          </cell>
        </row>
        <row r="1752">
          <cell r="A1752">
            <v>201202</v>
          </cell>
          <cell r="B1752" t="str">
            <v>REVESTIMENTO DE MARMORE PADRONIZADO</v>
          </cell>
          <cell r="C1752" t="str">
            <v xml:space="preserve">m2    </v>
          </cell>
          <cell r="D1752">
            <v>496.62</v>
          </cell>
          <cell r="E1752">
            <v>20.03</v>
          </cell>
          <cell r="F1752">
            <v>516.65</v>
          </cell>
        </row>
        <row r="1753">
          <cell r="A1753">
            <v>201302</v>
          </cell>
          <cell r="B1753" t="str">
            <v xml:space="preserve">REVESTIMENTO COM CERÂMICA </v>
          </cell>
          <cell r="C1753" t="str">
            <v xml:space="preserve">m2    </v>
          </cell>
          <cell r="D1753">
            <v>58.76</v>
          </cell>
          <cell r="E1753">
            <v>21.05</v>
          </cell>
          <cell r="F1753">
            <v>79.81</v>
          </cell>
        </row>
        <row r="1754">
          <cell r="A1754">
            <v>201304</v>
          </cell>
          <cell r="B1754" t="str">
            <v>REVESTIMENTO COM LAMINADO MELAMÍNICO SOBRE EMBOÇO 1:3</v>
          </cell>
          <cell r="C1754" t="str">
            <v xml:space="preserve">m2    </v>
          </cell>
          <cell r="D1754">
            <v>87.03</v>
          </cell>
          <cell r="E1754">
            <v>16.59</v>
          </cell>
          <cell r="F1754">
            <v>103.62</v>
          </cell>
        </row>
        <row r="1755">
          <cell r="A1755">
            <v>201305</v>
          </cell>
          <cell r="B1755" t="str">
            <v>REJUNTAMENTO C/CIMENTO-COLA PRE-MOL</v>
          </cell>
          <cell r="C1755" t="str">
            <v xml:space="preserve">m     </v>
          </cell>
          <cell r="D1755">
            <v>0.27</v>
          </cell>
          <cell r="E1755">
            <v>0.9</v>
          </cell>
          <cell r="F1755">
            <v>1.17</v>
          </cell>
        </row>
        <row r="1756">
          <cell r="A1756">
            <v>201306</v>
          </cell>
          <cell r="B1756" t="str">
            <v>REJUNTAMENTO C/MASSA PLÁSTICA - PRE MOL.</v>
          </cell>
          <cell r="C1756" t="str">
            <v xml:space="preserve">m     </v>
          </cell>
          <cell r="D1756">
            <v>1.17</v>
          </cell>
          <cell r="E1756">
            <v>0.9</v>
          </cell>
          <cell r="F1756">
            <v>2.0699999999999998</v>
          </cell>
        </row>
        <row r="1757">
          <cell r="A1757">
            <v>201371</v>
          </cell>
          <cell r="B1757" t="str">
            <v>REVESTIMENTO COM BARITA - RX GABINETE MÉDICO</v>
          </cell>
          <cell r="C1757" t="str">
            <v xml:space="preserve">m2    </v>
          </cell>
          <cell r="D1757">
            <v>70</v>
          </cell>
          <cell r="E1757">
            <v>23.3</v>
          </cell>
          <cell r="F1757">
            <v>93.3</v>
          </cell>
        </row>
        <row r="1758">
          <cell r="A1758">
            <v>201401</v>
          </cell>
          <cell r="B1758" t="str">
            <v>BARRA LISA (1CI:4ARMLC+5%IMP.X CI) C/OXIDO FERRO</v>
          </cell>
          <cell r="C1758" t="str">
            <v xml:space="preserve">m2    </v>
          </cell>
          <cell r="D1758">
            <v>16.239999999999998</v>
          </cell>
          <cell r="E1758">
            <v>20.39</v>
          </cell>
          <cell r="F1758">
            <v>36.630000000000003</v>
          </cell>
        </row>
        <row r="1759">
          <cell r="A1759">
            <v>201402</v>
          </cell>
          <cell r="B1759" t="str">
            <v>REVESTIMENTO COM BARITA - RX GABINETE ODONTOLÓGICO</v>
          </cell>
          <cell r="C1759" t="str">
            <v xml:space="preserve">m2    </v>
          </cell>
          <cell r="D1759">
            <v>56</v>
          </cell>
          <cell r="E1759">
            <v>23.3</v>
          </cell>
          <cell r="F1759">
            <v>79.3</v>
          </cell>
        </row>
        <row r="1760">
          <cell r="A1760">
            <v>201410</v>
          </cell>
          <cell r="B1760" t="str">
            <v>MOLDURA TIPO "U" INVERTIDO EM ARGAMASSA COM 2CM DE ESPESSURA TIPO PINGADEIRA EM MURO/PLATIBANDA ( A PARTE VERTICAL DESCE 2,5CM)</v>
          </cell>
          <cell r="C1760" t="str">
            <v xml:space="preserve">m2    </v>
          </cell>
          <cell r="D1760">
            <v>21.41</v>
          </cell>
          <cell r="E1760">
            <v>38.19</v>
          </cell>
          <cell r="F1760">
            <v>59.6</v>
          </cell>
        </row>
        <row r="1761">
          <cell r="A1761">
            <v>183</v>
          </cell>
          <cell r="B1761" t="str">
            <v>FORROS</v>
          </cell>
        </row>
        <row r="1762">
          <cell r="A1762">
            <v>210000</v>
          </cell>
          <cell r="B1762" t="str">
            <v>FORROS</v>
          </cell>
          <cell r="D1762">
            <v>0</v>
          </cell>
          <cell r="E1762">
            <v>0</v>
          </cell>
          <cell r="F1762">
            <v>0</v>
          </cell>
        </row>
        <row r="1763">
          <cell r="A1763">
            <v>210101</v>
          </cell>
          <cell r="B1763" t="str">
            <v>CHAPISCO EM FORRO (1CI: 3 ARG)</v>
          </cell>
          <cell r="C1763" t="str">
            <v xml:space="preserve">m2    </v>
          </cell>
          <cell r="D1763">
            <v>3.16</v>
          </cell>
          <cell r="E1763">
            <v>3.9</v>
          </cell>
          <cell r="F1763">
            <v>7.06</v>
          </cell>
        </row>
        <row r="1764">
          <cell r="A1764">
            <v>210102</v>
          </cell>
          <cell r="B1764" t="str">
            <v>CHAPISCO ROLADO (1CIM:3 ARML)+(1 COLA:10 CIM)</v>
          </cell>
          <cell r="C1764" t="str">
            <v xml:space="preserve">m2    </v>
          </cell>
          <cell r="D1764">
            <v>3.58</v>
          </cell>
          <cell r="E1764">
            <v>1</v>
          </cell>
          <cell r="F1764">
            <v>4.58</v>
          </cell>
        </row>
        <row r="1765">
          <cell r="A1765">
            <v>210201</v>
          </cell>
          <cell r="B1765" t="str">
            <v>EMBOCO EM FORRO (1 CALH:4 ARML+150 KG CI/M3)</v>
          </cell>
          <cell r="C1765" t="str">
            <v xml:space="preserve">m2    </v>
          </cell>
          <cell r="D1765">
            <v>10.29</v>
          </cell>
          <cell r="E1765">
            <v>14.33</v>
          </cell>
          <cell r="F1765">
            <v>24.62</v>
          </cell>
        </row>
        <row r="1766">
          <cell r="A1766">
            <v>210301</v>
          </cell>
          <cell r="B1766" t="str">
            <v>REBOCO FINO EM FORRO (1 CALH:4 ARFC+100 KG CI/M3)</v>
          </cell>
          <cell r="C1766" t="str">
            <v xml:space="preserve">m2    </v>
          </cell>
          <cell r="D1766">
            <v>2.74</v>
          </cell>
          <cell r="E1766">
            <v>16.71</v>
          </cell>
          <cell r="F1766">
            <v>19.45</v>
          </cell>
        </row>
        <row r="1767">
          <cell r="A1767">
            <v>210401</v>
          </cell>
          <cell r="B1767" t="str">
            <v>REBOCO PAULISTA EM FORRO(1CALH:4ARML+150KG CI/M3)</v>
          </cell>
          <cell r="C1767" t="str">
            <v xml:space="preserve">m2    </v>
          </cell>
          <cell r="D1767">
            <v>12.86</v>
          </cell>
          <cell r="E1767">
            <v>19.100000000000001</v>
          </cell>
          <cell r="F1767">
            <v>31.96</v>
          </cell>
        </row>
        <row r="1768">
          <cell r="A1768">
            <v>210460</v>
          </cell>
          <cell r="B1768" t="str">
            <v>FORRO DE PVC COM ESTRUTURA EM METALON PINTADA COM TINTA ALQUÍDICA D.F.</v>
          </cell>
          <cell r="C1768" t="str">
            <v xml:space="preserve">m2    </v>
          </cell>
          <cell r="D1768">
            <v>59.96</v>
          </cell>
          <cell r="E1768">
            <v>8.44</v>
          </cell>
          <cell r="F1768">
            <v>68.400000000000006</v>
          </cell>
        </row>
        <row r="1769">
          <cell r="A1769">
            <v>210461</v>
          </cell>
          <cell r="B1769" t="str">
            <v>FORRO DE PVC SEM ESTRUTURA DE METALON (COM REPINTURA DA ESTRUTURA COM TINTA ALQUÍDICA D.F.)</v>
          </cell>
          <cell r="C1769" t="str">
            <v xml:space="preserve">m2    </v>
          </cell>
          <cell r="D1769">
            <v>30.28</v>
          </cell>
          <cell r="E1769">
            <v>8.44</v>
          </cell>
          <cell r="F1769">
            <v>38.72</v>
          </cell>
        </row>
        <row r="1770">
          <cell r="A1770">
            <v>210498</v>
          </cell>
          <cell r="B1770" t="str">
            <v>FORRO DE GESSO ACARTONADO PARA ÁREAS SECAS ESPESSURA DE 12,5MM</v>
          </cell>
          <cell r="C1770" t="str">
            <v xml:space="preserve">m2    </v>
          </cell>
          <cell r="D1770">
            <v>54.98</v>
          </cell>
          <cell r="E1770">
            <v>10.57</v>
          </cell>
          <cell r="F1770">
            <v>65.55</v>
          </cell>
        </row>
        <row r="1771">
          <cell r="A1771">
            <v>210499</v>
          </cell>
          <cell r="B1771" t="str">
            <v>FORRO DE GESSO ACARTONADO PARA ÁREAS MOLHADAS, ESPESSURA DE 12,5 MM</v>
          </cell>
          <cell r="C1771" t="str">
            <v xml:space="preserve">m2    </v>
          </cell>
          <cell r="D1771">
            <v>65.27</v>
          </cell>
          <cell r="E1771">
            <v>10.57</v>
          </cell>
          <cell r="F1771">
            <v>75.84</v>
          </cell>
        </row>
        <row r="1772">
          <cell r="A1772">
            <v>210501</v>
          </cell>
          <cell r="B1772" t="str">
            <v>FORRO DE GESSO COMUM</v>
          </cell>
          <cell r="C1772" t="str">
            <v xml:space="preserve">m2    </v>
          </cell>
          <cell r="D1772">
            <v>24.56</v>
          </cell>
          <cell r="E1772">
            <v>15.04</v>
          </cell>
          <cell r="F1772">
            <v>39.6</v>
          </cell>
        </row>
        <row r="1773">
          <cell r="A1773">
            <v>210505</v>
          </cell>
          <cell r="B1773" t="str">
            <v>MOLDURA PARA FORRO DE GESSO COMUM 5 CM</v>
          </cell>
          <cell r="C1773" t="str">
            <v xml:space="preserve">m     </v>
          </cell>
          <cell r="D1773">
            <v>15.33</v>
          </cell>
          <cell r="E1773">
            <v>0</v>
          </cell>
          <cell r="F1773">
            <v>15.33</v>
          </cell>
        </row>
        <row r="1774">
          <cell r="A1774">
            <v>210506</v>
          </cell>
          <cell r="B1774" t="str">
            <v>TABICA PARA FORRO DE GESSO COMUM</v>
          </cell>
          <cell r="C1774" t="str">
            <v xml:space="preserve">m     </v>
          </cell>
          <cell r="D1774">
            <v>15.41</v>
          </cell>
          <cell r="E1774">
            <v>0</v>
          </cell>
          <cell r="F1774">
            <v>15.41</v>
          </cell>
        </row>
        <row r="1775">
          <cell r="A1775">
            <v>210515</v>
          </cell>
          <cell r="B1775" t="str">
            <v>GESSO CORRIDO EM TETO</v>
          </cell>
          <cell r="C1775" t="str">
            <v xml:space="preserve">m2    </v>
          </cell>
          <cell r="D1775">
            <v>5.76</v>
          </cell>
          <cell r="E1775">
            <v>11.38</v>
          </cell>
          <cell r="F1775">
            <v>17.14</v>
          </cell>
        </row>
        <row r="1776">
          <cell r="A1776">
            <v>210702</v>
          </cell>
          <cell r="B1776" t="str">
            <v>FORRO PAULISTA DE CEDRINHO (1ª QUALIDADE)</v>
          </cell>
          <cell r="C1776" t="str">
            <v xml:space="preserve">m2    </v>
          </cell>
          <cell r="D1776">
            <v>217.74</v>
          </cell>
          <cell r="E1776">
            <v>30.69</v>
          </cell>
          <cell r="F1776">
            <v>248.43</v>
          </cell>
        </row>
        <row r="1777">
          <cell r="A1777">
            <v>184</v>
          </cell>
          <cell r="B1777" t="str">
            <v>REVESTIMENTO DE PISO</v>
          </cell>
        </row>
        <row r="1778">
          <cell r="A1778">
            <v>220000</v>
          </cell>
          <cell r="B1778" t="str">
            <v>REVESTIMENTO DE PISO</v>
          </cell>
          <cell r="D1778">
            <v>0</v>
          </cell>
          <cell r="E1778">
            <v>0</v>
          </cell>
          <cell r="F1778">
            <v>0</v>
          </cell>
        </row>
        <row r="1779">
          <cell r="A1779">
            <v>220001</v>
          </cell>
          <cell r="B1779" t="str">
            <v>FITA ANTIDERRAPANTE PARA ÁREAS INTERNAS E EXTERNAS - ALTO TRÁFEGO - USO GERAL</v>
          </cell>
          <cell r="C1779" t="str">
            <v xml:space="preserve">m     </v>
          </cell>
          <cell r="D1779">
            <v>6.26</v>
          </cell>
          <cell r="E1779">
            <v>1.25</v>
          </cell>
          <cell r="F1779">
            <v>7.51</v>
          </cell>
        </row>
        <row r="1780">
          <cell r="A1780">
            <v>220050</v>
          </cell>
          <cell r="B1780" t="str">
            <v>LASTRO DE CONCRETO REGULARIZADO SEM IMPERMEAB. 1:3:6 ESP= 5CM (BASE)</v>
          </cell>
          <cell r="C1780" t="str">
            <v xml:space="preserve">m2    </v>
          </cell>
          <cell r="D1780">
            <v>19.18</v>
          </cell>
          <cell r="E1780">
            <v>8.39</v>
          </cell>
          <cell r="F1780">
            <v>27.57</v>
          </cell>
        </row>
        <row r="1781">
          <cell r="A1781">
            <v>220053</v>
          </cell>
          <cell r="B1781" t="str">
            <v xml:space="preserve">REGULARIZAÇAO DE PISO/LAJE/ BASE PARA TINTA EPÓXI (1:3) e=2 CM </v>
          </cell>
          <cell r="C1781" t="str">
            <v xml:space="preserve">m2    </v>
          </cell>
          <cell r="D1781">
            <v>12.12</v>
          </cell>
          <cell r="E1781">
            <v>8.2200000000000006</v>
          </cell>
          <cell r="F1781">
            <v>20.34</v>
          </cell>
        </row>
        <row r="1782">
          <cell r="A1782">
            <v>220058</v>
          </cell>
          <cell r="B1782" t="str">
            <v>PISO LAMINADO COM CONCRETO 20MPA E=5CM</v>
          </cell>
          <cell r="C1782" t="str">
            <v xml:space="preserve">m2    </v>
          </cell>
          <cell r="D1782">
            <v>23.87</v>
          </cell>
          <cell r="E1782">
            <v>11.17</v>
          </cell>
          <cell r="F1782">
            <v>35.04</v>
          </cell>
        </row>
        <row r="1783">
          <cell r="A1783">
            <v>220059</v>
          </cell>
          <cell r="B1783" t="str">
            <v>PISO LAMINADO COM CONCRETO USINADO 20MPA E=5CM</v>
          </cell>
          <cell r="C1783" t="str">
            <v xml:space="preserve">m2    </v>
          </cell>
          <cell r="D1783">
            <v>29.75</v>
          </cell>
          <cell r="E1783">
            <v>8.17</v>
          </cell>
          <cell r="F1783">
            <v>37.92</v>
          </cell>
        </row>
        <row r="1784">
          <cell r="A1784">
            <v>220060</v>
          </cell>
          <cell r="B1784" t="str">
            <v xml:space="preserve">PISO LAMINADO COM CONCRETO 20MPA E=7CM </v>
          </cell>
          <cell r="C1784" t="str">
            <v xml:space="preserve">m2    </v>
          </cell>
          <cell r="D1784">
            <v>32.61</v>
          </cell>
          <cell r="E1784">
            <v>13.65</v>
          </cell>
          <cell r="F1784">
            <v>46.26</v>
          </cell>
        </row>
        <row r="1785">
          <cell r="A1785">
            <v>220061</v>
          </cell>
          <cell r="B1785" t="str">
            <v xml:space="preserve">PISO LAMINADO COM CONCRETO USINADO 20MPA E=7 CM  </v>
          </cell>
          <cell r="C1785" t="str">
            <v xml:space="preserve">m2    </v>
          </cell>
          <cell r="D1785">
            <v>40.840000000000003</v>
          </cell>
          <cell r="E1785">
            <v>9.4499999999999993</v>
          </cell>
          <cell r="F1785">
            <v>50.29</v>
          </cell>
        </row>
        <row r="1786">
          <cell r="A1786">
            <v>220100</v>
          </cell>
          <cell r="B1786" t="str">
            <v>PASSEIO PROTECAO EM CONC.DESEMPEN.5 CM 1:2,5:3,5 (INCLUSO ESPELHO DE 30CM/ESCAVAÇÃO/REATERRO/APILOAMENTO/ATERRO INTERNO)</v>
          </cell>
          <cell r="C1786" t="str">
            <v xml:space="preserve">m2    </v>
          </cell>
          <cell r="D1786">
            <v>47.81</v>
          </cell>
          <cell r="E1786">
            <v>32.47</v>
          </cell>
          <cell r="F1786">
            <v>80.28</v>
          </cell>
        </row>
        <row r="1787">
          <cell r="A1787">
            <v>220101</v>
          </cell>
          <cell r="B1787" t="str">
            <v>LASTRO DE CONCRETO REGULARIZADO IMPERMEABILIZADO 1:3:6 ESP=5CM (BASE)</v>
          </cell>
          <cell r="C1787" t="str">
            <v xml:space="preserve">m2    </v>
          </cell>
          <cell r="D1787">
            <v>26.68</v>
          </cell>
          <cell r="E1787">
            <v>9.09</v>
          </cell>
          <cell r="F1787">
            <v>35.770000000000003</v>
          </cell>
        </row>
        <row r="1788">
          <cell r="A1788">
            <v>220102</v>
          </cell>
          <cell r="B1788" t="str">
            <v>PISO CONCRETO DESEMPENADO ESPESSURA = 5 CM  1:2,5:3,5</v>
          </cell>
          <cell r="C1788" t="str">
            <v xml:space="preserve">m2    </v>
          </cell>
          <cell r="D1788">
            <v>22.48</v>
          </cell>
          <cell r="E1788">
            <v>10.54</v>
          </cell>
          <cell r="F1788">
            <v>33.020000000000003</v>
          </cell>
        </row>
        <row r="1789">
          <cell r="A1789">
            <v>220103</v>
          </cell>
          <cell r="B1789" t="str">
            <v>PISO EM CONCRETO ARMADO E=20CM BAIA TERM.RODOVIARIO 30MPA(3X3 M)COMP./S.LEITO</v>
          </cell>
          <cell r="C1789" t="str">
            <v xml:space="preserve">m2    </v>
          </cell>
          <cell r="D1789">
            <v>199.21</v>
          </cell>
          <cell r="E1789">
            <v>62.39</v>
          </cell>
          <cell r="F1789">
            <v>261.60000000000002</v>
          </cell>
        </row>
        <row r="1790">
          <cell r="A1790">
            <v>220104</v>
          </cell>
          <cell r="B1790" t="str">
            <v>PISO EM CONCRETO DESEMPENADO ESPESSURA = 7 CM  1:2,5:3,5</v>
          </cell>
          <cell r="C1790" t="str">
            <v xml:space="preserve">m2    </v>
          </cell>
          <cell r="D1790">
            <v>29.71</v>
          </cell>
          <cell r="E1790">
            <v>15.63</v>
          </cell>
          <cell r="F1790">
            <v>45.34</v>
          </cell>
        </row>
        <row r="1791">
          <cell r="A1791">
            <v>220105</v>
          </cell>
          <cell r="B1791" t="str">
            <v>PISO CONCRETO POLIDO E=2,0 CM (1:2:2,5) E JUNTA PL ASTICA 17MM</v>
          </cell>
          <cell r="C1791" t="str">
            <v xml:space="preserve">m2    </v>
          </cell>
          <cell r="D1791">
            <v>12.76</v>
          </cell>
          <cell r="E1791">
            <v>15</v>
          </cell>
          <cell r="F1791">
            <v>27.76</v>
          </cell>
        </row>
        <row r="1792">
          <cell r="A1792">
            <v>220107</v>
          </cell>
          <cell r="B1792" t="str">
            <v>LASTRO DE BRITA PARA PISO - (OBRAS CIVIS)</v>
          </cell>
          <cell r="C1792" t="str">
            <v xml:space="preserve">m3    </v>
          </cell>
          <cell r="D1792">
            <v>169.49</v>
          </cell>
          <cell r="E1792">
            <v>21.07</v>
          </cell>
          <cell r="F1792">
            <v>190.56</v>
          </cell>
        </row>
        <row r="1793">
          <cell r="A1793">
            <v>220108</v>
          </cell>
          <cell r="B1793" t="str">
            <v>PISO CONCRETO SEMI POLIDO COM LASTRO (BASE) E=7,0 CM</v>
          </cell>
          <cell r="C1793" t="str">
            <v xml:space="preserve">m2    </v>
          </cell>
          <cell r="D1793">
            <v>43.34</v>
          </cell>
          <cell r="E1793">
            <v>20.52</v>
          </cell>
          <cell r="F1793">
            <v>63.86</v>
          </cell>
        </row>
        <row r="1794">
          <cell r="A1794">
            <v>220109</v>
          </cell>
          <cell r="B1794" t="str">
            <v>CONCRETO DESEMPENADO PARA QUADRA COM LASTRO E=7,0 CM</v>
          </cell>
          <cell r="C1794" t="str">
            <v xml:space="preserve">m2    </v>
          </cell>
          <cell r="D1794">
            <v>33.299999999999997</v>
          </cell>
          <cell r="E1794">
            <v>20.52</v>
          </cell>
          <cell r="F1794">
            <v>53.82</v>
          </cell>
        </row>
        <row r="1795">
          <cell r="A1795">
            <v>220111</v>
          </cell>
          <cell r="B1795" t="str">
            <v>RODAPE DE CONCRETO POLIDO 7 CM CANTO VIVO</v>
          </cell>
          <cell r="C1795" t="str">
            <v xml:space="preserve">M     </v>
          </cell>
          <cell r="D1795">
            <v>2.56</v>
          </cell>
          <cell r="E1795">
            <v>4.3</v>
          </cell>
          <cell r="F1795">
            <v>6.86</v>
          </cell>
        </row>
        <row r="1796">
          <cell r="A1796">
            <v>220112</v>
          </cell>
          <cell r="B1796" t="str">
            <v>PISO CIMENTADO C/RESINA SINTÉTICA E=1CM (1 CI:3 ARMG))</v>
          </cell>
          <cell r="C1796" t="str">
            <v xml:space="preserve">m2    </v>
          </cell>
          <cell r="D1796">
            <v>9.69</v>
          </cell>
          <cell r="E1796">
            <v>11.5</v>
          </cell>
          <cell r="F1796">
            <v>21.19</v>
          </cell>
        </row>
        <row r="1797">
          <cell r="A1797">
            <v>220113</v>
          </cell>
          <cell r="B1797" t="str">
            <v>CHAPISCO ADESIVO S/PISO C/RESINA SINTÉTICA E=5 MM ( 1CI:1,5 ARMG)</v>
          </cell>
          <cell r="C1797" t="str">
            <v xml:space="preserve">m2    </v>
          </cell>
          <cell r="D1797">
            <v>4.37</v>
          </cell>
          <cell r="E1797">
            <v>1.74</v>
          </cell>
          <cell r="F1797">
            <v>6.11</v>
          </cell>
        </row>
        <row r="1798">
          <cell r="A1798">
            <v>220114</v>
          </cell>
          <cell r="B1798" t="str">
            <v>CONCRETO DESEMPENADO 5CM C/JUNTA SX.ROLADO-10CM-1:2,5:3,5</v>
          </cell>
          <cell r="C1798" t="str">
            <v xml:space="preserve">m2    </v>
          </cell>
          <cell r="D1798">
            <v>26.56</v>
          </cell>
          <cell r="E1798">
            <v>20.67</v>
          </cell>
          <cell r="F1798">
            <v>47.23</v>
          </cell>
        </row>
        <row r="1799">
          <cell r="A1799">
            <v>220201</v>
          </cell>
          <cell r="B1799" t="str">
            <v>CIMENTO LISO IMPERM. NATURAL E=2CM C/JUNTA PLÁSTICA 1CI:3ARMG</v>
          </cell>
          <cell r="C1799" t="str">
            <v xml:space="preserve">m2    </v>
          </cell>
          <cell r="D1799">
            <v>14.49</v>
          </cell>
          <cell r="E1799">
            <v>11.85</v>
          </cell>
          <cell r="F1799">
            <v>26.34</v>
          </cell>
        </row>
        <row r="1800">
          <cell r="A1800">
            <v>220202</v>
          </cell>
          <cell r="B1800" t="str">
            <v>CIMENTO RUSTICO IMP. NATURAL E=.2CM C/JUNTA PLÁSTICA 1CI:3ARMG</v>
          </cell>
          <cell r="C1800" t="str">
            <v xml:space="preserve">m2    </v>
          </cell>
          <cell r="D1800">
            <v>14.49</v>
          </cell>
          <cell r="E1800">
            <v>15</v>
          </cell>
          <cell r="F1800">
            <v>29.49</v>
          </cell>
        </row>
        <row r="1801">
          <cell r="A1801">
            <v>220301</v>
          </cell>
          <cell r="B1801" t="str">
            <v>CIMENTO RUSTICO E=2CM C/JUNTA PLAST.1 CI:3 ARMG</v>
          </cell>
          <cell r="C1801" t="str">
            <v xml:space="preserve">m2    </v>
          </cell>
          <cell r="D1801">
            <v>13.1</v>
          </cell>
          <cell r="E1801">
            <v>15</v>
          </cell>
          <cell r="F1801">
            <v>28.1</v>
          </cell>
        </row>
        <row r="1802">
          <cell r="A1802">
            <v>220302</v>
          </cell>
          <cell r="B1802" t="str">
            <v>PISO CIMENTADO RUSTICO ESP=2 CM SEM JUNTA (1CI:3ARMG)</v>
          </cell>
          <cell r="C1802" t="str">
            <v xml:space="preserve">m2    </v>
          </cell>
          <cell r="D1802">
            <v>12.12</v>
          </cell>
          <cell r="E1802">
            <v>15</v>
          </cell>
          <cell r="F1802">
            <v>27.12</v>
          </cell>
        </row>
        <row r="1803">
          <cell r="A1803">
            <v>220309</v>
          </cell>
          <cell r="B1803" t="str">
            <v>PISO EM CERÂMICA PEI MAIOR OU IGUAL A 4 COM CONTRA PISO (1CI:3ARML) E ARGAMASSA COLANTE</v>
          </cell>
          <cell r="C1803" t="str">
            <v xml:space="preserve">m2    </v>
          </cell>
          <cell r="D1803">
            <v>48.52</v>
          </cell>
          <cell r="E1803">
            <v>23.07</v>
          </cell>
          <cell r="F1803">
            <v>71.59</v>
          </cell>
        </row>
        <row r="1804">
          <cell r="A1804">
            <v>220310</v>
          </cell>
          <cell r="B1804" t="str">
            <v>RODAPÉ DE CERÂMICA  COM ARGAMASSA COLANTE</v>
          </cell>
          <cell r="C1804" t="str">
            <v xml:space="preserve">m     </v>
          </cell>
          <cell r="D1804">
            <v>2.41</v>
          </cell>
          <cell r="E1804">
            <v>5.47</v>
          </cell>
          <cell r="F1804">
            <v>7.88</v>
          </cell>
        </row>
        <row r="1805">
          <cell r="A1805">
            <v>220311</v>
          </cell>
          <cell r="B1805" t="str">
            <v>CERÂMICA ANTIDERRAPANTE PEI MAIOR OU IGUAL A 4 COM CONTRA PISO (1CI:3ARML) E ARGAMASSA COLANTE</v>
          </cell>
          <cell r="C1805" t="str">
            <v xml:space="preserve">m2    </v>
          </cell>
          <cell r="D1805">
            <v>49.57</v>
          </cell>
          <cell r="E1805">
            <v>23.07</v>
          </cell>
          <cell r="F1805">
            <v>72.64</v>
          </cell>
        </row>
        <row r="1806">
          <cell r="A1806">
            <v>220312</v>
          </cell>
          <cell r="B1806" t="str">
            <v>RODAPÉ DE CERÂMICA ANTIDERRAPANTE COM ARGAMASSA COLANTE</v>
          </cell>
          <cell r="C1806" t="str">
            <v xml:space="preserve">m     </v>
          </cell>
          <cell r="D1806">
            <v>2.48</v>
          </cell>
          <cell r="E1806">
            <v>5.47</v>
          </cell>
          <cell r="F1806">
            <v>7.95</v>
          </cell>
        </row>
        <row r="1807">
          <cell r="A1807">
            <v>220401</v>
          </cell>
          <cell r="B1807" t="str">
            <v xml:space="preserve">PISO DE ARDOSIA SERRADO COM CONTRAPISO (1CI:3ARML)_x000D_
</v>
          </cell>
          <cell r="C1807" t="str">
            <v xml:space="preserve">m2    </v>
          </cell>
          <cell r="D1807">
            <v>63.38</v>
          </cell>
          <cell r="E1807">
            <v>23.07</v>
          </cell>
          <cell r="F1807">
            <v>86.45</v>
          </cell>
        </row>
        <row r="1808">
          <cell r="A1808">
            <v>220402</v>
          </cell>
          <cell r="B1808" t="str">
            <v>RODAPE DE ARDOSIA</v>
          </cell>
          <cell r="C1808" t="str">
            <v xml:space="preserve">m     </v>
          </cell>
          <cell r="D1808">
            <v>4.4400000000000004</v>
          </cell>
          <cell r="E1808">
            <v>9.0399999999999991</v>
          </cell>
          <cell r="F1808">
            <v>13.48</v>
          </cell>
        </row>
        <row r="1809">
          <cell r="A1809">
            <v>220403</v>
          </cell>
          <cell r="B1809" t="str">
            <v>PISO ARENITO SERRADO (PEDRA DE PIRENÓPOLIS ASSENTADA EM BARRO E REJUNTE COM ARGAMASSA)</v>
          </cell>
          <cell r="C1809" t="str">
            <v xml:space="preserve">m2    </v>
          </cell>
          <cell r="D1809">
            <v>104.96</v>
          </cell>
          <cell r="E1809">
            <v>30.73</v>
          </cell>
          <cell r="F1809">
            <v>135.69</v>
          </cell>
        </row>
        <row r="1810">
          <cell r="A1810">
            <v>220802</v>
          </cell>
          <cell r="B1810" t="str">
            <v>RODAPE DE MADEIRA</v>
          </cell>
          <cell r="C1810" t="str">
            <v xml:space="preserve">m     </v>
          </cell>
          <cell r="D1810">
            <v>13.3</v>
          </cell>
          <cell r="E1810">
            <v>11.01</v>
          </cell>
          <cell r="F1810">
            <v>24.31</v>
          </cell>
        </row>
        <row r="1811">
          <cell r="A1811">
            <v>220901</v>
          </cell>
          <cell r="B1811" t="str">
            <v>CIMENTO LISO C/ OXIDO DE FERRO E=2 CM C/JUNTA PL.1CI:3ARMG</v>
          </cell>
          <cell r="C1811" t="str">
            <v xml:space="preserve">m2    </v>
          </cell>
          <cell r="D1811">
            <v>15.95</v>
          </cell>
          <cell r="E1811">
            <v>11.85</v>
          </cell>
          <cell r="F1811">
            <v>27.8</v>
          </cell>
        </row>
        <row r="1812">
          <cell r="A1812">
            <v>220902</v>
          </cell>
          <cell r="B1812" t="str">
            <v>RODAPE DE MASSA (ICI:3 ARMG)</v>
          </cell>
          <cell r="C1812" t="str">
            <v xml:space="preserve">m     </v>
          </cell>
          <cell r="D1812">
            <v>1.49</v>
          </cell>
          <cell r="E1812">
            <v>6.83</v>
          </cell>
          <cell r="F1812">
            <v>8.32</v>
          </cell>
        </row>
        <row r="1813">
          <cell r="A1813">
            <v>220903</v>
          </cell>
          <cell r="B1813" t="str">
            <v>PISO FUNDIDO DE ALTA RESISTÊNCIA 8MM COM CONTRAPISO E=2CM (1CI:3ARML) E JUNTA PLASTICA 27MM</v>
          </cell>
          <cell r="C1813" t="str">
            <v xml:space="preserve">m2    </v>
          </cell>
          <cell r="D1813">
            <v>80.61</v>
          </cell>
          <cell r="E1813">
            <v>15</v>
          </cell>
          <cell r="F1813">
            <v>95.61</v>
          </cell>
        </row>
        <row r="1814">
          <cell r="A1814">
            <v>220904</v>
          </cell>
          <cell r="B1814" t="str">
            <v>RODAPÉ FUNDIDO DE ALTA RESISTÊNCIA 7 CM CANTO VIVO</v>
          </cell>
          <cell r="C1814" t="str">
            <v xml:space="preserve">m     </v>
          </cell>
          <cell r="D1814">
            <v>14.69</v>
          </cell>
          <cell r="E1814">
            <v>0</v>
          </cell>
          <cell r="F1814">
            <v>14.69</v>
          </cell>
        </row>
        <row r="1815">
          <cell r="A1815">
            <v>220906</v>
          </cell>
          <cell r="B1815" t="str">
            <v>PISO EM PEDRA PORTUGUESA</v>
          </cell>
          <cell r="C1815" t="str">
            <v xml:space="preserve">m2    </v>
          </cell>
          <cell r="D1815">
            <v>91.36</v>
          </cell>
          <cell r="E1815">
            <v>13.35</v>
          </cell>
          <cell r="F1815">
            <v>104.71</v>
          </cell>
        </row>
        <row r="1816">
          <cell r="A1816">
            <v>220907</v>
          </cell>
          <cell r="B1816" t="str">
            <v>PISO EM MARMORE COM CONTRAPISO (1CI:3ARML)</v>
          </cell>
          <cell r="C1816" t="str">
            <v xml:space="preserve">m2    </v>
          </cell>
          <cell r="D1816">
            <v>477.57</v>
          </cell>
          <cell r="E1816">
            <v>29.24</v>
          </cell>
          <cell r="F1816">
            <v>506.81</v>
          </cell>
        </row>
        <row r="1817">
          <cell r="A1817">
            <v>220910</v>
          </cell>
          <cell r="B1817" t="str">
            <v>CONCRETO SEIXO ROLADO SEMI POLIDO 3CM(1:2:2,5) C/JUNTA 27MM</v>
          </cell>
          <cell r="C1817" t="str">
            <v xml:space="preserve">m2    </v>
          </cell>
          <cell r="D1817">
            <v>22.37</v>
          </cell>
          <cell r="E1817">
            <v>37.020000000000003</v>
          </cell>
          <cell r="F1817">
            <v>59.39</v>
          </cell>
        </row>
        <row r="1818">
          <cell r="A1818">
            <v>220911</v>
          </cell>
          <cell r="B1818" t="str">
            <v>JUNTA/DILATACAO C/SEIXO ROLADO</v>
          </cell>
          <cell r="C1818" t="str">
            <v xml:space="preserve">m2    </v>
          </cell>
          <cell r="D1818">
            <v>23.97</v>
          </cell>
          <cell r="E1818">
            <v>67.95</v>
          </cell>
          <cell r="F1818">
            <v>91.92</v>
          </cell>
        </row>
        <row r="1819">
          <cell r="A1819">
            <v>220912</v>
          </cell>
          <cell r="B1819" t="str">
            <v>ASSOALHO EM MADEIRA DE LEI COM CONTRAPISO (1CI:3ARML)</v>
          </cell>
          <cell r="C1819" t="str">
            <v xml:space="preserve">m2    </v>
          </cell>
          <cell r="D1819">
            <v>324.02999999999997</v>
          </cell>
          <cell r="E1819">
            <v>53.75</v>
          </cell>
          <cell r="F1819">
            <v>377.78</v>
          </cell>
        </row>
        <row r="1820">
          <cell r="A1820">
            <v>220913</v>
          </cell>
          <cell r="B1820" t="str">
            <v>PISO EM GRANITO IMPERMEABILIZADO E COM CONTRAPISO (1CI:3ARML)</v>
          </cell>
          <cell r="C1820" t="str">
            <v xml:space="preserve">m2    </v>
          </cell>
          <cell r="D1820">
            <v>260.32</v>
          </cell>
          <cell r="E1820">
            <v>29.65</v>
          </cell>
          <cell r="F1820">
            <v>289.97000000000003</v>
          </cell>
        </row>
        <row r="1821">
          <cell r="A1821">
            <v>220917</v>
          </cell>
          <cell r="B1821" t="str">
            <v>RODAPE DE GRANITO</v>
          </cell>
          <cell r="C1821" t="str">
            <v xml:space="preserve">m     </v>
          </cell>
          <cell r="D1821">
            <v>29.81</v>
          </cell>
          <cell r="E1821">
            <v>9.0399999999999991</v>
          </cell>
          <cell r="F1821">
            <v>38.85</v>
          </cell>
        </row>
        <row r="1822">
          <cell r="A1822">
            <v>220920</v>
          </cell>
          <cell r="B1822" t="str">
            <v>SOLEIRA EM GRANITO IMPERMEABILIZADA COM CONTRAPISO (1CI:3ARML)</v>
          </cell>
          <cell r="C1822" t="str">
            <v xml:space="preserve">m2    </v>
          </cell>
          <cell r="D1822">
            <v>424.64</v>
          </cell>
          <cell r="E1822">
            <v>22.52</v>
          </cell>
          <cell r="F1822">
            <v>447.16</v>
          </cell>
        </row>
        <row r="1823">
          <cell r="A1823">
            <v>221000</v>
          </cell>
          <cell r="B1823" t="str">
            <v>BORRACHA ANTIDERRAPANTE  C/ CONTRAPISO (1CI:3ARML) E=2CM E NATA DE CIMENTO</v>
          </cell>
          <cell r="C1823" t="str">
            <v xml:space="preserve">m2    </v>
          </cell>
          <cell r="D1823">
            <v>85.89</v>
          </cell>
          <cell r="E1823">
            <v>25.94</v>
          </cell>
          <cell r="F1823">
            <v>111.83</v>
          </cell>
        </row>
        <row r="1824">
          <cell r="A1824">
            <v>221001</v>
          </cell>
          <cell r="B1824" t="str">
            <v>PISO VINILICO COM CONTRAPISO (1CI:3ARML) E=2CM E NATA DE CIMENTO</v>
          </cell>
          <cell r="C1824" t="str">
            <v xml:space="preserve">m2    </v>
          </cell>
          <cell r="D1824">
            <v>118.09</v>
          </cell>
          <cell r="E1824">
            <v>19.02</v>
          </cell>
          <cell r="F1824">
            <v>137.11000000000001</v>
          </cell>
        </row>
        <row r="1825">
          <cell r="A1825">
            <v>221003</v>
          </cell>
          <cell r="B1825" t="str">
            <v>PISO VINÍLICO TRÁFEGO INTENSO COM CONTRAPISO (1CI:3ARML) E=2CM E NATA DE CIMENTO</v>
          </cell>
          <cell r="C1825" t="str">
            <v xml:space="preserve">m2    </v>
          </cell>
          <cell r="D1825">
            <v>123.69</v>
          </cell>
          <cell r="E1825">
            <v>19.02</v>
          </cell>
          <cell r="F1825">
            <v>142.71</v>
          </cell>
        </row>
        <row r="1826">
          <cell r="A1826">
            <v>221004</v>
          </cell>
          <cell r="B1826" t="str">
            <v>RODAPÉ PLANO PARA PISO VINÍLICO H=5CM</v>
          </cell>
          <cell r="C1826" t="str">
            <v xml:space="preserve">m     </v>
          </cell>
          <cell r="D1826">
            <v>25.14</v>
          </cell>
          <cell r="E1826">
            <v>2.4300000000000002</v>
          </cell>
          <cell r="F1826">
            <v>27.57</v>
          </cell>
        </row>
        <row r="1827">
          <cell r="A1827">
            <v>221005</v>
          </cell>
          <cell r="B1827" t="str">
            <v>RODAPE PARA PISO DE BORRACHA</v>
          </cell>
          <cell r="C1827" t="str">
            <v xml:space="preserve">m     </v>
          </cell>
          <cell r="D1827">
            <v>13.09</v>
          </cell>
          <cell r="E1827">
            <v>2.4300000000000002</v>
          </cell>
          <cell r="F1827">
            <v>15.52</v>
          </cell>
        </row>
        <row r="1828">
          <cell r="A1828">
            <v>221101</v>
          </cell>
          <cell r="B1828" t="str">
            <v>GRANITINA 8MM FUNDIDA COM CONTRAPISO (1CI:3ARML) E=2CM E JUNTA PLASTICA 27MM</v>
          </cell>
          <cell r="C1828" t="str">
            <v xml:space="preserve">m2    </v>
          </cell>
          <cell r="D1828">
            <v>67.459999999999994</v>
          </cell>
          <cell r="E1828">
            <v>15</v>
          </cell>
          <cell r="F1828">
            <v>82.46</v>
          </cell>
        </row>
        <row r="1829">
          <cell r="A1829">
            <v>221102</v>
          </cell>
          <cell r="B1829" t="str">
            <v>RODAPÉ FUNDIDO DE GRANITINA 7CM</v>
          </cell>
          <cell r="C1829" t="str">
            <v xml:space="preserve">m     </v>
          </cell>
          <cell r="D1829">
            <v>17.600000000000001</v>
          </cell>
          <cell r="E1829">
            <v>0</v>
          </cell>
          <cell r="F1829">
            <v>17.600000000000001</v>
          </cell>
        </row>
        <row r="1830">
          <cell r="A1830">
            <v>221104</v>
          </cell>
          <cell r="B1830" t="str">
            <v>RASPAGEM E APLICAÇÃO RESINA ACRÍLICA DUAS DEMÃOS</v>
          </cell>
          <cell r="C1830" t="str">
            <v xml:space="preserve">m2    </v>
          </cell>
          <cell r="D1830">
            <v>35.340000000000003</v>
          </cell>
          <cell r="E1830">
            <v>0</v>
          </cell>
          <cell r="F1830">
            <v>35.340000000000003</v>
          </cell>
        </row>
        <row r="1831">
          <cell r="A1831">
            <v>221106</v>
          </cell>
          <cell r="B1831" t="str">
            <v>GRANITINA 8MM FUNDIDA COM CONTRAPISO (1CI:3ARML) E=2CM E JUNTA PLASTICA 27MM (COM ÓXIDO DE FERRO)</v>
          </cell>
          <cell r="C1831" t="str">
            <v xml:space="preserve">m2    </v>
          </cell>
          <cell r="D1831">
            <v>93.99</v>
          </cell>
          <cell r="E1831">
            <v>15</v>
          </cell>
          <cell r="F1831">
            <v>108.99</v>
          </cell>
        </row>
        <row r="1832">
          <cell r="A1832">
            <v>221107</v>
          </cell>
          <cell r="B1832" t="str">
            <v>DEGRAUS FUNDIDOS DE GRANITINA COM CONTRAPISO</v>
          </cell>
          <cell r="C1832" t="str">
            <v xml:space="preserve">M     </v>
          </cell>
          <cell r="D1832">
            <v>52.74</v>
          </cell>
          <cell r="E1832">
            <v>11.31</v>
          </cell>
          <cell r="F1832">
            <v>64.05</v>
          </cell>
        </row>
        <row r="1833">
          <cell r="A1833">
            <v>221108</v>
          </cell>
          <cell r="B1833" t="str">
            <v>DEMARCACAO DE QUADRA C/PISO VINILICO</v>
          </cell>
          <cell r="C1833" t="str">
            <v xml:space="preserve">m     </v>
          </cell>
          <cell r="D1833">
            <v>5.52</v>
          </cell>
          <cell r="E1833">
            <v>5.89</v>
          </cell>
          <cell r="F1833">
            <v>11.41</v>
          </cell>
        </row>
        <row r="1834">
          <cell r="A1834">
            <v>221109</v>
          </cell>
          <cell r="B1834" t="str">
            <v>TESTEIRA/CANTONEIRA ALUMINIO</v>
          </cell>
          <cell r="C1834" t="str">
            <v xml:space="preserve">m     </v>
          </cell>
          <cell r="D1834">
            <v>9.23</v>
          </cell>
          <cell r="E1834">
            <v>9.18</v>
          </cell>
          <cell r="F1834">
            <v>18.41</v>
          </cell>
        </row>
        <row r="1835">
          <cell r="A1835">
            <v>221120</v>
          </cell>
          <cell r="B1835" t="str">
            <v>PISO DE BORRACHA COLORIDO MODELO TÁTIL ( ALERTA OU DIRECIONAL) INCLUSO CONTRAPISO (1CI:3ARML) C/ E=2CM E NATA DE CIMENTO</v>
          </cell>
          <cell r="C1835" t="str">
            <v xml:space="preserve">m2    </v>
          </cell>
          <cell r="D1835">
            <v>219.79</v>
          </cell>
          <cell r="E1835">
            <v>20.260000000000002</v>
          </cell>
          <cell r="F1835">
            <v>240.05</v>
          </cell>
        </row>
        <row r="1836">
          <cell r="A1836">
            <v>221122</v>
          </cell>
          <cell r="B1836" t="str">
            <v>PISO DE BORRACHA COR PRETA MODELO TÁTIL ( ALERTA OU DIRECIONAL) INCLUSO CONTRAPISO (1CI:3ARML) C/ E=2CM E NATA DE CIMENTO</v>
          </cell>
          <cell r="C1836" t="str">
            <v xml:space="preserve">m2    </v>
          </cell>
          <cell r="D1836">
            <v>157.34</v>
          </cell>
          <cell r="E1836">
            <v>20.260000000000002</v>
          </cell>
          <cell r="F1836">
            <v>177.6</v>
          </cell>
        </row>
        <row r="1837">
          <cell r="A1837">
            <v>221124</v>
          </cell>
          <cell r="B1837" t="str">
            <v>PISO DE LADRILHO HIDRÁULICO COR NATURAL MODELO TÁTIL ( ALERTA OU DIRECIONAL) SEM LASTRO</v>
          </cell>
          <cell r="C1837" t="str">
            <v xml:space="preserve">m2    </v>
          </cell>
          <cell r="D1837">
            <v>115.5</v>
          </cell>
          <cell r="E1837">
            <v>20.46</v>
          </cell>
          <cell r="F1837">
            <v>135.96</v>
          </cell>
        </row>
        <row r="1838">
          <cell r="A1838">
            <v>221126</v>
          </cell>
          <cell r="B1838" t="str">
            <v>PISO DE LADRILHO HIDRÁULICO COLORIDO MODELO TÁTIL ( ALERTA OU DIRECIONAL) SEM LASTRO</v>
          </cell>
          <cell r="C1838" t="str">
            <v xml:space="preserve">m2    </v>
          </cell>
          <cell r="D1838">
            <v>115.5</v>
          </cell>
          <cell r="E1838">
            <v>20.46</v>
          </cell>
          <cell r="F1838">
            <v>135.96</v>
          </cell>
        </row>
        <row r="1839">
          <cell r="A1839">
            <v>185</v>
          </cell>
          <cell r="B1839" t="str">
            <v>FERRAGENS</v>
          </cell>
        </row>
        <row r="1840">
          <cell r="A1840">
            <v>230000</v>
          </cell>
          <cell r="B1840" t="str">
            <v>FERRAGENS</v>
          </cell>
          <cell r="D1840">
            <v>0</v>
          </cell>
          <cell r="E1840">
            <v>0</v>
          </cell>
          <cell r="F1840">
            <v>0</v>
          </cell>
        </row>
        <row r="1841">
          <cell r="A1841">
            <v>230101</v>
          </cell>
          <cell r="B1841" t="str">
            <v>FECHADURA TIPO ALAVANCA REF.: LAFONTE 6236 E/8766- E17 IMAB OU EQUIV.</v>
          </cell>
          <cell r="C1841" t="str">
            <v xml:space="preserve">Un    </v>
          </cell>
          <cell r="D1841">
            <v>159.9</v>
          </cell>
          <cell r="E1841">
            <v>17.97</v>
          </cell>
          <cell r="F1841">
            <v>177.87</v>
          </cell>
        </row>
        <row r="1842">
          <cell r="A1842">
            <v>230102</v>
          </cell>
          <cell r="B1842" t="str">
            <v>FECHADURA TIPO ALAVANCA REF.: LAFONTE 6236 I /8766- I18 IMAB OU EQUIV.</v>
          </cell>
          <cell r="C1842" t="str">
            <v xml:space="preserve">Un    </v>
          </cell>
          <cell r="D1842">
            <v>139.9</v>
          </cell>
          <cell r="E1842">
            <v>17.97</v>
          </cell>
          <cell r="F1842">
            <v>157.87</v>
          </cell>
        </row>
        <row r="1843">
          <cell r="A1843">
            <v>230103</v>
          </cell>
          <cell r="B1843" t="str">
            <v>FECHADURA TIPO LIVRE OCUPADO PARA SANITÁRIO REF.: (819 IMAB/719 LA FONTE) OU EQUIV.</v>
          </cell>
          <cell r="C1843" t="str">
            <v xml:space="preserve">Un    </v>
          </cell>
          <cell r="D1843">
            <v>36.35</v>
          </cell>
          <cell r="E1843">
            <v>17.97</v>
          </cell>
          <cell r="F1843">
            <v>54.32</v>
          </cell>
        </row>
        <row r="1844">
          <cell r="A1844">
            <v>230104</v>
          </cell>
          <cell r="B1844" t="str">
            <v>FECHADURA TIPO BICO DE PAPAGAIO REF.: (1222 LAFONTE/1161 E - 30  IMAB) OU EQUIV.</v>
          </cell>
          <cell r="C1844" t="str">
            <v xml:space="preserve">Un    </v>
          </cell>
          <cell r="D1844">
            <v>106.86</v>
          </cell>
          <cell r="E1844">
            <v>26.96</v>
          </cell>
          <cell r="F1844">
            <v>133.82</v>
          </cell>
        </row>
        <row r="1845">
          <cell r="A1845">
            <v>230105</v>
          </cell>
          <cell r="B1845" t="str">
            <v>FECHADURA TIPO ALAVANCA REF.: LAFONTE 6236 B/8766 - B19 IMAB OU EQUIV.</v>
          </cell>
          <cell r="C1845" t="str">
            <v xml:space="preserve">Un    </v>
          </cell>
          <cell r="D1845">
            <v>114.61</v>
          </cell>
          <cell r="E1845">
            <v>17.97</v>
          </cell>
          <cell r="F1845">
            <v>132.58000000000001</v>
          </cell>
        </row>
        <row r="1846">
          <cell r="A1846">
            <v>230106</v>
          </cell>
          <cell r="B1846" t="str">
            <v>TARGETA NIQUELADA No. 03</v>
          </cell>
          <cell r="C1846" t="str">
            <v xml:space="preserve">Un    </v>
          </cell>
          <cell r="D1846">
            <v>3.35</v>
          </cell>
          <cell r="E1846">
            <v>8.99</v>
          </cell>
          <cell r="F1846">
            <v>12.34</v>
          </cell>
        </row>
        <row r="1847">
          <cell r="A1847">
            <v>230107</v>
          </cell>
          <cell r="B1847" t="str">
            <v>FECHADURA TIPO BOLA REF.: LAFONTE 2080-E / 1005-E VOUGA OU EQUIVALENTE</v>
          </cell>
          <cell r="C1847" t="str">
            <v xml:space="preserve">Un    </v>
          </cell>
          <cell r="D1847">
            <v>182.31</v>
          </cell>
          <cell r="E1847">
            <v>17.97</v>
          </cell>
          <cell r="F1847">
            <v>200.28</v>
          </cell>
        </row>
        <row r="1848">
          <cell r="A1848">
            <v>230108</v>
          </cell>
          <cell r="B1848" t="str">
            <v>FECHADURA TIPO BOLA REF.: LAFONTE 2080-I / 005-I VOUGA OU EQUIVALENTE</v>
          </cell>
          <cell r="C1848" t="str">
            <v xml:space="preserve">Un    </v>
          </cell>
          <cell r="D1848">
            <v>153.47</v>
          </cell>
          <cell r="E1848">
            <v>17.97</v>
          </cell>
          <cell r="F1848">
            <v>171.44</v>
          </cell>
        </row>
        <row r="1849">
          <cell r="A1849">
            <v>230109</v>
          </cell>
          <cell r="B1849" t="str">
            <v>FECHADURA TIPO BOLA REF.: LAFONTE  2080-B / 005-B VOUGA OU EQUIVALENTE</v>
          </cell>
          <cell r="C1849" t="str">
            <v xml:space="preserve">Un    </v>
          </cell>
          <cell r="D1849">
            <v>135.49</v>
          </cell>
          <cell r="E1849">
            <v>17.97</v>
          </cell>
          <cell r="F1849">
            <v>153.46</v>
          </cell>
        </row>
        <row r="1850">
          <cell r="A1850">
            <v>230110</v>
          </cell>
          <cell r="B1850" t="str">
            <v>FECHO FIO REDONDO 4" ZINCADO PARAFUSADO</v>
          </cell>
          <cell r="C1850" t="str">
            <v xml:space="preserve">Un    </v>
          </cell>
          <cell r="D1850">
            <v>4.29</v>
          </cell>
          <cell r="E1850">
            <v>8.99</v>
          </cell>
          <cell r="F1850">
            <v>13.28</v>
          </cell>
        </row>
        <row r="1851">
          <cell r="A1851">
            <v>230174</v>
          </cell>
          <cell r="B1851" t="str">
            <v>BARRA DE APOIO EM AÇO INOX - 40 CM</v>
          </cell>
          <cell r="C1851" t="str">
            <v xml:space="preserve">un    </v>
          </cell>
          <cell r="D1851">
            <v>92.49</v>
          </cell>
          <cell r="E1851">
            <v>10.74</v>
          </cell>
          <cell r="F1851">
            <v>103.23</v>
          </cell>
        </row>
        <row r="1852">
          <cell r="A1852">
            <v>230176</v>
          </cell>
          <cell r="B1852" t="str">
            <v xml:space="preserve">BARRA DE APOIO EM AÇO INOX - 80 CM </v>
          </cell>
          <cell r="C1852" t="str">
            <v xml:space="preserve">un    </v>
          </cell>
          <cell r="D1852">
            <v>135.47</v>
          </cell>
          <cell r="E1852">
            <v>10.74</v>
          </cell>
          <cell r="F1852">
            <v>146.21</v>
          </cell>
        </row>
        <row r="1853">
          <cell r="A1853">
            <v>230201</v>
          </cell>
          <cell r="B1853" t="str">
            <v>DOBRADICA 3" x 3 1/2" FERRO POLIDO</v>
          </cell>
          <cell r="C1853" t="str">
            <v xml:space="preserve">Un    </v>
          </cell>
          <cell r="D1853">
            <v>13.87</v>
          </cell>
          <cell r="E1853">
            <v>7.67</v>
          </cell>
          <cell r="F1853">
            <v>21.54</v>
          </cell>
        </row>
        <row r="1854">
          <cell r="A1854">
            <v>230202</v>
          </cell>
          <cell r="B1854" t="str">
            <v>DOBRADICA 3" X 3 1/2" CROMADA</v>
          </cell>
          <cell r="C1854" t="str">
            <v xml:space="preserve">Un    </v>
          </cell>
          <cell r="D1854">
            <v>6.66</v>
          </cell>
          <cell r="E1854">
            <v>7.67</v>
          </cell>
          <cell r="F1854">
            <v>14.33</v>
          </cell>
        </row>
        <row r="1855">
          <cell r="A1855">
            <v>230206</v>
          </cell>
          <cell r="B1855" t="str">
            <v>CANTONEIRA PEQUENA PARA DIVISORIAS DE MÁRMORE/GRANITO</v>
          </cell>
          <cell r="C1855" t="str">
            <v xml:space="preserve">Un    </v>
          </cell>
          <cell r="D1855">
            <v>34.659999999999997</v>
          </cell>
          <cell r="E1855">
            <v>0</v>
          </cell>
          <cell r="F1855">
            <v>34.659999999999997</v>
          </cell>
        </row>
        <row r="1856">
          <cell r="A1856">
            <v>230207</v>
          </cell>
          <cell r="B1856" t="str">
            <v>CANTONEIRA GRANDE PARA DIVISORIAS DE MÁRMORE/GRANITO</v>
          </cell>
          <cell r="C1856" t="str">
            <v xml:space="preserve">Un    </v>
          </cell>
          <cell r="D1856">
            <v>37.1</v>
          </cell>
          <cell r="E1856">
            <v>0</v>
          </cell>
          <cell r="F1856">
            <v>37.1</v>
          </cell>
        </row>
        <row r="1857">
          <cell r="A1857">
            <v>230208</v>
          </cell>
          <cell r="B1857" t="str">
            <v>CHAPA SUPORTE PARA DIVISORIAS DE MÁRMORE/GRANITO</v>
          </cell>
          <cell r="C1857" t="str">
            <v xml:space="preserve">Un    </v>
          </cell>
          <cell r="D1857">
            <v>48.75</v>
          </cell>
          <cell r="E1857">
            <v>0</v>
          </cell>
          <cell r="F1857">
            <v>48.75</v>
          </cell>
        </row>
        <row r="1858">
          <cell r="A1858">
            <v>230209</v>
          </cell>
          <cell r="B1858" t="str">
            <v>BATENTE COM ENCOSTO DE BORRACHA PARA DIVISORIAS DE GRANITO/MÁRMORE</v>
          </cell>
          <cell r="C1858" t="str">
            <v xml:space="preserve">Un    </v>
          </cell>
          <cell r="D1858">
            <v>57</v>
          </cell>
          <cell r="E1858">
            <v>0</v>
          </cell>
          <cell r="F1858">
            <v>57</v>
          </cell>
        </row>
        <row r="1859">
          <cell r="A1859">
            <v>230210</v>
          </cell>
          <cell r="B1859" t="str">
            <v>DOBRADIÇA COM MOLA PARA PORTA/DIVISORIAS DE MÁRMORE/GRANITO</v>
          </cell>
          <cell r="C1859" t="str">
            <v xml:space="preserve">Un    </v>
          </cell>
          <cell r="D1859">
            <v>65.260000000000005</v>
          </cell>
          <cell r="E1859">
            <v>0</v>
          </cell>
          <cell r="F1859">
            <v>65.260000000000005</v>
          </cell>
        </row>
        <row r="1860">
          <cell r="A1860">
            <v>230211</v>
          </cell>
          <cell r="B1860" t="str">
            <v>PARAFUSO DE LATÃO PARA DIVISORIAS DE MÁRMORE/GRANITO</v>
          </cell>
          <cell r="C1860" t="str">
            <v xml:space="preserve">Un    </v>
          </cell>
          <cell r="D1860">
            <v>9.68</v>
          </cell>
          <cell r="E1860">
            <v>0</v>
          </cell>
          <cell r="F1860">
            <v>9.68</v>
          </cell>
        </row>
        <row r="1861">
          <cell r="A1861">
            <v>230801</v>
          </cell>
          <cell r="B1861" t="str">
            <v>CORRENTE GALVANIZADA 4 MM PARA CADEADO</v>
          </cell>
          <cell r="C1861" t="str">
            <v xml:space="preserve">M     </v>
          </cell>
          <cell r="D1861">
            <v>12.95</v>
          </cell>
          <cell r="E1861">
            <v>0</v>
          </cell>
          <cell r="F1861">
            <v>12.95</v>
          </cell>
        </row>
        <row r="1862">
          <cell r="A1862">
            <v>230802</v>
          </cell>
          <cell r="B1862" t="str">
            <v>CADEADO 20 MM</v>
          </cell>
          <cell r="C1862" t="str">
            <v xml:space="preserve">Un    </v>
          </cell>
          <cell r="D1862">
            <v>18.55</v>
          </cell>
          <cell r="E1862">
            <v>0</v>
          </cell>
          <cell r="F1862">
            <v>18.55</v>
          </cell>
        </row>
        <row r="1863">
          <cell r="A1863">
            <v>230803</v>
          </cell>
          <cell r="B1863" t="str">
            <v>CADEADO 30 MM</v>
          </cell>
          <cell r="C1863" t="str">
            <v xml:space="preserve">Un    </v>
          </cell>
          <cell r="D1863">
            <v>26.47</v>
          </cell>
          <cell r="E1863">
            <v>0</v>
          </cell>
          <cell r="F1863">
            <v>26.47</v>
          </cell>
        </row>
        <row r="1864">
          <cell r="A1864">
            <v>230804</v>
          </cell>
          <cell r="B1864" t="str">
            <v>CADEADO 50 MM</v>
          </cell>
          <cell r="C1864" t="str">
            <v xml:space="preserve">Un    </v>
          </cell>
          <cell r="D1864">
            <v>47.03</v>
          </cell>
          <cell r="E1864">
            <v>0</v>
          </cell>
          <cell r="F1864">
            <v>47.03</v>
          </cell>
        </row>
        <row r="1865">
          <cell r="A1865">
            <v>186</v>
          </cell>
          <cell r="B1865" t="str">
            <v>MARCENARIA</v>
          </cell>
        </row>
        <row r="1866">
          <cell r="A1866">
            <v>240000</v>
          </cell>
          <cell r="B1866" t="str">
            <v>MARCENARIA</v>
          </cell>
          <cell r="D1866">
            <v>0</v>
          </cell>
          <cell r="E1866">
            <v>0</v>
          </cell>
          <cell r="F1866">
            <v>0</v>
          </cell>
        </row>
        <row r="1867">
          <cell r="A1867">
            <v>240104</v>
          </cell>
          <cell r="B1867" t="str">
            <v>TÁBUA APARELHADA PARA  GUICHÊ</v>
          </cell>
          <cell r="C1867" t="str">
            <v xml:space="preserve">m2    </v>
          </cell>
          <cell r="D1867">
            <v>99.04</v>
          </cell>
          <cell r="E1867">
            <v>69.3</v>
          </cell>
          <cell r="F1867">
            <v>168.34</v>
          </cell>
        </row>
        <row r="1868">
          <cell r="A1868">
            <v>240105</v>
          </cell>
          <cell r="B1868" t="str">
            <v>PORTA GIZ TIPO 1 - PADRÃO GOINFRA</v>
          </cell>
          <cell r="C1868" t="str">
            <v xml:space="preserve">m     </v>
          </cell>
          <cell r="D1868">
            <v>60.65</v>
          </cell>
          <cell r="E1868">
            <v>19.38</v>
          </cell>
          <cell r="F1868">
            <v>80.03</v>
          </cell>
        </row>
        <row r="1869">
          <cell r="A1869">
            <v>240106</v>
          </cell>
          <cell r="B1869" t="str">
            <v>BATE CARTEIRA ENVERNIZADO E ASSENT. 2,5 X 12 CM</v>
          </cell>
          <cell r="C1869" t="str">
            <v xml:space="preserve">M     </v>
          </cell>
          <cell r="D1869">
            <v>28.69</v>
          </cell>
          <cell r="E1869">
            <v>12.93</v>
          </cell>
          <cell r="F1869">
            <v>41.62</v>
          </cell>
        </row>
        <row r="1870">
          <cell r="A1870">
            <v>240107</v>
          </cell>
          <cell r="B1870" t="str">
            <v>PALCO MOVEL EM ASSOALHO EM IPE ENCERADO</v>
          </cell>
          <cell r="C1870" t="str">
            <v xml:space="preserve">m2    </v>
          </cell>
          <cell r="D1870">
            <v>470.22</v>
          </cell>
          <cell r="E1870">
            <v>47.31</v>
          </cell>
          <cell r="F1870">
            <v>517.53</v>
          </cell>
        </row>
        <row r="1871">
          <cell r="A1871">
            <v>240108</v>
          </cell>
          <cell r="B1871" t="str">
            <v>QUADRO  AVISO-MADEIRA DE LEI/COMPENS. 10MM/CORTIÇA/FELTRO ( SIMILAR AO TIPO 1)</v>
          </cell>
          <cell r="C1871" t="str">
            <v xml:space="preserve">m2    </v>
          </cell>
          <cell r="D1871">
            <v>393.61</v>
          </cell>
          <cell r="E1871">
            <v>80.89</v>
          </cell>
          <cell r="F1871">
            <v>474.5</v>
          </cell>
        </row>
        <row r="1872">
          <cell r="A1872">
            <v>240109</v>
          </cell>
          <cell r="B1872" t="str">
            <v>ESTRADO ESCOLA 20 SALAS</v>
          </cell>
          <cell r="C1872" t="str">
            <v xml:space="preserve">m2    </v>
          </cell>
          <cell r="D1872">
            <v>256.26</v>
          </cell>
          <cell r="E1872">
            <v>135.4</v>
          </cell>
          <cell r="F1872">
            <v>391.66</v>
          </cell>
        </row>
        <row r="1873">
          <cell r="A1873">
            <v>240110</v>
          </cell>
          <cell r="B1873" t="str">
            <v>QUADRO AVISO TP-1 (1,20 X 1,20 M)</v>
          </cell>
          <cell r="C1873" t="str">
            <v xml:space="preserve">Un    </v>
          </cell>
          <cell r="D1873">
            <v>259.64</v>
          </cell>
          <cell r="E1873">
            <v>140.72999999999999</v>
          </cell>
          <cell r="F1873">
            <v>400.37</v>
          </cell>
        </row>
        <row r="1874">
          <cell r="A1874">
            <v>240200</v>
          </cell>
          <cell r="B1874" t="str">
            <v>PORTINHOLA EM COMPENSADO 18MM / REVESTIDA COM LAMINADO MELAMÍNICO</v>
          </cell>
          <cell r="C1874" t="str">
            <v xml:space="preserve">m2    </v>
          </cell>
          <cell r="D1874">
            <v>326.49</v>
          </cell>
          <cell r="E1874">
            <v>461.55</v>
          </cell>
          <cell r="F1874">
            <v>788.04</v>
          </cell>
        </row>
        <row r="1875">
          <cell r="A1875">
            <v>240203</v>
          </cell>
          <cell r="B1875" t="str">
            <v>PRATELEIRA MONTANTES EM ALVEN. APARENTE C/PINTURA</v>
          </cell>
          <cell r="C1875" t="str">
            <v xml:space="preserve">m2    </v>
          </cell>
          <cell r="D1875">
            <v>333.86</v>
          </cell>
          <cell r="E1875">
            <v>56.64</v>
          </cell>
          <cell r="F1875">
            <v>390.5</v>
          </cell>
        </row>
        <row r="1876">
          <cell r="A1876">
            <v>240208</v>
          </cell>
          <cell r="B1876" t="str">
            <v>BATE MACA 2,5 X 12 CM, ENVERNIZADO E ASSENTADO</v>
          </cell>
          <cell r="C1876" t="str">
            <v xml:space="preserve">m     </v>
          </cell>
          <cell r="D1876">
            <v>29.41</v>
          </cell>
          <cell r="E1876">
            <v>12.93</v>
          </cell>
          <cell r="F1876">
            <v>42.34</v>
          </cell>
        </row>
        <row r="1877">
          <cell r="A1877">
            <v>240209</v>
          </cell>
          <cell r="B1877" t="str">
            <v>PRATELEIRA EST.CAIBRO 4+1 TABUAS APARELHADAS E ENVERNIZADAS</v>
          </cell>
          <cell r="C1877" t="str">
            <v xml:space="preserve">m     </v>
          </cell>
          <cell r="D1877">
            <v>495.71</v>
          </cell>
          <cell r="E1877">
            <v>108.16</v>
          </cell>
          <cell r="F1877">
            <v>603.87</v>
          </cell>
        </row>
        <row r="1878">
          <cell r="A1878">
            <v>240210</v>
          </cell>
          <cell r="B1878" t="str">
            <v xml:space="preserve">SUBSTITUIÇÃO DA MADEIRA DE LEI DA TABELA DE BASQUETE - INCLUSO PINTURA </v>
          </cell>
          <cell r="C1878" t="str">
            <v xml:space="preserve">Un    </v>
          </cell>
          <cell r="D1878">
            <v>522.70000000000005</v>
          </cell>
          <cell r="E1878">
            <v>90.83</v>
          </cell>
          <cell r="F1878">
            <v>613.53</v>
          </cell>
        </row>
        <row r="1879">
          <cell r="A1879">
            <v>187</v>
          </cell>
          <cell r="B1879" t="str">
            <v>ADMINISTRAÇÃO - MENSALISTAS</v>
          </cell>
        </row>
        <row r="1880">
          <cell r="A1880">
            <v>250000</v>
          </cell>
          <cell r="B1880" t="str">
            <v>ADMINISTRAÇÃO - MENSALISTAS</v>
          </cell>
          <cell r="C1880" t="str">
            <v xml:space="preserve">S/U   </v>
          </cell>
          <cell r="D1880">
            <v>0</v>
          </cell>
          <cell r="E1880">
            <v>0</v>
          </cell>
          <cell r="F1880">
            <v>0</v>
          </cell>
        </row>
        <row r="1881">
          <cell r="A1881">
            <v>250101</v>
          </cell>
          <cell r="B1881" t="str">
            <v>ENGENHEIRO - (OBRAS CIVIS)</v>
          </cell>
          <cell r="C1881" t="str">
            <v xml:space="preserve">H     </v>
          </cell>
          <cell r="D1881">
            <v>0</v>
          </cell>
          <cell r="E1881">
            <v>76.099999999999994</v>
          </cell>
          <cell r="F1881">
            <v>76.099999999999994</v>
          </cell>
        </row>
        <row r="1882">
          <cell r="A1882">
            <v>250102</v>
          </cell>
          <cell r="B1882" t="str">
            <v>MESTRE DE OBRA - (OBRAS CIVIS)</v>
          </cell>
          <cell r="C1882" t="str">
            <v xml:space="preserve">H     </v>
          </cell>
          <cell r="D1882">
            <v>0</v>
          </cell>
          <cell r="E1882">
            <v>37.93</v>
          </cell>
          <cell r="F1882">
            <v>37.93</v>
          </cell>
        </row>
        <row r="1883">
          <cell r="A1883">
            <v>250103</v>
          </cell>
          <cell r="B1883" t="str">
            <v>ENCARREGADO - (OBRAS CIVIS)</v>
          </cell>
          <cell r="C1883" t="str">
            <v xml:space="preserve">H     </v>
          </cell>
          <cell r="D1883">
            <v>0</v>
          </cell>
          <cell r="E1883">
            <v>20.239999999999998</v>
          </cell>
          <cell r="F1883">
            <v>20.239999999999998</v>
          </cell>
        </row>
        <row r="1884">
          <cell r="A1884">
            <v>250104</v>
          </cell>
          <cell r="B1884" t="str">
            <v>VIGIA DE OBRAS (DIURNO)  - (OBRAS CIVIS)</v>
          </cell>
          <cell r="C1884" t="str">
            <v xml:space="preserve">H     </v>
          </cell>
          <cell r="D1884">
            <v>0</v>
          </cell>
          <cell r="E1884">
            <v>8.92</v>
          </cell>
          <cell r="F1884">
            <v>8.92</v>
          </cell>
        </row>
        <row r="1885">
          <cell r="A1885">
            <v>250105</v>
          </cell>
          <cell r="B1885" t="str">
            <v>ALMOXARIFE - (OBRAS CIVIS)</v>
          </cell>
          <cell r="C1885" t="str">
            <v xml:space="preserve">H     </v>
          </cell>
          <cell r="D1885">
            <v>0</v>
          </cell>
          <cell r="E1885">
            <v>14.37</v>
          </cell>
          <cell r="F1885">
            <v>14.37</v>
          </cell>
        </row>
        <row r="1886">
          <cell r="A1886">
            <v>250109</v>
          </cell>
          <cell r="B1886" t="str">
            <v>APONTADOR - (OBRAS CIVIS)</v>
          </cell>
          <cell r="C1886" t="str">
            <v xml:space="preserve">H     </v>
          </cell>
          <cell r="D1886">
            <v>0</v>
          </cell>
          <cell r="E1886">
            <v>14.37</v>
          </cell>
          <cell r="F1886">
            <v>14.37</v>
          </cell>
        </row>
        <row r="1887">
          <cell r="A1887">
            <v>250110</v>
          </cell>
          <cell r="B1887" t="str">
            <v>VIGIA DE OBRAS - (NOTURNO  E NO SÁBADO/DOMINGO DIURNO) - O.C.</v>
          </cell>
          <cell r="C1887" t="str">
            <v xml:space="preserve">H     </v>
          </cell>
          <cell r="D1887">
            <v>0</v>
          </cell>
          <cell r="E1887">
            <v>14.14</v>
          </cell>
          <cell r="F1887">
            <v>14.14</v>
          </cell>
        </row>
        <row r="1888">
          <cell r="A1888">
            <v>250111</v>
          </cell>
          <cell r="B1888" t="str">
            <v>VIGIA DE OBRAS - (NOTURNO) - OBRAS CIVIS</v>
          </cell>
          <cell r="C1888" t="str">
            <v xml:space="preserve">H     </v>
          </cell>
          <cell r="D1888">
            <v>0</v>
          </cell>
          <cell r="E1888">
            <v>10.5</v>
          </cell>
          <cell r="F1888">
            <v>10.5</v>
          </cell>
        </row>
        <row r="1889">
          <cell r="A1889">
            <v>250112</v>
          </cell>
          <cell r="B1889" t="str">
            <v>ADMINISTRATIVO DE OBRAS - ( OBRAS CIVIS )</v>
          </cell>
          <cell r="C1889" t="str">
            <v xml:space="preserve">H     </v>
          </cell>
          <cell r="D1889">
            <v>0</v>
          </cell>
          <cell r="E1889">
            <v>17.350000000000001</v>
          </cell>
          <cell r="F1889">
            <v>17.350000000000001</v>
          </cell>
        </row>
        <row r="1890">
          <cell r="A1890">
            <v>250113</v>
          </cell>
          <cell r="B1890" t="str">
            <v>TÉCNICO EM SEGURANÇA DO TRABALHO (O. CIVIS)</v>
          </cell>
          <cell r="C1890" t="str">
            <v xml:space="preserve">h     </v>
          </cell>
          <cell r="D1890">
            <v>0</v>
          </cell>
          <cell r="E1890">
            <v>18.02</v>
          </cell>
          <cell r="F1890">
            <v>18.02</v>
          </cell>
        </row>
        <row r="1891">
          <cell r="A1891">
            <v>250114</v>
          </cell>
          <cell r="B1891" t="str">
            <v>APONTARIFE - (OBRAS CIVIS)</v>
          </cell>
          <cell r="C1891" t="str">
            <v xml:space="preserve">h     </v>
          </cell>
          <cell r="D1891">
            <v>0</v>
          </cell>
          <cell r="E1891">
            <v>18.68</v>
          </cell>
          <cell r="F1891">
            <v>18.68</v>
          </cell>
        </row>
        <row r="1892">
          <cell r="A1892">
            <v>188</v>
          </cell>
          <cell r="B1892" t="str">
            <v>PINTURA</v>
          </cell>
        </row>
        <row r="1893">
          <cell r="A1893">
            <v>260000</v>
          </cell>
          <cell r="B1893" t="str">
            <v>PINTURA</v>
          </cell>
          <cell r="D1893">
            <v>0</v>
          </cell>
          <cell r="E1893">
            <v>0</v>
          </cell>
          <cell r="F1893">
            <v>0</v>
          </cell>
        </row>
        <row r="1894">
          <cell r="A1894">
            <v>260101</v>
          </cell>
          <cell r="B1894" t="str">
            <v>REMOCAO DE PINTURA ANTIGA A CAL</v>
          </cell>
          <cell r="C1894" t="str">
            <v xml:space="preserve">m2    </v>
          </cell>
          <cell r="D1894">
            <v>0</v>
          </cell>
          <cell r="E1894">
            <v>2.23</v>
          </cell>
          <cell r="F1894">
            <v>2.23</v>
          </cell>
        </row>
        <row r="1895">
          <cell r="A1895">
            <v>260102</v>
          </cell>
          <cell r="B1895" t="str">
            <v>REMOCAO DE PINTURA A TEMPERA</v>
          </cell>
          <cell r="C1895" t="str">
            <v xml:space="preserve">m2    </v>
          </cell>
          <cell r="D1895">
            <v>0</v>
          </cell>
          <cell r="E1895">
            <v>3.35</v>
          </cell>
          <cell r="F1895">
            <v>3.35</v>
          </cell>
        </row>
        <row r="1896">
          <cell r="A1896">
            <v>260103</v>
          </cell>
          <cell r="B1896" t="str">
            <v>LIMPEZA DE ESTRUTURA METALICA (SEM ANDAIME)</v>
          </cell>
          <cell r="C1896" t="str">
            <v xml:space="preserve">m2    </v>
          </cell>
          <cell r="D1896">
            <v>0.13</v>
          </cell>
          <cell r="E1896">
            <v>2.29</v>
          </cell>
          <cell r="F1896">
            <v>2.42</v>
          </cell>
        </row>
        <row r="1897">
          <cell r="A1897">
            <v>260104</v>
          </cell>
          <cell r="B1897" t="str">
            <v>REMOCAO DE PINTURA ANTIGA A LATEX</v>
          </cell>
          <cell r="C1897" t="str">
            <v xml:space="preserve">m2    </v>
          </cell>
          <cell r="D1897">
            <v>0</v>
          </cell>
          <cell r="E1897">
            <v>4.46</v>
          </cell>
          <cell r="F1897">
            <v>4.46</v>
          </cell>
        </row>
        <row r="1898">
          <cell r="A1898">
            <v>260105</v>
          </cell>
          <cell r="B1898" t="str">
            <v>REMOCAO DE PINTURA ANTIGA A OLEO OU ESMALTE</v>
          </cell>
          <cell r="C1898" t="str">
            <v xml:space="preserve">m2    </v>
          </cell>
          <cell r="D1898">
            <v>2.12</v>
          </cell>
          <cell r="E1898">
            <v>5.58</v>
          </cell>
          <cell r="F1898">
            <v>7.7</v>
          </cell>
        </row>
        <row r="1899">
          <cell r="A1899">
            <v>260201</v>
          </cell>
          <cell r="B1899" t="str">
            <v>CAIACAO TRES DEMAOS MUROS E PAREDES - (O.C.)</v>
          </cell>
          <cell r="C1899" t="str">
            <v xml:space="preserve">m2    </v>
          </cell>
          <cell r="D1899">
            <v>0.77</v>
          </cell>
          <cell r="E1899">
            <v>1.63</v>
          </cell>
          <cell r="F1899">
            <v>2.4</v>
          </cell>
        </row>
        <row r="1900">
          <cell r="A1900">
            <v>260202</v>
          </cell>
          <cell r="B1900" t="str">
            <v>CAIACAO DUAS DEMAOS MUROS E PAREDES - (O.C.)</v>
          </cell>
          <cell r="C1900" t="str">
            <v xml:space="preserve">m2    </v>
          </cell>
          <cell r="D1900">
            <v>0.51</v>
          </cell>
          <cell r="E1900">
            <v>1.21</v>
          </cell>
          <cell r="F1900">
            <v>1.72</v>
          </cell>
        </row>
        <row r="1901">
          <cell r="A1901">
            <v>260204</v>
          </cell>
          <cell r="B1901" t="str">
            <v>CAIAÇAO 2 DEMAOS EM POSTE/ VIGAS E MEIO FIO(OC)</v>
          </cell>
          <cell r="C1901" t="str">
            <v xml:space="preserve">m2    </v>
          </cell>
          <cell r="D1901">
            <v>0.51</v>
          </cell>
          <cell r="E1901">
            <v>2.65</v>
          </cell>
          <cell r="F1901">
            <v>3.16</v>
          </cell>
        </row>
        <row r="1902">
          <cell r="A1902">
            <v>260601</v>
          </cell>
          <cell r="B1902" t="str">
            <v>PINTURA TEXTURIZADA C/SELADOR ACRILICO</v>
          </cell>
          <cell r="C1902" t="str">
            <v xml:space="preserve">m2    </v>
          </cell>
          <cell r="D1902">
            <v>7.06</v>
          </cell>
          <cell r="E1902">
            <v>5.85</v>
          </cell>
          <cell r="F1902">
            <v>12.91</v>
          </cell>
        </row>
        <row r="1903">
          <cell r="A1903">
            <v>260801</v>
          </cell>
          <cell r="B1903" t="str">
            <v>PINTURA A BASE DE SILICONE 1 DEMAO</v>
          </cell>
          <cell r="C1903" t="str">
            <v xml:space="preserve">m2    </v>
          </cell>
          <cell r="D1903">
            <v>3.79</v>
          </cell>
          <cell r="E1903">
            <v>2.33</v>
          </cell>
          <cell r="F1903">
            <v>6.12</v>
          </cell>
        </row>
        <row r="1904">
          <cell r="A1904">
            <v>260901</v>
          </cell>
          <cell r="B1904" t="str">
            <v>PINTURA VERNIZ EM MADEIRA 2 DEMAOS</v>
          </cell>
          <cell r="C1904" t="str">
            <v xml:space="preserve">m2    </v>
          </cell>
          <cell r="D1904">
            <v>11.74</v>
          </cell>
          <cell r="E1904">
            <v>5.43</v>
          </cell>
          <cell r="F1904">
            <v>17.170000000000002</v>
          </cell>
        </row>
        <row r="1905">
          <cell r="A1905">
            <v>260902</v>
          </cell>
          <cell r="B1905" t="str">
            <v>PINTURA C/VERNIZ ACRILICO-02 DEMAOS</v>
          </cell>
          <cell r="C1905" t="str">
            <v xml:space="preserve">m2    </v>
          </cell>
          <cell r="D1905">
            <v>7.29</v>
          </cell>
          <cell r="E1905">
            <v>4.3</v>
          </cell>
          <cell r="F1905">
            <v>11.59</v>
          </cell>
        </row>
        <row r="1906">
          <cell r="A1906">
            <v>260909</v>
          </cell>
          <cell r="B1906" t="str">
            <v>PINTURA LATEX ACRILICA 3 DEMAOS C/SELADOR</v>
          </cell>
          <cell r="C1906" t="str">
            <v xml:space="preserve">m2    </v>
          </cell>
          <cell r="D1906">
            <v>7.27</v>
          </cell>
          <cell r="E1906">
            <v>7.27</v>
          </cell>
          <cell r="F1906">
            <v>14.54</v>
          </cell>
        </row>
        <row r="1907">
          <cell r="A1907">
            <v>261000</v>
          </cell>
          <cell r="B1907" t="str">
            <v>PINTURA LATEX ACRILICA 2 DEMAOS C/SELADOR</v>
          </cell>
          <cell r="C1907" t="str">
            <v xml:space="preserve">m2    </v>
          </cell>
          <cell r="D1907">
            <v>5.54</v>
          </cell>
          <cell r="E1907">
            <v>6.48</v>
          </cell>
          <cell r="F1907">
            <v>12.02</v>
          </cell>
        </row>
        <row r="1908">
          <cell r="A1908">
            <v>261001</v>
          </cell>
          <cell r="B1908" t="str">
            <v>PINTURA LATEX ACRILICO 2 DEMAOS</v>
          </cell>
          <cell r="C1908" t="str">
            <v xml:space="preserve">m2    </v>
          </cell>
          <cell r="D1908">
            <v>4.41</v>
          </cell>
          <cell r="E1908">
            <v>6.44</v>
          </cell>
          <cell r="F1908">
            <v>10.85</v>
          </cell>
        </row>
        <row r="1909">
          <cell r="A1909">
            <v>261002</v>
          </cell>
          <cell r="B1909" t="str">
            <v>PINTURA EPOXI 3 DEMÃOS</v>
          </cell>
          <cell r="C1909" t="str">
            <v xml:space="preserve">m2    </v>
          </cell>
          <cell r="D1909">
            <v>21.03</v>
          </cell>
          <cell r="E1909">
            <v>11.69</v>
          </cell>
          <cell r="F1909">
            <v>32.72</v>
          </cell>
        </row>
        <row r="1910">
          <cell r="A1910">
            <v>261003</v>
          </cell>
          <cell r="B1910" t="str">
            <v>EMASSAMENTO EPOXI 2 DEMÃOS</v>
          </cell>
          <cell r="C1910" t="str">
            <v xml:space="preserve">m2    </v>
          </cell>
          <cell r="D1910">
            <v>39.74</v>
          </cell>
          <cell r="E1910">
            <v>9.4700000000000006</v>
          </cell>
          <cell r="F1910">
            <v>49.21</v>
          </cell>
        </row>
        <row r="1911">
          <cell r="A1911">
            <v>261005</v>
          </cell>
          <cell r="B1911" t="str">
            <v>PINTURA COM SELADOR ACRILICO</v>
          </cell>
          <cell r="C1911" t="str">
            <v xml:space="preserve">m2    </v>
          </cell>
          <cell r="D1911">
            <v>1.1299999999999999</v>
          </cell>
          <cell r="E1911">
            <v>0.8</v>
          </cell>
          <cell r="F1911">
            <v>1.93</v>
          </cell>
        </row>
        <row r="1912">
          <cell r="A1912">
            <v>261006</v>
          </cell>
          <cell r="B1912" t="str">
            <v>PINTURA LATEX UMA DEMAO COM SELADOR</v>
          </cell>
          <cell r="C1912" t="str">
            <v xml:space="preserve">m2    </v>
          </cell>
          <cell r="D1912">
            <v>3.95</v>
          </cell>
          <cell r="E1912">
            <v>3.75</v>
          </cell>
          <cell r="F1912">
            <v>7.7</v>
          </cell>
        </row>
        <row r="1913">
          <cell r="A1913">
            <v>261008</v>
          </cell>
          <cell r="B1913" t="str">
            <v>FUNDO ANTICORROSIVO PARA ESQUADRIAS METÁLICAS</v>
          </cell>
          <cell r="C1913" t="str">
            <v xml:space="preserve">m2    </v>
          </cell>
          <cell r="D1913">
            <v>6.66</v>
          </cell>
          <cell r="E1913">
            <v>7.81</v>
          </cell>
          <cell r="F1913">
            <v>14.47</v>
          </cell>
        </row>
        <row r="1914">
          <cell r="A1914">
            <v>261009</v>
          </cell>
          <cell r="B1914" t="str">
            <v>FUNDO PRIMER PARA ESTRUTURA METALICA (2 DEMAOS)</v>
          </cell>
          <cell r="C1914" t="str">
            <v xml:space="preserve">m2    </v>
          </cell>
          <cell r="D1914">
            <v>11.82</v>
          </cell>
          <cell r="E1914">
            <v>3.23</v>
          </cell>
          <cell r="F1914">
            <v>15.05</v>
          </cell>
        </row>
        <row r="1915">
          <cell r="A1915">
            <v>261010</v>
          </cell>
          <cell r="B1915" t="str">
            <v>FUNDO ADERENTE PARA SUPERFÍCIES GALVANIZADAS - 1 DEMAO</v>
          </cell>
          <cell r="C1915" t="str">
            <v xml:space="preserve">m2    </v>
          </cell>
          <cell r="D1915">
            <v>2.88</v>
          </cell>
          <cell r="E1915">
            <v>4.33</v>
          </cell>
          <cell r="F1915">
            <v>7.21</v>
          </cell>
        </row>
        <row r="1916">
          <cell r="A1916">
            <v>261300</v>
          </cell>
          <cell r="B1916" t="str">
            <v>EMASSAMENTO COM MASSA PVA DUAS DEMAOS</v>
          </cell>
          <cell r="C1916" t="str">
            <v xml:space="preserve">m2    </v>
          </cell>
          <cell r="D1916">
            <v>2.09</v>
          </cell>
          <cell r="E1916">
            <v>7.93</v>
          </cell>
          <cell r="F1916">
            <v>10.02</v>
          </cell>
        </row>
        <row r="1917">
          <cell r="A1917">
            <v>261301</v>
          </cell>
          <cell r="B1917" t="str">
            <v>EMASSAMENTO COM MASSA PVA UMA DEMAO</v>
          </cell>
          <cell r="C1917" t="str">
            <v xml:space="preserve">m2    </v>
          </cell>
          <cell r="D1917">
            <v>1.34</v>
          </cell>
          <cell r="E1917">
            <v>5.51</v>
          </cell>
          <cell r="F1917">
            <v>6.85</v>
          </cell>
        </row>
        <row r="1918">
          <cell r="A1918">
            <v>261302</v>
          </cell>
          <cell r="B1918" t="str">
            <v>PINTURA LATEX DUAS DEMAOS COM SELADOR</v>
          </cell>
          <cell r="C1918" t="str">
            <v xml:space="preserve">m2    </v>
          </cell>
          <cell r="D1918">
            <v>5.08</v>
          </cell>
          <cell r="E1918">
            <v>5.43</v>
          </cell>
          <cell r="F1918">
            <v>10.51</v>
          </cell>
        </row>
        <row r="1919">
          <cell r="A1919">
            <v>261303</v>
          </cell>
          <cell r="B1919" t="str">
            <v>PINTURA LATEX TRES DEMAOS COM SELADOR</v>
          </cell>
          <cell r="C1919" t="str">
            <v xml:space="preserve">m2    </v>
          </cell>
          <cell r="D1919">
            <v>6.66</v>
          </cell>
          <cell r="E1919">
            <v>6.44</v>
          </cell>
          <cell r="F1919">
            <v>13.1</v>
          </cell>
        </row>
        <row r="1920">
          <cell r="A1920">
            <v>261304</v>
          </cell>
          <cell r="B1920" t="str">
            <v>EMASSAMENTO ACRILICO 2 DEMAOS</v>
          </cell>
          <cell r="C1920" t="str">
            <v xml:space="preserve">m2    </v>
          </cell>
          <cell r="D1920">
            <v>4.9400000000000004</v>
          </cell>
          <cell r="E1920">
            <v>9.4700000000000006</v>
          </cell>
          <cell r="F1920">
            <v>14.41</v>
          </cell>
        </row>
        <row r="1921">
          <cell r="A1921">
            <v>261305</v>
          </cell>
          <cell r="B1921" t="str">
            <v>EMASSAMENTO ACRÍLICO 1 DEMÃO EM PAREDE</v>
          </cell>
          <cell r="C1921" t="str">
            <v xml:space="preserve">m2    </v>
          </cell>
          <cell r="D1921">
            <v>3.18</v>
          </cell>
          <cell r="E1921">
            <v>6.59</v>
          </cell>
          <cell r="F1921">
            <v>9.77</v>
          </cell>
        </row>
        <row r="1922">
          <cell r="A1922">
            <v>261306</v>
          </cell>
          <cell r="B1922" t="str">
            <v>PINTURA PVA LATEX 1 DEMAO SEM SELADOR</v>
          </cell>
          <cell r="C1922" t="str">
            <v xml:space="preserve">m2    </v>
          </cell>
          <cell r="D1922">
            <v>2.37</v>
          </cell>
          <cell r="E1922">
            <v>2.85</v>
          </cell>
          <cell r="F1922">
            <v>5.22</v>
          </cell>
        </row>
        <row r="1923">
          <cell r="A1923">
            <v>261307</v>
          </cell>
          <cell r="B1923" t="str">
            <v>PINTURA PVA LATEX 2 DEMAOS SEM SELADOR</v>
          </cell>
          <cell r="C1923" t="str">
            <v xml:space="preserve">m2    </v>
          </cell>
          <cell r="D1923">
            <v>3.95</v>
          </cell>
          <cell r="E1923">
            <v>4.6399999999999997</v>
          </cell>
          <cell r="F1923">
            <v>8.59</v>
          </cell>
        </row>
        <row r="1924">
          <cell r="A1924">
            <v>261308</v>
          </cell>
          <cell r="B1924" t="str">
            <v>PINTURA PVA LATEX 3 DEMAOS SEM SELADOR</v>
          </cell>
          <cell r="C1924" t="str">
            <v xml:space="preserve">m2    </v>
          </cell>
          <cell r="D1924">
            <v>5.53</v>
          </cell>
          <cell r="E1924">
            <v>5.54</v>
          </cell>
          <cell r="F1924">
            <v>11.07</v>
          </cell>
        </row>
        <row r="1925">
          <cell r="A1925">
            <v>261401</v>
          </cell>
          <cell r="B1925" t="str">
            <v>EMASSAMENTO A OLEO EM PAREDES 2 DEMAOS</v>
          </cell>
          <cell r="C1925" t="str">
            <v xml:space="preserve">m2    </v>
          </cell>
          <cell r="D1925">
            <v>8.32</v>
          </cell>
          <cell r="E1925">
            <v>9.4700000000000006</v>
          </cell>
          <cell r="F1925">
            <v>17.79</v>
          </cell>
        </row>
        <row r="1926">
          <cell r="A1926">
            <v>261501</v>
          </cell>
          <cell r="B1926" t="str">
            <v>EMASSAMENTO/OLEO/ESQUADRIAS MADEIRA</v>
          </cell>
          <cell r="C1926" t="str">
            <v xml:space="preserve">m2    </v>
          </cell>
          <cell r="D1926">
            <v>6.68</v>
          </cell>
          <cell r="E1926">
            <v>9.4700000000000006</v>
          </cell>
          <cell r="F1926">
            <v>16.149999999999999</v>
          </cell>
        </row>
        <row r="1927">
          <cell r="A1927">
            <v>261502</v>
          </cell>
          <cell r="B1927" t="str">
            <v>PINTURA ESMALTE SEM FUNDO ANTICORROSIVO 2 DEMAOS</v>
          </cell>
          <cell r="C1927" t="str">
            <v xml:space="preserve">m2    </v>
          </cell>
          <cell r="D1927">
            <v>4.83</v>
          </cell>
          <cell r="E1927">
            <v>12.15</v>
          </cell>
          <cell r="F1927">
            <v>16.98</v>
          </cell>
        </row>
        <row r="1928">
          <cell r="A1928">
            <v>261503</v>
          </cell>
          <cell r="B1928" t="str">
            <v>PINTURA ESMALTE 2 DEMÃOS PARA ESQUADRIAS DE FERRO (SEM FUNDO ANTICORROSIVO)</v>
          </cell>
          <cell r="C1928" t="str">
            <v xml:space="preserve">m2    </v>
          </cell>
          <cell r="D1928">
            <v>4.74</v>
          </cell>
          <cell r="E1928">
            <v>10.46</v>
          </cell>
          <cell r="F1928">
            <v>15.2</v>
          </cell>
        </row>
        <row r="1929">
          <cell r="A1929">
            <v>261504</v>
          </cell>
          <cell r="B1929" t="str">
            <v>PINTURA ESMALTE 1 DEMÃO ESQUADRIA METALICA S/FUNDO ANTICORROSIVO</v>
          </cell>
          <cell r="C1929" t="str">
            <v xml:space="preserve">m2    </v>
          </cell>
          <cell r="D1929">
            <v>2.4300000000000002</v>
          </cell>
          <cell r="E1929">
            <v>7.81</v>
          </cell>
          <cell r="F1929">
            <v>10.24</v>
          </cell>
        </row>
        <row r="1930">
          <cell r="A1930">
            <v>261548</v>
          </cell>
          <cell r="B1930" t="str">
            <v>PINTURA ESMALTE 1 DEMÃO EM PAREDE SEM SELADOR</v>
          </cell>
          <cell r="C1930" t="str">
            <v xml:space="preserve">m2    </v>
          </cell>
          <cell r="D1930">
            <v>3.95</v>
          </cell>
          <cell r="E1930">
            <v>4.28</v>
          </cell>
          <cell r="F1930">
            <v>8.23</v>
          </cell>
        </row>
        <row r="1931">
          <cell r="A1931">
            <v>261550</v>
          </cell>
          <cell r="B1931" t="str">
            <v>PINTURA TINTA ESMALTE SINTETICO PARA PAREDES - 2 DEMÃOS C/SELADOR</v>
          </cell>
          <cell r="C1931" t="str">
            <v xml:space="preserve">m2    </v>
          </cell>
          <cell r="D1931">
            <v>7.62</v>
          </cell>
          <cell r="E1931">
            <v>7.27</v>
          </cell>
          <cell r="F1931">
            <v>14.89</v>
          </cell>
        </row>
        <row r="1932">
          <cell r="A1932">
            <v>261560</v>
          </cell>
          <cell r="B1932" t="str">
            <v>PINTURA ESMALTE SINTETICO 2 DEMÃOS EM ESQ. MADEIRA</v>
          </cell>
          <cell r="C1932" t="str">
            <v xml:space="preserve">m2    </v>
          </cell>
          <cell r="D1932">
            <v>7.73</v>
          </cell>
          <cell r="E1932">
            <v>12.15</v>
          </cell>
          <cell r="F1932">
            <v>19.88</v>
          </cell>
        </row>
        <row r="1933">
          <cell r="A1933">
            <v>261602</v>
          </cell>
          <cell r="B1933" t="str">
            <v>PINTURA TINTA ESMALTE PARA ESQUADRIAS DE FERRO C  FUNDO ANTICORROSIVO</v>
          </cell>
          <cell r="C1933" t="str">
            <v xml:space="preserve">m2    </v>
          </cell>
          <cell r="D1933">
            <v>11.25</v>
          </cell>
          <cell r="E1933">
            <v>12.15</v>
          </cell>
          <cell r="F1933">
            <v>23.4</v>
          </cell>
        </row>
        <row r="1934">
          <cell r="A1934">
            <v>261603</v>
          </cell>
          <cell r="B1934" t="str">
            <v>PINTURA TINTA GRAFITE PARA ESQUADRIA DE FERRO (DUPLA FUNÇÃO - FUNDO E ACABAMENTO)</v>
          </cell>
          <cell r="C1934" t="str">
            <v xml:space="preserve">m2    </v>
          </cell>
          <cell r="D1934">
            <v>5.64</v>
          </cell>
          <cell r="E1934">
            <v>12.15</v>
          </cell>
          <cell r="F1934">
            <v>17.79</v>
          </cell>
        </row>
        <row r="1935">
          <cell r="A1935">
            <v>261605</v>
          </cell>
          <cell r="B1935" t="str">
            <v>PINTURA DE QUADRO NEGRO COM EMASSAMENTO (INCLUSIVE MOLDURA/PORTA GIZ) - 5,00X1,20M</v>
          </cell>
          <cell r="C1935" t="str">
            <v xml:space="preserve">Un    </v>
          </cell>
          <cell r="D1935">
            <v>145.66999999999999</v>
          </cell>
          <cell r="E1935">
            <v>120.81</v>
          </cell>
          <cell r="F1935">
            <v>266.48</v>
          </cell>
        </row>
        <row r="1936">
          <cell r="A1936">
            <v>261606</v>
          </cell>
          <cell r="B1936" t="str">
            <v xml:space="preserve">PINTURA DE QUADRO NEGRO COM EMASSAMENTO (INCLUSIVE MOLDURA/PORTA GIZ) </v>
          </cell>
          <cell r="C1936" t="str">
            <v xml:space="preserve">m2    </v>
          </cell>
          <cell r="D1936">
            <v>24.29</v>
          </cell>
          <cell r="E1936">
            <v>20.14</v>
          </cell>
          <cell r="F1936">
            <v>44.43</v>
          </cell>
        </row>
        <row r="1937">
          <cell r="A1937">
            <v>261607</v>
          </cell>
          <cell r="B1937" t="str">
            <v>PINTURA CERAMICA P/BEIRAL</v>
          </cell>
          <cell r="C1937" t="str">
            <v xml:space="preserve">m2    </v>
          </cell>
          <cell r="D1937">
            <v>4.3</v>
          </cell>
          <cell r="E1937">
            <v>35.94</v>
          </cell>
          <cell r="F1937">
            <v>40.24</v>
          </cell>
        </row>
        <row r="1938">
          <cell r="A1938">
            <v>261609</v>
          </cell>
          <cell r="B1938" t="str">
            <v>PINTURA ESMALTE ALQUIDICO ESTRUTURA METALICA 2 DEMAOS</v>
          </cell>
          <cell r="C1938" t="str">
            <v xml:space="preserve">m2    </v>
          </cell>
          <cell r="D1938">
            <v>9.9499999999999993</v>
          </cell>
          <cell r="E1938">
            <v>3.23</v>
          </cell>
          <cell r="F1938">
            <v>13.18</v>
          </cell>
        </row>
        <row r="1939">
          <cell r="A1939">
            <v>261610</v>
          </cell>
          <cell r="B1939" t="str">
            <v>PINTURA ESMALTE ALQUIDICO ESTRUTURA METALICA 1 DEMAO</v>
          </cell>
          <cell r="C1939" t="str">
            <v xml:space="preserve">m2    </v>
          </cell>
          <cell r="D1939">
            <v>6.28</v>
          </cell>
          <cell r="E1939">
            <v>1.93</v>
          </cell>
          <cell r="F1939">
            <v>8.2100000000000009</v>
          </cell>
        </row>
        <row r="1940">
          <cell r="A1940">
            <v>261611</v>
          </cell>
          <cell r="B1940" t="str">
            <v>PINTURA  ALQUÍDICA BRILHANTE DUPLA FUNÇÃO 2 DEMÃOS = 50 MÍCRONS</v>
          </cell>
          <cell r="C1940" t="str">
            <v xml:space="preserve">m2    </v>
          </cell>
          <cell r="D1940">
            <v>9.34</v>
          </cell>
          <cell r="E1940">
            <v>3.23</v>
          </cell>
          <cell r="F1940">
            <v>12.57</v>
          </cell>
        </row>
        <row r="1941">
          <cell r="A1941">
            <v>261620</v>
          </cell>
          <cell r="B1941" t="str">
            <v>LETREIRO MÉDIO A GRANDE PORTE EM PAREDE FEITO A PINCEL</v>
          </cell>
          <cell r="C1941" t="str">
            <v xml:space="preserve">m2    </v>
          </cell>
          <cell r="D1941">
            <v>2.41</v>
          </cell>
          <cell r="E1941">
            <v>107.32</v>
          </cell>
          <cell r="F1941">
            <v>109.73</v>
          </cell>
        </row>
        <row r="1942">
          <cell r="A1942">
            <v>261623</v>
          </cell>
          <cell r="B1942" t="str">
            <v>LETREIRO PEQUENO PORTE A PINCEL EM PAREDE E PORTAS</v>
          </cell>
          <cell r="C1942" t="str">
            <v xml:space="preserve">m2    </v>
          </cell>
          <cell r="D1942">
            <v>3.62</v>
          </cell>
          <cell r="E1942">
            <v>248.08</v>
          </cell>
          <cell r="F1942">
            <v>251.7</v>
          </cell>
        </row>
        <row r="1943">
          <cell r="A1943">
            <v>261700</v>
          </cell>
          <cell r="B1943" t="str">
            <v>DEMARCAÇÃO DE QUADRA/VAGAS COM TINTA POLIESPORTIVA</v>
          </cell>
          <cell r="C1943" t="str">
            <v xml:space="preserve">m     </v>
          </cell>
          <cell r="D1943">
            <v>0.71</v>
          </cell>
          <cell r="E1943">
            <v>8.16</v>
          </cell>
          <cell r="F1943">
            <v>8.8699999999999992</v>
          </cell>
        </row>
        <row r="1944">
          <cell r="A1944">
            <v>261703</v>
          </cell>
          <cell r="B1944" t="str">
            <v>PINTURA TINTA POLIESPORTIVA - 2 DEMÃOS (PISOS E CIMENTADOS)</v>
          </cell>
          <cell r="C1944" t="str">
            <v xml:space="preserve">m2    </v>
          </cell>
          <cell r="D1944">
            <v>4.0599999999999996</v>
          </cell>
          <cell r="E1944">
            <v>7.27</v>
          </cell>
          <cell r="F1944">
            <v>11.33</v>
          </cell>
        </row>
        <row r="1945">
          <cell r="A1945">
            <v>189</v>
          </cell>
          <cell r="B1945" t="str">
            <v>DIVERSOS</v>
          </cell>
        </row>
        <row r="1946">
          <cell r="A1946">
            <v>270000</v>
          </cell>
          <cell r="B1946" t="str">
            <v>DIVERSOS</v>
          </cell>
          <cell r="D1946">
            <v>0</v>
          </cell>
          <cell r="E1946">
            <v>0</v>
          </cell>
          <cell r="F1946">
            <v>0</v>
          </cell>
        </row>
        <row r="1947">
          <cell r="A1947">
            <v>270105</v>
          </cell>
          <cell r="B1947" t="str">
            <v>PLANTIO GRAMA BATATAIS PLACA C/ M.O. IRRIG.P/CAMPO FUTEBOL (ADUBO/ROLO/ETC) (OC) A&lt;11.000M2</v>
          </cell>
          <cell r="C1947" t="str">
            <v xml:space="preserve">m2    </v>
          </cell>
          <cell r="D1947">
            <v>9.7200000000000006</v>
          </cell>
          <cell r="E1947">
            <v>0</v>
          </cell>
          <cell r="F1947">
            <v>9.7200000000000006</v>
          </cell>
        </row>
        <row r="1948">
          <cell r="A1948">
            <v>270202</v>
          </cell>
          <cell r="B1948" t="str">
            <v>PLANTIO GRAMA BATATAIS MUDA C/ M.O. IRRIG. ADUBO E TERRA VEG.(OC) A&lt;11.000M2</v>
          </cell>
          <cell r="C1948" t="str">
            <v xml:space="preserve">m2    </v>
          </cell>
          <cell r="D1948">
            <v>5.36</v>
          </cell>
          <cell r="E1948">
            <v>7.65</v>
          </cell>
          <cell r="F1948">
            <v>13.01</v>
          </cell>
        </row>
        <row r="1949">
          <cell r="A1949">
            <v>270205</v>
          </cell>
          <cell r="B1949" t="str">
            <v>GRADE PROTEÇÃO 50X50CM EM CAIBRO COM H=1,70M E RIPAS ESPAÇADAS EM 17CM - PARA MUDA DE ÁRVORE</v>
          </cell>
          <cell r="C1949" t="str">
            <v xml:space="preserve">Un    </v>
          </cell>
          <cell r="D1949">
            <v>209.76</v>
          </cell>
          <cell r="E1949">
            <v>31.2</v>
          </cell>
          <cell r="F1949">
            <v>240.96</v>
          </cell>
        </row>
        <row r="1950">
          <cell r="A1950">
            <v>270206</v>
          </cell>
          <cell r="B1950" t="str">
            <v>IRRIGACAO PARA 30 DIAS / AREA PLANTADA</v>
          </cell>
          <cell r="C1950" t="str">
            <v xml:space="preserve">m2    </v>
          </cell>
          <cell r="D1950">
            <v>1.1200000000000001</v>
          </cell>
          <cell r="E1950">
            <v>0.95</v>
          </cell>
          <cell r="F1950">
            <v>2.0699999999999998</v>
          </cell>
        </row>
        <row r="1951">
          <cell r="A1951">
            <v>270207</v>
          </cell>
          <cell r="B1951" t="str">
            <v>PLANTIO GRAMA BATATAIS PLACA C/ M.O. IRRIG.ADUBO,TER.VEG.(OC) A&lt;11.000M2</v>
          </cell>
          <cell r="C1951" t="str">
            <v xml:space="preserve">m2    </v>
          </cell>
          <cell r="D1951">
            <v>8.17</v>
          </cell>
          <cell r="E1951">
            <v>5.33</v>
          </cell>
          <cell r="F1951">
            <v>13.5</v>
          </cell>
        </row>
        <row r="1952">
          <cell r="A1952">
            <v>270210</v>
          </cell>
          <cell r="B1952" t="str">
            <v>PLANTIO GRAMA ESMERALDA PLACA C/ M.O. IRRIG., ADUBO,TERRA VEGETAL (O.C.) A&lt;11.000,00M2</v>
          </cell>
          <cell r="C1952" t="str">
            <v xml:space="preserve">m2    </v>
          </cell>
          <cell r="D1952">
            <v>14.18</v>
          </cell>
          <cell r="E1952">
            <v>4.79</v>
          </cell>
          <cell r="F1952">
            <v>18.97</v>
          </cell>
        </row>
        <row r="1953">
          <cell r="A1953">
            <v>270211</v>
          </cell>
          <cell r="B1953" t="str">
            <v>ABERTURA DE CAVA 60X60X60CM C/ ADUBAÇÃO E PLANTIO DE FOLHAGEM,ARBUSTO, ÁRVORE OU PALMEIRA C/ H=0,50 A 0,70M - EXCLUSO O CUSTO DE AQUISIÇÃO DA MUDA</v>
          </cell>
          <cell r="C1953" t="str">
            <v xml:space="preserve">un    </v>
          </cell>
          <cell r="D1953">
            <v>1.61</v>
          </cell>
          <cell r="E1953">
            <v>10.3</v>
          </cell>
          <cell r="F1953">
            <v>11.91</v>
          </cell>
        </row>
        <row r="1954">
          <cell r="A1954">
            <v>270212</v>
          </cell>
          <cell r="B1954" t="str">
            <v>ABERTURA DE CAVA 80X80X80CM C/ ADUBAÇÃO E PLANTIO DE ARBUSTO, ÁRVORE OU PALMEIRA C/ H=0,70 A 2,00M - EXCLUSO O CUSTO DE AQUISIÇÃO DA MUDA</v>
          </cell>
          <cell r="C1954" t="str">
            <v xml:space="preserve">un    </v>
          </cell>
          <cell r="D1954">
            <v>9.98</v>
          </cell>
          <cell r="E1954">
            <v>24.8</v>
          </cell>
          <cell r="F1954">
            <v>34.78</v>
          </cell>
        </row>
        <row r="1955">
          <cell r="A1955">
            <v>270213</v>
          </cell>
          <cell r="B1955" t="str">
            <v>PREPARAÇÃO C/ ADUBAÇÃO DO TERRENO EM FORMA DE CANTEIRO E PLANTIO DE FORRAÇÃO AMBOS C/PROFUNDIDADE DE 30 CM - EXCLUSO O CUSTO DE AQUISIÇÃO DA MUDA</v>
          </cell>
          <cell r="C1955" t="str">
            <v xml:space="preserve">m2    </v>
          </cell>
          <cell r="D1955">
            <v>2.97</v>
          </cell>
          <cell r="E1955">
            <v>11.56</v>
          </cell>
          <cell r="F1955">
            <v>14.53</v>
          </cell>
        </row>
        <row r="1956">
          <cell r="A1956">
            <v>270215</v>
          </cell>
          <cell r="B1956" t="str">
            <v>PAVIMENTO EM CONCRETO TIPO CONCREGRAMA/PISOGRAMA/PATIOGRAMA ( PLANTIO DA GRAMA INCLUSO)</v>
          </cell>
          <cell r="C1956" t="str">
            <v xml:space="preserve">m2    </v>
          </cell>
          <cell r="D1956">
            <v>65.52</v>
          </cell>
          <cell r="E1956">
            <v>8.06</v>
          </cell>
          <cell r="F1956">
            <v>73.58</v>
          </cell>
        </row>
        <row r="1957">
          <cell r="A1957">
            <v>270230</v>
          </cell>
          <cell r="B1957" t="str">
            <v>PAVIMENTO INTERTRAVADO ESPESSURA DE 4CM E FCK = 20 MPA</v>
          </cell>
          <cell r="C1957" t="str">
            <v xml:space="preserve">m2    </v>
          </cell>
          <cell r="D1957">
            <v>63.34</v>
          </cell>
          <cell r="E1957">
            <v>8.17</v>
          </cell>
          <cell r="F1957">
            <v>71.510000000000005</v>
          </cell>
        </row>
        <row r="1958">
          <cell r="A1958">
            <v>270232</v>
          </cell>
          <cell r="B1958" t="str">
            <v>PAVIMENTO INTERTRAVADO ESPESSURA DE 6CM E FCK = 35 MPA</v>
          </cell>
          <cell r="C1958" t="str">
            <v xml:space="preserve">m2    </v>
          </cell>
          <cell r="D1958">
            <v>79.31</v>
          </cell>
          <cell r="E1958">
            <v>8.17</v>
          </cell>
          <cell r="F1958">
            <v>87.48</v>
          </cell>
        </row>
        <row r="1959">
          <cell r="A1959">
            <v>270234</v>
          </cell>
          <cell r="B1959" t="str">
            <v>PAVIMENTO INTERTRAVADO ESPESSURA DE 8CM E FCK = 35 MPA</v>
          </cell>
          <cell r="C1959" t="str">
            <v xml:space="preserve">m2    </v>
          </cell>
          <cell r="D1959">
            <v>85.98</v>
          </cell>
          <cell r="E1959">
            <v>8.17</v>
          </cell>
          <cell r="F1959">
            <v>94.15</v>
          </cell>
        </row>
        <row r="1960">
          <cell r="A1960">
            <v>270236</v>
          </cell>
          <cell r="B1960" t="str">
            <v>PAVIMENTO INTERTRAVADO ESPESSURA DE 10CM E FCK = 35 MPA</v>
          </cell>
          <cell r="C1960" t="str">
            <v xml:space="preserve">m2    </v>
          </cell>
          <cell r="D1960">
            <v>98.77</v>
          </cell>
          <cell r="E1960">
            <v>8.17</v>
          </cell>
          <cell r="F1960">
            <v>106.94</v>
          </cell>
        </row>
        <row r="1961">
          <cell r="A1961">
            <v>270501</v>
          </cell>
          <cell r="B1961" t="str">
            <v>LIMPEZA FINAL DE OBRA - (OBRAS CIVIS)</v>
          </cell>
          <cell r="C1961" t="str">
            <v xml:space="preserve">m2    </v>
          </cell>
          <cell r="D1961">
            <v>1.58</v>
          </cell>
          <cell r="E1961">
            <v>1.67</v>
          </cell>
          <cell r="F1961">
            <v>3.25</v>
          </cell>
        </row>
        <row r="1962">
          <cell r="A1962">
            <v>270502</v>
          </cell>
          <cell r="B1962" t="str">
            <v>LIMPEZA COM ÁCIDO MURIÁTICO (1:20), NEUTRALIZADO COM DETERGENTE AMONIACAL (HIDRÓXIDO DE AMÔNIO) (1:10)</v>
          </cell>
          <cell r="C1962" t="str">
            <v xml:space="preserve">m2    </v>
          </cell>
          <cell r="D1962">
            <v>1.48</v>
          </cell>
          <cell r="E1962">
            <v>1.5</v>
          </cell>
          <cell r="F1962">
            <v>2.98</v>
          </cell>
        </row>
        <row r="1963">
          <cell r="A1963">
            <v>270503</v>
          </cell>
          <cell r="B1963" t="str">
            <v>PAVIMENTO INTERTRAVADO SEXTAVADO (BLOKRET) - 8 CM PRE-FABR.FCK 22 MPA</v>
          </cell>
          <cell r="C1963" t="str">
            <v xml:space="preserve">m2    </v>
          </cell>
          <cell r="D1963">
            <v>94.03</v>
          </cell>
          <cell r="E1963">
            <v>8.17</v>
          </cell>
          <cell r="F1963">
            <v>102.2</v>
          </cell>
        </row>
        <row r="1964">
          <cell r="A1964">
            <v>270504</v>
          </cell>
          <cell r="B1964" t="str">
            <v>PAVIMENTO INTERTRAVADO SEXTAVADO (BLOKRET) - 6 CM PRE-FABR.FCK 18 MPA</v>
          </cell>
          <cell r="C1964" t="str">
            <v xml:space="preserve">m2    </v>
          </cell>
          <cell r="D1964">
            <v>78.38</v>
          </cell>
          <cell r="E1964">
            <v>8.17</v>
          </cell>
          <cell r="F1964">
            <v>86.55</v>
          </cell>
        </row>
        <row r="1965">
          <cell r="A1965">
            <v>270601</v>
          </cell>
          <cell r="B1965" t="str">
            <v>PAVIMENTO INTERTRAVADO SEXTAVADO (BLOKRET) - 10 CM FCK=35 MPA PRE-FABR.</v>
          </cell>
          <cell r="C1965" t="str">
            <v xml:space="preserve">m2    </v>
          </cell>
          <cell r="D1965">
            <v>109.38</v>
          </cell>
          <cell r="E1965">
            <v>8.17</v>
          </cell>
          <cell r="F1965">
            <v>117.55</v>
          </cell>
        </row>
        <row r="1966">
          <cell r="A1966">
            <v>270602</v>
          </cell>
          <cell r="B1966" t="str">
            <v>CALCAMENTO COM PARALELEPIPEDO</v>
          </cell>
          <cell r="C1966" t="str">
            <v xml:space="preserve">m2    </v>
          </cell>
          <cell r="D1966">
            <v>72.33</v>
          </cell>
          <cell r="E1966">
            <v>11.04</v>
          </cell>
          <cell r="F1966">
            <v>83.37</v>
          </cell>
        </row>
        <row r="1967">
          <cell r="A1967">
            <v>270603</v>
          </cell>
          <cell r="B1967" t="str">
            <v>REDE PROTECAO DE NYLON COM GANCHOS E BUCHAS S8</v>
          </cell>
          <cell r="C1967" t="str">
            <v xml:space="preserve">m2    </v>
          </cell>
          <cell r="D1967">
            <v>32.08</v>
          </cell>
          <cell r="E1967">
            <v>0</v>
          </cell>
          <cell r="F1967">
            <v>32.08</v>
          </cell>
        </row>
        <row r="1968">
          <cell r="A1968">
            <v>270619</v>
          </cell>
          <cell r="B1968" t="str">
            <v>ARAME FARPADO 3 FIOS EM ALAMBRADO E/OU MURO EXISTENTES</v>
          </cell>
          <cell r="C1968" t="str">
            <v xml:space="preserve">M     </v>
          </cell>
          <cell r="D1968">
            <v>3.23</v>
          </cell>
          <cell r="E1968">
            <v>1.97</v>
          </cell>
          <cell r="F1968">
            <v>5.2</v>
          </cell>
        </row>
        <row r="1969">
          <cell r="A1969">
            <v>270620</v>
          </cell>
          <cell r="B1969" t="str">
            <v xml:space="preserve">ALAMBRADO (2ª OPÇÃO) EM POSTE DE CONCRETO DUPLO T 150X7M / TUBO INDUSTRIAL 2"#2,28 / TELA MALHA 4" FIO 12 </v>
          </cell>
          <cell r="C1969" t="str">
            <v xml:space="preserve">m2    </v>
          </cell>
          <cell r="D1969">
            <v>90.95</v>
          </cell>
          <cell r="E1969">
            <v>1.92</v>
          </cell>
          <cell r="F1969">
            <v>92.87</v>
          </cell>
        </row>
        <row r="1970">
          <cell r="A1970">
            <v>270621</v>
          </cell>
          <cell r="B1970" t="str">
            <v>ALAMBRADO EM TUBO INDUSTRIAL 2"#2,28 E TELA MALHA 4" FIO 12 (QUADRA ESPORTE EXISTENTE) SEM PINTURA</v>
          </cell>
          <cell r="C1970" t="str">
            <v xml:space="preserve">m2    </v>
          </cell>
          <cell r="D1970">
            <v>118.78</v>
          </cell>
          <cell r="E1970">
            <v>3.95</v>
          </cell>
          <cell r="F1970">
            <v>122.73</v>
          </cell>
        </row>
        <row r="1971">
          <cell r="A1971">
            <v>270701</v>
          </cell>
          <cell r="B1971" t="str">
            <v>ALAMBRADO CANO FERRO GALVANIZADO 2" E TELA H=2M PADRÃO GOINFRA</v>
          </cell>
          <cell r="C1971" t="str">
            <v xml:space="preserve">m     </v>
          </cell>
          <cell r="D1971">
            <v>643.97</v>
          </cell>
          <cell r="E1971">
            <v>48.72</v>
          </cell>
          <cell r="F1971">
            <v>692.69</v>
          </cell>
        </row>
        <row r="1972">
          <cell r="A1972">
            <v>270702</v>
          </cell>
          <cell r="B1972" t="str">
            <v>ALAMBRADO COM POSTE DE CONCRETO E CINTA ARMADA PADRÃO GOINFRA</v>
          </cell>
          <cell r="C1972" t="str">
            <v xml:space="preserve">m     </v>
          </cell>
          <cell r="D1972">
            <v>161.21</v>
          </cell>
          <cell r="E1972">
            <v>47.81</v>
          </cell>
          <cell r="F1972">
            <v>209.02</v>
          </cell>
        </row>
        <row r="1973">
          <cell r="A1973">
            <v>270704</v>
          </cell>
          <cell r="B1973" t="str">
            <v>CERCA PROVISÓRIA EM MADEIRA ROLIÇA ( EUCALIPTO SEM TRATAMENTO) H = 1,70M, COM 9 FIOS DE ARAME FARPADO - POSTE ESTICADOR A CADA 25 M E ESPAÇAMENTO ENTRE POSTES = 2,50 M</v>
          </cell>
          <cell r="C1973" t="str">
            <v xml:space="preserve">m     </v>
          </cell>
          <cell r="D1973">
            <v>13.78</v>
          </cell>
          <cell r="E1973">
            <v>12.16</v>
          </cell>
          <cell r="F1973">
            <v>25.94</v>
          </cell>
        </row>
        <row r="1974">
          <cell r="A1974">
            <v>270705</v>
          </cell>
          <cell r="B1974" t="str">
            <v>CERCA EM MADEIRA ROLIÇA (EUCALIPTO COM TRATAMENTO ) COM H=1,70 M E 9 FIOS DE ARAME FARPADO - POSTE ESTICADOR A CADA 25 M  E ESPAÇAMENTO ENTRE POSTES = 2,50 M</v>
          </cell>
          <cell r="C1974" t="str">
            <v xml:space="preserve">m     </v>
          </cell>
          <cell r="D1974">
            <v>27.98</v>
          </cell>
          <cell r="E1974">
            <v>12.16</v>
          </cell>
          <cell r="F1974">
            <v>40.14</v>
          </cell>
        </row>
        <row r="1975">
          <cell r="A1975">
            <v>270720</v>
          </cell>
          <cell r="B1975" t="str">
            <v>GRADIL EM AÇO GALVANIZADO, ELETROSOLDADO, COM PINTURA ELETROSTÁTICA EM POLIÉSTER, MALHA 5X20 CM; FIO 5,0 MM, L=2,50 M E H = 2,03 M - NYLOFOR OU EQUIVALENTE</v>
          </cell>
          <cell r="C1975" t="str">
            <v xml:space="preserve">m     </v>
          </cell>
          <cell r="D1975">
            <v>376.2</v>
          </cell>
          <cell r="E1975">
            <v>39.19</v>
          </cell>
          <cell r="F1975">
            <v>415.39</v>
          </cell>
        </row>
        <row r="1976">
          <cell r="A1976">
            <v>270802</v>
          </cell>
          <cell r="B1976" t="str">
            <v>MASTROS PARA BANDEIRAS EM  FERRO GALVANIZADO (ASSENTADOS/PINTADOS) -  3 UNIDADES</v>
          </cell>
          <cell r="C1976" t="str">
            <v xml:space="preserve">CJ    </v>
          </cell>
          <cell r="D1976">
            <v>2475.81</v>
          </cell>
          <cell r="E1976">
            <v>83.54</v>
          </cell>
          <cell r="F1976">
            <v>2559.35</v>
          </cell>
        </row>
        <row r="1977">
          <cell r="A1977">
            <v>270804</v>
          </cell>
          <cell r="B1977" t="str">
            <v>PLACA DE INAUGURAÇÃO AÇO ESCOVADO 60 X 120 CM</v>
          </cell>
          <cell r="C1977" t="str">
            <v xml:space="preserve">un    </v>
          </cell>
          <cell r="D1977">
            <v>1482.53</v>
          </cell>
          <cell r="E1977">
            <v>4.49</v>
          </cell>
          <cell r="F1977">
            <v>1487.02</v>
          </cell>
        </row>
        <row r="1978">
          <cell r="A1978">
            <v>270805</v>
          </cell>
          <cell r="B1978" t="str">
            <v>PLACA DE INAUGURAÇÃO EM DURALUMÍNIO 42 X 60 CM</v>
          </cell>
          <cell r="C1978" t="str">
            <v xml:space="preserve">Un    </v>
          </cell>
          <cell r="D1978">
            <v>800.37</v>
          </cell>
          <cell r="E1978">
            <v>4.49</v>
          </cell>
          <cell r="F1978">
            <v>804.86</v>
          </cell>
        </row>
        <row r="1979">
          <cell r="A1979">
            <v>270806</v>
          </cell>
          <cell r="B1979" t="str">
            <v>PLACA DE INAUGURAÇÃO EM DURALUMÍNIO 80 X 60 CM</v>
          </cell>
          <cell r="C1979" t="str">
            <v xml:space="preserve">Un    </v>
          </cell>
          <cell r="D1979">
            <v>1485.78</v>
          </cell>
          <cell r="E1979">
            <v>4.49</v>
          </cell>
          <cell r="F1979">
            <v>1490.27</v>
          </cell>
        </row>
        <row r="1980">
          <cell r="A1980">
            <v>270807</v>
          </cell>
          <cell r="B1980" t="str">
            <v>PLACA INAUGURACAO ACO INOXIDAVEL  (60X40)</v>
          </cell>
          <cell r="C1980" t="str">
            <v xml:space="preserve">Un    </v>
          </cell>
          <cell r="D1980">
            <v>631.12</v>
          </cell>
          <cell r="E1980">
            <v>6.69</v>
          </cell>
          <cell r="F1980">
            <v>637.80999999999995</v>
          </cell>
        </row>
        <row r="1981">
          <cell r="A1981">
            <v>270808</v>
          </cell>
          <cell r="B1981" t="str">
            <v>PLACA INAUGURACAO ACO INOXIDAVEL (40 X 25)</v>
          </cell>
          <cell r="C1981" t="str">
            <v xml:space="preserve">Un    </v>
          </cell>
          <cell r="D1981">
            <v>377.46</v>
          </cell>
          <cell r="E1981">
            <v>6.69</v>
          </cell>
          <cell r="F1981">
            <v>384.15</v>
          </cell>
        </row>
        <row r="1982">
          <cell r="A1982">
            <v>270809</v>
          </cell>
          <cell r="B1982" t="str">
            <v>PLACA DE INAUGURACAO ACO ESCOVADO 42X60 CM</v>
          </cell>
          <cell r="C1982" t="str">
            <v xml:space="preserve">Un    </v>
          </cell>
          <cell r="D1982">
            <v>527.44000000000005</v>
          </cell>
          <cell r="E1982">
            <v>4.49</v>
          </cell>
          <cell r="F1982">
            <v>531.92999999999995</v>
          </cell>
        </row>
        <row r="1983">
          <cell r="A1983">
            <v>270810</v>
          </cell>
          <cell r="B1983" t="str">
            <v>PLACA DE INAUGURACAO ACO ESCOVADO 80 X 60 CM</v>
          </cell>
          <cell r="C1983" t="str">
            <v xml:space="preserve">Un    </v>
          </cell>
          <cell r="D1983">
            <v>878.76</v>
          </cell>
          <cell r="E1983">
            <v>4.49</v>
          </cell>
          <cell r="F1983">
            <v>883.25</v>
          </cell>
        </row>
        <row r="1984">
          <cell r="A1984">
            <v>270811</v>
          </cell>
          <cell r="B1984" t="str">
            <v>OBELISCO PARA PLACA DE INAUGURAÇÃO - PADRÃO GOINFRA</v>
          </cell>
          <cell r="C1984" t="str">
            <v xml:space="preserve">Un    </v>
          </cell>
          <cell r="D1984">
            <v>251.67</v>
          </cell>
          <cell r="E1984">
            <v>360.33</v>
          </cell>
          <cell r="F1984">
            <v>612</v>
          </cell>
        </row>
        <row r="1985">
          <cell r="A1985">
            <v>270889</v>
          </cell>
          <cell r="B1985" t="str">
            <v>SUPORTE PADRÃO PARA TABELA BASQUETE EM "U" ENRIJECIDO- 2 UNID. (ASSENTADOS/PINTADOS)</v>
          </cell>
          <cell r="C1985" t="str">
            <v xml:space="preserve">CJ    </v>
          </cell>
          <cell r="D1985">
            <v>7104.69</v>
          </cell>
          <cell r="E1985">
            <v>821.53</v>
          </cell>
          <cell r="F1985">
            <v>7926.22</v>
          </cell>
        </row>
        <row r="1986">
          <cell r="A1986">
            <v>270890</v>
          </cell>
          <cell r="B1986" t="str">
            <v>SUPORTE ARTICULÁVEL EM TUBO INDUSTRIAL PARA TABELA BASQUETE (ASSENT./PINTADOS)- 2 UNID.</v>
          </cell>
          <cell r="C1986" t="str">
            <v xml:space="preserve">CJ    </v>
          </cell>
          <cell r="D1986">
            <v>10919.28</v>
          </cell>
          <cell r="E1986">
            <v>486.74</v>
          </cell>
          <cell r="F1986">
            <v>11406.02</v>
          </cell>
        </row>
        <row r="1987">
          <cell r="A1987">
            <v>270891</v>
          </cell>
          <cell r="B1987" t="str">
            <v>SUPORTE EM TUBO INDUSTRIAL REMOVÍVEL PARA TABELA DE BASQUETE - 2 UNID.(ASSENT./PINTADOS)</v>
          </cell>
          <cell r="C1987" t="str">
            <v xml:space="preserve">CJ    </v>
          </cell>
          <cell r="D1987">
            <v>4807.72</v>
          </cell>
          <cell r="E1987">
            <v>518.78</v>
          </cell>
          <cell r="F1987">
            <v>5326.5</v>
          </cell>
        </row>
        <row r="1988">
          <cell r="A1988">
            <v>270892</v>
          </cell>
          <cell r="B1988" t="str">
            <v>SUPORTE EM FERRO GALVANIZADO REMOVÍVEL PARA TABELA BASQUETE (ASSENT./PINTADOS) - 2 UNID.</v>
          </cell>
          <cell r="C1988" t="str">
            <v xml:space="preserve">CJ    </v>
          </cell>
          <cell r="D1988">
            <v>12646</v>
          </cell>
          <cell r="E1988">
            <v>596.51</v>
          </cell>
          <cell r="F1988">
            <v>13242.51</v>
          </cell>
        </row>
        <row r="1989">
          <cell r="A1989">
            <v>271098</v>
          </cell>
          <cell r="B1989" t="str">
            <v xml:space="preserve">TABELA PARA BASQUETE ESTRUT. METÁLICA E MADEIRA DE LEI ASSENT./PINTADAS COM ARO FLEXÍVEL - 2 UNID. </v>
          </cell>
          <cell r="C1989" t="str">
            <v xml:space="preserve">CJ    </v>
          </cell>
          <cell r="D1989">
            <v>3631.7</v>
          </cell>
          <cell r="E1989">
            <v>159.44</v>
          </cell>
          <cell r="F1989">
            <v>3791.14</v>
          </cell>
        </row>
        <row r="1990">
          <cell r="A1990">
            <v>271099</v>
          </cell>
          <cell r="B1990" t="str">
            <v>TABELA PARA BASQUETE ESTRUTURA METÁLICA E COMPENSADO (ASSENT./PINTADAS) ARO METÁLICO - 2 UNID.</v>
          </cell>
          <cell r="C1990" t="str">
            <v xml:space="preserve">CJ    </v>
          </cell>
          <cell r="D1990">
            <v>2369.1799999999998</v>
          </cell>
          <cell r="E1990">
            <v>159.44</v>
          </cell>
          <cell r="F1990">
            <v>2528.62</v>
          </cell>
        </row>
        <row r="1991">
          <cell r="A1991">
            <v>271100</v>
          </cell>
          <cell r="B1991" t="str">
            <v>TABELA PARA BASQUETE ESTRUTURA METÁLICA COMPENSADO (ASSENT./PINTADAS) ARO FLEXÍVEL - 2 UNID.</v>
          </cell>
          <cell r="C1991" t="str">
            <v xml:space="preserve">CJ    </v>
          </cell>
          <cell r="D1991">
            <v>4214.01</v>
          </cell>
          <cell r="E1991">
            <v>159.44</v>
          </cell>
          <cell r="F1991">
            <v>4373.45</v>
          </cell>
        </row>
        <row r="1992">
          <cell r="A1992">
            <v>271101</v>
          </cell>
          <cell r="B1992" t="str">
            <v>TRAVES FERRO GALVANIZADO PARA FUTEBOL DE SALÃO PINTADAS - 3,00 x 2,00M - 2 UNID.</v>
          </cell>
          <cell r="C1992" t="str">
            <v xml:space="preserve">CJ    </v>
          </cell>
          <cell r="D1992">
            <v>5508.95</v>
          </cell>
          <cell r="E1992">
            <v>113.51</v>
          </cell>
          <cell r="F1992">
            <v>5622.46</v>
          </cell>
        </row>
        <row r="1993">
          <cell r="A1993">
            <v>271102</v>
          </cell>
          <cell r="B1993" t="str">
            <v>TABELA PARA BASQUETE ESTRUTURA METÁLICA MADEIRA DE LEI (ASSENT./PINTADAS) ARO METÁLICO - 2 UNID.</v>
          </cell>
          <cell r="C1993" t="str">
            <v xml:space="preserve">CJ    </v>
          </cell>
          <cell r="D1993">
            <v>1786.87</v>
          </cell>
          <cell r="E1993">
            <v>159.44</v>
          </cell>
          <cell r="F1993">
            <v>1946.31</v>
          </cell>
        </row>
        <row r="1994">
          <cell r="A1994">
            <v>271103</v>
          </cell>
          <cell r="B1994" t="str">
            <v>CONJUNTO PARA VOLEIBOL EM FERRO GALVANIZADO COM PINTURA (2 SUPORTES)</v>
          </cell>
          <cell r="C1994" t="str">
            <v xml:space="preserve">CJ    </v>
          </cell>
          <cell r="D1994">
            <v>1766.21</v>
          </cell>
          <cell r="E1994">
            <v>50.71</v>
          </cell>
          <cell r="F1994">
            <v>1816.92</v>
          </cell>
        </row>
        <row r="1995">
          <cell r="A1995">
            <v>271105</v>
          </cell>
          <cell r="B1995" t="str">
            <v>TRAVES EM FERRO GALVANIZADO PARA CAMPO DE FUTEBOL (ASSENT./PINTADAS) 7,32X2,44M - 2 UNID.</v>
          </cell>
          <cell r="C1995" t="str">
            <v xml:space="preserve">CJ    </v>
          </cell>
          <cell r="D1995">
            <v>10765.8</v>
          </cell>
          <cell r="E1995">
            <v>545.88</v>
          </cell>
          <cell r="F1995">
            <v>11311.68</v>
          </cell>
        </row>
        <row r="1996">
          <cell r="A1996">
            <v>271106</v>
          </cell>
          <cell r="B1996" t="str">
            <v>TRAVES EM FERRO GALVANIZADO PARA CAMPO DE FUTEBOL EM AREIA (ASSENT./PINTADAS) 2,00X5,00M - 2 UNID.</v>
          </cell>
          <cell r="C1996" t="str">
            <v xml:space="preserve">CJ    </v>
          </cell>
          <cell r="D1996">
            <v>7890.28</v>
          </cell>
          <cell r="E1996">
            <v>496.24</v>
          </cell>
          <cell r="F1996">
            <v>8386.52</v>
          </cell>
        </row>
        <row r="1997">
          <cell r="A1997">
            <v>271201</v>
          </cell>
          <cell r="B1997" t="str">
            <v>QUADRO DE GIZ (5,0X1,20 M C/EMBOÇO PINTURA COMPLETO)</v>
          </cell>
          <cell r="C1997" t="str">
            <v xml:space="preserve">Un    </v>
          </cell>
          <cell r="D1997">
            <v>426.5</v>
          </cell>
          <cell r="E1997">
            <v>418.08</v>
          </cell>
          <cell r="F1997">
            <v>844.58</v>
          </cell>
        </row>
        <row r="1998">
          <cell r="A1998">
            <v>271204</v>
          </cell>
          <cell r="B1998" t="str">
            <v>QUADRO DE GIZ (1,36 X 6,20) ESC. 20 SALAS</v>
          </cell>
          <cell r="C1998" t="str">
            <v xml:space="preserve">Un    </v>
          </cell>
          <cell r="D1998">
            <v>1233.1600000000001</v>
          </cell>
          <cell r="E1998">
            <v>418.08</v>
          </cell>
          <cell r="F1998">
            <v>1651.24</v>
          </cell>
        </row>
        <row r="1999">
          <cell r="A1999">
            <v>271208</v>
          </cell>
          <cell r="B1999" t="str">
            <v>QD.GIZ EMBOCO/LAM.MELAMINICO COMPL.-ESC.2000 6,87X1,39M</v>
          </cell>
          <cell r="C1999" t="str">
            <v xml:space="preserve">Un    </v>
          </cell>
          <cell r="D1999">
            <v>1256.0899999999999</v>
          </cell>
          <cell r="E1999">
            <v>719.07</v>
          </cell>
          <cell r="F1999">
            <v>1975.16</v>
          </cell>
        </row>
        <row r="2000">
          <cell r="A2000">
            <v>271210</v>
          </cell>
          <cell r="B2000" t="str">
            <v>QUADRO DE GIZ EMBOÇO/PINTURA COMPLETO</v>
          </cell>
          <cell r="C2000" t="str">
            <v xml:space="preserve">m2    </v>
          </cell>
          <cell r="D2000">
            <v>70.92</v>
          </cell>
          <cell r="E2000">
            <v>69.680000000000007</v>
          </cell>
          <cell r="F2000">
            <v>140.6</v>
          </cell>
        </row>
        <row r="2001">
          <cell r="A2001">
            <v>271303</v>
          </cell>
          <cell r="B2001" t="str">
            <v xml:space="preserve">BANCO DE CONCRETO POLIDO BASE EM ALVENARIA REBOCADA E PINTADA - PADRÃO GOINFRA </v>
          </cell>
          <cell r="C2001" t="str">
            <v xml:space="preserve">m     </v>
          </cell>
          <cell r="D2001">
            <v>196.38</v>
          </cell>
          <cell r="E2001">
            <v>91.27</v>
          </cell>
          <cell r="F2001">
            <v>287.64999999999998</v>
          </cell>
        </row>
        <row r="2002">
          <cell r="A2002">
            <v>271304</v>
          </cell>
          <cell r="B2002" t="str">
            <v>BANCADA DE ARDOSIA POLIDA</v>
          </cell>
          <cell r="C2002" t="str">
            <v xml:space="preserve">m2    </v>
          </cell>
          <cell r="D2002">
            <v>266.39999999999998</v>
          </cell>
          <cell r="E2002">
            <v>41.94</v>
          </cell>
          <cell r="F2002">
            <v>308.33999999999997</v>
          </cell>
        </row>
        <row r="2003">
          <cell r="A2003">
            <v>271305</v>
          </cell>
          <cell r="B2003" t="str">
            <v>BASE DE BANCADA REBOCADA</v>
          </cell>
          <cell r="C2003" t="str">
            <v xml:space="preserve">m     </v>
          </cell>
          <cell r="D2003">
            <v>28.27</v>
          </cell>
          <cell r="E2003">
            <v>59.01</v>
          </cell>
          <cell r="F2003">
            <v>87.28</v>
          </cell>
        </row>
        <row r="2004">
          <cell r="A2004">
            <v>271306</v>
          </cell>
          <cell r="B2004" t="str">
            <v>BASE DE BANCADA REVESTIDA COM CERAMICA</v>
          </cell>
          <cell r="C2004" t="str">
            <v xml:space="preserve">M     </v>
          </cell>
          <cell r="D2004">
            <v>71.12</v>
          </cell>
          <cell r="E2004">
            <v>84.28</v>
          </cell>
          <cell r="F2004">
            <v>155.4</v>
          </cell>
        </row>
        <row r="2005">
          <cell r="A2005">
            <v>271307</v>
          </cell>
          <cell r="B2005" t="str">
            <v xml:space="preserve">BANCO CONCRETO POLIDO BASE EM ALVENARIA TIJOLO APARENTE PINTADA - PADRÃO GOINFRA </v>
          </cell>
          <cell r="C2005" t="str">
            <v xml:space="preserve">M     </v>
          </cell>
          <cell r="D2005">
            <v>242.47</v>
          </cell>
          <cell r="E2005">
            <v>100.81</v>
          </cell>
          <cell r="F2005">
            <v>343.28</v>
          </cell>
        </row>
        <row r="2006">
          <cell r="A2006">
            <v>271408</v>
          </cell>
          <cell r="B2006" t="str">
            <v>MICTORIO ACO INOX SOBRE COCHO DE CONCRETO (SEM INST.H.SANIT.)</v>
          </cell>
          <cell r="C2006" t="str">
            <v xml:space="preserve">m     </v>
          </cell>
          <cell r="D2006">
            <v>929.42</v>
          </cell>
          <cell r="E2006">
            <v>70.09</v>
          </cell>
          <cell r="F2006">
            <v>999.51</v>
          </cell>
        </row>
        <row r="2007">
          <cell r="A2007">
            <v>271409</v>
          </cell>
          <cell r="B2007" t="str">
            <v>LAVATORIO ACO INOX SOBRE COCHO DE CONCRETO (SEM INST.H.SANIT.)</v>
          </cell>
          <cell r="C2007" t="str">
            <v xml:space="preserve">m     </v>
          </cell>
          <cell r="D2007">
            <v>925.28</v>
          </cell>
          <cell r="E2007">
            <v>142.04</v>
          </cell>
          <cell r="F2007">
            <v>1067.32</v>
          </cell>
        </row>
        <row r="2008">
          <cell r="A2008">
            <v>271417</v>
          </cell>
          <cell r="B2008" t="str">
            <v>CANALETA CONCRETO DESEMPENADO 5 CM PADRÃO GOINFRA (MEIA CANA)</v>
          </cell>
          <cell r="C2008" t="str">
            <v xml:space="preserve">m     </v>
          </cell>
          <cell r="D2008">
            <v>18.649999999999999</v>
          </cell>
          <cell r="E2008">
            <v>29.57</v>
          </cell>
          <cell r="F2008">
            <v>48.22</v>
          </cell>
        </row>
        <row r="2009">
          <cell r="A2009">
            <v>271500</v>
          </cell>
          <cell r="B2009" t="str">
            <v>CAFE DA MANHA</v>
          </cell>
          <cell r="C2009" t="str">
            <v xml:space="preserve">RE    </v>
          </cell>
          <cell r="D2009">
            <v>3.2</v>
          </cell>
          <cell r="E2009">
            <v>0</v>
          </cell>
          <cell r="F2009">
            <v>3.2</v>
          </cell>
        </row>
        <row r="2010">
          <cell r="A2010">
            <v>271502</v>
          </cell>
          <cell r="B2010" t="str">
            <v>CANTINA - (OBRAS CIVIS)</v>
          </cell>
          <cell r="C2010" t="str">
            <v xml:space="preserve">RE    </v>
          </cell>
          <cell r="D2010">
            <v>16.8</v>
          </cell>
          <cell r="E2010">
            <v>0</v>
          </cell>
          <cell r="F2010">
            <v>16.8</v>
          </cell>
        </row>
        <row r="2011">
          <cell r="A2011">
            <v>271507</v>
          </cell>
          <cell r="B2011" t="str">
            <v>BEBEDOURO PARA 6 TORNEIRAS REVESTIDO COM CERÂMICA ( EXCLUSO AS INSTALAÇÕES HIDROSSANITÁRIAS)</v>
          </cell>
          <cell r="C2011" t="str">
            <v xml:space="preserve">Un    </v>
          </cell>
          <cell r="D2011">
            <v>544.9</v>
          </cell>
          <cell r="E2011">
            <v>563.65</v>
          </cell>
          <cell r="F2011">
            <v>1108.55</v>
          </cell>
        </row>
        <row r="2012">
          <cell r="A2012">
            <v>271508</v>
          </cell>
          <cell r="B2012" t="str">
            <v>BEBEDOURO REVESTIDO COM CERÂMICA CRIANÇA/ADULTO - NICHO (SEM INST. HIDROSSANITÁRIAS)</v>
          </cell>
          <cell r="C2012" t="str">
            <v xml:space="preserve">M     </v>
          </cell>
          <cell r="D2012">
            <v>347.3</v>
          </cell>
          <cell r="E2012">
            <v>269.11</v>
          </cell>
          <cell r="F2012">
            <v>616.41</v>
          </cell>
        </row>
        <row r="2013">
          <cell r="A2013">
            <v>271509</v>
          </cell>
          <cell r="B2013" t="str">
            <v>BEBEDOURO REVESTIDO COM CERÂMICA ADULTO/CRIANÇA PAREDE(SEM INST. HIDROSSANITÁRIAS)</v>
          </cell>
          <cell r="C2013" t="str">
            <v xml:space="preserve">M     </v>
          </cell>
          <cell r="D2013">
            <v>363.1</v>
          </cell>
          <cell r="E2013">
            <v>439.73</v>
          </cell>
          <cell r="F2013">
            <v>802.83</v>
          </cell>
        </row>
        <row r="2014">
          <cell r="A2014">
            <v>271605</v>
          </cell>
          <cell r="B2014" t="str">
            <v>SUPORTE PARA BANCADA EM FERRO "T" 1/8" X 1 1/4"</v>
          </cell>
          <cell r="C2014" t="str">
            <v xml:space="preserve">Un    </v>
          </cell>
          <cell r="D2014">
            <v>20.260000000000002</v>
          </cell>
          <cell r="E2014">
            <v>7.28</v>
          </cell>
          <cell r="F2014">
            <v>27.54</v>
          </cell>
        </row>
        <row r="2015">
          <cell r="A2015">
            <v>271608</v>
          </cell>
          <cell r="B2015" t="str">
            <v>BANCADA DE GRANITO C/ ESPELHO</v>
          </cell>
          <cell r="C2015" t="str">
            <v xml:space="preserve">m2    </v>
          </cell>
          <cell r="D2015">
            <v>476.53</v>
          </cell>
          <cell r="E2015">
            <v>41.94</v>
          </cell>
          <cell r="F2015">
            <v>518.47</v>
          </cell>
        </row>
        <row r="2016">
          <cell r="A2016">
            <v>271609</v>
          </cell>
          <cell r="B2016" t="str">
            <v>BANCADA DE CONCRETO POLIDO</v>
          </cell>
          <cell r="C2016" t="str">
            <v xml:space="preserve">m2    </v>
          </cell>
          <cell r="D2016">
            <v>103.92</v>
          </cell>
          <cell r="E2016">
            <v>104.28</v>
          </cell>
          <cell r="F2016">
            <v>208.2</v>
          </cell>
        </row>
        <row r="2017">
          <cell r="A2017">
            <v>271701</v>
          </cell>
          <cell r="B2017" t="str">
            <v>BANCADA DE GRANITINA</v>
          </cell>
          <cell r="C2017" t="str">
            <v xml:space="preserve">m2    </v>
          </cell>
          <cell r="D2017">
            <v>152.82</v>
          </cell>
          <cell r="E2017">
            <v>104.28</v>
          </cell>
          <cell r="F2017">
            <v>257.10000000000002</v>
          </cell>
        </row>
        <row r="2018">
          <cell r="A2018">
            <v>271702</v>
          </cell>
          <cell r="B2018" t="str">
            <v>BANCADA DE MARMORE</v>
          </cell>
          <cell r="C2018" t="str">
            <v xml:space="preserve">m2    </v>
          </cell>
          <cell r="D2018">
            <v>599.78</v>
          </cell>
          <cell r="E2018">
            <v>41.94</v>
          </cell>
          <cell r="F2018">
            <v>641.72</v>
          </cell>
        </row>
        <row r="2019">
          <cell r="A2019">
            <v>271708</v>
          </cell>
          <cell r="B2019" t="str">
            <v>MEIO FIO 7X20X100CM PD. GOINFRA EM ALVEN.TIJOLO COMUM 1/4 V. REBOCADO(1CI:3ARMLC), PINT. A CAL 2 DEMÃOS (INCLUSO ESCAV./APILOAM./REAT. E CONC. FC28 = 10MPA P/ ASSENTAM./CHUMBAMENTO)</v>
          </cell>
          <cell r="C2019" t="str">
            <v xml:space="preserve">m     </v>
          </cell>
          <cell r="D2019">
            <v>24.51</v>
          </cell>
          <cell r="E2019">
            <v>20.09</v>
          </cell>
          <cell r="F2019">
            <v>44.6</v>
          </cell>
        </row>
        <row r="2020">
          <cell r="A2020">
            <v>271711</v>
          </cell>
          <cell r="B2020" t="str">
            <v xml:space="preserve">MEIO FIO PD. GOINFRA EM CONC. PRÉ MOLD. RETO/CURVO (9v12X25X100CM), C/ SARJETA ( 13X10v12CM)FC28=20MPA COM ARGAM.(1CI:3ARMLC) P/ARREMATE DO REJUNT. - INCLUSO ESCAV./APILOAM./REATERRO E CONC.FC28= 10MPA P/ ASSENTAM. E CHUMBAMENTO </v>
          </cell>
          <cell r="C2020" t="str">
            <v xml:space="preserve">m     </v>
          </cell>
          <cell r="D2020">
            <v>24.87</v>
          </cell>
          <cell r="E2020">
            <v>16.86</v>
          </cell>
          <cell r="F2020">
            <v>41.73</v>
          </cell>
        </row>
        <row r="2021">
          <cell r="A2021">
            <v>271712</v>
          </cell>
          <cell r="B2021" t="str">
            <v xml:space="preserve">MEIO FIO PD. GOINFRA EM CONC. PRÉ MOLD. RETO/CURVO (9v12X25X100CM), C/ SARJETA ( 13X10v12CM)FC28=30MPA COM ARGAM.(1CI:3ARMLC) P/ARREMATE DO REJUNT. - INCLUSO ESCAV./APILOAM./REATERRO E CONC.FC28= 10MPA P/ ASSENTAM. E CHUMBAMENTO </v>
          </cell>
          <cell r="C2021" t="str">
            <v xml:space="preserve">m     </v>
          </cell>
          <cell r="D2021">
            <v>25.57</v>
          </cell>
          <cell r="E2021">
            <v>16.86</v>
          </cell>
          <cell r="F2021">
            <v>42.43</v>
          </cell>
        </row>
        <row r="2022">
          <cell r="A2022">
            <v>271713</v>
          </cell>
          <cell r="B2022" t="str">
            <v xml:space="preserve">MEIO FIO PD. GOINFRA EM CONC. PRÉ MOLD. RETO/CURVO (9v12X30X100CM),  FC28=30MPA COM ARGAM.(1CI:3ARMLC) P/ARREMATE DO REJUNT. - INCLUSO ESCAV./APILOAM./REATERRO E CONC.FC28= 10MPA P/ ASSENTAM. E CHUMBAMENTO </v>
          </cell>
          <cell r="C2022" t="str">
            <v xml:space="preserve">M     </v>
          </cell>
          <cell r="D2022">
            <v>20.76</v>
          </cell>
          <cell r="E2022">
            <v>14.31</v>
          </cell>
          <cell r="F2022">
            <v>35.07</v>
          </cell>
        </row>
        <row r="2023">
          <cell r="A2023">
            <v>271714</v>
          </cell>
          <cell r="B2023" t="str">
            <v xml:space="preserve">MEIO FIO PD. GOINFRA EM CONC. PRÉ MOLD. RETO/CURVO (5X25X100CM),  FC28=20MPA COM ARGAM.(1CI:3ARMLC) P/ARREMATE DO REJUNT. E PINTURA A CAL 2 DEMÃOS - INCLUSO ESCAV./APILOAM./REATERRO E CONC.FC28= 10MPA P/ ASSENTAM. E CHUMBAMENTO </v>
          </cell>
          <cell r="C2023" t="str">
            <v xml:space="preserve">m     </v>
          </cell>
          <cell r="D2023">
            <v>9.5500000000000007</v>
          </cell>
          <cell r="E2023">
            <v>8.25</v>
          </cell>
          <cell r="F2023">
            <v>17.8</v>
          </cell>
        </row>
        <row r="2024">
          <cell r="A2024">
            <v>271715</v>
          </cell>
          <cell r="B2024" t="str">
            <v xml:space="preserve">MEIO FIO PD. GOINFRA EM CONC. PRÉ MOLD. RETO/CURVO (9v12X30X100CM), FC28=20MPA COM ARGAM.(1CI:3ARMLC) P/ARREMATE DO REJUNT. - INCLUSO ESCAV./APILOAM./REATERRO E CONC.FC28= 10MPA P/ ASSENTAM. E CHUMBAMENTO </v>
          </cell>
          <cell r="C2024" t="str">
            <v xml:space="preserve">m     </v>
          </cell>
          <cell r="D2024">
            <v>20.149999999999999</v>
          </cell>
          <cell r="E2024">
            <v>14.31</v>
          </cell>
          <cell r="F2024">
            <v>34.46</v>
          </cell>
        </row>
        <row r="2025">
          <cell r="A2025">
            <v>271716</v>
          </cell>
          <cell r="B2025" t="str">
            <v>CANTONEIRA ARDOSIA POLIDA 2 REGUAS BOLEADAS</v>
          </cell>
          <cell r="C2025" t="str">
            <v xml:space="preserve">m2    </v>
          </cell>
          <cell r="D2025">
            <v>310.27</v>
          </cell>
          <cell r="E2025">
            <v>155.83000000000001</v>
          </cell>
          <cell r="F2025">
            <v>466.1</v>
          </cell>
        </row>
        <row r="2026">
          <cell r="A2026">
            <v>271717</v>
          </cell>
          <cell r="B2026" t="str">
            <v>CANTONEIRA MARMORE E REGUAS BOLEADAS</v>
          </cell>
          <cell r="C2026" t="str">
            <v xml:space="preserve">m2    </v>
          </cell>
          <cell r="D2026">
            <v>643.65</v>
          </cell>
          <cell r="E2026">
            <v>155.83000000000001</v>
          </cell>
          <cell r="F2026">
            <v>799.48</v>
          </cell>
        </row>
        <row r="2027">
          <cell r="A2027">
            <v>271718</v>
          </cell>
          <cell r="B2027" t="str">
            <v>CANTONEIRA GRANITO REGUAS BOLEADAS</v>
          </cell>
          <cell r="C2027" t="str">
            <v xml:space="preserve">m2    </v>
          </cell>
          <cell r="D2027">
            <v>443.75</v>
          </cell>
          <cell r="E2027">
            <v>155.83000000000001</v>
          </cell>
          <cell r="F2027">
            <v>599.58000000000004</v>
          </cell>
        </row>
        <row r="2028">
          <cell r="A2028">
            <v>271801</v>
          </cell>
          <cell r="B2028" t="str">
            <v>LADRILHO HIDRAULICO COR NATURAL (SEM LASTRO)</v>
          </cell>
          <cell r="C2028" t="str">
            <v xml:space="preserve">m2    </v>
          </cell>
          <cell r="D2028">
            <v>73.94</v>
          </cell>
          <cell r="E2028">
            <v>20.46</v>
          </cell>
          <cell r="F2028">
            <v>94.4</v>
          </cell>
        </row>
        <row r="2029">
          <cell r="A2029">
            <v>271802</v>
          </cell>
          <cell r="B2029" t="str">
            <v>LADRILHO HIDRAULICO DE UMA COR (SEM LASTRO)</v>
          </cell>
          <cell r="C2029" t="str">
            <v xml:space="preserve">m2    </v>
          </cell>
          <cell r="D2029">
            <v>88.38</v>
          </cell>
          <cell r="E2029">
            <v>20.46</v>
          </cell>
          <cell r="F2029">
            <v>108.84</v>
          </cell>
        </row>
        <row r="2030">
          <cell r="A2030">
            <v>271803</v>
          </cell>
          <cell r="B2030" t="str">
            <v>LADRILHO HIDRAULICO DE DUAS CORES (SEM LASTRO)</v>
          </cell>
          <cell r="C2030" t="str">
            <v xml:space="preserve">m2    </v>
          </cell>
          <cell r="D2030">
            <v>77.180000000000007</v>
          </cell>
          <cell r="E2030">
            <v>20.46</v>
          </cell>
          <cell r="F2030">
            <v>97.64</v>
          </cell>
        </row>
        <row r="2031">
          <cell r="A2031">
            <v>271850</v>
          </cell>
          <cell r="B2031" t="str">
            <v>LETRA CAIXA CHAPA GALVANIZADA PINTADA COLOCADA</v>
          </cell>
          <cell r="C2031" t="str">
            <v xml:space="preserve">m     </v>
          </cell>
          <cell r="D2031">
            <v>633.48</v>
          </cell>
          <cell r="E2031">
            <v>0</v>
          </cell>
          <cell r="F2031">
            <v>633.48</v>
          </cell>
        </row>
        <row r="2032">
          <cell r="A2032">
            <v>271851</v>
          </cell>
          <cell r="B2032" t="str">
            <v>LETRA CAIXA INOX COLOCADA</v>
          </cell>
          <cell r="C2032" t="str">
            <v xml:space="preserve">m     </v>
          </cell>
          <cell r="D2032">
            <v>644.17999999999995</v>
          </cell>
          <cell r="E2032">
            <v>0</v>
          </cell>
          <cell r="F2032">
            <v>644.17999999999995</v>
          </cell>
        </row>
        <row r="2033">
          <cell r="A2033">
            <v>271852</v>
          </cell>
          <cell r="B2033" t="str">
            <v>LETRA CAIXA INOX ESCOVADO COLOCADA</v>
          </cell>
          <cell r="C2033" t="str">
            <v xml:space="preserve">m     </v>
          </cell>
          <cell r="D2033">
            <v>793.33</v>
          </cell>
          <cell r="E2033">
            <v>0</v>
          </cell>
          <cell r="F2033">
            <v>793.33</v>
          </cell>
        </row>
        <row r="2034">
          <cell r="A2034">
            <v>271853</v>
          </cell>
          <cell r="B2034" t="str">
            <v>LETRA  CAIXA LATAO AMARELO COLOCADA</v>
          </cell>
          <cell r="C2034" t="str">
            <v xml:space="preserve">m     </v>
          </cell>
          <cell r="D2034">
            <v>1040</v>
          </cell>
          <cell r="E2034">
            <v>0</v>
          </cell>
          <cell r="F2034">
            <v>1040</v>
          </cell>
        </row>
        <row r="2035">
          <cell r="A2035">
            <v>271900</v>
          </cell>
          <cell r="B2035" t="str">
            <v>CUSTO MÉDIO DE CONSTRUÇÃO GOINFRA PARA CÁLCULO DE "ÁREA VIRTUAL"</v>
          </cell>
          <cell r="C2035" t="str">
            <v xml:space="preserve">m2    </v>
          </cell>
          <cell r="D2035">
            <v>1992.57</v>
          </cell>
          <cell r="E2035">
            <v>0</v>
          </cell>
          <cell r="F2035">
            <v>1992.57</v>
          </cell>
        </row>
        <row r="2037">
          <cell r="A2037" t="str">
            <v>SCO - Sistema de Custos e Orçamentos</v>
          </cell>
          <cell r="F2037" t="str">
            <v>GOINFRA</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TENS COTADOS"/>
      <sheetName val="ITENS TABELA"/>
      <sheetName val="COMP01"/>
      <sheetName val="COMP 02"/>
      <sheetName val="COMP 03"/>
      <sheetName val="COMP04"/>
      <sheetName val="COTACAO"/>
    </sheetNames>
    <sheetDataSet>
      <sheetData sheetId="0"/>
      <sheetData sheetId="1"/>
      <sheetData sheetId="2">
        <row r="11">
          <cell r="C11" t="str">
            <v>BRAÇO, CONFECCIONADOS EM TUBO DE AÇO CARBONO SAE 1010/1020, COM DIÂMETRO 2" COM ESPESSURA DE 3MM APRESENTANDO COMPRIMENTO TOTAL DE PROJEÇÃO HORIZONTAL DE 4 METROS, TENDO EM UMA DAS EXTREMIDADES CURVA DE 115º E NA OUTRA EXTREMIDADE LEVE INCLINAÇÃO DE 5º PARA MELHOR POSICIONAMENTO DO APARELHO DE ILUMINAÇÃO, GALVANIZADA A FOGO E PINTURA ELETROSTÁTICA.</v>
          </cell>
        </row>
      </sheetData>
      <sheetData sheetId="3"/>
      <sheetData sheetId="4"/>
      <sheetData sheetId="5"/>
      <sheetData sheetId="6">
        <row r="15">
          <cell r="I15">
            <v>500.62666666666672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_CANT_MOB"/>
      <sheetName val="Orçamento-GO-330"/>
      <sheetName val="Cronograma"/>
      <sheetName val="DT1"/>
      <sheetName val="COTAÇÕES"/>
      <sheetName val="ANP-Asfálticos"/>
      <sheetName val="A3"/>
    </sheetNames>
    <sheetDataSet>
      <sheetData sheetId="0">
        <row r="124">
          <cell r="F124">
            <v>101763.340386</v>
          </cell>
        </row>
      </sheetData>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
      <sheetName val="DT1"/>
      <sheetName val="Consumo"/>
    </sheetNames>
    <sheetDataSet>
      <sheetData sheetId="0">
        <row r="7">
          <cell r="B7">
            <v>1216</v>
          </cell>
          <cell r="C7">
            <v>1660</v>
          </cell>
        </row>
        <row r="8">
          <cell r="B8">
            <v>1660</v>
          </cell>
          <cell r="C8">
            <v>1727</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v 1"/>
      <sheetName val="Ter 1"/>
      <sheetName val="Pav 2"/>
      <sheetName val="Ter 2"/>
      <sheetName val="Planilha3"/>
      <sheetName val="Planilha4"/>
      <sheetName val="Planilha1"/>
    </sheetNames>
    <sheetDataSet>
      <sheetData sheetId="0"/>
      <sheetData sheetId="1">
        <row r="86">
          <cell r="V86">
            <v>3.8733417721519006</v>
          </cell>
          <cell r="W86">
            <v>5.1812278481012664</v>
          </cell>
        </row>
      </sheetData>
      <sheetData sheetId="2"/>
      <sheetData sheetId="3">
        <row r="97">
          <cell r="V97">
            <v>4.070125</v>
          </cell>
          <cell r="W97">
            <v>4.6006888888888895</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1"/>
      <sheetName val="Gráf2"/>
      <sheetName val="Gráf3"/>
      <sheetName val="Gráf4"/>
      <sheetName val="Viga Benkellman"/>
      <sheetName val="Estudo Estatístico"/>
      <sheetName val="Pro - 10 norma A"/>
      <sheetName val="Pró - 11 norma B"/>
      <sheetName val="Resumo subtrechos homgêneos"/>
      <sheetName val="Demonstrativo Dimensionamento"/>
      <sheetName val="Camadas Mat. Distintos"/>
      <sheetName val="PRO-08"/>
      <sheetName val="ANALISES"/>
      <sheetName val="Custo do CM-30"/>
      <sheetName val="Preços"/>
      <sheetName val="Desp. Apoio"/>
      <sheetName val="Cálculo"/>
      <sheetName val="Quadro + Gráfico"/>
      <sheetName val="memória de calculo_liquida"/>
      <sheetName val="Carimbo de Nota"/>
      <sheetName val="Proposta"/>
      <sheetName val="COMPOS1"/>
      <sheetName val="Fresagem de Pista Ago-98"/>
      <sheetName val="CRON.NOVO.ARIPUANA"/>
      <sheetName val="Viga_Benkellman"/>
      <sheetName val="Conc 20"/>
      <sheetName val="P3"/>
      <sheetName val="PLANILHA ATUALIZADA"/>
      <sheetName val="Auxiliar"/>
      <sheetName val="Estudo_Estatístico"/>
      <sheetName val="Pro_-_10_norma_A"/>
      <sheetName val="Pró_-_11_norma_B"/>
      <sheetName val="Resumo_subtrechos_homgêneos"/>
      <sheetName val="Demonstrativo_Dimensionamento"/>
      <sheetName val="Camadas_Mat__Distintos"/>
      <sheetName val="Custo_do_CM-30"/>
      <sheetName val="memória_de_calculo_liquida"/>
      <sheetName val="Quadro_+_Gráfico"/>
      <sheetName val="Desp__Apoio"/>
      <sheetName val="Tela"/>
      <sheetName val="Atualizacao"/>
      <sheetName val="Chuvas"/>
      <sheetName val="Medição"/>
      <sheetName val="RELATA"/>
      <sheetName val="PRO_08"/>
      <sheetName val="CAPA"/>
      <sheetName val="SUMÁRIO GERAL"/>
      <sheetName val="DIVISÓRIAS"/>
      <sheetName val="CAPA CD"/>
      <sheetName val="CABEÇALHO-RODAPÉ"/>
      <sheetName val="ABC"/>
      <sheetName val="ORÇAMENTO"/>
      <sheetName val="MEMÓRIA"/>
      <sheetName val="CRONOGRAMA"/>
      <sheetName val="BDI"/>
      <sheetName val="Encargos Sociais"/>
      <sheetName val="CPU"/>
      <sheetName val="Quadro Bueiros"/>
      <sheetName val="MP CUB"/>
      <sheetName val="Plan1"/>
      <sheetName val="CBR Jazida"/>
      <sheetName val="JAZIDAS"/>
      <sheetName val="plan"/>
      <sheetName val="Plan2"/>
      <sheetName val="RESUMO_AUT1"/>
      <sheetName val="Custo da Imprimação"/>
      <sheetName val="Custo da Pintura de Lig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M Pl04"/>
      <sheetName val="B M Pl03"/>
      <sheetName val="B M Pl02"/>
      <sheetName val="B M Pl01"/>
      <sheetName val="S. L. V.04"/>
      <sheetName val="S. L. V.03"/>
      <sheetName val="S. L. V.02"/>
      <sheetName val="S.L.V.01-2"/>
      <sheetName val="Plan4"/>
      <sheetName val="Plan3"/>
      <sheetName val="Paviment pl03-2"/>
      <sheetName val="Plan2"/>
      <sheetName val="Carta à C. E. F."/>
      <sheetName val="Listas"/>
      <sheetName val="Códigos"/>
    </sheetNames>
    <sheetDataSet>
      <sheetData sheetId="0" refreshError="1">
        <row r="13">
          <cell r="B13" t="str">
            <v>CÓDIGO</v>
          </cell>
        </row>
        <row r="14">
          <cell r="C14" t="str">
            <v xml:space="preserve"> </v>
          </cell>
        </row>
        <row r="15">
          <cell r="C15" t="str">
            <v xml:space="preserve">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5">
          <cell r="B5">
            <v>0</v>
          </cell>
        </row>
        <row r="6">
          <cell r="B6">
            <v>1</v>
          </cell>
        </row>
        <row r="7">
          <cell r="B7">
            <v>50</v>
          </cell>
        </row>
        <row r="8">
          <cell r="B8">
            <v>50</v>
          </cell>
          <cell r="D8">
            <v>1</v>
          </cell>
          <cell r="E8" t="str">
            <v>50-01-01</v>
          </cell>
          <cell r="F8" t="str">
            <v>BANCO</v>
          </cell>
          <cell r="G8" t="str">
            <v>PLANEJAMENTO</v>
          </cell>
          <cell r="H8">
            <v>0</v>
          </cell>
          <cell r="I8" t="str">
            <v>PLANEJAMENTO</v>
          </cell>
          <cell r="J8" t="str">
            <v>PLANEJAMENTO</v>
          </cell>
          <cell r="K8">
            <v>37245</v>
          </cell>
          <cell r="L8">
            <v>166.93799999999999</v>
          </cell>
          <cell r="M8">
            <v>170.988</v>
          </cell>
          <cell r="O8">
            <v>0</v>
          </cell>
          <cell r="P8">
            <v>0</v>
          </cell>
          <cell r="S8">
            <v>4</v>
          </cell>
        </row>
        <row r="9">
          <cell r="B9">
            <v>50</v>
          </cell>
          <cell r="D9">
            <v>2</v>
          </cell>
          <cell r="E9" t="str">
            <v>50-01-02</v>
          </cell>
          <cell r="F9" t="str">
            <v>BANCO</v>
          </cell>
          <cell r="G9" t="str">
            <v>PLANEJAMENTO</v>
          </cell>
          <cell r="H9">
            <v>0</v>
          </cell>
          <cell r="I9" t="str">
            <v>PLANEJAMENTO</v>
          </cell>
          <cell r="J9" t="str">
            <v>PLANEJAMENTO</v>
          </cell>
          <cell r="K9">
            <v>37329</v>
          </cell>
          <cell r="L9">
            <v>166.93799999999999</v>
          </cell>
          <cell r="M9">
            <v>170.988</v>
          </cell>
          <cell r="O9">
            <v>0</v>
          </cell>
          <cell r="P9">
            <v>0</v>
          </cell>
          <cell r="S9">
            <v>5</v>
          </cell>
        </row>
        <row r="10">
          <cell r="B10">
            <v>50</v>
          </cell>
          <cell r="D10">
            <v>6</v>
          </cell>
          <cell r="E10" t="str">
            <v>50-01-06</v>
          </cell>
          <cell r="F10" t="str">
            <v>BANCO</v>
          </cell>
          <cell r="G10" t="str">
            <v>PLANEJAMENTO</v>
          </cell>
          <cell r="H10">
            <v>0</v>
          </cell>
          <cell r="I10" t="str">
            <v>PLANEJAMENTO</v>
          </cell>
          <cell r="J10" t="str">
            <v>PLANEJAMENTO</v>
          </cell>
          <cell r="K10">
            <v>37342</v>
          </cell>
          <cell r="L10">
            <v>166.93799999999999</v>
          </cell>
          <cell r="M10">
            <v>170.988</v>
          </cell>
          <cell r="O10">
            <v>0</v>
          </cell>
          <cell r="P10">
            <v>0</v>
          </cell>
          <cell r="S10">
            <v>6</v>
          </cell>
        </row>
        <row r="11">
          <cell r="B11">
            <v>50</v>
          </cell>
          <cell r="D11">
            <v>7</v>
          </cell>
          <cell r="E11" t="str">
            <v>50-01-07</v>
          </cell>
          <cell r="F11" t="str">
            <v>BANCO</v>
          </cell>
          <cell r="G11" t="str">
            <v>PLANEJAMENTO</v>
          </cell>
          <cell r="H11">
            <v>0</v>
          </cell>
          <cell r="I11" t="str">
            <v>PLANEJAMENTO</v>
          </cell>
          <cell r="J11" t="str">
            <v>PLANEJAMENTO</v>
          </cell>
          <cell r="K11">
            <v>37348</v>
          </cell>
          <cell r="L11">
            <v>166.93799999999999</v>
          </cell>
          <cell r="M11">
            <v>170.988</v>
          </cell>
          <cell r="O11">
            <v>0</v>
          </cell>
          <cell r="P11">
            <v>0</v>
          </cell>
          <cell r="S11">
            <v>7</v>
          </cell>
        </row>
        <row r="12">
          <cell r="B12">
            <v>50</v>
          </cell>
          <cell r="D12">
            <v>8</v>
          </cell>
          <cell r="E12" t="str">
            <v>50-01-08</v>
          </cell>
          <cell r="F12" t="str">
            <v>BANCO</v>
          </cell>
          <cell r="G12" t="str">
            <v>PLANEJAMENTO</v>
          </cell>
          <cell r="H12">
            <v>0</v>
          </cell>
          <cell r="I12" t="str">
            <v>PLANEJAMENTO</v>
          </cell>
          <cell r="J12" t="str">
            <v>PLANEJAMENTO</v>
          </cell>
          <cell r="K12">
            <v>37348</v>
          </cell>
          <cell r="L12">
            <v>166.93799999999999</v>
          </cell>
          <cell r="M12">
            <v>170.988</v>
          </cell>
          <cell r="O12">
            <v>0</v>
          </cell>
          <cell r="P12">
            <v>0</v>
          </cell>
          <cell r="S12">
            <v>8</v>
          </cell>
        </row>
        <row r="13">
          <cell r="B13">
            <v>50</v>
          </cell>
          <cell r="D13">
            <v>9</v>
          </cell>
          <cell r="E13" t="str">
            <v>50-01-09</v>
          </cell>
          <cell r="F13" t="str">
            <v>BANCO</v>
          </cell>
          <cell r="G13" t="str">
            <v>PLANEJAMENTO</v>
          </cell>
          <cell r="H13">
            <v>0</v>
          </cell>
          <cell r="I13" t="str">
            <v>PLANEJAMENTO</v>
          </cell>
          <cell r="J13" t="str">
            <v>PLANEJAMENTO</v>
          </cell>
          <cell r="K13">
            <v>37348</v>
          </cell>
          <cell r="L13">
            <v>166.93799999999999</v>
          </cell>
          <cell r="M13">
            <v>170.988</v>
          </cell>
          <cell r="O13">
            <v>0</v>
          </cell>
          <cell r="P13">
            <v>0</v>
          </cell>
          <cell r="S13">
            <v>9</v>
          </cell>
        </row>
        <row r="14">
          <cell r="D14"/>
          <cell r="E14"/>
          <cell r="F14"/>
          <cell r="G14"/>
          <cell r="H14"/>
          <cell r="L14"/>
          <cell r="M14"/>
          <cell r="O14"/>
          <cell r="P14"/>
          <cell r="S14">
            <v>10</v>
          </cell>
        </row>
        <row r="15">
          <cell r="D15"/>
          <cell r="E15"/>
          <cell r="F15"/>
          <cell r="G15"/>
          <cell r="H15"/>
          <cell r="L15"/>
          <cell r="M15"/>
          <cell r="O15"/>
          <cell r="P15"/>
          <cell r="S15">
            <v>11</v>
          </cell>
        </row>
        <row r="16">
          <cell r="D16"/>
          <cell r="E16"/>
          <cell r="F16"/>
          <cell r="G16"/>
          <cell r="H16"/>
          <cell r="L16"/>
          <cell r="M16"/>
          <cell r="O16"/>
          <cell r="P16"/>
          <cell r="S16">
            <v>12</v>
          </cell>
        </row>
        <row r="17">
          <cell r="D17"/>
          <cell r="E17"/>
          <cell r="F17"/>
          <cell r="G17"/>
          <cell r="H17"/>
          <cell r="L17"/>
          <cell r="M17"/>
          <cell r="O17"/>
          <cell r="P17"/>
          <cell r="S17">
            <v>20</v>
          </cell>
        </row>
        <row r="18">
          <cell r="D18"/>
          <cell r="E18"/>
          <cell r="F18"/>
          <cell r="G18"/>
          <cell r="H18"/>
          <cell r="L18"/>
          <cell r="M18"/>
          <cell r="O18"/>
          <cell r="P18"/>
          <cell r="S18">
            <v>21</v>
          </cell>
        </row>
        <row r="19">
          <cell r="D19"/>
          <cell r="E19"/>
          <cell r="F19"/>
          <cell r="G19"/>
          <cell r="H19"/>
          <cell r="L19"/>
          <cell r="M19"/>
          <cell r="O19"/>
          <cell r="P19"/>
          <cell r="S19">
            <v>22</v>
          </cell>
        </row>
        <row r="20">
          <cell r="D20"/>
          <cell r="E20"/>
          <cell r="F20"/>
          <cell r="G20"/>
          <cell r="H20"/>
          <cell r="L20"/>
          <cell r="M20"/>
          <cell r="O20"/>
          <cell r="P20"/>
          <cell r="S20">
            <v>23</v>
          </cell>
        </row>
        <row r="21">
          <cell r="D21"/>
          <cell r="E21"/>
          <cell r="F21"/>
          <cell r="G21"/>
          <cell r="H21"/>
          <cell r="L21"/>
          <cell r="M21"/>
          <cell r="O21"/>
          <cell r="P21"/>
          <cell r="S21">
            <v>24</v>
          </cell>
        </row>
        <row r="22">
          <cell r="D22"/>
          <cell r="E22"/>
          <cell r="F22"/>
          <cell r="G22"/>
          <cell r="H22"/>
          <cell r="L22"/>
          <cell r="M22"/>
          <cell r="O22"/>
          <cell r="P22"/>
          <cell r="S22">
            <v>25</v>
          </cell>
        </row>
        <row r="23">
          <cell r="D23"/>
          <cell r="E23"/>
          <cell r="F23"/>
          <cell r="G23"/>
          <cell r="H23"/>
          <cell r="L23"/>
          <cell r="M23"/>
          <cell r="O23"/>
          <cell r="P23"/>
          <cell r="S23">
            <v>26</v>
          </cell>
        </row>
        <row r="24">
          <cell r="D24"/>
          <cell r="E24"/>
          <cell r="F24"/>
          <cell r="G24"/>
          <cell r="H24"/>
          <cell r="L24"/>
          <cell r="M24"/>
          <cell r="O24"/>
          <cell r="P24"/>
          <cell r="S24">
            <v>27</v>
          </cell>
        </row>
        <row r="25">
          <cell r="D25"/>
          <cell r="E25"/>
          <cell r="F25"/>
          <cell r="G25"/>
          <cell r="H25"/>
          <cell r="L25"/>
          <cell r="M25"/>
          <cell r="O25"/>
          <cell r="P25"/>
          <cell r="S25">
            <v>28</v>
          </cell>
        </row>
        <row r="26">
          <cell r="D26"/>
          <cell r="E26"/>
          <cell r="F26"/>
          <cell r="G26"/>
          <cell r="H26"/>
          <cell r="L26"/>
          <cell r="M26"/>
          <cell r="O26"/>
          <cell r="P26"/>
          <cell r="S26">
            <v>29</v>
          </cell>
        </row>
        <row r="27">
          <cell r="D27"/>
          <cell r="E27"/>
          <cell r="F27"/>
          <cell r="G27"/>
          <cell r="H27"/>
          <cell r="L27"/>
          <cell r="M27"/>
          <cell r="O27"/>
          <cell r="P27"/>
          <cell r="S27">
            <v>30</v>
          </cell>
        </row>
        <row r="28">
          <cell r="D28"/>
          <cell r="E28"/>
          <cell r="F28"/>
          <cell r="G28"/>
          <cell r="H28"/>
          <cell r="L28"/>
          <cell r="M28"/>
          <cell r="O28"/>
          <cell r="P28"/>
          <cell r="S28">
            <v>32</v>
          </cell>
        </row>
        <row r="29">
          <cell r="D29"/>
          <cell r="E29"/>
          <cell r="F29"/>
          <cell r="G29"/>
          <cell r="H29"/>
          <cell r="L29"/>
          <cell r="M29"/>
          <cell r="O29"/>
          <cell r="P29"/>
          <cell r="S29">
            <v>33</v>
          </cell>
        </row>
        <row r="30">
          <cell r="D30"/>
          <cell r="E30"/>
          <cell r="F30"/>
          <cell r="G30"/>
          <cell r="H30"/>
          <cell r="L30"/>
          <cell r="M30"/>
          <cell r="O30"/>
          <cell r="P30"/>
          <cell r="S30">
            <v>34</v>
          </cell>
        </row>
        <row r="31">
          <cell r="D31"/>
          <cell r="E31"/>
          <cell r="F31"/>
          <cell r="G31"/>
          <cell r="H31"/>
          <cell r="L31"/>
          <cell r="M31"/>
          <cell r="O31"/>
          <cell r="P31"/>
          <cell r="S31">
            <v>35</v>
          </cell>
        </row>
        <row r="32">
          <cell r="D32"/>
          <cell r="E32"/>
          <cell r="F32"/>
          <cell r="G32"/>
          <cell r="H32"/>
          <cell r="L32"/>
          <cell r="M32"/>
          <cell r="O32"/>
          <cell r="P32"/>
          <cell r="S32">
            <v>36</v>
          </cell>
        </row>
        <row r="33">
          <cell r="D33"/>
          <cell r="E33"/>
          <cell r="F33"/>
          <cell r="G33"/>
          <cell r="H33"/>
          <cell r="L33"/>
          <cell r="M33"/>
          <cell r="O33"/>
          <cell r="P33"/>
          <cell r="S33">
            <v>37</v>
          </cell>
        </row>
        <row r="34">
          <cell r="D34"/>
          <cell r="E34"/>
          <cell r="F34"/>
          <cell r="G34"/>
          <cell r="H34"/>
          <cell r="L34"/>
          <cell r="M34"/>
          <cell r="O34"/>
          <cell r="P34"/>
          <cell r="S34">
            <v>38</v>
          </cell>
        </row>
        <row r="35">
          <cell r="D35"/>
          <cell r="E35"/>
          <cell r="F35"/>
          <cell r="G35"/>
          <cell r="H35"/>
          <cell r="L35"/>
          <cell r="M35"/>
          <cell r="O35"/>
          <cell r="P35"/>
          <cell r="S35">
            <v>39</v>
          </cell>
        </row>
        <row r="36">
          <cell r="D36"/>
          <cell r="E36"/>
          <cell r="F36"/>
          <cell r="G36"/>
          <cell r="H36"/>
          <cell r="L36"/>
          <cell r="M36"/>
          <cell r="O36"/>
          <cell r="P36"/>
          <cell r="S36">
            <v>40</v>
          </cell>
        </row>
        <row r="37">
          <cell r="D37"/>
          <cell r="E37"/>
          <cell r="F37"/>
          <cell r="G37"/>
          <cell r="H37"/>
          <cell r="L37"/>
          <cell r="M37"/>
          <cell r="O37"/>
          <cell r="P37"/>
          <cell r="S37">
            <v>41</v>
          </cell>
        </row>
        <row r="38">
          <cell r="D38"/>
          <cell r="E38"/>
          <cell r="F38"/>
          <cell r="G38"/>
          <cell r="H38"/>
          <cell r="L38"/>
          <cell r="M38"/>
          <cell r="O38"/>
          <cell r="P38"/>
          <cell r="S38">
            <v>42</v>
          </cell>
        </row>
        <row r="39">
          <cell r="S39">
            <v>43</v>
          </cell>
        </row>
        <row r="40">
          <cell r="S40">
            <v>44</v>
          </cell>
        </row>
        <row r="41">
          <cell r="S41">
            <v>45</v>
          </cell>
        </row>
      </sheetData>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Vorigi"/>
      <sheetName val="FVmodif"/>
      <sheetName val="FVresumo"/>
      <sheetName val="FVadotar"/>
      <sheetName val="Calculo4010"/>
      <sheetName val="ExempFC1"/>
      <sheetName val="ExemFC2"/>
      <sheetName val="ExemFC3"/>
      <sheetName val="Exemp1"/>
      <sheetName val="Exemp2"/>
      <sheetName val="Exemp3"/>
      <sheetName val="Exemp4"/>
      <sheetName val="Exemp5"/>
      <sheetName val="Exemp6"/>
      <sheetName val="Exemp7"/>
      <sheetName val="Exemp8"/>
      <sheetName val="PROJETO"/>
      <sheetName val="Exerci1"/>
      <sheetName val="Exerci2"/>
      <sheetName val="PROVA"/>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PRO-08"/>
      <sheetName val="PLANILHA ATUALIZADA"/>
      <sheetName val="PRO_08"/>
      <sheetName val="Quadro Geral"/>
      <sheetName val="Capa Memória de Calc"/>
      <sheetName val="Capa Resumo"/>
      <sheetName val="Capa Apres"/>
      <sheetName val="Capa Documentação"/>
      <sheetName val="Capa Anexo I"/>
      <sheetName val="Capa Anexo II"/>
      <sheetName val="Capa Anexo III"/>
      <sheetName val="Capa Anexo IV"/>
      <sheetName val="Capa Mapa"/>
      <sheetName val="Capa Premissas"/>
      <sheetName val="Capa Caract. Seg."/>
      <sheetName val="Capa Caract_ Seg_"/>
      <sheetName val="Teor"/>
      <sheetName val="Serviços"/>
      <sheetName val="Especif"/>
      <sheetName val="RESUMO_AUT1"/>
      <sheetName val="Vínculo (2)"/>
      <sheetName val="DADOS"/>
      <sheetName val="TransComerc_Basc10m³"/>
      <sheetName val="TapaBuraco"/>
      <sheetName val="RESUMO DE MEDIÇÃO"/>
      <sheetName val="Plan1"/>
      <sheetName val="LISTAS"/>
      <sheetName val="Sub-base"/>
      <sheetName val="Resumo"/>
      <sheetName val="DMT Terrap."/>
      <sheetName val="Reajustamento"/>
      <sheetName val="RESUMO TOTAL LOTE"/>
      <sheetName val="BR 146"/>
      <sheetName val="8ª MP_BR_459"/>
      <sheetName val="RBE ACT mi"/>
      <sheetName val="C"/>
      <sheetName val="FV-DNER"/>
      <sheetName val="orçamento_global"/>
      <sheetName val="Plan 2.7"/>
      <sheetName val="CUSTO ZONA SUL"/>
      <sheetName val="LISTA_MATERIAIS"/>
      <sheetName val="MATERIAIS"/>
      <sheetName val="COMPOS1"/>
      <sheetName val="RESUMO BACIAS_IMPRESSÃO"/>
      <sheetName val="K"/>
      <sheetName val="Vínculo"/>
      <sheetName val="FIDENS-R$mil"/>
      <sheetName val="8ª MP_BR-459"/>
      <sheetName val="points"/>
      <sheetName val="Mat"/>
      <sheetName val="PLANILHA CONTRATUAL"/>
      <sheetName val="Equipamentos"/>
      <sheetName val="Mot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_ORIGINAL"/>
      <sheetName val="RESUMO_AUT1"/>
      <sheetName val="PROJETO"/>
      <sheetName val="Teor"/>
      <sheetName val="lista_comp"/>
      <sheetName val="Serviços"/>
      <sheetName val="Página 16"/>
      <sheetName val="QuQuant"/>
      <sheetName val="Planilha Original"/>
      <sheetName val="DADOS"/>
      <sheetName val="TransComerc_Basc10m³"/>
      <sheetName val="TapaBuraco"/>
      <sheetName val="eq"/>
      <sheetName val="mo"/>
      <sheetName val="RESUMO"/>
      <sheetName val="RELAT610"/>
      <sheetName val="PQ"/>
      <sheetName val="CARTA PROPOSTA"/>
      <sheetName val="PROJETO BR_146 (2)"/>
      <sheetName val="TABELA"/>
      <sheetName val="PLANILHA CONTRATUAL"/>
      <sheetName val="Quadro de qntd"/>
      <sheetName val="Medição"/>
      <sheetName val="FIDENS-R$mil"/>
      <sheetName val="8ª MP_BR_459"/>
      <sheetName val="8ª MP_BR-459"/>
      <sheetName val="geral"/>
      <sheetName val="Mat. Betum. - Port. 1078.15"/>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ínculos (Não Mexer)"/>
      <sheetName val="Saldos Iniciais"/>
      <sheetName val="Medições Diretas"/>
      <sheetName val="Boletim de Medição"/>
      <sheetName val="Canteiro"/>
      <sheetName val="S. L. V."/>
      <sheetName val="Carta à C. E. F."/>
      <sheetName val="Planejamento"/>
      <sheetName val="Vínculos"/>
      <sheetName val="Vínculos _Não Mexer_"/>
    </sheetNames>
    <sheetDataSet>
      <sheetData sheetId="0">
        <row r="23">
          <cell r="G23" t="e">
            <v>#N/A</v>
          </cell>
        </row>
        <row r="24">
          <cell r="G24" t="e">
            <v>#N/A</v>
          </cell>
        </row>
        <row r="26">
          <cell r="G26" t="e">
            <v>#N/A</v>
          </cell>
        </row>
        <row r="36">
          <cell r="G36" t="str">
            <v>APARECIDA DE GOIÂNIA, GO</v>
          </cell>
        </row>
        <row r="38">
          <cell r="G38" t="str">
            <v>Ademir Menezes</v>
          </cell>
        </row>
        <row r="39">
          <cell r="G39">
            <v>0</v>
          </cell>
        </row>
      </sheetData>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960887"/>
    </sheetNames>
    <definedNames>
      <definedName name="PassaExtenso"/>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Quant-Vol1 (2)"/>
      <sheetName val="QQegesa"/>
      <sheetName val="QQuant-Vol1"/>
      <sheetName val="Licitação"/>
      <sheetName val="QQegesa-ant"/>
      <sheetName val="QQUANT"/>
      <sheetName val="QQder"/>
      <sheetName val="NumerN"/>
      <sheetName val="BS"/>
      <sheetName val="FR"/>
      <sheetName val="Dimens"/>
      <sheetName val="QuantPav"/>
      <sheetName val="QuQuant"/>
      <sheetName val="NumerN (2)"/>
      <sheetName val="Dimens (2)"/>
      <sheetName val="QuantPav (2)"/>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CANAA"/>
      <sheetName val="CANAA.XLS"/>
      <sheetName val="\G\Users\eduardoiunes\Documents"/>
      <sheetName val="RESUMO_AUT1"/>
      <sheetName val="MATRIZ"/>
      <sheetName val="PATO"/>
      <sheetName val="Medição"/>
      <sheetName val="Medição Completa"/>
      <sheetName val="QQuant-Vol1_(2)"/>
      <sheetName val="RECOMPOSIÇÃO MAN"/>
      <sheetName val="BD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s PGQ"/>
      <sheetName val="Equipamentos"/>
      <sheetName val="Teor"/>
    </sheetNames>
    <sheetDataSet>
      <sheetData sheetId="0" refreshError="1"/>
      <sheetData sheetId="1" refreshError="1"/>
      <sheetData sheetId="2"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8</v>
    <v>1</v>
  </rv>
  <rv s="1">
    <v>0</v>
    <v>8</v>
    <v>238</v>
    <v>1</v>
  </rv>
</rvData>
</file>

<file path=xl/richData/rdrichvaluestructure.xml><?xml version="1.0" encoding="utf-8"?>
<rvStructures xmlns="http://schemas.microsoft.com/office/spreadsheetml/2017/richdata" count="2">
  <s t="_error">
    <k n="errorType" t="i"/>
    <k n="propagated" t="b"/>
  </s>
  <s t="_error">
    <k n="colOffset" t="i"/>
    <k n="errorType" t="i"/>
    <k n="rwOffset" t="i"/>
    <k n="subType" t="i"/>
  </s>
</rvStructure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atendimento@ginast.com.br" TargetMode="External"/><Relationship Id="rId13" Type="http://schemas.openxmlformats.org/officeDocument/2006/relationships/hyperlink" Target="mailto:atendimento@ginast.com.br" TargetMode="External"/><Relationship Id="rId18" Type="http://schemas.openxmlformats.org/officeDocument/2006/relationships/hyperlink" Target="mailto:sac@fibrasemetais.com.br" TargetMode="External"/><Relationship Id="rId26" Type="http://schemas.openxmlformats.org/officeDocument/2006/relationships/hyperlink" Target="mailto:atendimento@ginast.com.br" TargetMode="External"/><Relationship Id="rId3" Type="http://schemas.openxmlformats.org/officeDocument/2006/relationships/hyperlink" Target="mailto:comercial09@olivosa.com.br" TargetMode="External"/><Relationship Id="rId21" Type="http://schemas.openxmlformats.org/officeDocument/2006/relationships/hyperlink" Target="mailto:sac@fibrasemetais.com.br" TargetMode="External"/><Relationship Id="rId7" Type="http://schemas.openxmlformats.org/officeDocument/2006/relationships/hyperlink" Target="mailto:atendimento@ginast.com.br" TargetMode="External"/><Relationship Id="rId12" Type="http://schemas.openxmlformats.org/officeDocument/2006/relationships/hyperlink" Target="mailto:atendimento@ginast.com.br" TargetMode="External"/><Relationship Id="rId17" Type="http://schemas.openxmlformats.org/officeDocument/2006/relationships/hyperlink" Target="mailto:sac@fibrasemetais.com.br" TargetMode="External"/><Relationship Id="rId25" Type="http://schemas.openxmlformats.org/officeDocument/2006/relationships/hyperlink" Target="mailto:sac@fibrasemetais.com.br" TargetMode="External"/><Relationship Id="rId2" Type="http://schemas.openxmlformats.org/officeDocument/2006/relationships/hyperlink" Target="mailto:comercial@solarledgo.com.br" TargetMode="External"/><Relationship Id="rId16" Type="http://schemas.openxmlformats.org/officeDocument/2006/relationships/hyperlink" Target="mailto:sac@fibrasemetais.com.br" TargetMode="External"/><Relationship Id="rId20" Type="http://schemas.openxmlformats.org/officeDocument/2006/relationships/hyperlink" Target="mailto:sac@fibrasemetais.com.br" TargetMode="External"/><Relationship Id="rId29" Type="http://schemas.openxmlformats.org/officeDocument/2006/relationships/printerSettings" Target="../printerSettings/printerSettings11.bin"/><Relationship Id="rId1" Type="http://schemas.openxmlformats.org/officeDocument/2006/relationships/hyperlink" Target="mailto:contato@bebilumicao.com" TargetMode="External"/><Relationship Id="rId6" Type="http://schemas.openxmlformats.org/officeDocument/2006/relationships/hyperlink" Target="mailto:comercial09@olivosa.com.br" TargetMode="External"/><Relationship Id="rId11" Type="http://schemas.openxmlformats.org/officeDocument/2006/relationships/hyperlink" Target="mailto:atendimento@ginast.com.br" TargetMode="External"/><Relationship Id="rId24" Type="http://schemas.openxmlformats.org/officeDocument/2006/relationships/hyperlink" Target="mailto:sac@fibrasemetais.com.br" TargetMode="External"/><Relationship Id="rId5" Type="http://schemas.openxmlformats.org/officeDocument/2006/relationships/hyperlink" Target="mailto:comercial@solarledgo.com.br" TargetMode="External"/><Relationship Id="rId15" Type="http://schemas.openxmlformats.org/officeDocument/2006/relationships/hyperlink" Target="mailto:sac@fibrasemetais.com.br" TargetMode="External"/><Relationship Id="rId23" Type="http://schemas.openxmlformats.org/officeDocument/2006/relationships/hyperlink" Target="mailto:sac@fibrasemetais.com.br" TargetMode="External"/><Relationship Id="rId28" Type="http://schemas.openxmlformats.org/officeDocument/2006/relationships/hyperlink" Target="mailto:atendimento@ginast.com.br" TargetMode="External"/><Relationship Id="rId10" Type="http://schemas.openxmlformats.org/officeDocument/2006/relationships/hyperlink" Target="mailto:atendimento@ginast.com.br" TargetMode="External"/><Relationship Id="rId19" Type="http://schemas.openxmlformats.org/officeDocument/2006/relationships/hyperlink" Target="mailto:sac@fibrasemetais.com.br" TargetMode="External"/><Relationship Id="rId4" Type="http://schemas.openxmlformats.org/officeDocument/2006/relationships/hyperlink" Target="mailto:contato@bebilumicao.com" TargetMode="External"/><Relationship Id="rId9" Type="http://schemas.openxmlformats.org/officeDocument/2006/relationships/hyperlink" Target="mailto:atendimento@ginast.com.br" TargetMode="External"/><Relationship Id="rId14" Type="http://schemas.openxmlformats.org/officeDocument/2006/relationships/hyperlink" Target="mailto:atendimento@ginast.com.br" TargetMode="External"/><Relationship Id="rId22" Type="http://schemas.openxmlformats.org/officeDocument/2006/relationships/hyperlink" Target="mailto:sac@fibrasemetais.com.br" TargetMode="External"/><Relationship Id="rId27" Type="http://schemas.openxmlformats.org/officeDocument/2006/relationships/hyperlink" Target="mailto:atendimento@ginast.com.b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44DF7-9D04-4DEE-8A90-540064C20091}">
  <sheetPr>
    <tabColor rgb="FF002060"/>
  </sheetPr>
  <dimension ref="A1:N188"/>
  <sheetViews>
    <sheetView showGridLines="0" workbookViewId="0"/>
  </sheetViews>
  <sheetFormatPr defaultRowHeight="14.5"/>
  <cols>
    <col min="1" max="1" width="15" customWidth="1"/>
    <col min="2" max="2" width="16.81640625" customWidth="1"/>
    <col min="5" max="5" width="60.7265625" customWidth="1"/>
    <col min="7" max="7" width="14.26953125" customWidth="1"/>
    <col min="8" max="8" width="15" customWidth="1"/>
    <col min="10" max="10" width="16" customWidth="1"/>
    <col min="11" max="11" width="14.7265625" customWidth="1"/>
    <col min="13" max="13" width="44.1796875" customWidth="1"/>
    <col min="14" max="14" width="1.7265625" customWidth="1"/>
  </cols>
  <sheetData>
    <row r="1" spans="1:14" s="196" customFormat="1" ht="25" customHeight="1">
      <c r="C1" s="197"/>
      <c r="D1" s="198"/>
      <c r="E1" s="388" t="s">
        <v>531</v>
      </c>
      <c r="F1" s="388"/>
      <c r="G1" s="388"/>
      <c r="H1" s="388"/>
      <c r="I1" s="388"/>
      <c r="J1" s="388"/>
      <c r="K1" s="389"/>
      <c r="L1"/>
      <c r="M1"/>
      <c r="N1"/>
    </row>
    <row r="2" spans="1:14" s="196" customFormat="1" ht="25" customHeight="1">
      <c r="C2" s="199"/>
      <c r="D2" s="200"/>
      <c r="E2" s="390"/>
      <c r="F2" s="390"/>
      <c r="G2" s="390"/>
      <c r="H2" s="390"/>
      <c r="I2" s="390"/>
      <c r="J2" s="390"/>
      <c r="K2" s="391"/>
      <c r="L2"/>
      <c r="M2"/>
      <c r="N2"/>
    </row>
    <row r="3" spans="1:14" s="196" customFormat="1" ht="15" customHeight="1">
      <c r="C3" s="199"/>
      <c r="D3" s="201"/>
      <c r="E3" s="201"/>
      <c r="F3" s="201"/>
      <c r="G3" s="201"/>
      <c r="H3" s="201"/>
      <c r="I3" s="201"/>
      <c r="J3" s="201"/>
      <c r="K3" s="202"/>
      <c r="L3"/>
      <c r="M3"/>
      <c r="N3"/>
    </row>
    <row r="4" spans="1:14" s="196" customFormat="1" ht="22.5" customHeight="1">
      <c r="C4" s="392" t="s">
        <v>625</v>
      </c>
      <c r="D4" s="393"/>
      <c r="E4" s="393"/>
      <c r="F4" s="393"/>
      <c r="G4" s="393"/>
      <c r="H4" s="393"/>
      <c r="I4" s="393"/>
      <c r="J4" s="393"/>
      <c r="K4" s="394"/>
      <c r="L4"/>
      <c r="M4"/>
      <c r="N4"/>
    </row>
    <row r="5" spans="1:14" s="196" customFormat="1" ht="22.5" customHeight="1" thickBot="1">
      <c r="C5" s="203"/>
      <c r="D5" s="204"/>
      <c r="E5" s="395"/>
      <c r="F5" s="395"/>
      <c r="G5" s="395"/>
      <c r="H5" s="395"/>
      <c r="I5" s="395"/>
      <c r="J5" s="395"/>
      <c r="K5" s="205">
        <v>731383.14999999991</v>
      </c>
      <c r="L5"/>
      <c r="M5"/>
      <c r="N5"/>
    </row>
    <row r="6" spans="1:14" s="196" customFormat="1" ht="22.5" customHeight="1" thickBot="1">
      <c r="C6" s="217" t="s">
        <v>486</v>
      </c>
      <c r="D6" s="218" t="s">
        <v>626</v>
      </c>
      <c r="E6" s="218" t="s">
        <v>627</v>
      </c>
      <c r="F6" s="218" t="s">
        <v>628</v>
      </c>
      <c r="G6" s="218" t="s">
        <v>629</v>
      </c>
      <c r="H6" s="218" t="s">
        <v>630</v>
      </c>
      <c r="I6" s="218" t="s">
        <v>73</v>
      </c>
      <c r="J6" s="219" t="s">
        <v>631</v>
      </c>
      <c r="K6" s="220" t="s">
        <v>632</v>
      </c>
      <c r="L6"/>
      <c r="M6" s="206" t="s">
        <v>633</v>
      </c>
      <c r="N6"/>
    </row>
    <row r="7" spans="1:14" s="196" customFormat="1" ht="10" customHeight="1">
      <c r="C7" s="221"/>
      <c r="D7" s="222"/>
      <c r="E7" s="222"/>
      <c r="F7" s="222"/>
      <c r="G7" s="222"/>
      <c r="H7" s="222"/>
      <c r="I7" s="223"/>
      <c r="J7" s="224"/>
      <c r="K7" s="225"/>
      <c r="L7"/>
      <c r="M7"/>
      <c r="N7"/>
    </row>
    <row r="8" spans="1:14" s="196" customFormat="1" ht="36" customHeight="1">
      <c r="A8" s="196" t="s">
        <v>14</v>
      </c>
      <c r="B8" s="207">
        <v>2027.15</v>
      </c>
      <c r="C8" s="208">
        <v>1</v>
      </c>
      <c r="D8" s="209">
        <v>270621</v>
      </c>
      <c r="E8" s="210" t="s">
        <v>634</v>
      </c>
      <c r="F8" s="211" t="s">
        <v>635</v>
      </c>
      <c r="G8" s="212">
        <v>177.34</v>
      </c>
      <c r="H8" s="213">
        <v>60568.7</v>
      </c>
      <c r="I8" s="214">
        <v>8.2813912242851104E-2</v>
      </c>
      <c r="J8" s="215">
        <v>8.2813912242851104E-2</v>
      </c>
      <c r="K8" s="216" t="s">
        <v>636</v>
      </c>
      <c r="L8"/>
      <c r="M8" t="s">
        <v>14</v>
      </c>
      <c r="N8"/>
    </row>
    <row r="9" spans="1:14" ht="36" customHeight="1">
      <c r="A9" s="196" t="s">
        <v>17</v>
      </c>
      <c r="B9" s="207">
        <v>680</v>
      </c>
      <c r="C9" s="208">
        <v>2</v>
      </c>
      <c r="D9" s="209">
        <v>40017</v>
      </c>
      <c r="E9" s="210" t="s">
        <v>25</v>
      </c>
      <c r="F9" s="211" t="s">
        <v>20</v>
      </c>
      <c r="G9" s="212">
        <v>11.01</v>
      </c>
      <c r="H9" s="213">
        <v>59861.26</v>
      </c>
      <c r="I9" s="214">
        <v>8.1846649051184744E-2</v>
      </c>
      <c r="J9" s="215">
        <v>0.16466056129403583</v>
      </c>
      <c r="K9" s="216" t="s">
        <v>636</v>
      </c>
      <c r="M9" t="s">
        <v>17</v>
      </c>
    </row>
    <row r="10" spans="1:14" ht="36" customHeight="1">
      <c r="A10" s="196" t="s">
        <v>19</v>
      </c>
      <c r="B10" s="207">
        <v>5076.03</v>
      </c>
      <c r="C10" s="208">
        <v>3</v>
      </c>
      <c r="D10" s="209">
        <v>220104</v>
      </c>
      <c r="E10" s="210" t="s">
        <v>637</v>
      </c>
      <c r="F10" s="211" t="s">
        <v>635</v>
      </c>
      <c r="G10" s="212">
        <v>269.3</v>
      </c>
      <c r="H10" s="213">
        <v>54753.600000000006</v>
      </c>
      <c r="I10" s="214">
        <v>7.4863086468426307E-2</v>
      </c>
      <c r="J10" s="215">
        <v>0.23952364776246216</v>
      </c>
      <c r="K10" s="216" t="s">
        <v>636</v>
      </c>
      <c r="M10" t="s">
        <v>19</v>
      </c>
    </row>
    <row r="11" spans="1:14" ht="36" customHeight="1">
      <c r="A11" s="196" t="s">
        <v>22</v>
      </c>
      <c r="B11" s="207">
        <v>3108.12</v>
      </c>
      <c r="C11" s="208">
        <v>4</v>
      </c>
      <c r="D11" s="209">
        <v>150204</v>
      </c>
      <c r="E11" s="210" t="s">
        <v>638</v>
      </c>
      <c r="F11" s="211" t="s">
        <v>639</v>
      </c>
      <c r="G11" s="212">
        <v>27.61</v>
      </c>
      <c r="H11" s="213">
        <v>52845.54</v>
      </c>
      <c r="I11" s="214">
        <v>7.2254248679368679E-2</v>
      </c>
      <c r="J11" s="215">
        <v>0.31177789644183085</v>
      </c>
      <c r="K11" s="216" t="s">
        <v>636</v>
      </c>
      <c r="M11" t="s">
        <v>22</v>
      </c>
    </row>
    <row r="12" spans="1:14" ht="36" customHeight="1">
      <c r="A12" s="196" t="s">
        <v>25</v>
      </c>
      <c r="B12" s="207">
        <v>59861.26</v>
      </c>
      <c r="C12" s="208">
        <v>5</v>
      </c>
      <c r="D12" s="209">
        <v>270210</v>
      </c>
      <c r="E12" s="210" t="s">
        <v>640</v>
      </c>
      <c r="F12" s="211" t="s">
        <v>635</v>
      </c>
      <c r="G12" s="212">
        <v>146.46</v>
      </c>
      <c r="H12" s="213">
        <v>51794.5</v>
      </c>
      <c r="I12" s="214">
        <v>7.0817190688628809E-2</v>
      </c>
      <c r="J12" s="215">
        <v>0.38259508713045964</v>
      </c>
      <c r="K12" s="216" t="s">
        <v>636</v>
      </c>
      <c r="M12" t="s">
        <v>25</v>
      </c>
    </row>
    <row r="13" spans="1:14" ht="36" customHeight="1">
      <c r="A13" s="196" t="s">
        <v>27</v>
      </c>
      <c r="B13" s="207">
        <v>28230.53</v>
      </c>
      <c r="C13" s="208">
        <v>6</v>
      </c>
      <c r="D13" s="209">
        <v>40510</v>
      </c>
      <c r="E13" s="210" t="s">
        <v>42</v>
      </c>
      <c r="F13" s="211" t="s">
        <v>40</v>
      </c>
      <c r="G13" s="212">
        <v>4744.47</v>
      </c>
      <c r="H13" s="213">
        <v>36864.53</v>
      </c>
      <c r="I13" s="214">
        <v>5.040385466906095E-2</v>
      </c>
      <c r="J13" s="215">
        <v>0.43299894179952059</v>
      </c>
      <c r="K13" s="216" t="s">
        <v>636</v>
      </c>
      <c r="M13" t="s">
        <v>27</v>
      </c>
    </row>
    <row r="14" spans="1:14" ht="36" customHeight="1">
      <c r="A14" s="196" t="s">
        <v>28</v>
      </c>
      <c r="B14" s="207">
        <v>2011.69</v>
      </c>
      <c r="C14" s="208">
        <v>7</v>
      </c>
      <c r="D14" s="209">
        <v>98516</v>
      </c>
      <c r="E14" s="210" t="s">
        <v>641</v>
      </c>
      <c r="F14" s="211" t="s">
        <v>145</v>
      </c>
      <c r="G14" s="212">
        <v>359.94</v>
      </c>
      <c r="H14" s="213">
        <v>34914.18</v>
      </c>
      <c r="I14" s="214">
        <v>4.7737194929907814E-2</v>
      </c>
      <c r="J14" s="215">
        <v>0.48073613672942839</v>
      </c>
      <c r="K14" s="216" t="s">
        <v>636</v>
      </c>
      <c r="M14" t="s">
        <v>28</v>
      </c>
    </row>
    <row r="15" spans="1:14" ht="36" customHeight="1">
      <c r="A15" s="196">
        <v>0</v>
      </c>
      <c r="B15" s="207">
        <v>0</v>
      </c>
      <c r="C15" s="208">
        <v>8</v>
      </c>
      <c r="D15" s="209">
        <v>40101</v>
      </c>
      <c r="E15" s="210" t="s">
        <v>27</v>
      </c>
      <c r="F15" s="211" t="s">
        <v>20</v>
      </c>
      <c r="G15" s="212">
        <v>6.75</v>
      </c>
      <c r="H15" s="213">
        <v>28230.53</v>
      </c>
      <c r="I15" s="214">
        <v>3.8598824706311596E-2</v>
      </c>
      <c r="J15" s="215">
        <v>0.51933496143573998</v>
      </c>
      <c r="K15" s="216" t="s">
        <v>636</v>
      </c>
      <c r="M15">
        <v>0</v>
      </c>
    </row>
    <row r="16" spans="1:14" ht="36" customHeight="1">
      <c r="A16" s="196" t="s">
        <v>32</v>
      </c>
      <c r="B16" s="207">
        <v>10730</v>
      </c>
      <c r="C16" s="208">
        <v>9</v>
      </c>
      <c r="D16" s="209">
        <v>93680</v>
      </c>
      <c r="E16" s="210" t="s">
        <v>642</v>
      </c>
      <c r="F16" s="211" t="s">
        <v>643</v>
      </c>
      <c r="G16" s="212">
        <v>95.15</v>
      </c>
      <c r="H16" s="213">
        <v>26485.89</v>
      </c>
      <c r="I16" s="214">
        <v>3.6213426574019381E-2</v>
      </c>
      <c r="J16" s="215">
        <v>0.55554838800975936</v>
      </c>
      <c r="K16" s="216" t="s">
        <v>636</v>
      </c>
      <c r="M16" t="s">
        <v>32</v>
      </c>
    </row>
    <row r="17" spans="1:13" ht="36" customHeight="1">
      <c r="A17" s="196" t="s">
        <v>35</v>
      </c>
      <c r="B17" s="207">
        <v>1424.5</v>
      </c>
      <c r="C17" s="208">
        <v>10</v>
      </c>
      <c r="D17" s="209">
        <v>271303</v>
      </c>
      <c r="E17" s="210" t="s">
        <v>644</v>
      </c>
      <c r="F17" s="211" t="s">
        <v>645</v>
      </c>
      <c r="G17" s="212">
        <v>2109</v>
      </c>
      <c r="H17" s="213">
        <v>22144.5</v>
      </c>
      <c r="I17" s="214">
        <v>3.0277563818635968E-2</v>
      </c>
      <c r="J17" s="215">
        <v>0.58582595182839536</v>
      </c>
      <c r="K17" s="216" t="s">
        <v>636</v>
      </c>
      <c r="M17" t="s">
        <v>35</v>
      </c>
    </row>
    <row r="18" spans="1:13" ht="36" customHeight="1">
      <c r="A18" s="196" t="s">
        <v>37</v>
      </c>
      <c r="B18" s="207">
        <v>19943</v>
      </c>
      <c r="C18" s="208">
        <v>11</v>
      </c>
      <c r="D18" s="209">
        <v>180314</v>
      </c>
      <c r="E18" s="210" t="s">
        <v>646</v>
      </c>
      <c r="F18" s="211" t="s">
        <v>635</v>
      </c>
      <c r="G18" s="212">
        <v>587.86</v>
      </c>
      <c r="H18" s="213">
        <v>21078.9</v>
      </c>
      <c r="I18" s="214">
        <v>2.8820598341648976E-2</v>
      </c>
      <c r="J18" s="215">
        <v>0.61464655017004433</v>
      </c>
      <c r="K18" s="216" t="s">
        <v>636</v>
      </c>
      <c r="M18" t="s">
        <v>37</v>
      </c>
    </row>
    <row r="19" spans="1:13" ht="36" customHeight="1">
      <c r="A19" s="196" t="s">
        <v>38</v>
      </c>
      <c r="B19" s="207">
        <v>12432</v>
      </c>
      <c r="C19" s="208">
        <v>12</v>
      </c>
      <c r="D19" s="209">
        <v>40609</v>
      </c>
      <c r="E19" s="210" t="s">
        <v>37</v>
      </c>
      <c r="F19" s="211" t="s">
        <v>15</v>
      </c>
      <c r="G19" s="212">
        <v>7.7</v>
      </c>
      <c r="H19" s="213">
        <v>19943</v>
      </c>
      <c r="I19" s="214">
        <v>2.726751361444409E-2</v>
      </c>
      <c r="J19" s="215">
        <v>0.64191406378448845</v>
      </c>
      <c r="K19" s="216" t="s">
        <v>636</v>
      </c>
      <c r="M19" t="s">
        <v>38</v>
      </c>
    </row>
    <row r="20" spans="1:13" ht="36" customHeight="1">
      <c r="A20" s="196" t="s">
        <v>39</v>
      </c>
      <c r="B20" s="207">
        <v>2038.23</v>
      </c>
      <c r="C20" s="208">
        <v>13</v>
      </c>
      <c r="D20" s="209">
        <v>40525</v>
      </c>
      <c r="E20" s="210" t="s">
        <v>44</v>
      </c>
      <c r="F20" s="211" t="s">
        <v>40</v>
      </c>
      <c r="G20" s="212">
        <v>4406.95</v>
      </c>
      <c r="H20" s="213">
        <v>19403.8</v>
      </c>
      <c r="I20" s="214">
        <v>2.6530280332545262E-2</v>
      </c>
      <c r="J20" s="215">
        <v>0.66844434411703368</v>
      </c>
      <c r="K20" s="216" t="s">
        <v>636</v>
      </c>
      <c r="M20" t="s">
        <v>39</v>
      </c>
    </row>
    <row r="21" spans="1:13" ht="36" customHeight="1">
      <c r="A21" s="196" t="s">
        <v>41</v>
      </c>
      <c r="B21" s="207">
        <v>15031.5</v>
      </c>
      <c r="C21" s="208">
        <v>14</v>
      </c>
      <c r="D21" s="209">
        <v>40865</v>
      </c>
      <c r="E21" s="210" t="s">
        <v>67</v>
      </c>
      <c r="F21" s="211" t="s">
        <v>15</v>
      </c>
      <c r="G21" s="212">
        <v>10.58</v>
      </c>
      <c r="H21" s="213">
        <v>17029.04</v>
      </c>
      <c r="I21" s="214">
        <v>2.3283336511102291E-2</v>
      </c>
      <c r="J21" s="215">
        <v>0.69172768062813594</v>
      </c>
      <c r="K21" s="216" t="s">
        <v>636</v>
      </c>
      <c r="M21" t="s">
        <v>41</v>
      </c>
    </row>
    <row r="22" spans="1:13" ht="36" customHeight="1">
      <c r="A22" t="s">
        <v>42</v>
      </c>
      <c r="B22" s="207">
        <v>36864.53</v>
      </c>
      <c r="C22" s="208">
        <v>15</v>
      </c>
      <c r="D22" s="209">
        <v>40485</v>
      </c>
      <c r="E22" s="210" t="s">
        <v>41</v>
      </c>
      <c r="F22" s="211" t="s">
        <v>40</v>
      </c>
      <c r="G22" s="212">
        <v>4464.3599999999997</v>
      </c>
      <c r="H22" s="213">
        <v>15031.5</v>
      </c>
      <c r="I22" s="214">
        <v>2.0552155187058933E-2</v>
      </c>
      <c r="J22" s="215">
        <v>0.71227983581519483</v>
      </c>
      <c r="K22" s="216" t="s">
        <v>636</v>
      </c>
      <c r="M22" t="s">
        <v>42</v>
      </c>
    </row>
    <row r="23" spans="1:13" ht="36" customHeight="1">
      <c r="A23" t="s">
        <v>44</v>
      </c>
      <c r="B23" s="207">
        <v>19403.8</v>
      </c>
      <c r="C23" s="208">
        <v>16</v>
      </c>
      <c r="D23" s="209">
        <v>102716</v>
      </c>
      <c r="E23" s="210" t="s">
        <v>647</v>
      </c>
      <c r="F23" s="211" t="s">
        <v>648</v>
      </c>
      <c r="G23" s="212">
        <v>466.24</v>
      </c>
      <c r="H23" s="213">
        <v>13687.03</v>
      </c>
      <c r="I23" s="214">
        <v>1.8713898453908875E-2</v>
      </c>
      <c r="J23" s="215">
        <v>0.73099373426910375</v>
      </c>
      <c r="K23" s="216" t="s">
        <v>636</v>
      </c>
      <c r="M23" t="s">
        <v>44</v>
      </c>
    </row>
    <row r="24" spans="1:13" ht="36" customHeight="1">
      <c r="A24" t="s">
        <v>46</v>
      </c>
      <c r="B24" s="207">
        <v>2214.62</v>
      </c>
      <c r="C24" s="208">
        <v>17</v>
      </c>
      <c r="D24" s="209">
        <v>40604</v>
      </c>
      <c r="E24" s="210" t="s">
        <v>38</v>
      </c>
      <c r="F24" s="211" t="s">
        <v>20</v>
      </c>
      <c r="G24" s="212">
        <v>4.8</v>
      </c>
      <c r="H24" s="213">
        <v>12432</v>
      </c>
      <c r="I24" s="214">
        <v>1.6997930564848263E-2</v>
      </c>
      <c r="J24" s="215">
        <v>0.74799166483395196</v>
      </c>
      <c r="K24" s="216" t="s">
        <v>636</v>
      </c>
      <c r="M24" t="s">
        <v>46</v>
      </c>
    </row>
    <row r="25" spans="1:13" ht="36" customHeight="1">
      <c r="A25" t="s">
        <v>48</v>
      </c>
      <c r="B25" s="207">
        <v>175.24</v>
      </c>
      <c r="C25" s="208">
        <v>18</v>
      </c>
      <c r="D25" s="209">
        <v>40310</v>
      </c>
      <c r="E25" s="210" t="s">
        <v>32</v>
      </c>
      <c r="F25" s="211" t="s">
        <v>15</v>
      </c>
      <c r="G25" s="212">
        <v>2.9</v>
      </c>
      <c r="H25" s="213">
        <v>10730</v>
      </c>
      <c r="I25" s="214">
        <v>1.4670832927994036E-2</v>
      </c>
      <c r="J25" s="215">
        <v>0.76266249776194595</v>
      </c>
      <c r="K25" s="216" t="s">
        <v>636</v>
      </c>
      <c r="M25" t="s">
        <v>48</v>
      </c>
    </row>
    <row r="26" spans="1:13" ht="36" customHeight="1">
      <c r="A26" t="s">
        <v>50</v>
      </c>
      <c r="B26" s="207">
        <v>175.4</v>
      </c>
      <c r="C26" s="208">
        <v>19</v>
      </c>
      <c r="D26" s="209">
        <v>51027</v>
      </c>
      <c r="E26" s="210" t="s">
        <v>649</v>
      </c>
      <c r="F26" s="211" t="s">
        <v>650</v>
      </c>
      <c r="G26" s="212">
        <v>412.28</v>
      </c>
      <c r="H26" s="213">
        <v>10643.63</v>
      </c>
      <c r="I26" s="214">
        <v>1.4552741610194328E-2</v>
      </c>
      <c r="J26" s="215">
        <v>0.77721523937214032</v>
      </c>
      <c r="K26" s="216" t="s">
        <v>636</v>
      </c>
      <c r="M26" t="s">
        <v>50</v>
      </c>
    </row>
    <row r="27" spans="1:13" ht="36" customHeight="1">
      <c r="A27" t="s">
        <v>51</v>
      </c>
      <c r="B27" s="207">
        <v>38.700000000000003</v>
      </c>
      <c r="C27" s="208">
        <v>20</v>
      </c>
      <c r="D27" s="209">
        <v>102688</v>
      </c>
      <c r="E27" s="210" t="s">
        <v>651</v>
      </c>
      <c r="F27" s="211" t="s">
        <v>60</v>
      </c>
      <c r="G27" s="212">
        <v>59.43</v>
      </c>
      <c r="H27" s="213">
        <v>9304.36</v>
      </c>
      <c r="I27" s="214">
        <v>1.27215946935611E-2</v>
      </c>
      <c r="J27" s="215">
        <v>0.78993683406570137</v>
      </c>
      <c r="K27" s="216" t="s">
        <v>636</v>
      </c>
      <c r="M27" t="s">
        <v>51</v>
      </c>
    </row>
    <row r="28" spans="1:13" ht="36" customHeight="1">
      <c r="A28" t="s">
        <v>55</v>
      </c>
      <c r="B28" s="207">
        <v>253.11</v>
      </c>
      <c r="C28" s="208">
        <v>21</v>
      </c>
      <c r="D28" s="209">
        <v>98510</v>
      </c>
      <c r="E28" s="210" t="s">
        <v>652</v>
      </c>
      <c r="F28" s="211" t="s">
        <v>145</v>
      </c>
      <c r="G28" s="212">
        <v>349.97999999999996</v>
      </c>
      <c r="H28" s="213">
        <v>9099.48</v>
      </c>
      <c r="I28" s="214">
        <v>1.2441467922798058E-2</v>
      </c>
      <c r="J28" s="215">
        <v>0.80237830198849946</v>
      </c>
      <c r="K28" s="216" t="s">
        <v>653</v>
      </c>
      <c r="M28" t="s">
        <v>55</v>
      </c>
    </row>
    <row r="29" spans="1:13" ht="36" customHeight="1">
      <c r="A29" t="s">
        <v>56</v>
      </c>
      <c r="B29" s="207">
        <v>75.22</v>
      </c>
      <c r="C29" s="208">
        <v>22</v>
      </c>
      <c r="D29" s="209">
        <v>251511</v>
      </c>
      <c r="E29" s="210" t="s">
        <v>143</v>
      </c>
      <c r="F29" s="211" t="s">
        <v>62</v>
      </c>
      <c r="G29" s="212">
        <v>2647.5600000000004</v>
      </c>
      <c r="H29" s="213">
        <v>8825.2000000000007</v>
      </c>
      <c r="I29" s="214">
        <v>1.2066452446983502E-2</v>
      </c>
      <c r="J29" s="215">
        <v>0.81444475443548292</v>
      </c>
      <c r="K29" s="216" t="s">
        <v>653</v>
      </c>
      <c r="M29" t="s">
        <v>56</v>
      </c>
    </row>
    <row r="30" spans="1:13" ht="36" customHeight="1">
      <c r="A30" t="s">
        <v>57</v>
      </c>
      <c r="B30" s="207">
        <v>401.26</v>
      </c>
      <c r="C30" s="208">
        <v>23</v>
      </c>
      <c r="D30" s="209" t="s">
        <v>510</v>
      </c>
      <c r="E30" s="210" t="s">
        <v>482</v>
      </c>
      <c r="F30" s="211" t="s">
        <v>145</v>
      </c>
      <c r="G30" s="212">
        <v>3233.75</v>
      </c>
      <c r="H30" s="213">
        <v>6467.5</v>
      </c>
      <c r="I30" s="214">
        <v>8.842834292805352E-3</v>
      </c>
      <c r="J30" s="215">
        <v>0.82328758872828822</v>
      </c>
      <c r="K30" s="216" t="s">
        <v>653</v>
      </c>
      <c r="M30" t="s">
        <v>57</v>
      </c>
    </row>
    <row r="31" spans="1:13" ht="36" customHeight="1">
      <c r="A31" t="s">
        <v>59</v>
      </c>
      <c r="B31" s="207">
        <v>3935.22</v>
      </c>
      <c r="C31" s="208">
        <v>24</v>
      </c>
      <c r="D31" s="209" t="s">
        <v>508</v>
      </c>
      <c r="E31" s="210" t="s">
        <v>481</v>
      </c>
      <c r="F31" s="211" t="s">
        <v>145</v>
      </c>
      <c r="G31" s="212">
        <v>1936.26</v>
      </c>
      <c r="H31" s="213">
        <v>5808.78</v>
      </c>
      <c r="I31" s="214">
        <v>7.9421846128120404E-3</v>
      </c>
      <c r="J31" s="215">
        <v>0.83122977334110026</v>
      </c>
      <c r="K31" s="216" t="s">
        <v>653</v>
      </c>
      <c r="M31" t="s">
        <v>59</v>
      </c>
    </row>
    <row r="32" spans="1:13" ht="36" customHeight="1">
      <c r="A32" t="s">
        <v>61</v>
      </c>
      <c r="B32" s="207">
        <v>2363.3000000000002</v>
      </c>
      <c r="C32" s="208">
        <v>25</v>
      </c>
      <c r="D32" s="209">
        <v>40005</v>
      </c>
      <c r="E32" s="210" t="s">
        <v>19</v>
      </c>
      <c r="F32" s="211" t="s">
        <v>20</v>
      </c>
      <c r="G32" s="212">
        <v>5.16</v>
      </c>
      <c r="H32" s="213">
        <v>5076.03</v>
      </c>
      <c r="I32" s="214">
        <v>6.9403157565224201E-3</v>
      </c>
      <c r="J32" s="215">
        <v>0.83817008909762269</v>
      </c>
      <c r="K32" s="216" t="s">
        <v>653</v>
      </c>
      <c r="M32" t="s">
        <v>61</v>
      </c>
    </row>
    <row r="33" spans="1:13" ht="36" customHeight="1">
      <c r="A33" t="s">
        <v>63</v>
      </c>
      <c r="B33" s="207">
        <v>1897.65</v>
      </c>
      <c r="C33" s="208">
        <v>26</v>
      </c>
      <c r="D33" s="209">
        <v>100160</v>
      </c>
      <c r="E33" s="210" t="s">
        <v>654</v>
      </c>
      <c r="F33" s="211" t="s">
        <v>635</v>
      </c>
      <c r="G33" s="212">
        <v>58.05</v>
      </c>
      <c r="H33" s="213">
        <v>4343.08</v>
      </c>
      <c r="I33" s="214">
        <v>5.9381734457513826E-3</v>
      </c>
      <c r="J33" s="215">
        <v>0.84410826254337412</v>
      </c>
      <c r="K33" s="216" t="s">
        <v>653</v>
      </c>
      <c r="M33" t="s">
        <v>63</v>
      </c>
    </row>
    <row r="34" spans="1:13" ht="36" customHeight="1">
      <c r="A34" t="s">
        <v>67</v>
      </c>
      <c r="B34" s="207">
        <v>17029.04</v>
      </c>
      <c r="C34" s="208">
        <v>27</v>
      </c>
      <c r="D34" s="209" t="s">
        <v>514</v>
      </c>
      <c r="E34" s="210" t="s">
        <v>484</v>
      </c>
      <c r="F34" s="211" t="s">
        <v>145</v>
      </c>
      <c r="G34" s="212">
        <v>4238.04</v>
      </c>
      <c r="H34" s="213">
        <v>4238.04</v>
      </c>
      <c r="I34" s="214">
        <v>5.7945551521114483E-3</v>
      </c>
      <c r="J34" s="215">
        <v>0.84990281769548559</v>
      </c>
      <c r="K34" s="216" t="s">
        <v>653</v>
      </c>
      <c r="M34" t="s">
        <v>67</v>
      </c>
    </row>
    <row r="35" spans="1:13" ht="36" customHeight="1">
      <c r="A35" t="s">
        <v>641</v>
      </c>
      <c r="B35" s="207">
        <v>34914.18</v>
      </c>
      <c r="C35" s="208">
        <v>28</v>
      </c>
      <c r="D35" s="209">
        <v>271103</v>
      </c>
      <c r="E35" s="210" t="s">
        <v>655</v>
      </c>
      <c r="F35" s="211" t="s">
        <v>656</v>
      </c>
      <c r="G35" s="212">
        <v>2056.9699999999998</v>
      </c>
      <c r="H35" s="213">
        <v>4113.9399999999996</v>
      </c>
      <c r="I35" s="214">
        <v>5.6248766463925237E-3</v>
      </c>
      <c r="J35" s="215">
        <v>0.85552769434187814</v>
      </c>
      <c r="K35" s="216" t="s">
        <v>653</v>
      </c>
      <c r="M35" t="s">
        <v>641</v>
      </c>
    </row>
    <row r="36" spans="1:13" ht="36" customHeight="1">
      <c r="A36" t="s">
        <v>657</v>
      </c>
      <c r="B36" s="207">
        <v>785.98</v>
      </c>
      <c r="C36" s="208">
        <v>29</v>
      </c>
      <c r="D36" s="209">
        <v>41806</v>
      </c>
      <c r="E36" s="210" t="s">
        <v>59</v>
      </c>
      <c r="F36" s="211" t="s">
        <v>60</v>
      </c>
      <c r="G36" s="212">
        <v>485.83</v>
      </c>
      <c r="H36" s="213">
        <v>3935.22</v>
      </c>
      <c r="I36" s="214">
        <v>5.3805177217987592E-3</v>
      </c>
      <c r="J36" s="215">
        <v>0.86090821206367685</v>
      </c>
      <c r="K36" s="216" t="s">
        <v>653</v>
      </c>
      <c r="M36" t="s">
        <v>657</v>
      </c>
    </row>
    <row r="37" spans="1:13" ht="36" customHeight="1">
      <c r="A37" t="s">
        <v>70</v>
      </c>
      <c r="B37" s="207">
        <v>684.22</v>
      </c>
      <c r="C37" s="208">
        <v>30</v>
      </c>
      <c r="D37" s="209">
        <v>97914</v>
      </c>
      <c r="E37" s="210" t="s">
        <v>658</v>
      </c>
      <c r="F37" s="211" t="s">
        <v>659</v>
      </c>
      <c r="G37" s="212">
        <v>10.379999999999999</v>
      </c>
      <c r="H37" s="213">
        <v>3883.29</v>
      </c>
      <c r="I37" s="214">
        <v>5.3095152656989714E-3</v>
      </c>
      <c r="J37" s="215">
        <v>0.86621772732937585</v>
      </c>
      <c r="K37" s="216" t="s">
        <v>653</v>
      </c>
      <c r="M37" t="s">
        <v>70</v>
      </c>
    </row>
    <row r="38" spans="1:13" ht="36" customHeight="1">
      <c r="A38" t="s">
        <v>637</v>
      </c>
      <c r="B38" s="207">
        <v>54753.600000000006</v>
      </c>
      <c r="C38" s="208">
        <v>31</v>
      </c>
      <c r="D38" s="209">
        <v>60306</v>
      </c>
      <c r="E38" s="210" t="s">
        <v>660</v>
      </c>
      <c r="F38" s="211" t="s">
        <v>639</v>
      </c>
      <c r="G38" s="212">
        <v>15.49</v>
      </c>
      <c r="H38" s="213">
        <v>3796.28</v>
      </c>
      <c r="I38" s="214">
        <v>5.1905488935587328E-3</v>
      </c>
      <c r="J38" s="215">
        <v>0.8714082762229346</v>
      </c>
      <c r="K38" s="216" t="s">
        <v>653</v>
      </c>
      <c r="M38" t="s">
        <v>637</v>
      </c>
    </row>
    <row r="39" spans="1:13" ht="36" customHeight="1">
      <c r="A39" t="s">
        <v>642</v>
      </c>
      <c r="B39" s="207">
        <v>26485.89</v>
      </c>
      <c r="C39" s="208">
        <v>32</v>
      </c>
      <c r="D39" s="209">
        <v>60208</v>
      </c>
      <c r="E39" s="210" t="s">
        <v>661</v>
      </c>
      <c r="F39" s="211" t="s">
        <v>635</v>
      </c>
      <c r="G39" s="212">
        <v>212.52</v>
      </c>
      <c r="H39" s="213">
        <v>3318.11</v>
      </c>
      <c r="I39" s="214">
        <v>4.5367602466641465E-3</v>
      </c>
      <c r="J39" s="215">
        <v>0.87594503646959876</v>
      </c>
      <c r="K39" s="216" t="s">
        <v>653</v>
      </c>
      <c r="M39" t="s">
        <v>642</v>
      </c>
    </row>
    <row r="40" spans="1:13" ht="36" customHeight="1">
      <c r="A40" t="s">
        <v>640</v>
      </c>
      <c r="B40" s="207">
        <v>51794.5</v>
      </c>
      <c r="C40" s="208">
        <v>33</v>
      </c>
      <c r="D40" s="209">
        <v>40006</v>
      </c>
      <c r="E40" s="210" t="s">
        <v>22</v>
      </c>
      <c r="F40" s="211" t="s">
        <v>23</v>
      </c>
      <c r="G40" s="212">
        <v>6.16</v>
      </c>
      <c r="H40" s="213">
        <v>3108.12</v>
      </c>
      <c r="I40" s="214">
        <v>4.2496467139009151E-3</v>
      </c>
      <c r="J40" s="215">
        <v>0.88019468318349969</v>
      </c>
      <c r="K40" s="216" t="s">
        <v>653</v>
      </c>
      <c r="M40" t="s">
        <v>640</v>
      </c>
    </row>
    <row r="41" spans="1:13" ht="36" customHeight="1">
      <c r="A41" t="s">
        <v>652</v>
      </c>
      <c r="B41" s="207">
        <v>9099.48</v>
      </c>
      <c r="C41" s="208">
        <v>34</v>
      </c>
      <c r="D41" s="209">
        <v>180303</v>
      </c>
      <c r="E41" s="210" t="s">
        <v>662</v>
      </c>
      <c r="F41" s="211" t="s">
        <v>635</v>
      </c>
      <c r="G41" s="212">
        <v>866.92</v>
      </c>
      <c r="H41" s="213">
        <v>3068.89</v>
      </c>
      <c r="I41" s="214">
        <v>4.1960086173710729E-3</v>
      </c>
      <c r="J41" s="215">
        <v>0.88439069180087082</v>
      </c>
      <c r="K41" s="216" t="s">
        <v>653</v>
      </c>
      <c r="M41" t="s">
        <v>652</v>
      </c>
    </row>
    <row r="42" spans="1:13" ht="36" customHeight="1">
      <c r="A42" t="s">
        <v>143</v>
      </c>
      <c r="B42" s="207">
        <v>8825.2000000000007</v>
      </c>
      <c r="C42" s="208">
        <v>35</v>
      </c>
      <c r="D42" s="209" t="s">
        <v>512</v>
      </c>
      <c r="E42" s="210" t="s">
        <v>483</v>
      </c>
      <c r="F42" s="211" t="s">
        <v>145</v>
      </c>
      <c r="G42" s="212">
        <v>1412.28</v>
      </c>
      <c r="H42" s="213">
        <v>2824.56</v>
      </c>
      <c r="I42" s="214">
        <v>3.8619429501486331E-3</v>
      </c>
      <c r="J42" s="215">
        <v>0.88825263475101945</v>
      </c>
      <c r="K42" s="216" t="s">
        <v>653</v>
      </c>
      <c r="M42" t="s">
        <v>143</v>
      </c>
    </row>
    <row r="43" spans="1:13" ht="36" customHeight="1">
      <c r="A43" t="s">
        <v>646</v>
      </c>
      <c r="B43" s="207">
        <v>21078.9</v>
      </c>
      <c r="C43" s="208">
        <v>36</v>
      </c>
      <c r="D43" s="209">
        <v>200403</v>
      </c>
      <c r="E43" s="210" t="s">
        <v>663</v>
      </c>
      <c r="F43" s="211" t="s">
        <v>635</v>
      </c>
      <c r="G43" s="212">
        <v>18.079999999999998</v>
      </c>
      <c r="H43" s="213">
        <v>2761.76</v>
      </c>
      <c r="I43" s="214">
        <v>3.7760782429838596E-3</v>
      </c>
      <c r="J43" s="215">
        <v>0.89202871299400333</v>
      </c>
      <c r="K43" s="216" t="s">
        <v>653</v>
      </c>
      <c r="M43" t="s">
        <v>646</v>
      </c>
    </row>
    <row r="44" spans="1:13" ht="36" customHeight="1">
      <c r="A44" t="s">
        <v>644</v>
      </c>
      <c r="B44" s="207">
        <v>22144.5</v>
      </c>
      <c r="C44" s="208">
        <v>37</v>
      </c>
      <c r="D44" s="209">
        <v>103195</v>
      </c>
      <c r="E44" s="210" t="s">
        <v>664</v>
      </c>
      <c r="F44" s="211" t="s">
        <v>145</v>
      </c>
      <c r="G44" s="212">
        <v>2662.3</v>
      </c>
      <c r="H44" s="213">
        <v>2662.3</v>
      </c>
      <c r="I44" s="214">
        <v>3.6400893293754449E-3</v>
      </c>
      <c r="J44" s="215">
        <v>0.89566880232337875</v>
      </c>
      <c r="K44" s="216" t="s">
        <v>653</v>
      </c>
      <c r="M44" t="s">
        <v>644</v>
      </c>
    </row>
    <row r="45" spans="1:13" ht="36" customHeight="1">
      <c r="A45" t="s">
        <v>474</v>
      </c>
      <c r="B45" s="207">
        <v>2112.41</v>
      </c>
      <c r="C45" s="208">
        <v>38</v>
      </c>
      <c r="D45" s="209">
        <v>41846</v>
      </c>
      <c r="E45" s="210" t="s">
        <v>61</v>
      </c>
      <c r="F45" s="211" t="s">
        <v>62</v>
      </c>
      <c r="G45" s="212">
        <v>1181.6500000000001</v>
      </c>
      <c r="H45" s="213">
        <v>2363.3000000000002</v>
      </c>
      <c r="I45" s="214">
        <v>3.2312748796578107E-3</v>
      </c>
      <c r="J45" s="215">
        <v>0.89890007720303655</v>
      </c>
      <c r="K45" s="216" t="s">
        <v>653</v>
      </c>
      <c r="M45" t="s">
        <v>474</v>
      </c>
    </row>
    <row r="46" spans="1:13" ht="36" customHeight="1">
      <c r="A46" t="s">
        <v>475</v>
      </c>
      <c r="B46" s="207">
        <v>1546.52</v>
      </c>
      <c r="C46" s="208">
        <v>39</v>
      </c>
      <c r="D46" s="209">
        <v>61101</v>
      </c>
      <c r="E46" s="210" t="s">
        <v>665</v>
      </c>
      <c r="F46" s="211" t="s">
        <v>635</v>
      </c>
      <c r="G46" s="212">
        <v>149.27000000000001</v>
      </c>
      <c r="H46" s="213">
        <v>2358.4699999999998</v>
      </c>
      <c r="I46" s="214">
        <v>3.2246709539316023E-3</v>
      </c>
      <c r="J46" s="215">
        <v>0.90212474815696819</v>
      </c>
      <c r="K46" s="216" t="s">
        <v>653</v>
      </c>
      <c r="M46" t="s">
        <v>475</v>
      </c>
    </row>
    <row r="47" spans="1:13" ht="36" customHeight="1">
      <c r="A47" t="s">
        <v>476</v>
      </c>
      <c r="B47" s="207">
        <v>1255.8399999999999</v>
      </c>
      <c r="C47" s="208">
        <v>40</v>
      </c>
      <c r="D47" s="209">
        <v>51035</v>
      </c>
      <c r="E47" s="210" t="s">
        <v>666</v>
      </c>
      <c r="F47" s="211" t="s">
        <v>650</v>
      </c>
      <c r="G47" s="212">
        <v>2735.36</v>
      </c>
      <c r="H47" s="213">
        <v>2295.04</v>
      </c>
      <c r="I47" s="214">
        <v>3.1379448651503664E-3</v>
      </c>
      <c r="J47" s="215">
        <v>0.90526269302211859</v>
      </c>
      <c r="K47" s="216" t="s">
        <v>653</v>
      </c>
      <c r="M47" t="s">
        <v>476</v>
      </c>
    </row>
    <row r="48" spans="1:13" ht="36" customHeight="1">
      <c r="A48" t="s">
        <v>477</v>
      </c>
      <c r="B48" s="207">
        <v>1540.36</v>
      </c>
      <c r="C48" s="208">
        <v>41</v>
      </c>
      <c r="D48" s="209">
        <v>261304</v>
      </c>
      <c r="E48" s="210" t="s">
        <v>667</v>
      </c>
      <c r="F48" s="211" t="s">
        <v>635</v>
      </c>
      <c r="G48" s="212">
        <v>14.98</v>
      </c>
      <c r="H48" s="213">
        <v>2288.23</v>
      </c>
      <c r="I48" s="214">
        <v>3.1286337400581355E-3</v>
      </c>
      <c r="J48" s="215">
        <v>0.90839132676217671</v>
      </c>
      <c r="K48" s="216" t="s">
        <v>653</v>
      </c>
      <c r="M48" t="s">
        <v>477</v>
      </c>
    </row>
    <row r="49" spans="1:13" ht="36" customHeight="1">
      <c r="A49" t="s">
        <v>478</v>
      </c>
      <c r="B49" s="207">
        <v>2236.8000000000002</v>
      </c>
      <c r="C49" s="208">
        <v>42</v>
      </c>
      <c r="D49" s="209" t="s">
        <v>503</v>
      </c>
      <c r="E49" s="210" t="s">
        <v>478</v>
      </c>
      <c r="F49" s="211" t="s">
        <v>145</v>
      </c>
      <c r="G49" s="212">
        <v>2236.8000000000002</v>
      </c>
      <c r="H49" s="213">
        <v>2236.8000000000002</v>
      </c>
      <c r="I49" s="214">
        <v>3.0583149201618884E-3</v>
      </c>
      <c r="J49" s="215">
        <v>0.91144964168233855</v>
      </c>
      <c r="K49" s="216" t="s">
        <v>653</v>
      </c>
      <c r="M49" t="s">
        <v>478</v>
      </c>
    </row>
    <row r="50" spans="1:13" ht="36" customHeight="1">
      <c r="A50" t="s">
        <v>479</v>
      </c>
      <c r="B50" s="207">
        <v>1761.79</v>
      </c>
      <c r="C50" s="208">
        <v>43</v>
      </c>
      <c r="D50" s="209">
        <v>40455</v>
      </c>
      <c r="E50" s="210" t="s">
        <v>46</v>
      </c>
      <c r="F50" s="211" t="s">
        <v>47</v>
      </c>
      <c r="G50" s="212">
        <v>1.66</v>
      </c>
      <c r="H50" s="213">
        <v>2214.62</v>
      </c>
      <c r="I50" s="214">
        <v>3.0279888181728005E-3</v>
      </c>
      <c r="J50" s="215">
        <v>0.91447763050051134</v>
      </c>
      <c r="K50" s="216" t="s">
        <v>653</v>
      </c>
      <c r="M50" t="s">
        <v>479</v>
      </c>
    </row>
    <row r="51" spans="1:13" ht="36" customHeight="1">
      <c r="A51" t="s">
        <v>480</v>
      </c>
      <c r="B51" s="207">
        <v>1768.05</v>
      </c>
      <c r="C51" s="208">
        <v>44</v>
      </c>
      <c r="D51" s="209">
        <v>261001</v>
      </c>
      <c r="E51" s="210" t="s">
        <v>668</v>
      </c>
      <c r="F51" s="211" t="s">
        <v>635</v>
      </c>
      <c r="G51" s="212">
        <v>14.38</v>
      </c>
      <c r="H51" s="213">
        <v>2196.58</v>
      </c>
      <c r="I51" s="214">
        <v>3.0033232239490342E-3</v>
      </c>
      <c r="J51" s="215">
        <v>0.91748095372446037</v>
      </c>
      <c r="K51" s="216" t="s">
        <v>653</v>
      </c>
      <c r="M51" t="s">
        <v>480</v>
      </c>
    </row>
    <row r="52" spans="1:13" ht="36" customHeight="1">
      <c r="A52" t="s">
        <v>481</v>
      </c>
      <c r="B52" s="207">
        <v>5808.78</v>
      </c>
      <c r="C52" s="208">
        <v>45</v>
      </c>
      <c r="D52" s="209" t="s">
        <v>495</v>
      </c>
      <c r="E52" s="210" t="s">
        <v>474</v>
      </c>
      <c r="F52" s="211" t="s">
        <v>145</v>
      </c>
      <c r="G52" s="212">
        <v>2112.41</v>
      </c>
      <c r="H52" s="213">
        <v>2112.41</v>
      </c>
      <c r="I52" s="214">
        <v>2.8882399054449095E-3</v>
      </c>
      <c r="J52" s="215">
        <v>0.92036919362990532</v>
      </c>
      <c r="K52" s="216" t="s">
        <v>653</v>
      </c>
      <c r="M52" t="s">
        <v>481</v>
      </c>
    </row>
    <row r="53" spans="1:13" ht="36" customHeight="1">
      <c r="A53" t="s">
        <v>664</v>
      </c>
      <c r="B53" s="207">
        <v>2662.3</v>
      </c>
      <c r="C53" s="208">
        <v>46</v>
      </c>
      <c r="D53" s="209">
        <v>40530</v>
      </c>
      <c r="E53" s="210" t="s">
        <v>39</v>
      </c>
      <c r="F53" s="211" t="s">
        <v>40</v>
      </c>
      <c r="G53" s="212">
        <v>131.16</v>
      </c>
      <c r="H53" s="213">
        <v>2038.23</v>
      </c>
      <c r="I53" s="214">
        <v>2.7868156382875381E-3</v>
      </c>
      <c r="J53" s="215">
        <v>0.92315600926819286</v>
      </c>
      <c r="K53" s="216" t="s">
        <v>653</v>
      </c>
      <c r="M53" t="s">
        <v>664</v>
      </c>
    </row>
    <row r="54" spans="1:13" ht="36" customHeight="1">
      <c r="A54" t="s">
        <v>482</v>
      </c>
      <c r="B54" s="207">
        <v>6467.5</v>
      </c>
      <c r="C54" s="208">
        <v>47</v>
      </c>
      <c r="D54" s="209">
        <v>40001</v>
      </c>
      <c r="E54" s="210" t="s">
        <v>14</v>
      </c>
      <c r="F54" s="211" t="s">
        <v>15</v>
      </c>
      <c r="G54" s="212">
        <v>0.31</v>
      </c>
      <c r="H54" s="213">
        <v>2027.15</v>
      </c>
      <c r="I54" s="214">
        <v>2.7716662600170655E-3</v>
      </c>
      <c r="J54" s="215">
        <v>0.92592767552820987</v>
      </c>
      <c r="K54" s="216" t="s">
        <v>653</v>
      </c>
      <c r="M54" t="s">
        <v>482</v>
      </c>
    </row>
    <row r="55" spans="1:13" ht="36" customHeight="1">
      <c r="A55" t="s">
        <v>483</v>
      </c>
      <c r="B55" s="207">
        <v>2824.56</v>
      </c>
      <c r="C55" s="208">
        <v>48</v>
      </c>
      <c r="D55" s="209">
        <v>40120</v>
      </c>
      <c r="E55" s="210" t="s">
        <v>28</v>
      </c>
      <c r="F55" s="211" t="s">
        <v>15</v>
      </c>
      <c r="G55" s="212">
        <v>0.37</v>
      </c>
      <c r="H55" s="213">
        <v>2011.69</v>
      </c>
      <c r="I55" s="214">
        <v>2.7505282286035718E-3</v>
      </c>
      <c r="J55" s="215">
        <v>0.92867820375681343</v>
      </c>
      <c r="K55" s="216" t="s">
        <v>653</v>
      </c>
      <c r="M55" t="s">
        <v>483</v>
      </c>
    </row>
    <row r="56" spans="1:13" ht="36" customHeight="1">
      <c r="A56" t="s">
        <v>484</v>
      </c>
      <c r="B56" s="207">
        <v>4238.04</v>
      </c>
      <c r="C56" s="208">
        <v>49</v>
      </c>
      <c r="D56" s="209">
        <v>180505</v>
      </c>
      <c r="E56" s="210" t="s">
        <v>669</v>
      </c>
      <c r="F56" s="211" t="s">
        <v>635</v>
      </c>
      <c r="G56" s="212">
        <v>792.45</v>
      </c>
      <c r="H56" s="213">
        <v>1996.97</v>
      </c>
      <c r="I56" s="214">
        <v>2.7304019787713187E-3</v>
      </c>
      <c r="J56" s="215">
        <v>0.9314086057355847</v>
      </c>
      <c r="K56" s="216" t="s">
        <v>653</v>
      </c>
      <c r="M56" t="s">
        <v>484</v>
      </c>
    </row>
    <row r="57" spans="1:13" ht="36" customHeight="1">
      <c r="A57" t="s">
        <v>670</v>
      </c>
      <c r="B57" s="207">
        <v>1499.82</v>
      </c>
      <c r="C57" s="208">
        <v>50</v>
      </c>
      <c r="D57" s="209">
        <v>41373</v>
      </c>
      <c r="E57" s="210" t="s">
        <v>63</v>
      </c>
      <c r="F57" s="211" t="s">
        <v>62</v>
      </c>
      <c r="G57" s="212">
        <v>1897.65</v>
      </c>
      <c r="H57" s="213">
        <v>1897.65</v>
      </c>
      <c r="I57" s="214">
        <v>2.5946044832998961E-3</v>
      </c>
      <c r="J57" s="215">
        <v>0.93400321021888455</v>
      </c>
      <c r="K57" s="216" t="s">
        <v>653</v>
      </c>
      <c r="M57" t="s">
        <v>670</v>
      </c>
    </row>
    <row r="58" spans="1:13" ht="36" customHeight="1">
      <c r="A58" t="s">
        <v>671</v>
      </c>
      <c r="B58" s="207">
        <v>62.49</v>
      </c>
      <c r="C58" s="208">
        <v>51</v>
      </c>
      <c r="D58" s="209">
        <v>140201</v>
      </c>
      <c r="E58" s="210" t="s">
        <v>672</v>
      </c>
      <c r="F58" s="211" t="s">
        <v>635</v>
      </c>
      <c r="G58" s="212">
        <v>117.52</v>
      </c>
      <c r="H58" s="213">
        <v>1856.82</v>
      </c>
      <c r="I58" s="214">
        <v>2.5387787509187219E-3</v>
      </c>
      <c r="J58" s="215">
        <v>0.93654198896980323</v>
      </c>
      <c r="K58" s="216" t="s">
        <v>653</v>
      </c>
      <c r="M58" t="s">
        <v>671</v>
      </c>
    </row>
    <row r="59" spans="1:13" ht="36" customHeight="1">
      <c r="A59" t="s">
        <v>649</v>
      </c>
      <c r="B59" s="207">
        <v>10643.63</v>
      </c>
      <c r="C59" s="208">
        <v>52</v>
      </c>
      <c r="D59" s="209">
        <v>180305</v>
      </c>
      <c r="E59" s="210" t="s">
        <v>673</v>
      </c>
      <c r="F59" s="211" t="s">
        <v>635</v>
      </c>
      <c r="G59" s="212">
        <v>762.01</v>
      </c>
      <c r="H59" s="213">
        <v>1844.06</v>
      </c>
      <c r="I59" s="214">
        <v>2.5213323550043504E-3</v>
      </c>
      <c r="J59" s="215">
        <v>0.93906332132480763</v>
      </c>
      <c r="K59" s="216" t="s">
        <v>653</v>
      </c>
      <c r="M59" t="s">
        <v>649</v>
      </c>
    </row>
    <row r="60" spans="1:13" ht="36" customHeight="1">
      <c r="A60" t="s">
        <v>647</v>
      </c>
      <c r="B60" s="207">
        <v>13687.03</v>
      </c>
      <c r="C60" s="208">
        <v>53</v>
      </c>
      <c r="D60" s="209">
        <v>51009</v>
      </c>
      <c r="E60" s="210" t="s">
        <v>674</v>
      </c>
      <c r="F60" s="211" t="s">
        <v>635</v>
      </c>
      <c r="G60" s="212">
        <v>170.8</v>
      </c>
      <c r="H60" s="213">
        <v>1836.1599999999999</v>
      </c>
      <c r="I60" s="214">
        <v>2.5105309029883997E-3</v>
      </c>
      <c r="J60" s="215">
        <v>0.94157385222779599</v>
      </c>
      <c r="K60" s="216" t="s">
        <v>653</v>
      </c>
      <c r="M60" t="s">
        <v>647</v>
      </c>
    </row>
    <row r="61" spans="1:13" ht="36" customHeight="1">
      <c r="A61" t="s">
        <v>658</v>
      </c>
      <c r="B61" s="207">
        <v>3883.29</v>
      </c>
      <c r="C61" s="208">
        <v>54</v>
      </c>
      <c r="D61" s="209">
        <v>271608</v>
      </c>
      <c r="E61" s="210" t="s">
        <v>675</v>
      </c>
      <c r="F61" s="211" t="s">
        <v>635</v>
      </c>
      <c r="G61" s="212">
        <v>701.73</v>
      </c>
      <c r="H61" s="213">
        <v>1831.52</v>
      </c>
      <c r="I61" s="214">
        <v>2.5041867590195376E-3</v>
      </c>
      <c r="J61" s="215">
        <v>0.94407803898681553</v>
      </c>
      <c r="K61" s="216" t="s">
        <v>653</v>
      </c>
      <c r="M61" t="s">
        <v>658</v>
      </c>
    </row>
    <row r="62" spans="1:13" ht="36" customHeight="1">
      <c r="A62" t="s">
        <v>651</v>
      </c>
      <c r="B62" s="207">
        <v>9304.36</v>
      </c>
      <c r="C62" s="208">
        <v>55</v>
      </c>
      <c r="D62" s="209" t="s">
        <v>506</v>
      </c>
      <c r="E62" s="210" t="s">
        <v>480</v>
      </c>
      <c r="F62" s="211" t="s">
        <v>145</v>
      </c>
      <c r="G62" s="212">
        <v>1768.05</v>
      </c>
      <c r="H62" s="213">
        <v>1768.05</v>
      </c>
      <c r="I62" s="214">
        <v>2.4174059793420181E-3</v>
      </c>
      <c r="J62" s="215">
        <v>0.94649544496615756</v>
      </c>
      <c r="K62" s="216" t="s">
        <v>653</v>
      </c>
      <c r="M62" t="s">
        <v>651</v>
      </c>
    </row>
    <row r="63" spans="1:13" ht="36" customHeight="1">
      <c r="A63" t="s">
        <v>634</v>
      </c>
      <c r="B63" s="207">
        <v>60568.7</v>
      </c>
      <c r="C63" s="208">
        <v>56</v>
      </c>
      <c r="D63" s="209" t="s">
        <v>505</v>
      </c>
      <c r="E63" s="210" t="s">
        <v>479</v>
      </c>
      <c r="F63" s="211" t="s">
        <v>145</v>
      </c>
      <c r="G63" s="212">
        <v>1761.79</v>
      </c>
      <c r="H63" s="213">
        <v>1761.79</v>
      </c>
      <c r="I63" s="214">
        <v>2.4088468540736825E-3</v>
      </c>
      <c r="J63" s="215">
        <v>0.94890429182023128</v>
      </c>
      <c r="K63" s="216" t="s">
        <v>653</v>
      </c>
      <c r="M63" t="s">
        <v>634</v>
      </c>
    </row>
    <row r="64" spans="1:13" ht="36" customHeight="1">
      <c r="A64" t="s">
        <v>673</v>
      </c>
      <c r="B64" s="207">
        <v>1844.06</v>
      </c>
      <c r="C64" s="208">
        <v>57</v>
      </c>
      <c r="D64" s="209">
        <v>180504</v>
      </c>
      <c r="E64" s="210" t="s">
        <v>676</v>
      </c>
      <c r="F64" s="211" t="s">
        <v>635</v>
      </c>
      <c r="G64" s="212">
        <v>870.06</v>
      </c>
      <c r="H64" s="213">
        <v>1644.41</v>
      </c>
      <c r="I64" s="214">
        <v>2.2483564189303517E-3</v>
      </c>
      <c r="J64" s="215">
        <v>0.95115264823916168</v>
      </c>
      <c r="K64" s="216" t="s">
        <v>677</v>
      </c>
      <c r="M64" t="s">
        <v>673</v>
      </c>
    </row>
    <row r="65" spans="1:13" ht="36" customHeight="1">
      <c r="A65" t="s">
        <v>655</v>
      </c>
      <c r="B65" s="207">
        <v>4113.9399999999996</v>
      </c>
      <c r="C65" s="208">
        <v>58</v>
      </c>
      <c r="D65" s="209" t="s">
        <v>497</v>
      </c>
      <c r="E65" s="210" t="s">
        <v>475</v>
      </c>
      <c r="F65" s="211" t="s">
        <v>145</v>
      </c>
      <c r="G65" s="212">
        <v>1546.52</v>
      </c>
      <c r="H65" s="213">
        <v>1546.52</v>
      </c>
      <c r="I65" s="214">
        <v>2.1145141230010565E-3</v>
      </c>
      <c r="J65" s="215">
        <v>0.95326716236216269</v>
      </c>
      <c r="K65" s="216" t="s">
        <v>677</v>
      </c>
      <c r="M65" t="s">
        <v>655</v>
      </c>
    </row>
    <row r="66" spans="1:13" ht="36" customHeight="1">
      <c r="A66" t="s">
        <v>678</v>
      </c>
      <c r="B66" s="207">
        <v>61.739999999999995</v>
      </c>
      <c r="C66" s="208">
        <v>59</v>
      </c>
      <c r="D66" s="209" t="s">
        <v>499</v>
      </c>
      <c r="E66" s="210" t="s">
        <v>477</v>
      </c>
      <c r="F66" s="211" t="s">
        <v>145</v>
      </c>
      <c r="G66" s="212">
        <v>1540.36</v>
      </c>
      <c r="H66" s="213">
        <v>1540.36</v>
      </c>
      <c r="I66" s="214">
        <v>2.106091724973429E-3</v>
      </c>
      <c r="J66" s="215">
        <v>0.95537325408713614</v>
      </c>
      <c r="K66" s="216" t="s">
        <v>677</v>
      </c>
      <c r="M66" t="s">
        <v>678</v>
      </c>
    </row>
    <row r="67" spans="1:13" ht="36" customHeight="1">
      <c r="A67" t="s">
        <v>679</v>
      </c>
      <c r="B67" s="207">
        <v>7.6999999999999993</v>
      </c>
      <c r="C67" s="208">
        <v>60</v>
      </c>
      <c r="D67" s="209">
        <v>261609</v>
      </c>
      <c r="E67" s="210" t="s">
        <v>680</v>
      </c>
      <c r="F67" s="211" t="s">
        <v>635</v>
      </c>
      <c r="G67" s="212">
        <v>18.5</v>
      </c>
      <c r="H67" s="213">
        <v>1508.49</v>
      </c>
      <c r="I67" s="214">
        <v>2.0625167533597135E-3</v>
      </c>
      <c r="J67" s="215">
        <v>0.9574357708404958</v>
      </c>
      <c r="K67" s="216" t="s">
        <v>677</v>
      </c>
      <c r="M67" t="s">
        <v>679</v>
      </c>
    </row>
    <row r="68" spans="1:13" ht="36" customHeight="1">
      <c r="A68" t="s">
        <v>681</v>
      </c>
      <c r="B68" s="207">
        <v>64.150000000000006</v>
      </c>
      <c r="C68" s="208">
        <v>61</v>
      </c>
      <c r="D68" s="209">
        <v>102713</v>
      </c>
      <c r="E68" s="210" t="s">
        <v>670</v>
      </c>
      <c r="F68" s="211" t="s">
        <v>643</v>
      </c>
      <c r="G68" s="212">
        <v>14.1</v>
      </c>
      <c r="H68" s="213">
        <v>1499.82</v>
      </c>
      <c r="I68" s="214">
        <v>2.0506625015903088E-3</v>
      </c>
      <c r="J68" s="215">
        <v>0.95948643334208616</v>
      </c>
      <c r="K68" s="216" t="s">
        <v>677</v>
      </c>
      <c r="M68" t="s">
        <v>681</v>
      </c>
    </row>
    <row r="69" spans="1:13" ht="36" customHeight="1">
      <c r="A69" t="s">
        <v>682</v>
      </c>
      <c r="B69" s="207">
        <v>196.79</v>
      </c>
      <c r="C69" s="208">
        <v>62</v>
      </c>
      <c r="D69" s="209">
        <v>160967</v>
      </c>
      <c r="E69" s="210" t="s">
        <v>683</v>
      </c>
      <c r="F69" s="211" t="s">
        <v>635</v>
      </c>
      <c r="G69" s="212">
        <v>91.58</v>
      </c>
      <c r="H69" s="213">
        <v>1446.96</v>
      </c>
      <c r="I69" s="214">
        <v>1.978388482151934E-3</v>
      </c>
      <c r="J69" s="215">
        <v>0.96146482182423809</v>
      </c>
      <c r="K69" s="216" t="s">
        <v>677</v>
      </c>
      <c r="M69" t="s">
        <v>682</v>
      </c>
    </row>
    <row r="70" spans="1:13" ht="36" customHeight="1">
      <c r="A70" t="s">
        <v>684</v>
      </c>
      <c r="B70" s="207">
        <v>177.04</v>
      </c>
      <c r="C70" s="208">
        <v>63</v>
      </c>
      <c r="D70" s="209">
        <v>40380</v>
      </c>
      <c r="E70" s="210" t="s">
        <v>35</v>
      </c>
      <c r="F70" s="211" t="s">
        <v>15</v>
      </c>
      <c r="G70" s="212">
        <v>0.55000000000000004</v>
      </c>
      <c r="H70" s="213">
        <v>1424.5</v>
      </c>
      <c r="I70" s="214">
        <v>1.9476795438888633E-3</v>
      </c>
      <c r="J70" s="215">
        <v>0.96341250136812695</v>
      </c>
      <c r="K70" s="216" t="s">
        <v>677</v>
      </c>
      <c r="M70" t="s">
        <v>684</v>
      </c>
    </row>
    <row r="71" spans="1:13" ht="36" customHeight="1">
      <c r="A71" t="s">
        <v>685</v>
      </c>
      <c r="B71" s="207">
        <v>154.38</v>
      </c>
      <c r="C71" s="208">
        <v>64</v>
      </c>
      <c r="D71" s="209" t="s">
        <v>498</v>
      </c>
      <c r="E71" s="210" t="s">
        <v>476</v>
      </c>
      <c r="F71" s="211" t="s">
        <v>145</v>
      </c>
      <c r="G71" s="212">
        <v>1255.8399999999999</v>
      </c>
      <c r="H71" s="213">
        <v>1255.8399999999999</v>
      </c>
      <c r="I71" s="214">
        <v>1.7170753797103476E-3</v>
      </c>
      <c r="J71" s="215">
        <v>0.96512957674783728</v>
      </c>
      <c r="K71" s="216" t="s">
        <v>677</v>
      </c>
      <c r="M71" t="s">
        <v>685</v>
      </c>
    </row>
    <row r="72" spans="1:13" ht="36" customHeight="1">
      <c r="A72" t="s">
        <v>686</v>
      </c>
      <c r="B72" s="207">
        <v>342.05</v>
      </c>
      <c r="C72" s="208">
        <v>65</v>
      </c>
      <c r="D72" s="209">
        <v>201302</v>
      </c>
      <c r="E72" s="210" t="s">
        <v>687</v>
      </c>
      <c r="F72" s="211" t="s">
        <v>635</v>
      </c>
      <c r="G72" s="212">
        <v>70.959999999999994</v>
      </c>
      <c r="H72" s="213">
        <v>1055.8800000000001</v>
      </c>
      <c r="I72" s="214">
        <v>1.4436755891901532E-3</v>
      </c>
      <c r="J72" s="215">
        <v>0.9665732523370274</v>
      </c>
      <c r="K72" s="216" t="s">
        <v>677</v>
      </c>
      <c r="M72" t="s">
        <v>686</v>
      </c>
    </row>
    <row r="73" spans="1:13" ht="36" customHeight="1">
      <c r="A73" t="s">
        <v>688</v>
      </c>
      <c r="B73" s="207">
        <v>870.1</v>
      </c>
      <c r="C73" s="208">
        <v>66</v>
      </c>
      <c r="D73" s="209">
        <v>200101</v>
      </c>
      <c r="E73" s="210" t="s">
        <v>689</v>
      </c>
      <c r="F73" s="211" t="s">
        <v>635</v>
      </c>
      <c r="G73" s="212">
        <v>6.23</v>
      </c>
      <c r="H73" s="213">
        <v>951.65</v>
      </c>
      <c r="I73" s="214">
        <v>1.3011647861999557E-3</v>
      </c>
      <c r="J73" s="215">
        <v>0.9678744171232273</v>
      </c>
      <c r="K73" s="216" t="s">
        <v>677</v>
      </c>
      <c r="M73" t="s">
        <v>688</v>
      </c>
    </row>
    <row r="74" spans="1:13" ht="36" customHeight="1">
      <c r="A74" t="s">
        <v>690</v>
      </c>
      <c r="B74" s="207">
        <v>311.42</v>
      </c>
      <c r="C74" s="208">
        <v>67</v>
      </c>
      <c r="D74" s="209">
        <v>99626</v>
      </c>
      <c r="E74" s="210" t="s">
        <v>691</v>
      </c>
      <c r="F74" s="211" t="s">
        <v>145</v>
      </c>
      <c r="G74" s="212">
        <v>880.99</v>
      </c>
      <c r="H74" s="213">
        <v>880.99</v>
      </c>
      <c r="I74" s="214">
        <v>1.2045533179155141E-3</v>
      </c>
      <c r="J74" s="215">
        <v>0.96907897044114277</v>
      </c>
      <c r="K74" s="216" t="s">
        <v>677</v>
      </c>
      <c r="M74" t="s">
        <v>690</v>
      </c>
    </row>
    <row r="75" spans="1:13" ht="36" customHeight="1">
      <c r="A75" t="s">
        <v>692</v>
      </c>
      <c r="B75" s="207">
        <v>22.28</v>
      </c>
      <c r="C75" s="208">
        <v>68</v>
      </c>
      <c r="D75" s="209">
        <v>52004</v>
      </c>
      <c r="E75" s="210" t="s">
        <v>688</v>
      </c>
      <c r="F75" s="211" t="s">
        <v>639</v>
      </c>
      <c r="G75" s="212">
        <v>44.88</v>
      </c>
      <c r="H75" s="213">
        <v>870.1</v>
      </c>
      <c r="I75" s="214">
        <v>1.1896637214023869E-3</v>
      </c>
      <c r="J75" s="215">
        <v>0.97026863416254516</v>
      </c>
      <c r="K75" s="216" t="s">
        <v>677</v>
      </c>
      <c r="M75" t="s">
        <v>692</v>
      </c>
    </row>
    <row r="76" spans="1:13" ht="36" customHeight="1">
      <c r="A76" t="s">
        <v>674</v>
      </c>
      <c r="B76" s="207">
        <v>1836.1599999999999</v>
      </c>
      <c r="C76" s="208">
        <v>69</v>
      </c>
      <c r="D76" s="209">
        <v>70563</v>
      </c>
      <c r="E76" s="210" t="s">
        <v>693</v>
      </c>
      <c r="F76" s="211" t="s">
        <v>645</v>
      </c>
      <c r="G76" s="212">
        <v>16.559999999999999</v>
      </c>
      <c r="H76" s="213">
        <v>799.02</v>
      </c>
      <c r="I76" s="214">
        <v>1.0924779987069705E-3</v>
      </c>
      <c r="J76" s="215">
        <v>0.97136111216125209</v>
      </c>
      <c r="K76" s="216" t="s">
        <v>677</v>
      </c>
      <c r="M76" t="s">
        <v>674</v>
      </c>
    </row>
    <row r="77" spans="1:13" ht="36" customHeight="1">
      <c r="A77" t="s">
        <v>666</v>
      </c>
      <c r="B77" s="207">
        <v>2295.04</v>
      </c>
      <c r="C77" s="208">
        <v>70</v>
      </c>
      <c r="D77" s="209">
        <v>98520</v>
      </c>
      <c r="E77" s="210" t="s">
        <v>657</v>
      </c>
      <c r="F77" s="211" t="s">
        <v>643</v>
      </c>
      <c r="G77" s="212">
        <v>44.379999999999995</v>
      </c>
      <c r="H77" s="213">
        <v>785.98</v>
      </c>
      <c r="I77" s="214">
        <v>1.0746487665186163E-3</v>
      </c>
      <c r="J77" s="215">
        <v>0.97243576092777073</v>
      </c>
      <c r="K77" s="216" t="s">
        <v>677</v>
      </c>
      <c r="M77" t="s">
        <v>666</v>
      </c>
    </row>
    <row r="78" spans="1:13" ht="36" customHeight="1">
      <c r="A78" t="s">
        <v>694</v>
      </c>
      <c r="B78" s="207">
        <v>133.37</v>
      </c>
      <c r="C78" s="208">
        <v>71</v>
      </c>
      <c r="D78" s="209">
        <v>80504</v>
      </c>
      <c r="E78" s="210" t="s">
        <v>695</v>
      </c>
      <c r="F78" s="211" t="s">
        <v>696</v>
      </c>
      <c r="G78" s="212">
        <v>704.78</v>
      </c>
      <c r="H78" s="213">
        <v>704.78</v>
      </c>
      <c r="I78" s="214">
        <v>9.6362624706352619E-4</v>
      </c>
      <c r="J78" s="215">
        <v>0.97339938717483421</v>
      </c>
      <c r="K78" s="216" t="s">
        <v>677</v>
      </c>
      <c r="M78" t="s">
        <v>694</v>
      </c>
    </row>
    <row r="79" spans="1:13" ht="36" customHeight="1">
      <c r="A79" t="s">
        <v>697</v>
      </c>
      <c r="B79" s="207">
        <v>235.95</v>
      </c>
      <c r="C79" s="208">
        <v>72</v>
      </c>
      <c r="D79" s="209">
        <v>40815</v>
      </c>
      <c r="E79" s="210" t="s">
        <v>70</v>
      </c>
      <c r="F79" s="211" t="s">
        <v>15</v>
      </c>
      <c r="G79" s="212">
        <v>42.21</v>
      </c>
      <c r="H79" s="213">
        <v>684.22</v>
      </c>
      <c r="I79" s="214">
        <v>9.3551512637391236E-4</v>
      </c>
      <c r="J79" s="215">
        <v>0.97433490230120812</v>
      </c>
      <c r="K79" s="216" t="s">
        <v>677</v>
      </c>
      <c r="M79" t="s">
        <v>697</v>
      </c>
    </row>
    <row r="80" spans="1:13" ht="36" customHeight="1">
      <c r="A80" t="s">
        <v>698</v>
      </c>
      <c r="B80" s="207">
        <v>443.13</v>
      </c>
      <c r="C80" s="208">
        <v>73</v>
      </c>
      <c r="D80" s="209">
        <v>40002</v>
      </c>
      <c r="E80" s="210" t="s">
        <v>17</v>
      </c>
      <c r="F80" s="211" t="s">
        <v>15</v>
      </c>
      <c r="G80" s="212">
        <v>0.68</v>
      </c>
      <c r="H80" s="213">
        <v>680</v>
      </c>
      <c r="I80" s="214">
        <v>9.2974523681602463E-4</v>
      </c>
      <c r="J80" s="215">
        <v>0.97526464753802411</v>
      </c>
      <c r="K80" s="216" t="s">
        <v>677</v>
      </c>
      <c r="M80" t="s">
        <v>698</v>
      </c>
    </row>
    <row r="81" spans="1:13" ht="36" customHeight="1">
      <c r="A81" t="s">
        <v>699</v>
      </c>
      <c r="B81" s="207">
        <v>525.73</v>
      </c>
      <c r="C81" s="208">
        <v>74</v>
      </c>
      <c r="D81" s="209">
        <v>80670</v>
      </c>
      <c r="E81" s="210" t="s">
        <v>700</v>
      </c>
      <c r="F81" s="211" t="s">
        <v>696</v>
      </c>
      <c r="G81" s="212">
        <v>328.94</v>
      </c>
      <c r="H81" s="213">
        <v>657.88</v>
      </c>
      <c r="I81" s="214">
        <v>8.9950117117136217E-4</v>
      </c>
      <c r="J81" s="215">
        <v>0.97616414870919543</v>
      </c>
      <c r="K81" s="216" t="s">
        <v>677</v>
      </c>
      <c r="M81" t="s">
        <v>699</v>
      </c>
    </row>
    <row r="82" spans="1:13" ht="36" customHeight="1">
      <c r="A82" t="s">
        <v>701</v>
      </c>
      <c r="B82" s="207">
        <v>418.07</v>
      </c>
      <c r="C82" s="208">
        <v>75</v>
      </c>
      <c r="D82" s="209">
        <v>60314</v>
      </c>
      <c r="E82" s="210" t="s">
        <v>702</v>
      </c>
      <c r="F82" s="211" t="s">
        <v>639</v>
      </c>
      <c r="G82" s="212">
        <v>32.200000000000003</v>
      </c>
      <c r="H82" s="213">
        <v>606.78</v>
      </c>
      <c r="I82" s="214">
        <v>8.2963355116945207E-4</v>
      </c>
      <c r="J82" s="215">
        <v>0.97699378226036493</v>
      </c>
      <c r="K82" s="216" t="s">
        <v>677</v>
      </c>
      <c r="M82" t="s">
        <v>701</v>
      </c>
    </row>
    <row r="83" spans="1:13" ht="36" customHeight="1">
      <c r="A83" t="s">
        <v>703</v>
      </c>
      <c r="B83" s="207">
        <v>158.52000000000001</v>
      </c>
      <c r="C83" s="208">
        <v>76</v>
      </c>
      <c r="D83" s="209">
        <v>220102</v>
      </c>
      <c r="E83" s="210" t="s">
        <v>704</v>
      </c>
      <c r="F83" s="211" t="s">
        <v>635</v>
      </c>
      <c r="G83" s="212">
        <v>39.24</v>
      </c>
      <c r="H83" s="213">
        <v>583.89</v>
      </c>
      <c r="I83" s="214">
        <v>7.9833668577133617E-4</v>
      </c>
      <c r="J83" s="215">
        <v>0.97779211894613627</v>
      </c>
      <c r="K83" s="216" t="s">
        <v>677</v>
      </c>
      <c r="M83" t="s">
        <v>703</v>
      </c>
    </row>
    <row r="84" spans="1:13" ht="36" customHeight="1">
      <c r="A84" t="s">
        <v>661</v>
      </c>
      <c r="B84" s="207">
        <v>3318.11</v>
      </c>
      <c r="C84" s="208">
        <v>77</v>
      </c>
      <c r="D84" s="209">
        <v>52003</v>
      </c>
      <c r="E84" s="210" t="s">
        <v>699</v>
      </c>
      <c r="F84" s="211" t="s">
        <v>639</v>
      </c>
      <c r="G84" s="212">
        <v>30.98</v>
      </c>
      <c r="H84" s="213">
        <v>525.73</v>
      </c>
      <c r="I84" s="214">
        <v>7.1881612257542447E-4</v>
      </c>
      <c r="J84" s="215">
        <v>0.97851093506871167</v>
      </c>
      <c r="K84" s="216" t="s">
        <v>677</v>
      </c>
      <c r="M84" t="s">
        <v>661</v>
      </c>
    </row>
    <row r="85" spans="1:13" ht="36" customHeight="1">
      <c r="A85" t="s">
        <v>702</v>
      </c>
      <c r="B85" s="207">
        <v>606.78</v>
      </c>
      <c r="C85" s="208">
        <v>78</v>
      </c>
      <c r="D85" s="209">
        <v>210501</v>
      </c>
      <c r="E85" s="210" t="s">
        <v>705</v>
      </c>
      <c r="F85" s="211" t="s">
        <v>635</v>
      </c>
      <c r="G85" s="212">
        <v>35.1</v>
      </c>
      <c r="H85" s="213">
        <v>522.29</v>
      </c>
      <c r="I85" s="214">
        <v>7.1411270549506106E-4</v>
      </c>
      <c r="J85" s="215">
        <v>0.97922504777420671</v>
      </c>
      <c r="K85" s="216" t="s">
        <v>677</v>
      </c>
      <c r="M85" t="s">
        <v>702</v>
      </c>
    </row>
    <row r="86" spans="1:13" ht="36" customHeight="1">
      <c r="A86" t="s">
        <v>660</v>
      </c>
      <c r="B86" s="207">
        <v>3796.28</v>
      </c>
      <c r="C86" s="208">
        <v>79</v>
      </c>
      <c r="D86" s="209">
        <v>210506</v>
      </c>
      <c r="E86" s="210" t="s">
        <v>706</v>
      </c>
      <c r="F86" s="211" t="s">
        <v>645</v>
      </c>
      <c r="G86" s="212">
        <v>22.98</v>
      </c>
      <c r="H86" s="213">
        <v>498.67</v>
      </c>
      <c r="I86" s="214">
        <v>6.8181773123977504E-4</v>
      </c>
      <c r="J86" s="215">
        <v>0.97990686550544648</v>
      </c>
      <c r="K86" s="216" t="s">
        <v>677</v>
      </c>
      <c r="M86" t="s">
        <v>660</v>
      </c>
    </row>
    <row r="87" spans="1:13" ht="36" customHeight="1">
      <c r="A87" t="s">
        <v>665</v>
      </c>
      <c r="B87" s="207">
        <v>2358.4699999999998</v>
      </c>
      <c r="C87" s="208">
        <v>80</v>
      </c>
      <c r="D87" s="209">
        <v>81825</v>
      </c>
      <c r="E87" s="210" t="s">
        <v>707</v>
      </c>
      <c r="F87" s="211" t="s">
        <v>696</v>
      </c>
      <c r="G87" s="212">
        <v>495.12</v>
      </c>
      <c r="H87" s="213">
        <v>495.12</v>
      </c>
      <c r="I87" s="214">
        <v>6.7696391419463258E-4</v>
      </c>
      <c r="J87" s="215">
        <v>0.98058382941964106</v>
      </c>
      <c r="K87" s="216" t="s">
        <v>677</v>
      </c>
      <c r="M87" t="s">
        <v>665</v>
      </c>
    </row>
    <row r="88" spans="1:13" ht="36" customHeight="1">
      <c r="A88" t="s">
        <v>638</v>
      </c>
      <c r="B88" s="207">
        <v>52845.54</v>
      </c>
      <c r="C88" s="208">
        <v>81</v>
      </c>
      <c r="D88" s="209">
        <v>81827</v>
      </c>
      <c r="E88" s="210" t="s">
        <v>708</v>
      </c>
      <c r="F88" s="211" t="s">
        <v>696</v>
      </c>
      <c r="G88" s="212">
        <v>462.25</v>
      </c>
      <c r="H88" s="213">
        <v>462.25</v>
      </c>
      <c r="I88" s="214">
        <v>6.3202167017383437E-4</v>
      </c>
      <c r="J88" s="215">
        <v>0.98121585108981491</v>
      </c>
      <c r="K88" s="216" t="s">
        <v>677</v>
      </c>
      <c r="M88" t="s">
        <v>638</v>
      </c>
    </row>
    <row r="89" spans="1:13" ht="36" customHeight="1">
      <c r="A89" t="s">
        <v>680</v>
      </c>
      <c r="B89" s="207">
        <v>1508.49</v>
      </c>
      <c r="C89" s="208">
        <v>82</v>
      </c>
      <c r="D89" s="209">
        <v>89590</v>
      </c>
      <c r="E89" s="210" t="s">
        <v>709</v>
      </c>
      <c r="F89" s="211" t="s">
        <v>145</v>
      </c>
      <c r="G89" s="212">
        <v>228.25</v>
      </c>
      <c r="H89" s="213">
        <v>456.5</v>
      </c>
      <c r="I89" s="214">
        <v>6.2415985383311066E-4</v>
      </c>
      <c r="J89" s="215">
        <v>0.98184001094364803</v>
      </c>
      <c r="K89" s="216" t="s">
        <v>677</v>
      </c>
      <c r="M89" t="s">
        <v>680</v>
      </c>
    </row>
    <row r="90" spans="1:13" ht="36" customHeight="1">
      <c r="A90" t="s">
        <v>654</v>
      </c>
      <c r="B90" s="207">
        <v>4343.08</v>
      </c>
      <c r="C90" s="208">
        <v>83</v>
      </c>
      <c r="D90" s="209">
        <v>120902</v>
      </c>
      <c r="E90" s="210" t="s">
        <v>698</v>
      </c>
      <c r="F90" s="211" t="s">
        <v>635</v>
      </c>
      <c r="G90" s="212">
        <v>36.74</v>
      </c>
      <c r="H90" s="213">
        <v>443.13</v>
      </c>
      <c r="I90" s="214">
        <v>6.0587942175041912E-4</v>
      </c>
      <c r="J90" s="215">
        <v>0.98244589036539842</v>
      </c>
      <c r="K90" s="216" t="s">
        <v>677</v>
      </c>
      <c r="M90" t="s">
        <v>654</v>
      </c>
    </row>
    <row r="91" spans="1:13" ht="36" customHeight="1">
      <c r="A91" t="s">
        <v>672</v>
      </c>
      <c r="B91" s="207">
        <v>1856.82</v>
      </c>
      <c r="C91" s="208">
        <v>84</v>
      </c>
      <c r="D91" s="209">
        <v>71616</v>
      </c>
      <c r="E91" s="210" t="s">
        <v>710</v>
      </c>
      <c r="F91" s="211" t="s">
        <v>711</v>
      </c>
      <c r="G91" s="212">
        <v>146.16</v>
      </c>
      <c r="H91" s="213">
        <v>438.48</v>
      </c>
      <c r="I91" s="214">
        <v>5.995216050574861E-4</v>
      </c>
      <c r="J91" s="215">
        <v>0.98304541197045592</v>
      </c>
      <c r="K91" s="216" t="s">
        <v>677</v>
      </c>
      <c r="M91" t="s">
        <v>672</v>
      </c>
    </row>
    <row r="92" spans="1:13" ht="36" customHeight="1">
      <c r="A92" t="s">
        <v>683</v>
      </c>
      <c r="B92" s="207">
        <v>1446.96</v>
      </c>
      <c r="C92" s="208">
        <v>85</v>
      </c>
      <c r="D92" s="209">
        <v>81846</v>
      </c>
      <c r="E92" s="210" t="s">
        <v>712</v>
      </c>
      <c r="F92" s="211" t="s">
        <v>711</v>
      </c>
      <c r="G92" s="212">
        <v>423.25</v>
      </c>
      <c r="H92" s="213">
        <v>423.25</v>
      </c>
      <c r="I92" s="214">
        <v>5.7869804629762122E-4</v>
      </c>
      <c r="J92" s="215">
        <v>0.98362411001675354</v>
      </c>
      <c r="K92" s="216" t="s">
        <v>677</v>
      </c>
      <c r="M92" t="s">
        <v>683</v>
      </c>
    </row>
    <row r="93" spans="1:13" ht="36" customHeight="1">
      <c r="A93" t="s">
        <v>689</v>
      </c>
      <c r="B93" s="207">
        <v>951.65</v>
      </c>
      <c r="C93" s="208">
        <v>86</v>
      </c>
      <c r="D93" s="209">
        <v>52005</v>
      </c>
      <c r="E93" s="210" t="s">
        <v>701</v>
      </c>
      <c r="F93" s="211" t="s">
        <v>639</v>
      </c>
      <c r="G93" s="212">
        <v>29.18</v>
      </c>
      <c r="H93" s="213">
        <v>418.07</v>
      </c>
      <c r="I93" s="214">
        <v>5.716155752289344E-4</v>
      </c>
      <c r="J93" s="215">
        <v>0.98419572559198243</v>
      </c>
      <c r="K93" s="216" t="s">
        <v>677</v>
      </c>
      <c r="M93" t="s">
        <v>689</v>
      </c>
    </row>
    <row r="94" spans="1:13" ht="36" customHeight="1">
      <c r="A94" t="s">
        <v>663</v>
      </c>
      <c r="B94" s="207">
        <v>2761.76</v>
      </c>
      <c r="C94" s="208">
        <v>87</v>
      </c>
      <c r="D94" s="209">
        <v>71610</v>
      </c>
      <c r="E94" s="210" t="s">
        <v>713</v>
      </c>
      <c r="F94" s="211" t="s">
        <v>711</v>
      </c>
      <c r="G94" s="212">
        <v>136.82</v>
      </c>
      <c r="H94" s="213">
        <v>410.46</v>
      </c>
      <c r="I94" s="214">
        <v>5.6121063221103746E-4</v>
      </c>
      <c r="J94" s="215">
        <v>0.98475693622419347</v>
      </c>
      <c r="K94" s="216" t="s">
        <v>677</v>
      </c>
      <c r="M94" t="s">
        <v>663</v>
      </c>
    </row>
    <row r="95" spans="1:13" ht="36" customHeight="1">
      <c r="A95" t="s">
        <v>705</v>
      </c>
      <c r="B95" s="207">
        <v>522.29</v>
      </c>
      <c r="C95" s="208">
        <v>88</v>
      </c>
      <c r="D95" s="209">
        <v>71193</v>
      </c>
      <c r="E95" s="210" t="s">
        <v>714</v>
      </c>
      <c r="F95" s="211" t="s">
        <v>715</v>
      </c>
      <c r="G95" s="212">
        <v>8.1999999999999993</v>
      </c>
      <c r="H95" s="213">
        <v>410</v>
      </c>
      <c r="I95" s="214">
        <v>5.6058168690377962E-4</v>
      </c>
      <c r="J95" s="215">
        <v>0.98531751791109723</v>
      </c>
      <c r="K95" s="216" t="s">
        <v>677</v>
      </c>
      <c r="M95" t="s">
        <v>705</v>
      </c>
    </row>
    <row r="96" spans="1:13" ht="36" customHeight="1">
      <c r="A96" t="s">
        <v>706</v>
      </c>
      <c r="B96" s="207">
        <v>498.67</v>
      </c>
      <c r="C96" s="208">
        <v>89</v>
      </c>
      <c r="D96" s="209">
        <v>82304</v>
      </c>
      <c r="E96" s="210" t="s">
        <v>716</v>
      </c>
      <c r="F96" s="211" t="s">
        <v>645</v>
      </c>
      <c r="G96" s="212">
        <v>164.56</v>
      </c>
      <c r="H96" s="213">
        <v>409.76</v>
      </c>
      <c r="I96" s="214">
        <v>5.6025354152607976E-4</v>
      </c>
      <c r="J96" s="215">
        <v>0.98587777145262334</v>
      </c>
      <c r="K96" s="216" t="s">
        <v>677</v>
      </c>
      <c r="M96" t="s">
        <v>706</v>
      </c>
    </row>
    <row r="97" spans="1:13" ht="36" customHeight="1">
      <c r="A97" t="s">
        <v>704</v>
      </c>
      <c r="B97" s="207">
        <v>583.89</v>
      </c>
      <c r="C97" s="208">
        <v>90</v>
      </c>
      <c r="D97" s="209">
        <v>45430</v>
      </c>
      <c r="E97" s="210" t="s">
        <v>57</v>
      </c>
      <c r="F97" s="211" t="s">
        <v>20</v>
      </c>
      <c r="G97" s="212">
        <v>51.51</v>
      </c>
      <c r="H97" s="213">
        <v>401.26</v>
      </c>
      <c r="I97" s="214">
        <v>5.4863172606587946E-4</v>
      </c>
      <c r="J97" s="215">
        <v>0.98642640317868924</v>
      </c>
      <c r="K97" s="216" t="s">
        <v>677</v>
      </c>
      <c r="M97" t="s">
        <v>704</v>
      </c>
    </row>
    <row r="98" spans="1:13" ht="36" customHeight="1">
      <c r="A98" t="s">
        <v>687</v>
      </c>
      <c r="B98" s="207">
        <v>1055.8800000000001</v>
      </c>
      <c r="C98" s="208">
        <v>91</v>
      </c>
      <c r="D98" s="209">
        <v>70584</v>
      </c>
      <c r="E98" s="210" t="s">
        <v>717</v>
      </c>
      <c r="F98" s="211" t="s">
        <v>715</v>
      </c>
      <c r="G98" s="212">
        <v>38.849999999999994</v>
      </c>
      <c r="H98" s="213">
        <v>388.5</v>
      </c>
      <c r="I98" s="214">
        <v>5.3118533015150823E-4</v>
      </c>
      <c r="J98" s="215">
        <v>0.98695758850884074</v>
      </c>
      <c r="K98" s="216" t="s">
        <v>677</v>
      </c>
      <c r="M98" t="s">
        <v>687</v>
      </c>
    </row>
    <row r="99" spans="1:13" ht="36" customHeight="1">
      <c r="A99" t="s">
        <v>718</v>
      </c>
      <c r="B99" s="207">
        <v>212.88</v>
      </c>
      <c r="C99" s="208">
        <v>92</v>
      </c>
      <c r="D99" s="209">
        <v>80656</v>
      </c>
      <c r="E99" s="210" t="s">
        <v>719</v>
      </c>
      <c r="F99" s="211" t="s">
        <v>711</v>
      </c>
      <c r="G99" s="212">
        <v>377.04</v>
      </c>
      <c r="H99" s="213">
        <v>377.04</v>
      </c>
      <c r="I99" s="214">
        <v>5.1551638836634401E-4</v>
      </c>
      <c r="J99" s="215">
        <v>0.98747310489720708</v>
      </c>
      <c r="K99" s="216" t="s">
        <v>677</v>
      </c>
      <c r="M99" t="s">
        <v>718</v>
      </c>
    </row>
    <row r="100" spans="1:13" ht="36" customHeight="1">
      <c r="A100" t="s">
        <v>662</v>
      </c>
      <c r="B100" s="207">
        <v>3068.89</v>
      </c>
      <c r="C100" s="208">
        <v>93</v>
      </c>
      <c r="D100" s="209">
        <v>81860</v>
      </c>
      <c r="E100" s="210" t="s">
        <v>720</v>
      </c>
      <c r="F100" s="211" t="s">
        <v>696</v>
      </c>
      <c r="G100" s="212">
        <v>372.6</v>
      </c>
      <c r="H100" s="213">
        <v>372.6</v>
      </c>
      <c r="I100" s="214">
        <v>5.094456988788983E-4</v>
      </c>
      <c r="J100" s="215">
        <v>0.98798255059608597</v>
      </c>
      <c r="K100" s="216" t="s">
        <v>677</v>
      </c>
      <c r="M100" t="s">
        <v>662</v>
      </c>
    </row>
    <row r="101" spans="1:13" ht="36" customHeight="1">
      <c r="A101" t="s">
        <v>676</v>
      </c>
      <c r="B101" s="207">
        <v>1644.41</v>
      </c>
      <c r="C101" s="208">
        <v>94</v>
      </c>
      <c r="D101" s="209">
        <v>160601</v>
      </c>
      <c r="E101" s="210" t="s">
        <v>721</v>
      </c>
      <c r="F101" s="211" t="s">
        <v>645</v>
      </c>
      <c r="G101" s="212">
        <v>74.48</v>
      </c>
      <c r="H101" s="213">
        <v>367.19</v>
      </c>
      <c r="I101" s="214">
        <v>5.020487551565825E-4</v>
      </c>
      <c r="J101" s="215">
        <v>0.98848459935124255</v>
      </c>
      <c r="K101" s="216" t="s">
        <v>677</v>
      </c>
      <c r="M101" t="s">
        <v>676</v>
      </c>
    </row>
    <row r="102" spans="1:13" ht="36" customHeight="1">
      <c r="A102" t="s">
        <v>669</v>
      </c>
      <c r="B102" s="207">
        <v>1996.97</v>
      </c>
      <c r="C102" s="208">
        <v>95</v>
      </c>
      <c r="D102" s="209">
        <v>52014</v>
      </c>
      <c r="E102" s="210" t="s">
        <v>686</v>
      </c>
      <c r="F102" s="211" t="s">
        <v>639</v>
      </c>
      <c r="G102" s="212">
        <v>32.200000000000003</v>
      </c>
      <c r="H102" s="213">
        <v>342.05</v>
      </c>
      <c r="I102" s="214">
        <v>4.6767552684253127E-4</v>
      </c>
      <c r="J102" s="215">
        <v>0.98895227487808512</v>
      </c>
      <c r="K102" s="216" t="s">
        <v>677</v>
      </c>
      <c r="M102" t="s">
        <v>669</v>
      </c>
    </row>
    <row r="103" spans="1:13" ht="36" customHeight="1">
      <c r="A103" t="s">
        <v>722</v>
      </c>
      <c r="B103" s="207">
        <v>272.24</v>
      </c>
      <c r="C103" s="208">
        <v>96</v>
      </c>
      <c r="D103" s="209">
        <v>82302</v>
      </c>
      <c r="E103" s="210" t="s">
        <v>723</v>
      </c>
      <c r="F103" s="211" t="s">
        <v>645</v>
      </c>
      <c r="G103" s="212">
        <v>78.2</v>
      </c>
      <c r="H103" s="213">
        <v>312.2</v>
      </c>
      <c r="I103" s="214">
        <v>4.2686244549112188E-4</v>
      </c>
      <c r="J103" s="215">
        <v>0.9893791373235763</v>
      </c>
      <c r="K103" s="216" t="s">
        <v>677</v>
      </c>
      <c r="M103" t="s">
        <v>722</v>
      </c>
    </row>
    <row r="104" spans="1:13" ht="36" customHeight="1">
      <c r="A104" t="s">
        <v>724</v>
      </c>
      <c r="B104" s="207">
        <v>98.61</v>
      </c>
      <c r="C104" s="208">
        <v>97</v>
      </c>
      <c r="D104" s="209">
        <v>50901</v>
      </c>
      <c r="E104" s="210" t="s">
        <v>690</v>
      </c>
      <c r="F104" s="211" t="s">
        <v>650</v>
      </c>
      <c r="G104" s="212">
        <v>84.98</v>
      </c>
      <c r="H104" s="213">
        <v>311.42</v>
      </c>
      <c r="I104" s="214">
        <v>4.2579597301359767E-4</v>
      </c>
      <c r="J104" s="215">
        <v>0.98980493329658992</v>
      </c>
      <c r="K104" s="216" t="s">
        <v>677</v>
      </c>
      <c r="M104" t="s">
        <v>724</v>
      </c>
    </row>
    <row r="105" spans="1:13" ht="36" customHeight="1">
      <c r="A105" t="s">
        <v>667</v>
      </c>
      <c r="B105" s="207">
        <v>2288.23</v>
      </c>
      <c r="C105" s="208">
        <v>98</v>
      </c>
      <c r="D105" s="209">
        <v>180404</v>
      </c>
      <c r="E105" s="210" t="s">
        <v>722</v>
      </c>
      <c r="F105" s="211" t="s">
        <v>635</v>
      </c>
      <c r="G105" s="212">
        <v>544.48</v>
      </c>
      <c r="H105" s="213">
        <v>272.24</v>
      </c>
      <c r="I105" s="214">
        <v>3.7222624010410963E-4</v>
      </c>
      <c r="J105" s="215">
        <v>0.99017715953669405</v>
      </c>
      <c r="K105" s="216" t="s">
        <v>677</v>
      </c>
      <c r="M105" t="s">
        <v>667</v>
      </c>
    </row>
    <row r="106" spans="1:13" ht="36" customHeight="1">
      <c r="A106" t="s">
        <v>668</v>
      </c>
      <c r="B106" s="207">
        <v>2196.58</v>
      </c>
      <c r="C106" s="208">
        <v>99</v>
      </c>
      <c r="D106" s="209">
        <v>80560</v>
      </c>
      <c r="E106" s="210" t="s">
        <v>725</v>
      </c>
      <c r="F106" s="211" t="s">
        <v>696</v>
      </c>
      <c r="G106" s="212">
        <v>261.26</v>
      </c>
      <c r="H106" s="213">
        <v>261.26</v>
      </c>
      <c r="I106" s="214">
        <v>3.5721358907434502E-4</v>
      </c>
      <c r="J106" s="215">
        <v>0.99053437312576842</v>
      </c>
      <c r="K106" s="216" t="s">
        <v>677</v>
      </c>
      <c r="M106" t="s">
        <v>668</v>
      </c>
    </row>
    <row r="107" spans="1:13" ht="36" customHeight="1">
      <c r="A107" t="s">
        <v>675</v>
      </c>
      <c r="B107" s="207">
        <v>1831.52</v>
      </c>
      <c r="C107" s="208">
        <v>100</v>
      </c>
      <c r="D107" s="209">
        <v>47023</v>
      </c>
      <c r="E107" s="210" t="s">
        <v>55</v>
      </c>
      <c r="F107" s="211" t="s">
        <v>20</v>
      </c>
      <c r="G107" s="212">
        <v>21.03</v>
      </c>
      <c r="H107" s="213">
        <v>253.11</v>
      </c>
      <c r="I107" s="214">
        <v>3.4607031895662356E-4</v>
      </c>
      <c r="J107" s="215">
        <v>0.99088044344472503</v>
      </c>
      <c r="K107" s="216" t="s">
        <v>677</v>
      </c>
      <c r="M107" t="s">
        <v>675</v>
      </c>
    </row>
    <row r="108" spans="1:13" ht="36" customHeight="1">
      <c r="A108" t="s">
        <v>726</v>
      </c>
      <c r="B108" s="207">
        <v>74.17</v>
      </c>
      <c r="C108" s="208">
        <v>101</v>
      </c>
      <c r="D108" s="209">
        <v>89681</v>
      </c>
      <c r="E108" s="210" t="s">
        <v>727</v>
      </c>
      <c r="F108" s="211" t="s">
        <v>145</v>
      </c>
      <c r="G108" s="212">
        <v>119.01</v>
      </c>
      <c r="H108" s="213">
        <v>238.02</v>
      </c>
      <c r="I108" s="214">
        <v>3.2543817833375027E-4</v>
      </c>
      <c r="J108" s="215">
        <v>0.99120588162305878</v>
      </c>
      <c r="K108" s="216" t="s">
        <v>677</v>
      </c>
      <c r="M108" t="s">
        <v>726</v>
      </c>
    </row>
    <row r="109" spans="1:13" ht="36" customHeight="1">
      <c r="A109" t="s">
        <v>728</v>
      </c>
      <c r="B109" s="207">
        <v>9.9600000000000009</v>
      </c>
      <c r="C109" s="208">
        <v>102</v>
      </c>
      <c r="D109" s="209">
        <v>51024</v>
      </c>
      <c r="E109" s="210" t="s">
        <v>697</v>
      </c>
      <c r="F109" s="211" t="s">
        <v>650</v>
      </c>
      <c r="G109" s="212">
        <v>1014.9</v>
      </c>
      <c r="H109" s="213">
        <v>235.95</v>
      </c>
      <c r="I109" s="214">
        <v>3.2260792445108972E-4</v>
      </c>
      <c r="J109" s="215">
        <v>0.99152848954750983</v>
      </c>
      <c r="K109" s="216" t="s">
        <v>677</v>
      </c>
      <c r="M109" t="s">
        <v>728</v>
      </c>
    </row>
    <row r="110" spans="1:13" ht="36" customHeight="1">
      <c r="A110" t="s">
        <v>729</v>
      </c>
      <c r="B110" s="207">
        <v>57.56</v>
      </c>
      <c r="C110" s="208">
        <v>103</v>
      </c>
      <c r="D110" s="209">
        <v>72170</v>
      </c>
      <c r="E110" s="210" t="s">
        <v>730</v>
      </c>
      <c r="F110" s="211" t="s">
        <v>696</v>
      </c>
      <c r="G110" s="212">
        <v>227.26</v>
      </c>
      <c r="H110" s="213">
        <v>227.26</v>
      </c>
      <c r="I110" s="214">
        <v>3.1072632723354375E-4</v>
      </c>
      <c r="J110" s="215">
        <v>0.99183921587474333</v>
      </c>
      <c r="K110" s="216" t="s">
        <v>677</v>
      </c>
      <c r="M110" t="s">
        <v>729</v>
      </c>
    </row>
    <row r="111" spans="1:13" ht="36" customHeight="1">
      <c r="A111" t="s">
        <v>731</v>
      </c>
      <c r="B111" s="207">
        <v>22.95</v>
      </c>
      <c r="C111" s="208">
        <v>104</v>
      </c>
      <c r="D111" s="209">
        <v>91940</v>
      </c>
      <c r="E111" s="210" t="s">
        <v>732</v>
      </c>
      <c r="F111" s="211" t="s">
        <v>145</v>
      </c>
      <c r="G111" s="212">
        <v>14.95</v>
      </c>
      <c r="H111" s="213">
        <v>224.25</v>
      </c>
      <c r="I111" s="214">
        <v>3.0661083728822581E-4</v>
      </c>
      <c r="J111" s="215">
        <v>0.99214582671203155</v>
      </c>
      <c r="K111" s="216" t="s">
        <v>677</v>
      </c>
      <c r="M111" t="s">
        <v>731</v>
      </c>
    </row>
    <row r="112" spans="1:13" ht="36" customHeight="1">
      <c r="A112" t="s">
        <v>733</v>
      </c>
      <c r="B112" s="207">
        <v>66.33</v>
      </c>
      <c r="C112" s="208">
        <v>105</v>
      </c>
      <c r="D112" s="209">
        <v>220310</v>
      </c>
      <c r="E112" s="210" t="s">
        <v>718</v>
      </c>
      <c r="F112" s="211" t="s">
        <v>645</v>
      </c>
      <c r="G112" s="212">
        <v>9.81</v>
      </c>
      <c r="H112" s="213">
        <v>212.88</v>
      </c>
      <c r="I112" s="214">
        <v>2.9106495001969903E-4</v>
      </c>
      <c r="J112" s="215">
        <v>0.99243689166205129</v>
      </c>
      <c r="K112" s="216" t="s">
        <v>677</v>
      </c>
      <c r="M112" t="s">
        <v>733</v>
      </c>
    </row>
    <row r="113" spans="1:13" ht="36" customHeight="1">
      <c r="A113" t="s">
        <v>734</v>
      </c>
      <c r="B113" s="207">
        <v>12.84</v>
      </c>
      <c r="C113" s="208">
        <v>106</v>
      </c>
      <c r="D113" s="209">
        <v>80926</v>
      </c>
      <c r="E113" s="210" t="s">
        <v>735</v>
      </c>
      <c r="F113" s="211" t="s">
        <v>696</v>
      </c>
      <c r="G113" s="212">
        <v>103.3</v>
      </c>
      <c r="H113" s="213">
        <v>206.6</v>
      </c>
      <c r="I113" s="214">
        <v>2.8247847930322158E-4</v>
      </c>
      <c r="J113" s="215">
        <v>0.99271937014135447</v>
      </c>
      <c r="K113" s="216" t="s">
        <v>677</v>
      </c>
      <c r="M113" t="s">
        <v>734</v>
      </c>
    </row>
    <row r="114" spans="1:13" ht="36" customHeight="1">
      <c r="A114" t="s">
        <v>736</v>
      </c>
      <c r="B114" s="207">
        <v>172.05</v>
      </c>
      <c r="C114" s="208">
        <v>107</v>
      </c>
      <c r="D114" s="209">
        <v>80580</v>
      </c>
      <c r="E114" s="210" t="s">
        <v>737</v>
      </c>
      <c r="F114" s="211" t="s">
        <v>696</v>
      </c>
      <c r="G114" s="212">
        <v>134.80000000000001</v>
      </c>
      <c r="H114" s="213">
        <v>202.20000000000002</v>
      </c>
      <c r="I114" s="214">
        <v>2.7646248071205913E-4</v>
      </c>
      <c r="J114" s="215">
        <v>0.99299583262206659</v>
      </c>
      <c r="K114" s="216" t="s">
        <v>677</v>
      </c>
      <c r="M114" t="s">
        <v>736</v>
      </c>
    </row>
    <row r="115" spans="1:13" ht="36" customHeight="1">
      <c r="A115" t="s">
        <v>738</v>
      </c>
      <c r="B115" s="207">
        <v>167.84</v>
      </c>
      <c r="C115" s="208">
        <v>108</v>
      </c>
      <c r="D115" s="209">
        <v>101620</v>
      </c>
      <c r="E115" s="210" t="s">
        <v>682</v>
      </c>
      <c r="F115" s="211" t="s">
        <v>648</v>
      </c>
      <c r="G115" s="212">
        <v>301.42</v>
      </c>
      <c r="H115" s="213">
        <v>196.79</v>
      </c>
      <c r="I115" s="214">
        <v>2.6906553698974333E-4</v>
      </c>
      <c r="J115" s="215">
        <v>0.99326489815905639</v>
      </c>
      <c r="K115" s="216" t="s">
        <v>677</v>
      </c>
      <c r="M115" t="s">
        <v>738</v>
      </c>
    </row>
    <row r="116" spans="1:13" ht="36" customHeight="1">
      <c r="A116" t="s">
        <v>719</v>
      </c>
      <c r="B116" s="207">
        <v>377.04</v>
      </c>
      <c r="C116" s="208">
        <v>109</v>
      </c>
      <c r="D116" s="209">
        <v>101621</v>
      </c>
      <c r="E116" s="210" t="s">
        <v>684</v>
      </c>
      <c r="F116" s="211" t="s">
        <v>648</v>
      </c>
      <c r="G116" s="212">
        <v>271.17</v>
      </c>
      <c r="H116" s="213">
        <v>177.04</v>
      </c>
      <c r="I116" s="214">
        <v>2.4206190694986619E-4</v>
      </c>
      <c r="J116" s="215">
        <v>0.99350696006600625</v>
      </c>
      <c r="K116" s="216" t="s">
        <v>677</v>
      </c>
      <c r="M116" t="s">
        <v>719</v>
      </c>
    </row>
    <row r="117" spans="1:13" ht="36" customHeight="1">
      <c r="A117" t="s">
        <v>739</v>
      </c>
      <c r="B117" s="207">
        <v>64.37</v>
      </c>
      <c r="C117" s="208">
        <v>110</v>
      </c>
      <c r="D117" s="209">
        <v>40425</v>
      </c>
      <c r="E117" s="210" t="s">
        <v>50</v>
      </c>
      <c r="F117" s="211" t="s">
        <v>20</v>
      </c>
      <c r="G117" s="212">
        <v>8.77</v>
      </c>
      <c r="H117" s="213">
        <v>175.4</v>
      </c>
      <c r="I117" s="214">
        <v>2.3981958020225107E-4</v>
      </c>
      <c r="J117" s="215">
        <v>0.9937467796462085</v>
      </c>
      <c r="K117" s="216" t="s">
        <v>677</v>
      </c>
      <c r="M117" t="s">
        <v>739</v>
      </c>
    </row>
    <row r="118" spans="1:13" ht="36" customHeight="1">
      <c r="A118" t="s">
        <v>740</v>
      </c>
      <c r="B118" s="207">
        <v>99.95</v>
      </c>
      <c r="C118" s="208">
        <v>111</v>
      </c>
      <c r="D118" s="209">
        <v>40449</v>
      </c>
      <c r="E118" s="210" t="s">
        <v>48</v>
      </c>
      <c r="F118" s="211" t="s">
        <v>49</v>
      </c>
      <c r="G118" s="212">
        <v>1.79</v>
      </c>
      <c r="H118" s="213">
        <v>175.24</v>
      </c>
      <c r="I118" s="214">
        <v>2.3960081661711789E-4</v>
      </c>
      <c r="J118" s="215">
        <v>0.99398638046282561</v>
      </c>
      <c r="K118" s="216" t="s">
        <v>677</v>
      </c>
      <c r="M118" t="s">
        <v>740</v>
      </c>
    </row>
    <row r="119" spans="1:13" ht="36" customHeight="1">
      <c r="A119" t="s">
        <v>695</v>
      </c>
      <c r="B119" s="207">
        <v>704.78</v>
      </c>
      <c r="C119" s="208">
        <v>112</v>
      </c>
      <c r="D119" s="209">
        <v>81003</v>
      </c>
      <c r="E119" s="210" t="s">
        <v>736</v>
      </c>
      <c r="F119" s="211" t="s">
        <v>715</v>
      </c>
      <c r="G119" s="212">
        <v>37.96</v>
      </c>
      <c r="H119" s="213">
        <v>172.05</v>
      </c>
      <c r="I119" s="214">
        <v>2.3523921763852508E-4</v>
      </c>
      <c r="J119" s="215">
        <v>0.99422161968046419</v>
      </c>
      <c r="K119" s="216" t="s">
        <v>677</v>
      </c>
      <c r="M119" t="s">
        <v>695</v>
      </c>
    </row>
    <row r="120" spans="1:13" ht="36" customHeight="1">
      <c r="A120" t="s">
        <v>735</v>
      </c>
      <c r="B120" s="207">
        <v>206.6</v>
      </c>
      <c r="C120" s="208">
        <v>113</v>
      </c>
      <c r="D120" s="209">
        <v>80660</v>
      </c>
      <c r="E120" s="210" t="s">
        <v>738</v>
      </c>
      <c r="F120" s="211" t="s">
        <v>696</v>
      </c>
      <c r="G120" s="212">
        <v>167.84</v>
      </c>
      <c r="H120" s="213">
        <v>167.84</v>
      </c>
      <c r="I120" s="214">
        <v>2.2948300080470821E-4</v>
      </c>
      <c r="J120" s="215">
        <v>0.99445110268126891</v>
      </c>
      <c r="K120" s="216" t="s">
        <v>677</v>
      </c>
      <c r="M120" t="s">
        <v>735</v>
      </c>
    </row>
    <row r="121" spans="1:13" ht="36" customHeight="1">
      <c r="A121" t="s">
        <v>741</v>
      </c>
      <c r="B121" s="207">
        <v>65.94</v>
      </c>
      <c r="C121" s="208">
        <v>114</v>
      </c>
      <c r="D121" s="209">
        <v>72501</v>
      </c>
      <c r="E121" s="210" t="s">
        <v>742</v>
      </c>
      <c r="F121" s="211" t="s">
        <v>696</v>
      </c>
      <c r="G121" s="212">
        <v>11.39</v>
      </c>
      <c r="H121" s="213">
        <v>159.46</v>
      </c>
      <c r="I121" s="214">
        <v>2.1802525803335778E-4</v>
      </c>
      <c r="J121" s="215">
        <v>0.99466912793930229</v>
      </c>
      <c r="K121" s="216" t="s">
        <v>677</v>
      </c>
      <c r="M121" t="s">
        <v>741</v>
      </c>
    </row>
    <row r="122" spans="1:13" ht="36" customHeight="1">
      <c r="A122" t="s">
        <v>743</v>
      </c>
      <c r="B122" s="207">
        <v>26.76</v>
      </c>
      <c r="C122" s="208">
        <v>115</v>
      </c>
      <c r="D122" s="209">
        <v>60105</v>
      </c>
      <c r="E122" s="210" t="s">
        <v>703</v>
      </c>
      <c r="F122" s="211" t="s">
        <v>635</v>
      </c>
      <c r="G122" s="212">
        <v>12.79</v>
      </c>
      <c r="H122" s="213">
        <v>158.52000000000001</v>
      </c>
      <c r="I122" s="214">
        <v>2.1674002197070034E-4</v>
      </c>
      <c r="J122" s="215">
        <v>0.99488586796127298</v>
      </c>
      <c r="K122" s="216" t="s">
        <v>677</v>
      </c>
      <c r="M122" t="s">
        <v>743</v>
      </c>
    </row>
    <row r="123" spans="1:13" ht="36" customHeight="1">
      <c r="A123" t="s">
        <v>744</v>
      </c>
      <c r="B123" s="207">
        <v>9.9499999999999993</v>
      </c>
      <c r="C123" s="208">
        <v>116</v>
      </c>
      <c r="D123" s="209">
        <v>50301</v>
      </c>
      <c r="E123" s="210" t="s">
        <v>685</v>
      </c>
      <c r="F123" s="211" t="s">
        <v>715</v>
      </c>
      <c r="G123" s="212">
        <v>51.46</v>
      </c>
      <c r="H123" s="213">
        <v>154.38</v>
      </c>
      <c r="I123" s="214">
        <v>2.1107951420537923E-4</v>
      </c>
      <c r="J123" s="215">
        <v>0.99509694747547839</v>
      </c>
      <c r="K123" s="216" t="s">
        <v>677</v>
      </c>
      <c r="M123" t="s">
        <v>744</v>
      </c>
    </row>
    <row r="124" spans="1:13" ht="36" customHeight="1">
      <c r="A124" t="s">
        <v>745</v>
      </c>
      <c r="B124" s="207">
        <v>33.799999999999997</v>
      </c>
      <c r="C124" s="208">
        <v>117</v>
      </c>
      <c r="D124" s="209">
        <v>71184</v>
      </c>
      <c r="E124" s="210" t="s">
        <v>746</v>
      </c>
      <c r="F124" s="211" t="s">
        <v>696</v>
      </c>
      <c r="G124" s="212">
        <v>149.63</v>
      </c>
      <c r="H124" s="213">
        <v>149.63</v>
      </c>
      <c r="I124" s="214">
        <v>2.0458497027173788E-4</v>
      </c>
      <c r="J124" s="215">
        <v>0.99530153244575015</v>
      </c>
      <c r="K124" s="216" t="s">
        <v>677</v>
      </c>
      <c r="M124" t="s">
        <v>745</v>
      </c>
    </row>
    <row r="125" spans="1:13" ht="36" customHeight="1">
      <c r="A125" t="s">
        <v>747</v>
      </c>
      <c r="B125" s="207">
        <v>25.54</v>
      </c>
      <c r="C125" s="208">
        <v>118</v>
      </c>
      <c r="D125" s="209">
        <v>71171</v>
      </c>
      <c r="E125" s="210" t="s">
        <v>748</v>
      </c>
      <c r="F125" s="211" t="s">
        <v>696</v>
      </c>
      <c r="G125" s="212">
        <v>82.08</v>
      </c>
      <c r="H125" s="213">
        <v>143.64000000000001</v>
      </c>
      <c r="I125" s="214">
        <v>1.9639500855331439E-4</v>
      </c>
      <c r="J125" s="215">
        <v>0.99549792745430343</v>
      </c>
      <c r="K125" s="216" t="s">
        <v>677</v>
      </c>
      <c r="M125" t="s">
        <v>747</v>
      </c>
    </row>
    <row r="126" spans="1:13" ht="36" customHeight="1">
      <c r="A126" t="s">
        <v>749</v>
      </c>
      <c r="B126" s="207">
        <v>28.3</v>
      </c>
      <c r="C126" s="208">
        <v>119</v>
      </c>
      <c r="D126" s="209">
        <v>82004</v>
      </c>
      <c r="E126" s="210" t="s">
        <v>750</v>
      </c>
      <c r="F126" s="211" t="s">
        <v>696</v>
      </c>
      <c r="G126" s="212">
        <v>53.699999999999996</v>
      </c>
      <c r="H126" s="213">
        <v>143.19999999999999</v>
      </c>
      <c r="I126" s="214">
        <v>1.9579340869419813E-4</v>
      </c>
      <c r="J126" s="215">
        <v>0.99569372086299768</v>
      </c>
      <c r="K126" s="216" t="s">
        <v>677</v>
      </c>
      <c r="M126" t="s">
        <v>749</v>
      </c>
    </row>
    <row r="127" spans="1:13" ht="36" customHeight="1">
      <c r="A127" t="s">
        <v>751</v>
      </c>
      <c r="B127" s="207">
        <v>87.31</v>
      </c>
      <c r="C127" s="208">
        <v>120</v>
      </c>
      <c r="D127" s="209">
        <v>51026</v>
      </c>
      <c r="E127" s="210" t="s">
        <v>694</v>
      </c>
      <c r="F127" s="211" t="s">
        <v>650</v>
      </c>
      <c r="G127" s="212">
        <v>158.96</v>
      </c>
      <c r="H127" s="213">
        <v>133.37</v>
      </c>
      <c r="I127" s="214">
        <v>1.8235312093257825E-4</v>
      </c>
      <c r="J127" s="215">
        <v>0.9958760739839303</v>
      </c>
      <c r="K127" s="216" t="s">
        <v>677</v>
      </c>
      <c r="M127" t="s">
        <v>751</v>
      </c>
    </row>
    <row r="128" spans="1:13" ht="36" customHeight="1">
      <c r="A128" t="s">
        <v>752</v>
      </c>
      <c r="B128" s="207">
        <v>121.4</v>
      </c>
      <c r="C128" s="208">
        <v>121</v>
      </c>
      <c r="D128" s="209">
        <v>82230</v>
      </c>
      <c r="E128" s="210" t="s">
        <v>753</v>
      </c>
      <c r="F128" s="211" t="s">
        <v>696</v>
      </c>
      <c r="G128" s="212">
        <v>21.17</v>
      </c>
      <c r="H128" s="213">
        <v>127.02</v>
      </c>
      <c r="I128" s="214">
        <v>1.7367094114760506E-4</v>
      </c>
      <c r="J128" s="215">
        <v>0.99604974492507792</v>
      </c>
      <c r="K128" s="216" t="s">
        <v>677</v>
      </c>
      <c r="M128" t="s">
        <v>752</v>
      </c>
    </row>
    <row r="129" spans="1:13" ht="36" customHeight="1">
      <c r="A129" t="s">
        <v>754</v>
      </c>
      <c r="B129" s="207">
        <v>52.47</v>
      </c>
      <c r="C129" s="208">
        <v>122</v>
      </c>
      <c r="D129" s="209">
        <v>71194</v>
      </c>
      <c r="E129" s="210" t="s">
        <v>755</v>
      </c>
      <c r="F129" s="211" t="s">
        <v>715</v>
      </c>
      <c r="G129" s="212">
        <v>8.3800000000000008</v>
      </c>
      <c r="H129" s="213">
        <v>125.7</v>
      </c>
      <c r="I129" s="214">
        <v>1.7186614157025632E-4</v>
      </c>
      <c r="J129" s="215">
        <v>0.99622161106664819</v>
      </c>
      <c r="K129" s="216" t="s">
        <v>677</v>
      </c>
      <c r="M129" t="s">
        <v>754</v>
      </c>
    </row>
    <row r="130" spans="1:13" ht="36" customHeight="1">
      <c r="A130" t="s">
        <v>756</v>
      </c>
      <c r="B130" s="207">
        <v>23.04</v>
      </c>
      <c r="C130" s="208">
        <v>123</v>
      </c>
      <c r="D130" s="209">
        <v>81936</v>
      </c>
      <c r="E130" s="210" t="s">
        <v>757</v>
      </c>
      <c r="F130" s="211" t="s">
        <v>696</v>
      </c>
      <c r="G130" s="212">
        <v>27.5</v>
      </c>
      <c r="H130" s="213">
        <v>123.75</v>
      </c>
      <c r="I130" s="214">
        <v>1.6919996037644566E-4</v>
      </c>
      <c r="J130" s="215">
        <v>0.99639081102702465</v>
      </c>
      <c r="K130" s="216" t="s">
        <v>677</v>
      </c>
      <c r="M130" t="s">
        <v>756</v>
      </c>
    </row>
    <row r="131" spans="1:13" ht="36" customHeight="1">
      <c r="A131" t="s">
        <v>758</v>
      </c>
      <c r="B131" s="207">
        <v>21.6</v>
      </c>
      <c r="C131" s="208">
        <v>124</v>
      </c>
      <c r="D131" s="209">
        <v>80905</v>
      </c>
      <c r="E131" s="210" t="s">
        <v>752</v>
      </c>
      <c r="F131" s="211" t="s">
        <v>696</v>
      </c>
      <c r="G131" s="212">
        <v>121.4</v>
      </c>
      <c r="H131" s="213">
        <v>121.4</v>
      </c>
      <c r="I131" s="214">
        <v>1.6598687021980205E-4</v>
      </c>
      <c r="J131" s="215">
        <v>0.9965567978972445</v>
      </c>
      <c r="K131" s="216" t="s">
        <v>677</v>
      </c>
      <c r="M131" t="s">
        <v>758</v>
      </c>
    </row>
    <row r="132" spans="1:13" ht="36" customHeight="1">
      <c r="A132" t="s">
        <v>759</v>
      </c>
      <c r="B132" s="207">
        <v>8.43</v>
      </c>
      <c r="C132" s="208">
        <v>125</v>
      </c>
      <c r="D132" s="209">
        <v>81663</v>
      </c>
      <c r="E132" s="210" t="s">
        <v>760</v>
      </c>
      <c r="F132" s="211" t="s">
        <v>696</v>
      </c>
      <c r="G132" s="212">
        <v>58.35</v>
      </c>
      <c r="H132" s="213">
        <v>116.7</v>
      </c>
      <c r="I132" s="214">
        <v>1.5956068990651483E-4</v>
      </c>
      <c r="J132" s="215">
        <v>0.99671635858715102</v>
      </c>
      <c r="K132" s="216" t="s">
        <v>677</v>
      </c>
      <c r="M132" t="s">
        <v>759</v>
      </c>
    </row>
    <row r="133" spans="1:13" ht="36" customHeight="1">
      <c r="A133" t="s">
        <v>761</v>
      </c>
      <c r="B133" s="207">
        <v>17.78</v>
      </c>
      <c r="C133" s="208">
        <v>126</v>
      </c>
      <c r="D133" s="209">
        <v>72518</v>
      </c>
      <c r="E133" s="210" t="s">
        <v>762</v>
      </c>
      <c r="F133" s="211" t="s">
        <v>696</v>
      </c>
      <c r="G133" s="212">
        <v>18.48</v>
      </c>
      <c r="H133" s="213">
        <v>110.88</v>
      </c>
      <c r="I133" s="214">
        <v>1.5160316449729531E-4</v>
      </c>
      <c r="J133" s="215">
        <v>0.99686796175164827</v>
      </c>
      <c r="K133" s="216" t="s">
        <v>677</v>
      </c>
      <c r="M133" t="s">
        <v>761</v>
      </c>
    </row>
    <row r="134" spans="1:13" ht="36" customHeight="1">
      <c r="A134" t="s">
        <v>763</v>
      </c>
      <c r="B134" s="207">
        <v>31.75</v>
      </c>
      <c r="C134" s="208">
        <v>127</v>
      </c>
      <c r="D134" s="209">
        <v>82002</v>
      </c>
      <c r="E134" s="210" t="s">
        <v>764</v>
      </c>
      <c r="F134" s="211" t="s">
        <v>696</v>
      </c>
      <c r="G134" s="212">
        <v>28.23</v>
      </c>
      <c r="H134" s="213">
        <v>103.50999999999999</v>
      </c>
      <c r="I134" s="214">
        <v>1.4152636685709809E-4</v>
      </c>
      <c r="J134" s="215">
        <v>0.99700948811850532</v>
      </c>
      <c r="K134" s="216" t="s">
        <v>677</v>
      </c>
      <c r="M134" t="s">
        <v>763</v>
      </c>
    </row>
    <row r="135" spans="1:13" ht="36" customHeight="1">
      <c r="A135" t="s">
        <v>765</v>
      </c>
      <c r="B135" s="207">
        <v>24.79</v>
      </c>
      <c r="C135" s="208">
        <v>128</v>
      </c>
      <c r="D135" s="209">
        <v>80570</v>
      </c>
      <c r="E135" s="210" t="s">
        <v>740</v>
      </c>
      <c r="F135" s="211" t="s">
        <v>696</v>
      </c>
      <c r="G135" s="212">
        <v>99.95</v>
      </c>
      <c r="H135" s="213">
        <v>99.95</v>
      </c>
      <c r="I135" s="214">
        <v>1.366588770878848E-4</v>
      </c>
      <c r="J135" s="215">
        <v>0.99714614699559323</v>
      </c>
      <c r="K135" s="216" t="s">
        <v>677</v>
      </c>
      <c r="M135" t="s">
        <v>765</v>
      </c>
    </row>
    <row r="136" spans="1:13" ht="36" customHeight="1">
      <c r="A136" t="s">
        <v>720</v>
      </c>
      <c r="B136" s="207">
        <v>372.6</v>
      </c>
      <c r="C136" s="208">
        <v>129</v>
      </c>
      <c r="D136" s="209">
        <v>81733</v>
      </c>
      <c r="E136" s="210" t="s">
        <v>766</v>
      </c>
      <c r="F136" s="211" t="s">
        <v>696</v>
      </c>
      <c r="G136" s="212">
        <v>99.72</v>
      </c>
      <c r="H136" s="213">
        <v>99.72</v>
      </c>
      <c r="I136" s="214">
        <v>1.3634440443425585E-4</v>
      </c>
      <c r="J136" s="215">
        <v>0.99728249140002745</v>
      </c>
      <c r="K136" s="216" t="s">
        <v>677</v>
      </c>
      <c r="M136" t="s">
        <v>720</v>
      </c>
    </row>
    <row r="137" spans="1:13" ht="36" customHeight="1">
      <c r="A137" t="s">
        <v>707</v>
      </c>
      <c r="B137" s="207">
        <v>495.12</v>
      </c>
      <c r="C137" s="208">
        <v>130</v>
      </c>
      <c r="D137" s="209">
        <v>190102</v>
      </c>
      <c r="E137" s="210" t="s">
        <v>724</v>
      </c>
      <c r="F137" s="211" t="s">
        <v>635</v>
      </c>
      <c r="G137" s="212">
        <v>197.21</v>
      </c>
      <c r="H137" s="213">
        <v>98.61</v>
      </c>
      <c r="I137" s="214">
        <v>1.348267320623944E-4</v>
      </c>
      <c r="J137" s="215">
        <v>0.99741731813208989</v>
      </c>
      <c r="K137" s="216" t="s">
        <v>677</v>
      </c>
      <c r="M137" t="s">
        <v>707</v>
      </c>
    </row>
    <row r="138" spans="1:13" ht="36" customHeight="1">
      <c r="A138" t="s">
        <v>767</v>
      </c>
      <c r="B138" s="207">
        <v>88.97</v>
      </c>
      <c r="C138" s="208">
        <v>131</v>
      </c>
      <c r="D138" s="209">
        <v>81826</v>
      </c>
      <c r="E138" s="210" t="s">
        <v>767</v>
      </c>
      <c r="F138" s="211" t="s">
        <v>696</v>
      </c>
      <c r="G138" s="212">
        <v>88.97</v>
      </c>
      <c r="H138" s="213">
        <v>88.97</v>
      </c>
      <c r="I138" s="214">
        <v>1.2164622605812016E-4</v>
      </c>
      <c r="J138" s="215">
        <v>0.99753896435814804</v>
      </c>
      <c r="K138" s="216" t="s">
        <v>677</v>
      </c>
      <c r="M138" t="s">
        <v>767</v>
      </c>
    </row>
    <row r="139" spans="1:13" ht="36" customHeight="1">
      <c r="A139" t="s">
        <v>760</v>
      </c>
      <c r="B139" s="207">
        <v>116.7</v>
      </c>
      <c r="C139" s="208">
        <v>132</v>
      </c>
      <c r="D139" s="209">
        <v>81888</v>
      </c>
      <c r="E139" s="210" t="s">
        <v>751</v>
      </c>
      <c r="F139" s="211" t="s">
        <v>696</v>
      </c>
      <c r="G139" s="212">
        <v>87.31</v>
      </c>
      <c r="H139" s="213">
        <v>87.31</v>
      </c>
      <c r="I139" s="214">
        <v>1.1937655386236341E-4</v>
      </c>
      <c r="J139" s="215">
        <v>0.99765834091201044</v>
      </c>
      <c r="K139" s="216" t="s">
        <v>677</v>
      </c>
      <c r="M139" t="s">
        <v>760</v>
      </c>
    </row>
    <row r="140" spans="1:13" ht="36" customHeight="1">
      <c r="A140" t="s">
        <v>725</v>
      </c>
      <c r="B140" s="207">
        <v>261.26</v>
      </c>
      <c r="C140" s="208">
        <v>133</v>
      </c>
      <c r="D140" s="209">
        <v>81973</v>
      </c>
      <c r="E140" s="210" t="s">
        <v>768</v>
      </c>
      <c r="F140" s="211" t="s">
        <v>696</v>
      </c>
      <c r="G140" s="212">
        <v>41.34</v>
      </c>
      <c r="H140" s="213">
        <v>82.68</v>
      </c>
      <c r="I140" s="214">
        <v>1.1304608261757195E-4</v>
      </c>
      <c r="J140" s="215">
        <v>0.99777138699462797</v>
      </c>
      <c r="K140" s="216" t="s">
        <v>677</v>
      </c>
      <c r="M140" t="s">
        <v>725</v>
      </c>
    </row>
    <row r="141" spans="1:13" ht="36" customHeight="1">
      <c r="A141" t="s">
        <v>737</v>
      </c>
      <c r="B141" s="207">
        <v>202.20000000000002</v>
      </c>
      <c r="C141" s="208">
        <v>134</v>
      </c>
      <c r="D141" s="209">
        <v>47027</v>
      </c>
      <c r="E141" s="210" t="s">
        <v>56</v>
      </c>
      <c r="F141" s="211" t="s">
        <v>20</v>
      </c>
      <c r="G141" s="212">
        <v>56.25</v>
      </c>
      <c r="H141" s="213">
        <v>75.22</v>
      </c>
      <c r="I141" s="214">
        <v>1.0284623046073731E-4</v>
      </c>
      <c r="J141" s="215">
        <v>0.99787423322508872</v>
      </c>
      <c r="K141" s="216" t="s">
        <v>677</v>
      </c>
      <c r="M141" t="s">
        <v>737</v>
      </c>
    </row>
    <row r="142" spans="1:13" ht="36" customHeight="1">
      <c r="A142" t="s">
        <v>769</v>
      </c>
      <c r="B142" s="207">
        <v>16.52</v>
      </c>
      <c r="C142" s="208">
        <v>135</v>
      </c>
      <c r="D142" s="209">
        <v>80976</v>
      </c>
      <c r="E142" s="210" t="s">
        <v>726</v>
      </c>
      <c r="F142" s="211" t="s">
        <v>696</v>
      </c>
      <c r="G142" s="212">
        <v>74.17</v>
      </c>
      <c r="H142" s="213">
        <v>74.17</v>
      </c>
      <c r="I142" s="214">
        <v>1.0141059443330081E-4</v>
      </c>
      <c r="J142" s="215">
        <v>0.99797564381952197</v>
      </c>
      <c r="K142" s="216" t="s">
        <v>677</v>
      </c>
      <c r="M142" t="s">
        <v>769</v>
      </c>
    </row>
    <row r="143" spans="1:13" ht="36" customHeight="1">
      <c r="A143" t="s">
        <v>770</v>
      </c>
      <c r="B143" s="207">
        <v>13.17</v>
      </c>
      <c r="C143" s="208">
        <v>136</v>
      </c>
      <c r="D143" s="209">
        <v>81321</v>
      </c>
      <c r="E143" s="210" t="s">
        <v>733</v>
      </c>
      <c r="F143" s="211" t="s">
        <v>696</v>
      </c>
      <c r="G143" s="212">
        <v>29.48</v>
      </c>
      <c r="H143" s="213">
        <v>66.33</v>
      </c>
      <c r="I143" s="214">
        <v>9.0691178761774876E-5</v>
      </c>
      <c r="J143" s="215">
        <v>0.99806633499828379</v>
      </c>
      <c r="K143" s="216" t="s">
        <v>677</v>
      </c>
      <c r="M143" t="s">
        <v>770</v>
      </c>
    </row>
    <row r="144" spans="1:13" ht="36" customHeight="1">
      <c r="A144" t="s">
        <v>771</v>
      </c>
      <c r="B144" s="207">
        <v>29.42</v>
      </c>
      <c r="C144" s="208">
        <v>137</v>
      </c>
      <c r="D144" s="209">
        <v>80555</v>
      </c>
      <c r="E144" s="210" t="s">
        <v>741</v>
      </c>
      <c r="F144" s="211" t="s">
        <v>696</v>
      </c>
      <c r="G144" s="212">
        <v>65.94</v>
      </c>
      <c r="H144" s="213">
        <v>65.94</v>
      </c>
      <c r="I144" s="214">
        <v>9.0157942523012746E-5</v>
      </c>
      <c r="J144" s="215">
        <v>0.99815649294080677</v>
      </c>
      <c r="K144" s="216" t="s">
        <v>677</v>
      </c>
      <c r="M144" t="s">
        <v>771</v>
      </c>
    </row>
    <row r="145" spans="1:13" ht="36" customHeight="1">
      <c r="A145" t="s">
        <v>772</v>
      </c>
      <c r="B145" s="207">
        <v>28.72</v>
      </c>
      <c r="C145" s="208">
        <v>138</v>
      </c>
      <c r="D145" s="209">
        <v>80811</v>
      </c>
      <c r="E145" s="210" t="s">
        <v>739</v>
      </c>
      <c r="F145" s="211" t="s">
        <v>696</v>
      </c>
      <c r="G145" s="212">
        <v>64.37</v>
      </c>
      <c r="H145" s="213">
        <v>64.37</v>
      </c>
      <c r="I145" s="214">
        <v>8.8011324843893397E-5</v>
      </c>
      <c r="J145" s="215">
        <v>0.9982445042656507</v>
      </c>
      <c r="K145" s="216" t="s">
        <v>677</v>
      </c>
      <c r="M145" t="s">
        <v>772</v>
      </c>
    </row>
    <row r="146" spans="1:13" ht="36" customHeight="1">
      <c r="A146" t="s">
        <v>773</v>
      </c>
      <c r="B146" s="207">
        <v>16.07</v>
      </c>
      <c r="C146" s="208">
        <v>139</v>
      </c>
      <c r="D146" s="209">
        <v>41006</v>
      </c>
      <c r="E146" s="210" t="s">
        <v>681</v>
      </c>
      <c r="F146" s="211" t="s">
        <v>774</v>
      </c>
      <c r="G146" s="212">
        <v>14.68</v>
      </c>
      <c r="H146" s="213">
        <v>64.150000000000006</v>
      </c>
      <c r="I146" s="214">
        <v>8.7710524914335277E-5</v>
      </c>
      <c r="J146" s="215">
        <v>0.998332214790565</v>
      </c>
      <c r="K146" s="216" t="s">
        <v>677</v>
      </c>
      <c r="M146" t="s">
        <v>773</v>
      </c>
    </row>
    <row r="147" spans="1:13" ht="36" customHeight="1">
      <c r="A147" t="s">
        <v>768</v>
      </c>
      <c r="B147" s="207">
        <v>82.68</v>
      </c>
      <c r="C147" s="208">
        <v>140</v>
      </c>
      <c r="D147" s="209">
        <v>3672</v>
      </c>
      <c r="E147" s="210" t="s">
        <v>671</v>
      </c>
      <c r="F147" s="211" t="s">
        <v>645</v>
      </c>
      <c r="G147" s="212">
        <v>1.43</v>
      </c>
      <c r="H147" s="213">
        <v>62.49</v>
      </c>
      <c r="I147" s="214">
        <v>8.5440852718578509E-5</v>
      </c>
      <c r="J147" s="215">
        <v>0.99841765564328355</v>
      </c>
      <c r="K147" s="216" t="s">
        <v>677</v>
      </c>
      <c r="M147" t="s">
        <v>768</v>
      </c>
    </row>
    <row r="148" spans="1:13" ht="36" customHeight="1">
      <c r="A148" t="s">
        <v>750</v>
      </c>
      <c r="B148" s="207">
        <v>143.19999999999999</v>
      </c>
      <c r="C148" s="208">
        <v>141</v>
      </c>
      <c r="D148" s="209">
        <v>40103</v>
      </c>
      <c r="E148" s="210" t="s">
        <v>678</v>
      </c>
      <c r="F148" s="211" t="s">
        <v>650</v>
      </c>
      <c r="G148" s="212">
        <v>84.98</v>
      </c>
      <c r="H148" s="213">
        <v>61.739999999999995</v>
      </c>
      <c r="I148" s="214">
        <v>8.4415398413266704E-5</v>
      </c>
      <c r="J148" s="215">
        <v>0.99850207104169686</v>
      </c>
      <c r="K148" s="216" t="s">
        <v>677</v>
      </c>
      <c r="M148" t="s">
        <v>750</v>
      </c>
    </row>
    <row r="149" spans="1:13" ht="36" customHeight="1">
      <c r="A149" t="s">
        <v>764</v>
      </c>
      <c r="B149" s="207">
        <v>103.50999999999999</v>
      </c>
      <c r="C149" s="208">
        <v>142</v>
      </c>
      <c r="D149" s="209">
        <v>72579</v>
      </c>
      <c r="E149" s="210" t="s">
        <v>775</v>
      </c>
      <c r="F149" s="211" t="s">
        <v>711</v>
      </c>
      <c r="G149" s="212">
        <v>30.22</v>
      </c>
      <c r="H149" s="213">
        <v>60.44</v>
      </c>
      <c r="I149" s="214">
        <v>8.2637944284059598E-5</v>
      </c>
      <c r="J149" s="215">
        <v>0.99858470898598095</v>
      </c>
      <c r="K149" s="216" t="s">
        <v>677</v>
      </c>
      <c r="M149" t="s">
        <v>764</v>
      </c>
    </row>
    <row r="150" spans="1:13" ht="36" customHeight="1">
      <c r="A150" t="s">
        <v>716</v>
      </c>
      <c r="B150" s="207">
        <v>409.76</v>
      </c>
      <c r="C150" s="208">
        <v>143</v>
      </c>
      <c r="D150" s="209">
        <v>72578</v>
      </c>
      <c r="E150" s="210" t="s">
        <v>776</v>
      </c>
      <c r="F150" s="211" t="s">
        <v>696</v>
      </c>
      <c r="G150" s="212">
        <v>19.98</v>
      </c>
      <c r="H150" s="213">
        <v>59.94</v>
      </c>
      <c r="I150" s="214">
        <v>8.1954308080518407E-5</v>
      </c>
      <c r="J150" s="215">
        <v>0.99866666329406151</v>
      </c>
      <c r="K150" s="216" t="s">
        <v>677</v>
      </c>
      <c r="M150" t="s">
        <v>716</v>
      </c>
    </row>
    <row r="151" spans="1:13" ht="36" customHeight="1">
      <c r="A151" t="s">
        <v>777</v>
      </c>
      <c r="B151" s="207">
        <v>42.23</v>
      </c>
      <c r="C151" s="208">
        <v>144</v>
      </c>
      <c r="D151" s="209">
        <v>81369</v>
      </c>
      <c r="E151" s="210" t="s">
        <v>729</v>
      </c>
      <c r="F151" s="211" t="s">
        <v>696</v>
      </c>
      <c r="G151" s="212">
        <v>28.78</v>
      </c>
      <c r="H151" s="213">
        <v>57.56</v>
      </c>
      <c r="I151" s="214">
        <v>7.8700199751662329E-5</v>
      </c>
      <c r="J151" s="215">
        <v>0.99874536349381315</v>
      </c>
      <c r="K151" s="216" t="s">
        <v>677</v>
      </c>
      <c r="M151" t="s">
        <v>777</v>
      </c>
    </row>
    <row r="152" spans="1:13" ht="36" customHeight="1">
      <c r="A152" t="s">
        <v>723</v>
      </c>
      <c r="B152" s="207">
        <v>312.2</v>
      </c>
      <c r="C152" s="208">
        <v>145</v>
      </c>
      <c r="D152" s="209">
        <v>71441</v>
      </c>
      <c r="E152" s="210" t="s">
        <v>778</v>
      </c>
      <c r="F152" s="211" t="s">
        <v>696</v>
      </c>
      <c r="G152" s="212">
        <v>28.41</v>
      </c>
      <c r="H152" s="213">
        <v>56.82</v>
      </c>
      <c r="I152" s="214">
        <v>7.7688418170421351E-5</v>
      </c>
      <c r="J152" s="215">
        <v>0.99882305191198362</v>
      </c>
      <c r="K152" s="216" t="s">
        <v>677</v>
      </c>
      <c r="M152" t="s">
        <v>723</v>
      </c>
    </row>
    <row r="153" spans="1:13" ht="36" customHeight="1">
      <c r="A153" t="s">
        <v>691</v>
      </c>
      <c r="B153" s="207">
        <v>880.99</v>
      </c>
      <c r="C153" s="208">
        <v>146</v>
      </c>
      <c r="D153" s="209">
        <v>81975</v>
      </c>
      <c r="E153" s="210" t="s">
        <v>779</v>
      </c>
      <c r="F153" s="211" t="s">
        <v>696</v>
      </c>
      <c r="G153" s="212">
        <v>55.98</v>
      </c>
      <c r="H153" s="213">
        <v>55.98</v>
      </c>
      <c r="I153" s="214">
        <v>7.653990934847214E-5</v>
      </c>
      <c r="J153" s="215">
        <v>0.99889959182133214</v>
      </c>
      <c r="K153" s="216" t="s">
        <v>677</v>
      </c>
      <c r="M153" t="s">
        <v>691</v>
      </c>
    </row>
    <row r="154" spans="1:13" ht="36" customHeight="1">
      <c r="A154" t="s">
        <v>712</v>
      </c>
      <c r="B154" s="207">
        <v>423.25</v>
      </c>
      <c r="C154" s="208">
        <v>147</v>
      </c>
      <c r="D154" s="209">
        <v>81043</v>
      </c>
      <c r="E154" s="210" t="s">
        <v>754</v>
      </c>
      <c r="F154" s="211" t="s">
        <v>696</v>
      </c>
      <c r="G154" s="212">
        <v>52.47</v>
      </c>
      <c r="H154" s="213">
        <v>52.47</v>
      </c>
      <c r="I154" s="214">
        <v>7.1740783199612966E-5</v>
      </c>
      <c r="J154" s="215">
        <v>0.99897133260453175</v>
      </c>
      <c r="K154" s="216" t="s">
        <v>677</v>
      </c>
      <c r="M154" t="s">
        <v>712</v>
      </c>
    </row>
    <row r="155" spans="1:13" ht="36" customHeight="1">
      <c r="A155" t="s">
        <v>700</v>
      </c>
      <c r="B155" s="207">
        <v>657.88</v>
      </c>
      <c r="C155" s="208">
        <v>148</v>
      </c>
      <c r="D155" s="209">
        <v>11708</v>
      </c>
      <c r="E155" s="210" t="s">
        <v>780</v>
      </c>
      <c r="F155" s="211" t="s">
        <v>711</v>
      </c>
      <c r="G155" s="212">
        <v>26.23</v>
      </c>
      <c r="H155" s="213">
        <v>52.46</v>
      </c>
      <c r="I155" s="214">
        <v>7.1727110475542139E-5</v>
      </c>
      <c r="J155" s="215">
        <v>0.99904305971500729</v>
      </c>
      <c r="K155" s="216" t="s">
        <v>677</v>
      </c>
      <c r="M155" t="s">
        <v>700</v>
      </c>
    </row>
    <row r="156" spans="1:13" ht="36" customHeight="1">
      <c r="A156" t="s">
        <v>781</v>
      </c>
      <c r="B156" s="207">
        <v>20.260000000000002</v>
      </c>
      <c r="C156" s="208">
        <v>149</v>
      </c>
      <c r="D156" s="209">
        <v>71172</v>
      </c>
      <c r="E156" s="210" t="s">
        <v>782</v>
      </c>
      <c r="F156" s="211" t="s">
        <v>696</v>
      </c>
      <c r="G156" s="212">
        <v>25.31</v>
      </c>
      <c r="H156" s="213">
        <v>50.62</v>
      </c>
      <c r="I156" s="214">
        <v>6.9211329246510533E-5</v>
      </c>
      <c r="J156" s="215">
        <v>0.99911227104425382</v>
      </c>
      <c r="K156" s="216" t="s">
        <v>677</v>
      </c>
      <c r="M156" t="s">
        <v>781</v>
      </c>
    </row>
    <row r="157" spans="1:13" ht="36" customHeight="1">
      <c r="A157" t="s">
        <v>757</v>
      </c>
      <c r="B157" s="207">
        <v>123.75</v>
      </c>
      <c r="C157" s="208">
        <v>150</v>
      </c>
      <c r="D157" s="209">
        <v>82301</v>
      </c>
      <c r="E157" s="210" t="s">
        <v>777</v>
      </c>
      <c r="F157" s="211" t="s">
        <v>645</v>
      </c>
      <c r="G157" s="212">
        <v>16.690000000000001</v>
      </c>
      <c r="H157" s="213">
        <v>42.23</v>
      </c>
      <c r="I157" s="214">
        <v>5.773991375108929E-5</v>
      </c>
      <c r="J157" s="215">
        <v>0.99917001095800495</v>
      </c>
      <c r="K157" s="216" t="s">
        <v>677</v>
      </c>
      <c r="M157" t="s">
        <v>757</v>
      </c>
    </row>
    <row r="158" spans="1:13" ht="36" customHeight="1">
      <c r="A158" t="s">
        <v>783</v>
      </c>
      <c r="B158" s="207">
        <v>23.9</v>
      </c>
      <c r="C158" s="208">
        <v>151</v>
      </c>
      <c r="D158" s="209">
        <v>40430</v>
      </c>
      <c r="E158" s="210" t="s">
        <v>51</v>
      </c>
      <c r="F158" s="211" t="s">
        <v>52</v>
      </c>
      <c r="G158" s="212">
        <v>3.87</v>
      </c>
      <c r="H158" s="213">
        <v>38.700000000000003</v>
      </c>
      <c r="I158" s="214">
        <v>5.2913442154088468E-5</v>
      </c>
      <c r="J158" s="215">
        <v>0.99922292440015903</v>
      </c>
      <c r="K158" s="216" t="s">
        <v>677</v>
      </c>
      <c r="M158" t="s">
        <v>783</v>
      </c>
    </row>
    <row r="159" spans="1:13" ht="36" customHeight="1">
      <c r="A159" t="s">
        <v>708</v>
      </c>
      <c r="B159" s="207">
        <v>462.25</v>
      </c>
      <c r="C159" s="208">
        <v>152</v>
      </c>
      <c r="D159" s="209">
        <v>81402</v>
      </c>
      <c r="E159" s="210" t="s">
        <v>745</v>
      </c>
      <c r="F159" s="211" t="s">
        <v>696</v>
      </c>
      <c r="G159" s="212">
        <v>8.4499999999999993</v>
      </c>
      <c r="H159" s="213">
        <v>33.799999999999997</v>
      </c>
      <c r="I159" s="214">
        <v>4.621380735938475E-5</v>
      </c>
      <c r="J159" s="215">
        <v>0.99926913820751839</v>
      </c>
      <c r="K159" s="216" t="s">
        <v>677</v>
      </c>
      <c r="M159" t="s">
        <v>708</v>
      </c>
    </row>
    <row r="160" spans="1:13" ht="36" customHeight="1">
      <c r="A160" t="s">
        <v>766</v>
      </c>
      <c r="B160" s="207">
        <v>99.72</v>
      </c>
      <c r="C160" s="208">
        <v>153</v>
      </c>
      <c r="D160" s="209">
        <v>81006</v>
      </c>
      <c r="E160" s="210" t="s">
        <v>763</v>
      </c>
      <c r="F160" s="211" t="s">
        <v>645</v>
      </c>
      <c r="G160" s="212">
        <v>27.61</v>
      </c>
      <c r="H160" s="213">
        <v>31.75</v>
      </c>
      <c r="I160" s="214">
        <v>4.3410898924865859E-5</v>
      </c>
      <c r="J160" s="215">
        <v>0.99931254910644329</v>
      </c>
      <c r="K160" s="216" t="s">
        <v>677</v>
      </c>
      <c r="M160" t="s">
        <v>766</v>
      </c>
    </row>
    <row r="161" spans="1:13" ht="36" customHeight="1">
      <c r="A161" t="s">
        <v>753</v>
      </c>
      <c r="B161" s="207">
        <v>127.02</v>
      </c>
      <c r="C161" s="208">
        <v>154</v>
      </c>
      <c r="D161" s="209">
        <v>81922</v>
      </c>
      <c r="E161" s="210" t="s">
        <v>771</v>
      </c>
      <c r="F161" s="211" t="s">
        <v>696</v>
      </c>
      <c r="G161" s="212">
        <v>14.71</v>
      </c>
      <c r="H161" s="213">
        <v>29.42</v>
      </c>
      <c r="I161" s="214">
        <v>4.022515421636389E-5</v>
      </c>
      <c r="J161" s="215">
        <v>0.9993527742606596</v>
      </c>
      <c r="K161" s="216" t="s">
        <v>677</v>
      </c>
      <c r="M161" t="s">
        <v>753</v>
      </c>
    </row>
    <row r="162" spans="1:13" ht="36" customHeight="1">
      <c r="A162" t="s">
        <v>721</v>
      </c>
      <c r="B162" s="207">
        <v>367.19</v>
      </c>
      <c r="C162" s="208">
        <v>155</v>
      </c>
      <c r="D162" s="209">
        <v>81938</v>
      </c>
      <c r="E162" s="210" t="s">
        <v>772</v>
      </c>
      <c r="F162" s="211" t="s">
        <v>696</v>
      </c>
      <c r="G162" s="212">
        <v>28.72</v>
      </c>
      <c r="H162" s="213">
        <v>28.72</v>
      </c>
      <c r="I162" s="214">
        <v>3.9268063531406214E-5</v>
      </c>
      <c r="J162" s="215">
        <v>0.99939204232419099</v>
      </c>
      <c r="K162" s="216" t="s">
        <v>677</v>
      </c>
      <c r="M162" t="s">
        <v>721</v>
      </c>
    </row>
    <row r="163" spans="1:13" ht="36" customHeight="1">
      <c r="A163" t="s">
        <v>780</v>
      </c>
      <c r="B163" s="207">
        <v>52.46</v>
      </c>
      <c r="C163" s="208">
        <v>156</v>
      </c>
      <c r="D163" s="209">
        <v>81924</v>
      </c>
      <c r="E163" s="210" t="s">
        <v>784</v>
      </c>
      <c r="F163" s="211" t="s">
        <v>696</v>
      </c>
      <c r="G163" s="212">
        <v>28.64</v>
      </c>
      <c r="H163" s="213">
        <v>28.64</v>
      </c>
      <c r="I163" s="214">
        <v>3.9158681738839629E-5</v>
      </c>
      <c r="J163" s="215">
        <v>0.99943120100592986</v>
      </c>
      <c r="K163" s="216" t="s">
        <v>677</v>
      </c>
      <c r="M163" t="s">
        <v>780</v>
      </c>
    </row>
    <row r="164" spans="1:13" ht="36" customHeight="1">
      <c r="A164" t="s">
        <v>784</v>
      </c>
      <c r="B164" s="207">
        <v>28.64</v>
      </c>
      <c r="C164" s="208">
        <v>157</v>
      </c>
      <c r="D164" s="209">
        <v>81041</v>
      </c>
      <c r="E164" s="210" t="s">
        <v>749</v>
      </c>
      <c r="F164" s="211" t="s">
        <v>696</v>
      </c>
      <c r="G164" s="212">
        <v>28.3</v>
      </c>
      <c r="H164" s="213">
        <v>28.3</v>
      </c>
      <c r="I164" s="214">
        <v>3.8693809120431615E-5</v>
      </c>
      <c r="J164" s="215">
        <v>0.99946989481505033</v>
      </c>
      <c r="K164" s="216" t="s">
        <v>677</v>
      </c>
      <c r="M164" t="s">
        <v>784</v>
      </c>
    </row>
    <row r="165" spans="1:13" ht="36" customHeight="1">
      <c r="A165" t="s">
        <v>709</v>
      </c>
      <c r="B165" s="207">
        <v>456.5</v>
      </c>
      <c r="C165" s="208">
        <v>158</v>
      </c>
      <c r="D165" s="209">
        <v>80556</v>
      </c>
      <c r="E165" s="210" t="s">
        <v>743</v>
      </c>
      <c r="F165" s="211" t="s">
        <v>696</v>
      </c>
      <c r="G165" s="212">
        <v>13.38</v>
      </c>
      <c r="H165" s="213">
        <v>26.76</v>
      </c>
      <c r="I165" s="214">
        <v>3.6588209613524735E-5</v>
      </c>
      <c r="J165" s="215">
        <v>0.99950648302466383</v>
      </c>
      <c r="K165" s="216" t="s">
        <v>677</v>
      </c>
      <c r="M165" t="s">
        <v>709</v>
      </c>
    </row>
    <row r="166" spans="1:13" ht="36" customHeight="1">
      <c r="A166" t="s">
        <v>779</v>
      </c>
      <c r="B166" s="207">
        <v>55.98</v>
      </c>
      <c r="C166" s="208">
        <v>159</v>
      </c>
      <c r="D166" s="209">
        <v>81885</v>
      </c>
      <c r="E166" s="210" t="s">
        <v>785</v>
      </c>
      <c r="F166" s="211" t="s">
        <v>696</v>
      </c>
      <c r="G166" s="212">
        <v>13.06</v>
      </c>
      <c r="H166" s="213">
        <v>26.12</v>
      </c>
      <c r="I166" s="214">
        <v>3.5713155272992009E-5</v>
      </c>
      <c r="J166" s="215">
        <v>0.99954219617993678</v>
      </c>
      <c r="K166" s="216" t="s">
        <v>677</v>
      </c>
      <c r="M166" t="s">
        <v>779</v>
      </c>
    </row>
    <row r="167" spans="1:13" ht="36" customHeight="1">
      <c r="A167" t="s">
        <v>727</v>
      </c>
      <c r="B167" s="207">
        <v>238.02</v>
      </c>
      <c r="C167" s="208">
        <v>160</v>
      </c>
      <c r="D167" s="209">
        <v>81360</v>
      </c>
      <c r="E167" s="210" t="s">
        <v>747</v>
      </c>
      <c r="F167" s="211" t="s">
        <v>696</v>
      </c>
      <c r="G167" s="212">
        <v>12.77</v>
      </c>
      <c r="H167" s="213">
        <v>25.54</v>
      </c>
      <c r="I167" s="214">
        <v>3.4920137276884221E-5</v>
      </c>
      <c r="J167" s="215">
        <v>0.99957711631721369</v>
      </c>
      <c r="K167" s="216" t="s">
        <v>677</v>
      </c>
      <c r="M167" t="s">
        <v>727</v>
      </c>
    </row>
    <row r="168" spans="1:13" ht="36" customHeight="1">
      <c r="A168" t="s">
        <v>785</v>
      </c>
      <c r="B168" s="207">
        <v>26.12</v>
      </c>
      <c r="C168" s="208">
        <v>161</v>
      </c>
      <c r="D168" s="209">
        <v>81405</v>
      </c>
      <c r="E168" s="210" t="s">
        <v>765</v>
      </c>
      <c r="F168" s="211" t="s">
        <v>696</v>
      </c>
      <c r="G168" s="212">
        <v>24.79</v>
      </c>
      <c r="H168" s="213">
        <v>24.79</v>
      </c>
      <c r="I168" s="214">
        <v>3.3894682971572429E-5</v>
      </c>
      <c r="J168" s="215">
        <v>0.99961101100018523</v>
      </c>
      <c r="K168" s="216" t="s">
        <v>677</v>
      </c>
      <c r="M168" t="s">
        <v>785</v>
      </c>
    </row>
    <row r="169" spans="1:13" ht="36" customHeight="1">
      <c r="A169" t="s">
        <v>746</v>
      </c>
      <c r="B169" s="207">
        <v>149.63</v>
      </c>
      <c r="C169" s="208">
        <v>162</v>
      </c>
      <c r="D169" s="209">
        <v>81970</v>
      </c>
      <c r="E169" s="210" t="s">
        <v>783</v>
      </c>
      <c r="F169" s="211" t="s">
        <v>696</v>
      </c>
      <c r="G169" s="212">
        <v>23.9</v>
      </c>
      <c r="H169" s="213">
        <v>23.9</v>
      </c>
      <c r="I169" s="214">
        <v>3.2677810529269101E-5</v>
      </c>
      <c r="J169" s="215">
        <v>0.99964368881071453</v>
      </c>
      <c r="K169" s="216" t="s">
        <v>677</v>
      </c>
      <c r="M169" t="s">
        <v>746</v>
      </c>
    </row>
    <row r="170" spans="1:13" ht="36" customHeight="1">
      <c r="A170" t="s">
        <v>748</v>
      </c>
      <c r="B170" s="207">
        <v>143.64000000000001</v>
      </c>
      <c r="C170" s="208">
        <v>163</v>
      </c>
      <c r="D170" s="209">
        <v>81069</v>
      </c>
      <c r="E170" s="210" t="s">
        <v>756</v>
      </c>
      <c r="F170" s="211" t="s">
        <v>696</v>
      </c>
      <c r="G170" s="212">
        <v>11.52</v>
      </c>
      <c r="H170" s="213">
        <v>23.04</v>
      </c>
      <c r="I170" s="214">
        <v>3.1501956259178249E-5</v>
      </c>
      <c r="J170" s="215">
        <v>0.99967519076697375</v>
      </c>
      <c r="K170" s="216" t="s">
        <v>677</v>
      </c>
      <c r="M170" t="s">
        <v>748</v>
      </c>
    </row>
    <row r="171" spans="1:13" ht="36" customHeight="1">
      <c r="A171" t="s">
        <v>782</v>
      </c>
      <c r="B171" s="207">
        <v>50.62</v>
      </c>
      <c r="C171" s="208">
        <v>164</v>
      </c>
      <c r="D171" s="209">
        <v>81066</v>
      </c>
      <c r="E171" s="210" t="s">
        <v>731</v>
      </c>
      <c r="F171" s="211" t="s">
        <v>696</v>
      </c>
      <c r="G171" s="212">
        <v>9.18</v>
      </c>
      <c r="H171" s="213">
        <v>22.95</v>
      </c>
      <c r="I171" s="214">
        <v>3.137890174254083E-5</v>
      </c>
      <c r="J171" s="215">
        <v>0.99970656966871629</v>
      </c>
      <c r="K171" s="216" t="s">
        <v>677</v>
      </c>
      <c r="M171" t="s">
        <v>782</v>
      </c>
    </row>
    <row r="172" spans="1:13" ht="36" customHeight="1">
      <c r="A172" t="s">
        <v>730</v>
      </c>
      <c r="B172" s="207">
        <v>227.26</v>
      </c>
      <c r="C172" s="208">
        <v>165</v>
      </c>
      <c r="D172" s="209">
        <v>50905</v>
      </c>
      <c r="E172" s="210" t="s">
        <v>692</v>
      </c>
      <c r="F172" s="211" t="s">
        <v>650</v>
      </c>
      <c r="G172" s="212">
        <v>4.1100000000000003</v>
      </c>
      <c r="H172" s="213">
        <v>22.28</v>
      </c>
      <c r="I172" s="214">
        <v>3.0462829229795632E-5</v>
      </c>
      <c r="J172" s="215">
        <v>0.9997370324979461</v>
      </c>
      <c r="K172" s="216" t="s">
        <v>677</v>
      </c>
      <c r="M172" t="s">
        <v>730</v>
      </c>
    </row>
    <row r="173" spans="1:13">
      <c r="A173" t="s">
        <v>713</v>
      </c>
      <c r="B173" s="207">
        <v>410.46</v>
      </c>
      <c r="C173" s="208">
        <v>166</v>
      </c>
      <c r="D173" s="209">
        <v>81179</v>
      </c>
      <c r="E173" s="210" t="s">
        <v>758</v>
      </c>
      <c r="F173" s="211" t="s">
        <v>696</v>
      </c>
      <c r="G173" s="212">
        <v>10.8</v>
      </c>
      <c r="H173" s="213">
        <v>21.6</v>
      </c>
      <c r="I173" s="214">
        <v>2.9533083992979608E-5</v>
      </c>
      <c r="J173" s="215">
        <v>0.9997665655819391</v>
      </c>
      <c r="K173" s="216" t="s">
        <v>677</v>
      </c>
      <c r="M173" t="s">
        <v>713</v>
      </c>
    </row>
    <row r="174" spans="1:13">
      <c r="A174" t="s">
        <v>710</v>
      </c>
      <c r="B174" s="207">
        <v>438.48</v>
      </c>
      <c r="C174" s="208">
        <v>167</v>
      </c>
      <c r="D174" s="209">
        <v>81305</v>
      </c>
      <c r="E174" s="210" t="s">
        <v>781</v>
      </c>
      <c r="F174" s="211" t="s">
        <v>696</v>
      </c>
      <c r="G174" s="212">
        <v>20.260000000000002</v>
      </c>
      <c r="H174" s="213">
        <v>20.260000000000002</v>
      </c>
      <c r="I174" s="214">
        <v>2.7700938967489206E-5</v>
      </c>
      <c r="J174" s="215">
        <v>0.99979426652090664</v>
      </c>
      <c r="K174" s="216" t="s">
        <v>677</v>
      </c>
      <c r="M174" t="s">
        <v>710</v>
      </c>
    </row>
    <row r="175" spans="1:13" ht="24">
      <c r="A175" t="s">
        <v>786</v>
      </c>
      <c r="B175" s="207">
        <v>14.9</v>
      </c>
      <c r="C175" s="208">
        <v>168</v>
      </c>
      <c r="D175" s="209">
        <v>39138</v>
      </c>
      <c r="E175" s="210" t="s">
        <v>787</v>
      </c>
      <c r="F175" s="211" t="s">
        <v>711</v>
      </c>
      <c r="G175" s="212">
        <v>0.73</v>
      </c>
      <c r="H175" s="213">
        <v>18.25</v>
      </c>
      <c r="I175" s="214">
        <v>2.4952721429253604E-5</v>
      </c>
      <c r="J175" s="215">
        <v>0.99981921924233585</v>
      </c>
      <c r="K175" s="216" t="s">
        <v>677</v>
      </c>
      <c r="M175" t="s">
        <v>786</v>
      </c>
    </row>
    <row r="176" spans="1:13">
      <c r="A176" t="s">
        <v>778</v>
      </c>
      <c r="B176" s="207">
        <v>56.82</v>
      </c>
      <c r="C176" s="208">
        <v>169</v>
      </c>
      <c r="D176" s="209">
        <v>81324</v>
      </c>
      <c r="E176" s="210" t="s">
        <v>761</v>
      </c>
      <c r="F176" s="211" t="s">
        <v>696</v>
      </c>
      <c r="G176" s="212">
        <v>17.78</v>
      </c>
      <c r="H176" s="213">
        <v>17.78</v>
      </c>
      <c r="I176" s="214">
        <v>2.4310103397924882E-5</v>
      </c>
      <c r="J176" s="215">
        <v>0.99984352934573373</v>
      </c>
      <c r="K176" s="216" t="s">
        <v>677</v>
      </c>
      <c r="M176" t="s">
        <v>778</v>
      </c>
    </row>
    <row r="177" spans="1:13">
      <c r="A177" t="s">
        <v>776</v>
      </c>
      <c r="B177" s="207">
        <v>59.94</v>
      </c>
      <c r="C177" s="208">
        <v>170</v>
      </c>
      <c r="D177" s="209">
        <v>81730</v>
      </c>
      <c r="E177" s="210" t="s">
        <v>769</v>
      </c>
      <c r="F177" s="211" t="s">
        <v>696</v>
      </c>
      <c r="G177" s="212">
        <v>16.52</v>
      </c>
      <c r="H177" s="213">
        <v>16.52</v>
      </c>
      <c r="I177" s="214">
        <v>2.2587340165001069E-5</v>
      </c>
      <c r="J177" s="215">
        <v>0.99986611668589875</v>
      </c>
      <c r="K177" s="216" t="s">
        <v>677</v>
      </c>
      <c r="M177" t="s">
        <v>776</v>
      </c>
    </row>
    <row r="178" spans="1:13">
      <c r="A178" t="s">
        <v>775</v>
      </c>
      <c r="B178" s="207">
        <v>60.44</v>
      </c>
      <c r="C178" s="208">
        <v>171</v>
      </c>
      <c r="D178" s="209">
        <v>81927</v>
      </c>
      <c r="E178" s="210" t="s">
        <v>773</v>
      </c>
      <c r="F178" s="211" t="s">
        <v>696</v>
      </c>
      <c r="G178" s="212">
        <v>16.07</v>
      </c>
      <c r="H178" s="213">
        <v>16.07</v>
      </c>
      <c r="I178" s="214">
        <v>2.1972067581813995E-5</v>
      </c>
      <c r="J178" s="215">
        <v>0.99988808875348056</v>
      </c>
      <c r="K178" s="216" t="s">
        <v>677</v>
      </c>
      <c r="M178" t="s">
        <v>775</v>
      </c>
    </row>
    <row r="179" spans="1:13">
      <c r="A179" t="s">
        <v>714</v>
      </c>
      <c r="B179" s="207">
        <v>410</v>
      </c>
      <c r="C179" s="208">
        <v>172</v>
      </c>
      <c r="D179" s="209">
        <v>71440</v>
      </c>
      <c r="E179" s="210" t="s">
        <v>786</v>
      </c>
      <c r="F179" s="211" t="s">
        <v>696</v>
      </c>
      <c r="G179" s="212">
        <v>14.9</v>
      </c>
      <c r="H179" s="213">
        <v>14.9</v>
      </c>
      <c r="I179" s="214">
        <v>2.03723588655276E-5</v>
      </c>
      <c r="J179" s="215">
        <v>0.9999084611123461</v>
      </c>
      <c r="K179" s="216" t="s">
        <v>677</v>
      </c>
      <c r="M179" t="s">
        <v>714</v>
      </c>
    </row>
    <row r="180" spans="1:13">
      <c r="A180" t="s">
        <v>755</v>
      </c>
      <c r="B180" s="207">
        <v>125.7</v>
      </c>
      <c r="C180" s="208">
        <v>173</v>
      </c>
      <c r="D180" s="209">
        <v>81921</v>
      </c>
      <c r="E180" s="210" t="s">
        <v>770</v>
      </c>
      <c r="F180" s="211" t="s">
        <v>696</v>
      </c>
      <c r="G180" s="212">
        <v>13.17</v>
      </c>
      <c r="H180" s="213">
        <v>13.17</v>
      </c>
      <c r="I180" s="214">
        <v>1.8006977601275065E-5</v>
      </c>
      <c r="J180" s="215">
        <v>0.99992646808994734</v>
      </c>
      <c r="K180" s="216" t="s">
        <v>677</v>
      </c>
      <c r="M180" t="s">
        <v>755</v>
      </c>
    </row>
    <row r="181" spans="1:13">
      <c r="A181" t="s">
        <v>693</v>
      </c>
      <c r="B181" s="207">
        <v>799.02</v>
      </c>
      <c r="C181" s="208">
        <v>174</v>
      </c>
      <c r="D181" s="209">
        <v>81102</v>
      </c>
      <c r="E181" s="210" t="s">
        <v>734</v>
      </c>
      <c r="F181" s="211" t="s">
        <v>696</v>
      </c>
      <c r="G181" s="212">
        <v>8.56</v>
      </c>
      <c r="H181" s="213">
        <v>12.84</v>
      </c>
      <c r="I181" s="214">
        <v>1.7555777706937878E-5</v>
      </c>
      <c r="J181" s="215">
        <v>0.99994402386765424</v>
      </c>
      <c r="K181" s="216" t="s">
        <v>677</v>
      </c>
      <c r="M181" t="s">
        <v>693</v>
      </c>
    </row>
    <row r="182" spans="1:13" ht="24">
      <c r="A182" t="s">
        <v>732</v>
      </c>
      <c r="B182" s="207">
        <v>224.25</v>
      </c>
      <c r="C182" s="208">
        <v>175</v>
      </c>
      <c r="D182" s="209">
        <v>1402</v>
      </c>
      <c r="E182" s="210" t="s">
        <v>728</v>
      </c>
      <c r="F182" s="211" t="s">
        <v>711</v>
      </c>
      <c r="G182" s="212">
        <v>9.9600000000000009</v>
      </c>
      <c r="H182" s="213">
        <v>9.9600000000000009</v>
      </c>
      <c r="I182" s="214">
        <v>1.3618033174540598E-5</v>
      </c>
      <c r="J182" s="215">
        <v>0.99995764190082881</v>
      </c>
      <c r="K182" s="216" t="s">
        <v>677</v>
      </c>
      <c r="M182" t="s">
        <v>732</v>
      </c>
    </row>
    <row r="183" spans="1:13">
      <c r="A183" t="s">
        <v>787</v>
      </c>
      <c r="B183" s="207">
        <v>18.25</v>
      </c>
      <c r="C183" s="208">
        <v>176</v>
      </c>
      <c r="D183" s="209">
        <v>81361</v>
      </c>
      <c r="E183" s="210" t="s">
        <v>744</v>
      </c>
      <c r="F183" s="211" t="s">
        <v>696</v>
      </c>
      <c r="G183" s="212">
        <v>9.9499999999999993</v>
      </c>
      <c r="H183" s="213">
        <v>9.9499999999999993</v>
      </c>
      <c r="I183" s="214">
        <v>1.3604360450469772E-5</v>
      </c>
      <c r="J183" s="215">
        <v>0.99997124626127931</v>
      </c>
      <c r="K183" s="216" t="s">
        <v>677</v>
      </c>
      <c r="M183" t="s">
        <v>787</v>
      </c>
    </row>
    <row r="184" spans="1:13">
      <c r="A184" t="s">
        <v>788</v>
      </c>
      <c r="B184" s="207">
        <v>4.9000000000000004</v>
      </c>
      <c r="C184" s="208">
        <v>177</v>
      </c>
      <c r="D184" s="209">
        <v>81302</v>
      </c>
      <c r="E184" s="210" t="s">
        <v>759</v>
      </c>
      <c r="F184" s="211" t="s">
        <v>696</v>
      </c>
      <c r="G184" s="212">
        <v>8.43</v>
      </c>
      <c r="H184" s="213">
        <v>8.43</v>
      </c>
      <c r="I184" s="214">
        <v>1.1526106391704541E-5</v>
      </c>
      <c r="J184" s="215">
        <v>0.99998277236767097</v>
      </c>
      <c r="K184" s="216" t="s">
        <v>677</v>
      </c>
      <c r="M184" t="s">
        <v>788</v>
      </c>
    </row>
    <row r="185" spans="1:13">
      <c r="A185" t="s">
        <v>742</v>
      </c>
      <c r="B185" s="207">
        <v>159.46</v>
      </c>
      <c r="C185" s="208">
        <v>178</v>
      </c>
      <c r="D185" s="209">
        <v>41005</v>
      </c>
      <c r="E185" s="210" t="s">
        <v>679</v>
      </c>
      <c r="F185" s="211" t="s">
        <v>650</v>
      </c>
      <c r="G185" s="212">
        <v>7.04</v>
      </c>
      <c r="H185" s="213">
        <v>7.6999999999999993</v>
      </c>
      <c r="I185" s="214">
        <v>1.0527997534534395E-5</v>
      </c>
      <c r="J185" s="215">
        <v>0.99999330036520551</v>
      </c>
      <c r="K185" s="216" t="s">
        <v>677</v>
      </c>
      <c r="M185" t="s">
        <v>742</v>
      </c>
    </row>
    <row r="186" spans="1:13">
      <c r="A186" t="s">
        <v>717</v>
      </c>
      <c r="B186" s="207">
        <v>388.5</v>
      </c>
      <c r="C186" s="208">
        <v>179</v>
      </c>
      <c r="D186" s="209">
        <v>39139</v>
      </c>
      <c r="E186" s="210" t="s">
        <v>788</v>
      </c>
      <c r="F186" s="211" t="s">
        <v>711</v>
      </c>
      <c r="G186" s="212">
        <v>0.98</v>
      </c>
      <c r="H186" s="213">
        <v>4.9000000000000004</v>
      </c>
      <c r="I186" s="214">
        <v>6.6996347947037073E-6</v>
      </c>
      <c r="J186" s="215">
        <v>1.0000000000000002</v>
      </c>
      <c r="K186" s="216" t="s">
        <v>677</v>
      </c>
      <c r="M186" t="s">
        <v>717</v>
      </c>
    </row>
    <row r="187" spans="1:13">
      <c r="A187" t="s">
        <v>762</v>
      </c>
      <c r="B187" s="207">
        <v>110.88</v>
      </c>
      <c r="C187" s="208">
        <v>180</v>
      </c>
      <c r="D187" s="209" t="e">
        <v>#N/A</v>
      </c>
      <c r="E187" s="210">
        <v>0</v>
      </c>
      <c r="F187" s="211" t="e">
        <v>#N/A</v>
      </c>
      <c r="G187" s="212">
        <v>0</v>
      </c>
      <c r="H187" s="213">
        <v>0</v>
      </c>
      <c r="I187" s="214">
        <v>0</v>
      </c>
      <c r="J187" s="215">
        <v>1.0000000000000002</v>
      </c>
      <c r="K187" s="216" t="s">
        <v>677</v>
      </c>
      <c r="M187" t="s">
        <v>762</v>
      </c>
    </row>
    <row r="188" spans="1:13">
      <c r="A188">
        <v>0</v>
      </c>
      <c r="B188" s="207">
        <v>0</v>
      </c>
    </row>
  </sheetData>
  <mergeCells count="3">
    <mergeCell ref="E1:K2"/>
    <mergeCell ref="C4:K4"/>
    <mergeCell ref="E5:J5"/>
  </mergeCells>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98DA7-023C-40E2-AA03-815265DA1E81}">
  <sheetPr>
    <pageSetUpPr fitToPage="1"/>
  </sheetPr>
  <dimension ref="A1:IV56"/>
  <sheetViews>
    <sheetView showGridLines="0" zoomScale="90" zoomScaleNormal="90" workbookViewId="0">
      <selection activeCell="I40" sqref="I40:L40"/>
    </sheetView>
  </sheetViews>
  <sheetFormatPr defaultRowHeight="15" customHeight="1"/>
  <cols>
    <col min="1" max="1" width="15.7265625" style="10" customWidth="1"/>
    <col min="2" max="2" width="17.26953125" style="10" bestFit="1" customWidth="1"/>
    <col min="3" max="3" width="18.1796875" style="10" bestFit="1" customWidth="1"/>
    <col min="4" max="4" width="15.7265625" style="10" customWidth="1"/>
    <col min="5" max="5" width="18.26953125" style="10" bestFit="1" customWidth="1"/>
    <col min="6" max="6" width="15.7265625" style="10" customWidth="1"/>
    <col min="7" max="256" width="9.1796875" style="10"/>
    <col min="257" max="257" width="15.7265625" style="10" customWidth="1"/>
    <col min="258" max="258" width="17.26953125" style="10" bestFit="1" customWidth="1"/>
    <col min="259" max="259" width="18.1796875" style="10" bestFit="1" customWidth="1"/>
    <col min="260" max="260" width="15.7265625" style="10" customWidth="1"/>
    <col min="261" max="261" width="18.26953125" style="10" bestFit="1" customWidth="1"/>
    <col min="262" max="262" width="15.7265625" style="10" customWidth="1"/>
    <col min="263" max="512" width="9.1796875" style="10"/>
    <col min="513" max="513" width="15.7265625" style="10" customWidth="1"/>
    <col min="514" max="514" width="17.26953125" style="10" bestFit="1" customWidth="1"/>
    <col min="515" max="515" width="18.1796875" style="10" bestFit="1" customWidth="1"/>
    <col min="516" max="516" width="15.7265625" style="10" customWidth="1"/>
    <col min="517" max="517" width="18.26953125" style="10" bestFit="1" customWidth="1"/>
    <col min="518" max="518" width="15.7265625" style="10" customWidth="1"/>
    <col min="519" max="768" width="9.1796875" style="10"/>
    <col min="769" max="769" width="15.7265625" style="10" customWidth="1"/>
    <col min="770" max="770" width="17.26953125" style="10" bestFit="1" customWidth="1"/>
    <col min="771" max="771" width="18.1796875" style="10" bestFit="1" customWidth="1"/>
    <col min="772" max="772" width="15.7265625" style="10" customWidth="1"/>
    <col min="773" max="773" width="18.26953125" style="10" bestFit="1" customWidth="1"/>
    <col min="774" max="774" width="15.7265625" style="10" customWidth="1"/>
    <col min="775" max="1024" width="9.1796875" style="10"/>
    <col min="1025" max="1025" width="15.7265625" style="10" customWidth="1"/>
    <col min="1026" max="1026" width="17.26953125" style="10" bestFit="1" customWidth="1"/>
    <col min="1027" max="1027" width="18.1796875" style="10" bestFit="1" customWidth="1"/>
    <col min="1028" max="1028" width="15.7265625" style="10" customWidth="1"/>
    <col min="1029" max="1029" width="18.26953125" style="10" bestFit="1" customWidth="1"/>
    <col min="1030" max="1030" width="15.7265625" style="10" customWidth="1"/>
    <col min="1031" max="1280" width="9.1796875" style="10"/>
    <col min="1281" max="1281" width="15.7265625" style="10" customWidth="1"/>
    <col min="1282" max="1282" width="17.26953125" style="10" bestFit="1" customWidth="1"/>
    <col min="1283" max="1283" width="18.1796875" style="10" bestFit="1" customWidth="1"/>
    <col min="1284" max="1284" width="15.7265625" style="10" customWidth="1"/>
    <col min="1285" max="1285" width="18.26953125" style="10" bestFit="1" customWidth="1"/>
    <col min="1286" max="1286" width="15.7265625" style="10" customWidth="1"/>
    <col min="1287" max="1536" width="9.1796875" style="10"/>
    <col min="1537" max="1537" width="15.7265625" style="10" customWidth="1"/>
    <col min="1538" max="1538" width="17.26953125" style="10" bestFit="1" customWidth="1"/>
    <col min="1539" max="1539" width="18.1796875" style="10" bestFit="1" customWidth="1"/>
    <col min="1540" max="1540" width="15.7265625" style="10" customWidth="1"/>
    <col min="1541" max="1541" width="18.26953125" style="10" bestFit="1" customWidth="1"/>
    <col min="1542" max="1542" width="15.7265625" style="10" customWidth="1"/>
    <col min="1543" max="1792" width="9.1796875" style="10"/>
    <col min="1793" max="1793" width="15.7265625" style="10" customWidth="1"/>
    <col min="1794" max="1794" width="17.26953125" style="10" bestFit="1" customWidth="1"/>
    <col min="1795" max="1795" width="18.1796875" style="10" bestFit="1" customWidth="1"/>
    <col min="1796" max="1796" width="15.7265625" style="10" customWidth="1"/>
    <col min="1797" max="1797" width="18.26953125" style="10" bestFit="1" customWidth="1"/>
    <col min="1798" max="1798" width="15.7265625" style="10" customWidth="1"/>
    <col min="1799" max="2048" width="9.1796875" style="10"/>
    <col min="2049" max="2049" width="15.7265625" style="10" customWidth="1"/>
    <col min="2050" max="2050" width="17.26953125" style="10" bestFit="1" customWidth="1"/>
    <col min="2051" max="2051" width="18.1796875" style="10" bestFit="1" customWidth="1"/>
    <col min="2052" max="2052" width="15.7265625" style="10" customWidth="1"/>
    <col min="2053" max="2053" width="18.26953125" style="10" bestFit="1" customWidth="1"/>
    <col min="2054" max="2054" width="15.7265625" style="10" customWidth="1"/>
    <col min="2055" max="2304" width="9.1796875" style="10"/>
    <col min="2305" max="2305" width="15.7265625" style="10" customWidth="1"/>
    <col min="2306" max="2306" width="17.26953125" style="10" bestFit="1" customWidth="1"/>
    <col min="2307" max="2307" width="18.1796875" style="10" bestFit="1" customWidth="1"/>
    <col min="2308" max="2308" width="15.7265625" style="10" customWidth="1"/>
    <col min="2309" max="2309" width="18.26953125" style="10" bestFit="1" customWidth="1"/>
    <col min="2310" max="2310" width="15.7265625" style="10" customWidth="1"/>
    <col min="2311" max="2560" width="9.1796875" style="10"/>
    <col min="2561" max="2561" width="15.7265625" style="10" customWidth="1"/>
    <col min="2562" max="2562" width="17.26953125" style="10" bestFit="1" customWidth="1"/>
    <col min="2563" max="2563" width="18.1796875" style="10" bestFit="1" customWidth="1"/>
    <col min="2564" max="2564" width="15.7265625" style="10" customWidth="1"/>
    <col min="2565" max="2565" width="18.26953125" style="10" bestFit="1" customWidth="1"/>
    <col min="2566" max="2566" width="15.7265625" style="10" customWidth="1"/>
    <col min="2567" max="2816" width="9.1796875" style="10"/>
    <col min="2817" max="2817" width="15.7265625" style="10" customWidth="1"/>
    <col min="2818" max="2818" width="17.26953125" style="10" bestFit="1" customWidth="1"/>
    <col min="2819" max="2819" width="18.1796875" style="10" bestFit="1" customWidth="1"/>
    <col min="2820" max="2820" width="15.7265625" style="10" customWidth="1"/>
    <col min="2821" max="2821" width="18.26953125" style="10" bestFit="1" customWidth="1"/>
    <col min="2822" max="2822" width="15.7265625" style="10" customWidth="1"/>
    <col min="2823" max="3072" width="9.1796875" style="10"/>
    <col min="3073" max="3073" width="15.7265625" style="10" customWidth="1"/>
    <col min="3074" max="3074" width="17.26953125" style="10" bestFit="1" customWidth="1"/>
    <col min="3075" max="3075" width="18.1796875" style="10" bestFit="1" customWidth="1"/>
    <col min="3076" max="3076" width="15.7265625" style="10" customWidth="1"/>
    <col min="3077" max="3077" width="18.26953125" style="10" bestFit="1" customWidth="1"/>
    <col min="3078" max="3078" width="15.7265625" style="10" customWidth="1"/>
    <col min="3079" max="3328" width="9.1796875" style="10"/>
    <col min="3329" max="3329" width="15.7265625" style="10" customWidth="1"/>
    <col min="3330" max="3330" width="17.26953125" style="10" bestFit="1" customWidth="1"/>
    <col min="3331" max="3331" width="18.1796875" style="10" bestFit="1" customWidth="1"/>
    <col min="3332" max="3332" width="15.7265625" style="10" customWidth="1"/>
    <col min="3333" max="3333" width="18.26953125" style="10" bestFit="1" customWidth="1"/>
    <col min="3334" max="3334" width="15.7265625" style="10" customWidth="1"/>
    <col min="3335" max="3584" width="9.1796875" style="10"/>
    <col min="3585" max="3585" width="15.7265625" style="10" customWidth="1"/>
    <col min="3586" max="3586" width="17.26953125" style="10" bestFit="1" customWidth="1"/>
    <col min="3587" max="3587" width="18.1796875" style="10" bestFit="1" customWidth="1"/>
    <col min="3588" max="3588" width="15.7265625" style="10" customWidth="1"/>
    <col min="3589" max="3589" width="18.26953125" style="10" bestFit="1" customWidth="1"/>
    <col min="3590" max="3590" width="15.7265625" style="10" customWidth="1"/>
    <col min="3591" max="3840" width="9.1796875" style="10"/>
    <col min="3841" max="3841" width="15.7265625" style="10" customWidth="1"/>
    <col min="3842" max="3842" width="17.26953125" style="10" bestFit="1" customWidth="1"/>
    <col min="3843" max="3843" width="18.1796875" style="10" bestFit="1" customWidth="1"/>
    <col min="3844" max="3844" width="15.7265625" style="10" customWidth="1"/>
    <col min="3845" max="3845" width="18.26953125" style="10" bestFit="1" customWidth="1"/>
    <col min="3846" max="3846" width="15.7265625" style="10" customWidth="1"/>
    <col min="3847" max="4096" width="9.1796875" style="10"/>
    <col min="4097" max="4097" width="15.7265625" style="10" customWidth="1"/>
    <col min="4098" max="4098" width="17.26953125" style="10" bestFit="1" customWidth="1"/>
    <col min="4099" max="4099" width="18.1796875" style="10" bestFit="1" customWidth="1"/>
    <col min="4100" max="4100" width="15.7265625" style="10" customWidth="1"/>
    <col min="4101" max="4101" width="18.26953125" style="10" bestFit="1" customWidth="1"/>
    <col min="4102" max="4102" width="15.7265625" style="10" customWidth="1"/>
    <col min="4103" max="4352" width="9.1796875" style="10"/>
    <col min="4353" max="4353" width="15.7265625" style="10" customWidth="1"/>
    <col min="4354" max="4354" width="17.26953125" style="10" bestFit="1" customWidth="1"/>
    <col min="4355" max="4355" width="18.1796875" style="10" bestFit="1" customWidth="1"/>
    <col min="4356" max="4356" width="15.7265625" style="10" customWidth="1"/>
    <col min="4357" max="4357" width="18.26953125" style="10" bestFit="1" customWidth="1"/>
    <col min="4358" max="4358" width="15.7265625" style="10" customWidth="1"/>
    <col min="4359" max="4608" width="9.1796875" style="10"/>
    <col min="4609" max="4609" width="15.7265625" style="10" customWidth="1"/>
    <col min="4610" max="4610" width="17.26953125" style="10" bestFit="1" customWidth="1"/>
    <col min="4611" max="4611" width="18.1796875" style="10" bestFit="1" customWidth="1"/>
    <col min="4612" max="4612" width="15.7265625" style="10" customWidth="1"/>
    <col min="4613" max="4613" width="18.26953125" style="10" bestFit="1" customWidth="1"/>
    <col min="4614" max="4614" width="15.7265625" style="10" customWidth="1"/>
    <col min="4615" max="4864" width="9.1796875" style="10"/>
    <col min="4865" max="4865" width="15.7265625" style="10" customWidth="1"/>
    <col min="4866" max="4866" width="17.26953125" style="10" bestFit="1" customWidth="1"/>
    <col min="4867" max="4867" width="18.1796875" style="10" bestFit="1" customWidth="1"/>
    <col min="4868" max="4868" width="15.7265625" style="10" customWidth="1"/>
    <col min="4869" max="4869" width="18.26953125" style="10" bestFit="1" customWidth="1"/>
    <col min="4870" max="4870" width="15.7265625" style="10" customWidth="1"/>
    <col min="4871" max="5120" width="9.1796875" style="10"/>
    <col min="5121" max="5121" width="15.7265625" style="10" customWidth="1"/>
    <col min="5122" max="5122" width="17.26953125" style="10" bestFit="1" customWidth="1"/>
    <col min="5123" max="5123" width="18.1796875" style="10" bestFit="1" customWidth="1"/>
    <col min="5124" max="5124" width="15.7265625" style="10" customWidth="1"/>
    <col min="5125" max="5125" width="18.26953125" style="10" bestFit="1" customWidth="1"/>
    <col min="5126" max="5126" width="15.7265625" style="10" customWidth="1"/>
    <col min="5127" max="5376" width="9.1796875" style="10"/>
    <col min="5377" max="5377" width="15.7265625" style="10" customWidth="1"/>
    <col min="5378" max="5378" width="17.26953125" style="10" bestFit="1" customWidth="1"/>
    <col min="5379" max="5379" width="18.1796875" style="10" bestFit="1" customWidth="1"/>
    <col min="5380" max="5380" width="15.7265625" style="10" customWidth="1"/>
    <col min="5381" max="5381" width="18.26953125" style="10" bestFit="1" customWidth="1"/>
    <col min="5382" max="5382" width="15.7265625" style="10" customWidth="1"/>
    <col min="5383" max="5632" width="9.1796875" style="10"/>
    <col min="5633" max="5633" width="15.7265625" style="10" customWidth="1"/>
    <col min="5634" max="5634" width="17.26953125" style="10" bestFit="1" customWidth="1"/>
    <col min="5635" max="5635" width="18.1796875" style="10" bestFit="1" customWidth="1"/>
    <col min="5636" max="5636" width="15.7265625" style="10" customWidth="1"/>
    <col min="5637" max="5637" width="18.26953125" style="10" bestFit="1" customWidth="1"/>
    <col min="5638" max="5638" width="15.7265625" style="10" customWidth="1"/>
    <col min="5639" max="5888" width="9.1796875" style="10"/>
    <col min="5889" max="5889" width="15.7265625" style="10" customWidth="1"/>
    <col min="5890" max="5890" width="17.26953125" style="10" bestFit="1" customWidth="1"/>
    <col min="5891" max="5891" width="18.1796875" style="10" bestFit="1" customWidth="1"/>
    <col min="5892" max="5892" width="15.7265625" style="10" customWidth="1"/>
    <col min="5893" max="5893" width="18.26953125" style="10" bestFit="1" customWidth="1"/>
    <col min="5894" max="5894" width="15.7265625" style="10" customWidth="1"/>
    <col min="5895" max="6144" width="9.1796875" style="10"/>
    <col min="6145" max="6145" width="15.7265625" style="10" customWidth="1"/>
    <col min="6146" max="6146" width="17.26953125" style="10" bestFit="1" customWidth="1"/>
    <col min="6147" max="6147" width="18.1796875" style="10" bestFit="1" customWidth="1"/>
    <col min="6148" max="6148" width="15.7265625" style="10" customWidth="1"/>
    <col min="6149" max="6149" width="18.26953125" style="10" bestFit="1" customWidth="1"/>
    <col min="6150" max="6150" width="15.7265625" style="10" customWidth="1"/>
    <col min="6151" max="6400" width="9.1796875" style="10"/>
    <col min="6401" max="6401" width="15.7265625" style="10" customWidth="1"/>
    <col min="6402" max="6402" width="17.26953125" style="10" bestFit="1" customWidth="1"/>
    <col min="6403" max="6403" width="18.1796875" style="10" bestFit="1" customWidth="1"/>
    <col min="6404" max="6404" width="15.7265625" style="10" customWidth="1"/>
    <col min="6405" max="6405" width="18.26953125" style="10" bestFit="1" customWidth="1"/>
    <col min="6406" max="6406" width="15.7265625" style="10" customWidth="1"/>
    <col min="6407" max="6656" width="9.1796875" style="10"/>
    <col min="6657" max="6657" width="15.7265625" style="10" customWidth="1"/>
    <col min="6658" max="6658" width="17.26953125" style="10" bestFit="1" customWidth="1"/>
    <col min="6659" max="6659" width="18.1796875" style="10" bestFit="1" customWidth="1"/>
    <col min="6660" max="6660" width="15.7265625" style="10" customWidth="1"/>
    <col min="6661" max="6661" width="18.26953125" style="10" bestFit="1" customWidth="1"/>
    <col min="6662" max="6662" width="15.7265625" style="10" customWidth="1"/>
    <col min="6663" max="6912" width="9.1796875" style="10"/>
    <col min="6913" max="6913" width="15.7265625" style="10" customWidth="1"/>
    <col min="6914" max="6914" width="17.26953125" style="10" bestFit="1" customWidth="1"/>
    <col min="6915" max="6915" width="18.1796875" style="10" bestFit="1" customWidth="1"/>
    <col min="6916" max="6916" width="15.7265625" style="10" customWidth="1"/>
    <col min="6917" max="6917" width="18.26953125" style="10" bestFit="1" customWidth="1"/>
    <col min="6918" max="6918" width="15.7265625" style="10" customWidth="1"/>
    <col min="6919" max="7168" width="9.1796875" style="10"/>
    <col min="7169" max="7169" width="15.7265625" style="10" customWidth="1"/>
    <col min="7170" max="7170" width="17.26953125" style="10" bestFit="1" customWidth="1"/>
    <col min="7171" max="7171" width="18.1796875" style="10" bestFit="1" customWidth="1"/>
    <col min="7172" max="7172" width="15.7265625" style="10" customWidth="1"/>
    <col min="7173" max="7173" width="18.26953125" style="10" bestFit="1" customWidth="1"/>
    <col min="7174" max="7174" width="15.7265625" style="10" customWidth="1"/>
    <col min="7175" max="7424" width="9.1796875" style="10"/>
    <col min="7425" max="7425" width="15.7265625" style="10" customWidth="1"/>
    <col min="7426" max="7426" width="17.26953125" style="10" bestFit="1" customWidth="1"/>
    <col min="7427" max="7427" width="18.1796875" style="10" bestFit="1" customWidth="1"/>
    <col min="7428" max="7428" width="15.7265625" style="10" customWidth="1"/>
    <col min="7429" max="7429" width="18.26953125" style="10" bestFit="1" customWidth="1"/>
    <col min="7430" max="7430" width="15.7265625" style="10" customWidth="1"/>
    <col min="7431" max="7680" width="9.1796875" style="10"/>
    <col min="7681" max="7681" width="15.7265625" style="10" customWidth="1"/>
    <col min="7682" max="7682" width="17.26953125" style="10" bestFit="1" customWidth="1"/>
    <col min="7683" max="7683" width="18.1796875" style="10" bestFit="1" customWidth="1"/>
    <col min="7684" max="7684" width="15.7265625" style="10" customWidth="1"/>
    <col min="7685" max="7685" width="18.26953125" style="10" bestFit="1" customWidth="1"/>
    <col min="7686" max="7686" width="15.7265625" style="10" customWidth="1"/>
    <col min="7687" max="7936" width="9.1796875" style="10"/>
    <col min="7937" max="7937" width="15.7265625" style="10" customWidth="1"/>
    <col min="7938" max="7938" width="17.26953125" style="10" bestFit="1" customWidth="1"/>
    <col min="7939" max="7939" width="18.1796875" style="10" bestFit="1" customWidth="1"/>
    <col min="7940" max="7940" width="15.7265625" style="10" customWidth="1"/>
    <col min="7941" max="7941" width="18.26953125" style="10" bestFit="1" customWidth="1"/>
    <col min="7942" max="7942" width="15.7265625" style="10" customWidth="1"/>
    <col min="7943" max="8192" width="9.1796875" style="10"/>
    <col min="8193" max="8193" width="15.7265625" style="10" customWidth="1"/>
    <col min="8194" max="8194" width="17.26953125" style="10" bestFit="1" customWidth="1"/>
    <col min="8195" max="8195" width="18.1796875" style="10" bestFit="1" customWidth="1"/>
    <col min="8196" max="8196" width="15.7265625" style="10" customWidth="1"/>
    <col min="8197" max="8197" width="18.26953125" style="10" bestFit="1" customWidth="1"/>
    <col min="8198" max="8198" width="15.7265625" style="10" customWidth="1"/>
    <col min="8199" max="8448" width="9.1796875" style="10"/>
    <col min="8449" max="8449" width="15.7265625" style="10" customWidth="1"/>
    <col min="8450" max="8450" width="17.26953125" style="10" bestFit="1" customWidth="1"/>
    <col min="8451" max="8451" width="18.1796875" style="10" bestFit="1" customWidth="1"/>
    <col min="8452" max="8452" width="15.7265625" style="10" customWidth="1"/>
    <col min="8453" max="8453" width="18.26953125" style="10" bestFit="1" customWidth="1"/>
    <col min="8454" max="8454" width="15.7265625" style="10" customWidth="1"/>
    <col min="8455" max="8704" width="9.1796875" style="10"/>
    <col min="8705" max="8705" width="15.7265625" style="10" customWidth="1"/>
    <col min="8706" max="8706" width="17.26953125" style="10" bestFit="1" customWidth="1"/>
    <col min="8707" max="8707" width="18.1796875" style="10" bestFit="1" customWidth="1"/>
    <col min="8708" max="8708" width="15.7265625" style="10" customWidth="1"/>
    <col min="8709" max="8709" width="18.26953125" style="10" bestFit="1" customWidth="1"/>
    <col min="8710" max="8710" width="15.7265625" style="10" customWidth="1"/>
    <col min="8711" max="8960" width="9.1796875" style="10"/>
    <col min="8961" max="8961" width="15.7265625" style="10" customWidth="1"/>
    <col min="8962" max="8962" width="17.26953125" style="10" bestFit="1" customWidth="1"/>
    <col min="8963" max="8963" width="18.1796875" style="10" bestFit="1" customWidth="1"/>
    <col min="8964" max="8964" width="15.7265625" style="10" customWidth="1"/>
    <col min="8965" max="8965" width="18.26953125" style="10" bestFit="1" customWidth="1"/>
    <col min="8966" max="8966" width="15.7265625" style="10" customWidth="1"/>
    <col min="8967" max="9216" width="9.1796875" style="10"/>
    <col min="9217" max="9217" width="15.7265625" style="10" customWidth="1"/>
    <col min="9218" max="9218" width="17.26953125" style="10" bestFit="1" customWidth="1"/>
    <col min="9219" max="9219" width="18.1796875" style="10" bestFit="1" customWidth="1"/>
    <col min="9220" max="9220" width="15.7265625" style="10" customWidth="1"/>
    <col min="9221" max="9221" width="18.26953125" style="10" bestFit="1" customWidth="1"/>
    <col min="9222" max="9222" width="15.7265625" style="10" customWidth="1"/>
    <col min="9223" max="9472" width="9.1796875" style="10"/>
    <col min="9473" max="9473" width="15.7265625" style="10" customWidth="1"/>
    <col min="9474" max="9474" width="17.26953125" style="10" bestFit="1" customWidth="1"/>
    <col min="9475" max="9475" width="18.1796875" style="10" bestFit="1" customWidth="1"/>
    <col min="9476" max="9476" width="15.7265625" style="10" customWidth="1"/>
    <col min="9477" max="9477" width="18.26953125" style="10" bestFit="1" customWidth="1"/>
    <col min="9478" max="9478" width="15.7265625" style="10" customWidth="1"/>
    <col min="9479" max="9728" width="9.1796875" style="10"/>
    <col min="9729" max="9729" width="15.7265625" style="10" customWidth="1"/>
    <col min="9730" max="9730" width="17.26953125" style="10" bestFit="1" customWidth="1"/>
    <col min="9731" max="9731" width="18.1796875" style="10" bestFit="1" customWidth="1"/>
    <col min="9732" max="9732" width="15.7265625" style="10" customWidth="1"/>
    <col min="9733" max="9733" width="18.26953125" style="10" bestFit="1" customWidth="1"/>
    <col min="9734" max="9734" width="15.7265625" style="10" customWidth="1"/>
    <col min="9735" max="9984" width="9.1796875" style="10"/>
    <col min="9985" max="9985" width="15.7265625" style="10" customWidth="1"/>
    <col min="9986" max="9986" width="17.26953125" style="10" bestFit="1" customWidth="1"/>
    <col min="9987" max="9987" width="18.1796875" style="10" bestFit="1" customWidth="1"/>
    <col min="9988" max="9988" width="15.7265625" style="10" customWidth="1"/>
    <col min="9989" max="9989" width="18.26953125" style="10" bestFit="1" customWidth="1"/>
    <col min="9990" max="9990" width="15.7265625" style="10" customWidth="1"/>
    <col min="9991" max="10240" width="9.1796875" style="10"/>
    <col min="10241" max="10241" width="15.7265625" style="10" customWidth="1"/>
    <col min="10242" max="10242" width="17.26953125" style="10" bestFit="1" customWidth="1"/>
    <col min="10243" max="10243" width="18.1796875" style="10" bestFit="1" customWidth="1"/>
    <col min="10244" max="10244" width="15.7265625" style="10" customWidth="1"/>
    <col min="10245" max="10245" width="18.26953125" style="10" bestFit="1" customWidth="1"/>
    <col min="10246" max="10246" width="15.7265625" style="10" customWidth="1"/>
    <col min="10247" max="10496" width="9.1796875" style="10"/>
    <col min="10497" max="10497" width="15.7265625" style="10" customWidth="1"/>
    <col min="10498" max="10498" width="17.26953125" style="10" bestFit="1" customWidth="1"/>
    <col min="10499" max="10499" width="18.1796875" style="10" bestFit="1" customWidth="1"/>
    <col min="10500" max="10500" width="15.7265625" style="10" customWidth="1"/>
    <col min="10501" max="10501" width="18.26953125" style="10" bestFit="1" customWidth="1"/>
    <col min="10502" max="10502" width="15.7265625" style="10" customWidth="1"/>
    <col min="10503" max="10752" width="9.1796875" style="10"/>
    <col min="10753" max="10753" width="15.7265625" style="10" customWidth="1"/>
    <col min="10754" max="10754" width="17.26953125" style="10" bestFit="1" customWidth="1"/>
    <col min="10755" max="10755" width="18.1796875" style="10" bestFit="1" customWidth="1"/>
    <col min="10756" max="10756" width="15.7265625" style="10" customWidth="1"/>
    <col min="10757" max="10757" width="18.26953125" style="10" bestFit="1" customWidth="1"/>
    <col min="10758" max="10758" width="15.7265625" style="10" customWidth="1"/>
    <col min="10759" max="11008" width="9.1796875" style="10"/>
    <col min="11009" max="11009" width="15.7265625" style="10" customWidth="1"/>
    <col min="11010" max="11010" width="17.26953125" style="10" bestFit="1" customWidth="1"/>
    <col min="11011" max="11011" width="18.1796875" style="10" bestFit="1" customWidth="1"/>
    <col min="11012" max="11012" width="15.7265625" style="10" customWidth="1"/>
    <col min="11013" max="11013" width="18.26953125" style="10" bestFit="1" customWidth="1"/>
    <col min="11014" max="11014" width="15.7265625" style="10" customWidth="1"/>
    <col min="11015" max="11264" width="9.1796875" style="10"/>
    <col min="11265" max="11265" width="15.7265625" style="10" customWidth="1"/>
    <col min="11266" max="11266" width="17.26953125" style="10" bestFit="1" customWidth="1"/>
    <col min="11267" max="11267" width="18.1796875" style="10" bestFit="1" customWidth="1"/>
    <col min="11268" max="11268" width="15.7265625" style="10" customWidth="1"/>
    <col min="11269" max="11269" width="18.26953125" style="10" bestFit="1" customWidth="1"/>
    <col min="11270" max="11270" width="15.7265625" style="10" customWidth="1"/>
    <col min="11271" max="11520" width="9.1796875" style="10"/>
    <col min="11521" max="11521" width="15.7265625" style="10" customWidth="1"/>
    <col min="11522" max="11522" width="17.26953125" style="10" bestFit="1" customWidth="1"/>
    <col min="11523" max="11523" width="18.1796875" style="10" bestFit="1" customWidth="1"/>
    <col min="11524" max="11524" width="15.7265625" style="10" customWidth="1"/>
    <col min="11525" max="11525" width="18.26953125" style="10" bestFit="1" customWidth="1"/>
    <col min="11526" max="11526" width="15.7265625" style="10" customWidth="1"/>
    <col min="11527" max="11776" width="9.1796875" style="10"/>
    <col min="11777" max="11777" width="15.7265625" style="10" customWidth="1"/>
    <col min="11778" max="11778" width="17.26953125" style="10" bestFit="1" customWidth="1"/>
    <col min="11779" max="11779" width="18.1796875" style="10" bestFit="1" customWidth="1"/>
    <col min="11780" max="11780" width="15.7265625" style="10" customWidth="1"/>
    <col min="11781" max="11781" width="18.26953125" style="10" bestFit="1" customWidth="1"/>
    <col min="11782" max="11782" width="15.7265625" style="10" customWidth="1"/>
    <col min="11783" max="12032" width="9.1796875" style="10"/>
    <col min="12033" max="12033" width="15.7265625" style="10" customWidth="1"/>
    <col min="12034" max="12034" width="17.26953125" style="10" bestFit="1" customWidth="1"/>
    <col min="12035" max="12035" width="18.1796875" style="10" bestFit="1" customWidth="1"/>
    <col min="12036" max="12036" width="15.7265625" style="10" customWidth="1"/>
    <col min="12037" max="12037" width="18.26953125" style="10" bestFit="1" customWidth="1"/>
    <col min="12038" max="12038" width="15.7265625" style="10" customWidth="1"/>
    <col min="12039" max="12288" width="9.1796875" style="10"/>
    <col min="12289" max="12289" width="15.7265625" style="10" customWidth="1"/>
    <col min="12290" max="12290" width="17.26953125" style="10" bestFit="1" customWidth="1"/>
    <col min="12291" max="12291" width="18.1796875" style="10" bestFit="1" customWidth="1"/>
    <col min="12292" max="12292" width="15.7265625" style="10" customWidth="1"/>
    <col min="12293" max="12293" width="18.26953125" style="10" bestFit="1" customWidth="1"/>
    <col min="12294" max="12294" width="15.7265625" style="10" customWidth="1"/>
    <col min="12295" max="12544" width="9.1796875" style="10"/>
    <col min="12545" max="12545" width="15.7265625" style="10" customWidth="1"/>
    <col min="12546" max="12546" width="17.26953125" style="10" bestFit="1" customWidth="1"/>
    <col min="12547" max="12547" width="18.1796875" style="10" bestFit="1" customWidth="1"/>
    <col min="12548" max="12548" width="15.7265625" style="10" customWidth="1"/>
    <col min="12549" max="12549" width="18.26953125" style="10" bestFit="1" customWidth="1"/>
    <col min="12550" max="12550" width="15.7265625" style="10" customWidth="1"/>
    <col min="12551" max="12800" width="9.1796875" style="10"/>
    <col min="12801" max="12801" width="15.7265625" style="10" customWidth="1"/>
    <col min="12802" max="12802" width="17.26953125" style="10" bestFit="1" customWidth="1"/>
    <col min="12803" max="12803" width="18.1796875" style="10" bestFit="1" customWidth="1"/>
    <col min="12804" max="12804" width="15.7265625" style="10" customWidth="1"/>
    <col min="12805" max="12805" width="18.26953125" style="10" bestFit="1" customWidth="1"/>
    <col min="12806" max="12806" width="15.7265625" style="10" customWidth="1"/>
    <col min="12807" max="13056" width="9.1796875" style="10"/>
    <col min="13057" max="13057" width="15.7265625" style="10" customWidth="1"/>
    <col min="13058" max="13058" width="17.26953125" style="10" bestFit="1" customWidth="1"/>
    <col min="13059" max="13059" width="18.1796875" style="10" bestFit="1" customWidth="1"/>
    <col min="13060" max="13060" width="15.7265625" style="10" customWidth="1"/>
    <col min="13061" max="13061" width="18.26953125" style="10" bestFit="1" customWidth="1"/>
    <col min="13062" max="13062" width="15.7265625" style="10" customWidth="1"/>
    <col min="13063" max="13312" width="9.1796875" style="10"/>
    <col min="13313" max="13313" width="15.7265625" style="10" customWidth="1"/>
    <col min="13314" max="13314" width="17.26953125" style="10" bestFit="1" customWidth="1"/>
    <col min="13315" max="13315" width="18.1796875" style="10" bestFit="1" customWidth="1"/>
    <col min="13316" max="13316" width="15.7265625" style="10" customWidth="1"/>
    <col min="13317" max="13317" width="18.26953125" style="10" bestFit="1" customWidth="1"/>
    <col min="13318" max="13318" width="15.7265625" style="10" customWidth="1"/>
    <col min="13319" max="13568" width="9.1796875" style="10"/>
    <col min="13569" max="13569" width="15.7265625" style="10" customWidth="1"/>
    <col min="13570" max="13570" width="17.26953125" style="10" bestFit="1" customWidth="1"/>
    <col min="13571" max="13571" width="18.1796875" style="10" bestFit="1" customWidth="1"/>
    <col min="13572" max="13572" width="15.7265625" style="10" customWidth="1"/>
    <col min="13573" max="13573" width="18.26953125" style="10" bestFit="1" customWidth="1"/>
    <col min="13574" max="13574" width="15.7265625" style="10" customWidth="1"/>
    <col min="13575" max="13824" width="9.1796875" style="10"/>
    <col min="13825" max="13825" width="15.7265625" style="10" customWidth="1"/>
    <col min="13826" max="13826" width="17.26953125" style="10" bestFit="1" customWidth="1"/>
    <col min="13827" max="13827" width="18.1796875" style="10" bestFit="1" customWidth="1"/>
    <col min="13828" max="13828" width="15.7265625" style="10" customWidth="1"/>
    <col min="13829" max="13829" width="18.26953125" style="10" bestFit="1" customWidth="1"/>
    <col min="13830" max="13830" width="15.7265625" style="10" customWidth="1"/>
    <col min="13831" max="14080" width="9.1796875" style="10"/>
    <col min="14081" max="14081" width="15.7265625" style="10" customWidth="1"/>
    <col min="14082" max="14082" width="17.26953125" style="10" bestFit="1" customWidth="1"/>
    <col min="14083" max="14083" width="18.1796875" style="10" bestFit="1" customWidth="1"/>
    <col min="14084" max="14084" width="15.7265625" style="10" customWidth="1"/>
    <col min="14085" max="14085" width="18.26953125" style="10" bestFit="1" customWidth="1"/>
    <col min="14086" max="14086" width="15.7265625" style="10" customWidth="1"/>
    <col min="14087" max="14336" width="9.1796875" style="10"/>
    <col min="14337" max="14337" width="15.7265625" style="10" customWidth="1"/>
    <col min="14338" max="14338" width="17.26953125" style="10" bestFit="1" customWidth="1"/>
    <col min="14339" max="14339" width="18.1796875" style="10" bestFit="1" customWidth="1"/>
    <col min="14340" max="14340" width="15.7265625" style="10" customWidth="1"/>
    <col min="14341" max="14341" width="18.26953125" style="10" bestFit="1" customWidth="1"/>
    <col min="14342" max="14342" width="15.7265625" style="10" customWidth="1"/>
    <col min="14343" max="14592" width="9.1796875" style="10"/>
    <col min="14593" max="14593" width="15.7265625" style="10" customWidth="1"/>
    <col min="14594" max="14594" width="17.26953125" style="10" bestFit="1" customWidth="1"/>
    <col min="14595" max="14595" width="18.1796875" style="10" bestFit="1" customWidth="1"/>
    <col min="14596" max="14596" width="15.7265625" style="10" customWidth="1"/>
    <col min="14597" max="14597" width="18.26953125" style="10" bestFit="1" customWidth="1"/>
    <col min="14598" max="14598" width="15.7265625" style="10" customWidth="1"/>
    <col min="14599" max="14848" width="9.1796875" style="10"/>
    <col min="14849" max="14849" width="15.7265625" style="10" customWidth="1"/>
    <col min="14850" max="14850" width="17.26953125" style="10" bestFit="1" customWidth="1"/>
    <col min="14851" max="14851" width="18.1796875" style="10" bestFit="1" customWidth="1"/>
    <col min="14852" max="14852" width="15.7265625" style="10" customWidth="1"/>
    <col min="14853" max="14853" width="18.26953125" style="10" bestFit="1" customWidth="1"/>
    <col min="14854" max="14854" width="15.7265625" style="10" customWidth="1"/>
    <col min="14855" max="15104" width="9.1796875" style="10"/>
    <col min="15105" max="15105" width="15.7265625" style="10" customWidth="1"/>
    <col min="15106" max="15106" width="17.26953125" style="10" bestFit="1" customWidth="1"/>
    <col min="15107" max="15107" width="18.1796875" style="10" bestFit="1" customWidth="1"/>
    <col min="15108" max="15108" width="15.7265625" style="10" customWidth="1"/>
    <col min="15109" max="15109" width="18.26953125" style="10" bestFit="1" customWidth="1"/>
    <col min="15110" max="15110" width="15.7265625" style="10" customWidth="1"/>
    <col min="15111" max="15360" width="9.1796875" style="10"/>
    <col min="15361" max="15361" width="15.7265625" style="10" customWidth="1"/>
    <col min="15362" max="15362" width="17.26953125" style="10" bestFit="1" customWidth="1"/>
    <col min="15363" max="15363" width="18.1796875" style="10" bestFit="1" customWidth="1"/>
    <col min="15364" max="15364" width="15.7265625" style="10" customWidth="1"/>
    <col min="15365" max="15365" width="18.26953125" style="10" bestFit="1" customWidth="1"/>
    <col min="15366" max="15366" width="15.7265625" style="10" customWidth="1"/>
    <col min="15367" max="15616" width="9.1796875" style="10"/>
    <col min="15617" max="15617" width="15.7265625" style="10" customWidth="1"/>
    <col min="15618" max="15618" width="17.26953125" style="10" bestFit="1" customWidth="1"/>
    <col min="15619" max="15619" width="18.1796875" style="10" bestFit="1" customWidth="1"/>
    <col min="15620" max="15620" width="15.7265625" style="10" customWidth="1"/>
    <col min="15621" max="15621" width="18.26953125" style="10" bestFit="1" customWidth="1"/>
    <col min="15622" max="15622" width="15.7265625" style="10" customWidth="1"/>
    <col min="15623" max="15872" width="9.1796875" style="10"/>
    <col min="15873" max="15873" width="15.7265625" style="10" customWidth="1"/>
    <col min="15874" max="15874" width="17.26953125" style="10" bestFit="1" customWidth="1"/>
    <col min="15875" max="15875" width="18.1796875" style="10" bestFit="1" customWidth="1"/>
    <col min="15876" max="15876" width="15.7265625" style="10" customWidth="1"/>
    <col min="15877" max="15877" width="18.26953125" style="10" bestFit="1" customWidth="1"/>
    <col min="15878" max="15878" width="15.7265625" style="10" customWidth="1"/>
    <col min="15879" max="16128" width="9.1796875" style="10"/>
    <col min="16129" max="16129" width="15.7265625" style="10" customWidth="1"/>
    <col min="16130" max="16130" width="17.26953125" style="10" bestFit="1" customWidth="1"/>
    <col min="16131" max="16131" width="18.1796875" style="10" bestFit="1" customWidth="1"/>
    <col min="16132" max="16132" width="15.7265625" style="10" customWidth="1"/>
    <col min="16133" max="16133" width="18.26953125" style="10" bestFit="1" customWidth="1"/>
    <col min="16134" max="16134" width="15.7265625" style="10" customWidth="1"/>
    <col min="16135" max="16384" width="9.1796875" style="10"/>
  </cols>
  <sheetData>
    <row r="1" spans="1:256" ht="15" customHeight="1">
      <c r="A1" s="694"/>
      <c r="B1" s="695"/>
      <c r="C1" s="695"/>
      <c r="D1" s="695"/>
      <c r="E1" s="695"/>
      <c r="F1" s="696"/>
      <c r="G1" s="8" t="s">
        <v>76</v>
      </c>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6" ht="15" customHeight="1">
      <c r="A2" s="697"/>
      <c r="B2" s="698"/>
      <c r="C2" s="698"/>
      <c r="D2" s="698"/>
      <c r="E2" s="698"/>
      <c r="F2" s="699"/>
      <c r="G2" s="8"/>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c r="IS2" s="9"/>
      <c r="IT2" s="9"/>
      <c r="IU2" s="9"/>
      <c r="IV2" s="9"/>
    </row>
    <row r="3" spans="1:256" ht="15" customHeight="1">
      <c r="A3" s="697"/>
      <c r="B3" s="698"/>
      <c r="C3" s="698"/>
      <c r="D3" s="698"/>
      <c r="E3" s="698"/>
      <c r="F3" s="69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c r="IS3" s="9"/>
      <c r="IT3" s="9"/>
      <c r="IU3" s="9"/>
      <c r="IV3" s="9"/>
    </row>
    <row r="4" spans="1:256" ht="15" customHeight="1" thickBot="1">
      <c r="A4" s="700"/>
      <c r="B4" s="701"/>
      <c r="C4" s="701"/>
      <c r="D4" s="701"/>
      <c r="E4" s="701"/>
      <c r="F4" s="702"/>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row>
    <row r="5" spans="1:256" ht="15" customHeight="1">
      <c r="A5" s="669" t="s">
        <v>77</v>
      </c>
      <c r="B5" s="670"/>
      <c r="C5" s="670"/>
      <c r="D5" s="670"/>
      <c r="E5" s="670"/>
      <c r="F5" s="671"/>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row>
    <row r="6" spans="1:256" s="12" customFormat="1" ht="15" customHeight="1">
      <c r="A6" s="13" t="s">
        <v>78</v>
      </c>
      <c r="B6" s="14" t="s">
        <v>79</v>
      </c>
      <c r="C6" s="15" t="s">
        <v>80</v>
      </c>
      <c r="D6" s="15" t="s">
        <v>81</v>
      </c>
      <c r="E6" s="15" t="s">
        <v>82</v>
      </c>
      <c r="F6" s="16" t="s">
        <v>83</v>
      </c>
    </row>
    <row r="7" spans="1:256" s="12" customFormat="1" ht="15" customHeight="1">
      <c r="A7" s="17">
        <v>0</v>
      </c>
      <c r="B7" s="18">
        <v>16</v>
      </c>
      <c r="C7" s="19">
        <f>'[19]Ter 1'!$V$86</f>
        <v>3.8733417721519006</v>
      </c>
      <c r="D7" s="20">
        <f>'[19]Ter 1'!$W$86</f>
        <v>5.1812278481012664</v>
      </c>
      <c r="E7" s="20">
        <f>20*(B7-A7)</f>
        <v>320</v>
      </c>
      <c r="F7" s="21">
        <f>E7*(D7+C7)</f>
        <v>2897.4622784810135</v>
      </c>
      <c r="H7" s="22"/>
      <c r="I7" s="22"/>
      <c r="J7" s="22"/>
    </row>
    <row r="8" spans="1:256" s="12" customFormat="1" ht="15" customHeight="1">
      <c r="A8" s="17">
        <v>0</v>
      </c>
      <c r="B8" s="18">
        <v>21</v>
      </c>
      <c r="C8" s="19">
        <f>'[19]Ter 2'!$V$97</f>
        <v>4.070125</v>
      </c>
      <c r="D8" s="20">
        <f>'[19]Ter 2'!$W$97</f>
        <v>4.6006888888888895</v>
      </c>
      <c r="E8" s="20">
        <f>20*(B8-A8)</f>
        <v>420</v>
      </c>
      <c r="F8" s="21">
        <f>E8*(D8+C8)</f>
        <v>3641.7418333333339</v>
      </c>
      <c r="H8" s="22"/>
      <c r="I8" s="22"/>
      <c r="J8" s="22"/>
    </row>
    <row r="9" spans="1:256" s="12" customFormat="1" ht="15" customHeight="1">
      <c r="A9" s="703" t="s">
        <v>803</v>
      </c>
      <c r="B9" s="704"/>
      <c r="C9" s="19" t="s">
        <v>804</v>
      </c>
      <c r="D9" s="20" t="s">
        <v>804</v>
      </c>
      <c r="E9" s="20" t="s">
        <v>804</v>
      </c>
      <c r="F9" s="21">
        <f>2131.07</f>
        <v>2131.0700000000002</v>
      </c>
      <c r="H9" s="22"/>
      <c r="I9" s="22"/>
      <c r="J9" s="22"/>
    </row>
    <row r="10" spans="1:256" ht="15" customHeight="1" thickBot="1">
      <c r="A10" s="23" t="s">
        <v>84</v>
      </c>
      <c r="B10" s="681" t="str">
        <f>A5</f>
        <v>Limpeza de camada vegetal (árvores com D &lt; 15cm)</v>
      </c>
      <c r="C10" s="682"/>
      <c r="D10" s="682"/>
      <c r="E10" s="683"/>
      <c r="F10" s="24">
        <f>SUM(F7:F9)</f>
        <v>8670.2741118143476</v>
      </c>
      <c r="G10" s="12"/>
      <c r="H10" s="25"/>
      <c r="I10" s="12"/>
      <c r="J10" s="12"/>
      <c r="K10" s="12"/>
      <c r="L10" s="25"/>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row>
    <row r="11" spans="1:256" ht="15" customHeight="1" thickBot="1">
      <c r="A11" s="26"/>
      <c r="B11" s="27"/>
      <c r="C11" s="27"/>
      <c r="D11" s="27"/>
      <c r="E11" s="27"/>
      <c r="F11" s="28"/>
    </row>
    <row r="12" spans="1:256" ht="15" customHeight="1">
      <c r="A12" s="669" t="s">
        <v>85</v>
      </c>
      <c r="B12" s="670"/>
      <c r="C12" s="670"/>
      <c r="D12" s="670"/>
      <c r="E12" s="670"/>
      <c r="F12" s="671"/>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row>
    <row r="13" spans="1:256" ht="15" customHeight="1">
      <c r="A13" s="13" t="s">
        <v>78</v>
      </c>
      <c r="B13" s="14" t="s">
        <v>79</v>
      </c>
      <c r="C13" s="675" t="s">
        <v>86</v>
      </c>
      <c r="D13" s="676"/>
      <c r="E13" s="677"/>
      <c r="F13" s="16" t="s">
        <v>83</v>
      </c>
      <c r="G13" s="12"/>
      <c r="H13" s="12"/>
      <c r="I13" s="29"/>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row>
    <row r="14" spans="1:256" ht="15" customHeight="1">
      <c r="A14" s="17"/>
      <c r="B14" s="18"/>
      <c r="C14" s="678"/>
      <c r="D14" s="679"/>
      <c r="E14" s="680"/>
      <c r="F14" s="21">
        <v>1000</v>
      </c>
      <c r="G14" s="12"/>
      <c r="H14" s="22"/>
      <c r="I14" s="22"/>
      <c r="J14" s="2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row>
    <row r="15" spans="1:256" ht="15" customHeight="1">
      <c r="A15" s="30"/>
      <c r="B15" s="31"/>
      <c r="C15" s="32"/>
      <c r="D15" s="33"/>
      <c r="E15" s="34"/>
      <c r="F15" s="35"/>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row>
    <row r="16" spans="1:256" ht="15" customHeight="1" thickBot="1">
      <c r="A16" s="23" t="s">
        <v>84</v>
      </c>
      <c r="B16" s="681" t="str">
        <f>A12</f>
        <v>Limpeza de camada vegetal (árvores com D &gt; 15cm)</v>
      </c>
      <c r="C16" s="682"/>
      <c r="D16" s="682"/>
      <c r="E16" s="683"/>
      <c r="F16" s="24">
        <f>SUM(F14:F14)</f>
        <v>1000</v>
      </c>
      <c r="G16" s="12"/>
      <c r="H16" s="25"/>
      <c r="I16" s="12"/>
      <c r="J16" s="12"/>
      <c r="K16" s="12"/>
      <c r="L16" s="25"/>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row>
    <row r="17" spans="1:256" ht="15" customHeight="1" thickBot="1">
      <c r="A17" s="26"/>
      <c r="B17" s="27"/>
      <c r="C17" s="27"/>
      <c r="D17" s="27"/>
      <c r="E17" s="27"/>
      <c r="F17" s="28"/>
    </row>
    <row r="18" spans="1:256" ht="15" customHeight="1">
      <c r="A18" s="684" t="s">
        <v>87</v>
      </c>
      <c r="B18" s="685"/>
      <c r="C18" s="685"/>
      <c r="D18" s="685"/>
      <c r="E18" s="685"/>
      <c r="F18" s="686"/>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row>
    <row r="19" spans="1:256" ht="15" customHeight="1">
      <c r="A19" s="687" t="s">
        <v>88</v>
      </c>
      <c r="B19" s="688"/>
      <c r="C19" s="688"/>
      <c r="D19" s="688"/>
      <c r="E19" s="688"/>
      <c r="F19" s="689"/>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row>
    <row r="20" spans="1:256" ht="15" customHeight="1">
      <c r="A20" s="13" t="s">
        <v>58</v>
      </c>
      <c r="B20" s="14" t="s">
        <v>89</v>
      </c>
      <c r="C20" s="36" t="s">
        <v>83</v>
      </c>
      <c r="D20" s="15"/>
      <c r="E20" s="15"/>
      <c r="F20" s="37" t="s">
        <v>90</v>
      </c>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row>
    <row r="21" spans="1:256" ht="15" customHeight="1">
      <c r="A21" s="38">
        <v>0.3</v>
      </c>
      <c r="B21" s="39">
        <v>0.2</v>
      </c>
      <c r="C21" s="20">
        <f>F10+F16</f>
        <v>9670.2741118143476</v>
      </c>
      <c r="D21" s="36"/>
      <c r="E21" s="36"/>
      <c r="F21" s="40">
        <f>(1+A21)*B21*C21</f>
        <v>2514.2712690717303</v>
      </c>
      <c r="H21" s="41"/>
      <c r="I21" s="42"/>
      <c r="K21" s="42"/>
      <c r="M21" s="12"/>
      <c r="N21" s="12"/>
    </row>
    <row r="22" spans="1:256" ht="15" customHeight="1" thickBot="1">
      <c r="A22" s="23" t="s">
        <v>84</v>
      </c>
      <c r="B22" s="681" t="str">
        <f>A18</f>
        <v>Carga, transporte e espalhamento de material de limpeza</v>
      </c>
      <c r="C22" s="682"/>
      <c r="D22" s="682"/>
      <c r="E22" s="683"/>
      <c r="F22" s="43">
        <f>SUM(F21:F21)</f>
        <v>2514.2712690717303</v>
      </c>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row>
    <row r="23" spans="1:256" ht="15" customHeight="1" thickBot="1">
      <c r="A23" s="26"/>
      <c r="B23" s="27"/>
      <c r="C23" s="27"/>
      <c r="D23" s="27"/>
      <c r="E23" s="27"/>
      <c r="F23" s="28"/>
    </row>
    <row r="24" spans="1:256" ht="15" customHeight="1" thickBot="1">
      <c r="A24" s="26"/>
      <c r="B24" s="27"/>
      <c r="C24" s="27"/>
      <c r="D24" s="27"/>
      <c r="E24" s="27"/>
      <c r="F24" s="28"/>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c r="DY24" s="44"/>
      <c r="DZ24" s="44"/>
      <c r="EA24" s="44"/>
      <c r="EB24" s="44"/>
      <c r="EC24" s="44"/>
      <c r="ED24" s="44"/>
      <c r="EE24" s="44"/>
      <c r="EF24" s="44"/>
      <c r="EG24" s="44"/>
      <c r="EH24" s="44"/>
      <c r="EI24" s="44"/>
      <c r="EJ24" s="44"/>
      <c r="EK24" s="44"/>
      <c r="EL24" s="44"/>
      <c r="EM24" s="44"/>
      <c r="EN24" s="44"/>
      <c r="EO24" s="44"/>
      <c r="EP24" s="44"/>
      <c r="EQ24" s="44"/>
      <c r="ER24" s="44"/>
      <c r="ES24" s="44"/>
      <c r="ET24" s="44"/>
      <c r="EU24" s="44"/>
      <c r="EV24" s="44"/>
      <c r="EW24" s="44"/>
      <c r="EX24" s="44"/>
      <c r="EY24" s="44"/>
      <c r="EZ24" s="44"/>
      <c r="FA24" s="44"/>
      <c r="FB24" s="44"/>
      <c r="FC24" s="44"/>
      <c r="FD24" s="44"/>
      <c r="FE24" s="44"/>
      <c r="FF24" s="44"/>
      <c r="FG24" s="44"/>
      <c r="FH24" s="44"/>
      <c r="FI24" s="44"/>
      <c r="FJ24" s="44"/>
      <c r="FK24" s="44"/>
      <c r="FL24" s="44"/>
      <c r="FM24" s="44"/>
      <c r="FN24" s="44"/>
      <c r="FO24" s="44"/>
      <c r="FP24" s="44"/>
      <c r="FQ24" s="44"/>
      <c r="FR24" s="44"/>
      <c r="FS24" s="44"/>
      <c r="FT24" s="44"/>
      <c r="FU24" s="44"/>
      <c r="FV24" s="44"/>
      <c r="FW24" s="44"/>
      <c r="FX24" s="44"/>
      <c r="FY24" s="44"/>
      <c r="FZ24" s="44"/>
      <c r="GA24" s="44"/>
      <c r="GB24" s="44"/>
      <c r="GC24" s="44"/>
      <c r="GD24" s="44"/>
      <c r="GE24" s="44"/>
      <c r="GF24" s="44"/>
      <c r="GG24" s="44"/>
      <c r="GH24" s="44"/>
      <c r="GI24" s="44"/>
      <c r="GJ24" s="44"/>
      <c r="GK24" s="44"/>
      <c r="GL24" s="44"/>
      <c r="GM24" s="44"/>
      <c r="GN24" s="44"/>
      <c r="GO24" s="44"/>
      <c r="GP24" s="44"/>
      <c r="GQ24" s="44"/>
      <c r="GR24" s="44"/>
      <c r="GS24" s="44"/>
      <c r="GT24" s="44"/>
      <c r="GU24" s="44"/>
      <c r="GV24" s="44"/>
      <c r="GW24" s="44"/>
      <c r="GX24" s="44"/>
      <c r="GY24" s="44"/>
      <c r="GZ24" s="44"/>
      <c r="HA24" s="44"/>
      <c r="HB24" s="44"/>
      <c r="HC24" s="44"/>
      <c r="HD24" s="44"/>
      <c r="HE24" s="44"/>
      <c r="HF24" s="44"/>
      <c r="HG24" s="44"/>
      <c r="HH24" s="44"/>
      <c r="HI24" s="44"/>
      <c r="HJ24" s="44"/>
      <c r="HK24" s="44"/>
      <c r="HL24" s="44"/>
      <c r="HM24" s="44"/>
      <c r="HN24" s="44"/>
      <c r="HO24" s="44"/>
      <c r="HP24" s="44"/>
      <c r="HQ24" s="44"/>
      <c r="HR24" s="44"/>
      <c r="HS24" s="44"/>
      <c r="HT24" s="44"/>
      <c r="HU24" s="44"/>
      <c r="HV24" s="44"/>
      <c r="HW24" s="44"/>
      <c r="HX24" s="44"/>
      <c r="HY24" s="44"/>
      <c r="HZ24" s="44"/>
      <c r="IA24" s="44"/>
      <c r="IB24" s="44"/>
      <c r="IC24" s="44"/>
      <c r="ID24" s="44"/>
      <c r="IE24" s="44"/>
      <c r="IF24" s="44"/>
      <c r="IG24" s="44"/>
      <c r="IH24" s="44"/>
      <c r="II24" s="44"/>
      <c r="IJ24" s="44"/>
      <c r="IK24" s="44"/>
      <c r="IL24" s="44"/>
      <c r="IM24" s="44"/>
      <c r="IN24" s="44"/>
      <c r="IO24" s="44"/>
      <c r="IP24" s="44"/>
      <c r="IQ24" s="44"/>
      <c r="IR24" s="44"/>
      <c r="IS24" s="44"/>
      <c r="IT24" s="44"/>
      <c r="IU24" s="44"/>
      <c r="IV24" s="44"/>
    </row>
    <row r="25" spans="1:256" ht="15" customHeight="1">
      <c r="A25" s="690" t="s">
        <v>91</v>
      </c>
      <c r="B25" s="691"/>
      <c r="C25" s="691"/>
      <c r="D25" s="691"/>
      <c r="E25" s="691"/>
      <c r="F25" s="692"/>
    </row>
    <row r="26" spans="1:256" ht="15" customHeight="1">
      <c r="A26" s="687"/>
      <c r="B26" s="693"/>
      <c r="C26" s="693"/>
      <c r="D26" s="693"/>
      <c r="E26" s="693"/>
      <c r="F26" s="689"/>
    </row>
    <row r="27" spans="1:256" ht="15" customHeight="1">
      <c r="A27" s="45" t="s">
        <v>92</v>
      </c>
      <c r="B27" s="14"/>
      <c r="C27" s="14"/>
      <c r="D27" s="14"/>
      <c r="E27" s="14"/>
      <c r="F27" s="37" t="s">
        <v>90</v>
      </c>
    </row>
    <row r="28" spans="1:256" ht="15" customHeight="1">
      <c r="A28" s="20"/>
      <c r="B28" s="31" t="s">
        <v>93</v>
      </c>
      <c r="C28" s="20"/>
      <c r="D28" s="20"/>
      <c r="E28" s="20"/>
      <c r="F28" s="46">
        <f>17326.29</f>
        <v>17326.29</v>
      </c>
      <c r="K28" s="42"/>
    </row>
    <row r="29" spans="1:256" ht="15" customHeight="1">
      <c r="A29" s="30"/>
      <c r="B29" s="31"/>
      <c r="C29" s="32"/>
      <c r="D29" s="33"/>
      <c r="E29" s="34"/>
      <c r="F29" s="35"/>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row>
    <row r="30" spans="1:256" ht="15" customHeight="1" thickBot="1">
      <c r="A30" s="47" t="s">
        <v>84</v>
      </c>
      <c r="B30" s="672" t="str">
        <f>A25</f>
        <v>Compactação de aterro</v>
      </c>
      <c r="C30" s="673"/>
      <c r="D30" s="673"/>
      <c r="E30" s="674"/>
      <c r="F30" s="48">
        <f>SUM(F28:F29)</f>
        <v>17326.29</v>
      </c>
    </row>
    <row r="31" spans="1:256" ht="15" customHeight="1" thickBot="1">
      <c r="L31" s="49"/>
    </row>
    <row r="32" spans="1:256" ht="15" customHeight="1">
      <c r="A32" s="690" t="s">
        <v>94</v>
      </c>
      <c r="B32" s="691"/>
      <c r="C32" s="691"/>
      <c r="D32" s="691"/>
      <c r="E32" s="691"/>
      <c r="F32" s="692"/>
      <c r="G32" s="12"/>
      <c r="H32" s="12"/>
      <c r="I32" s="12"/>
      <c r="J32" s="12">
        <f>8*4</f>
        <v>32</v>
      </c>
      <c r="K32" s="12">
        <f>30*J32</f>
        <v>960</v>
      </c>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row>
    <row r="33" spans="1:256" ht="15" customHeight="1">
      <c r="A33" s="687"/>
      <c r="B33" s="693"/>
      <c r="C33" s="693"/>
      <c r="D33" s="693"/>
      <c r="E33" s="693"/>
      <c r="F33" s="68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row>
    <row r="34" spans="1:256" ht="15" customHeight="1">
      <c r="A34" s="30" t="s">
        <v>95</v>
      </c>
      <c r="B34" s="50"/>
      <c r="C34" s="51"/>
      <c r="D34" s="52"/>
      <c r="E34" s="53"/>
      <c r="F34" s="54" t="s">
        <v>90</v>
      </c>
      <c r="G34" s="12"/>
      <c r="H34" s="12"/>
      <c r="I34" s="25"/>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row>
    <row r="35" spans="1:256" ht="15" customHeight="1">
      <c r="A35" s="38" t="s">
        <v>888</v>
      </c>
      <c r="B35" s="711" t="s">
        <v>908</v>
      </c>
      <c r="C35" s="712"/>
      <c r="D35" s="712"/>
      <c r="E35" s="713"/>
      <c r="F35" s="56">
        <f>4542.94-F50</f>
        <v>4465.79</v>
      </c>
      <c r="H35" s="41"/>
    </row>
    <row r="36" spans="1:256" ht="15" customHeight="1">
      <c r="A36" s="38" t="s">
        <v>888</v>
      </c>
      <c r="B36" s="711" t="s">
        <v>909</v>
      </c>
      <c r="C36" s="712"/>
      <c r="D36" s="712"/>
      <c r="E36" s="713"/>
      <c r="F36" s="56">
        <f>6378.17-F51</f>
        <v>6274.86</v>
      </c>
      <c r="H36" s="41"/>
    </row>
    <row r="37" spans="1:256" ht="15" customHeight="1">
      <c r="A37" s="38" t="s">
        <v>888</v>
      </c>
      <c r="B37" s="248" t="s">
        <v>910</v>
      </c>
      <c r="C37" s="51"/>
      <c r="D37" s="51"/>
      <c r="E37" s="55"/>
      <c r="F37" s="56">
        <f>3406.24-F48</f>
        <v>3342.6699999999996</v>
      </c>
      <c r="H37" s="41"/>
    </row>
    <row r="38" spans="1:256" ht="15" customHeight="1">
      <c r="A38" s="38" t="s">
        <v>888</v>
      </c>
      <c r="B38" s="248" t="s">
        <v>911</v>
      </c>
      <c r="C38" s="51"/>
      <c r="D38" s="51"/>
      <c r="E38" s="55"/>
      <c r="F38" s="56">
        <f>1791.18-F49</f>
        <v>1598.06</v>
      </c>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row>
    <row r="39" spans="1:256" ht="15" customHeight="1">
      <c r="A39" s="38" t="s">
        <v>888</v>
      </c>
      <c r="B39" s="248" t="s">
        <v>912</v>
      </c>
      <c r="C39" s="51"/>
      <c r="D39" s="51"/>
      <c r="E39" s="55"/>
      <c r="F39" s="56">
        <v>266.64</v>
      </c>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row>
    <row r="40" spans="1:256" ht="15" customHeight="1">
      <c r="A40" s="38" t="s">
        <v>888</v>
      </c>
      <c r="B40" s="248" t="s">
        <v>913</v>
      </c>
      <c r="C40" s="51"/>
      <c r="D40" s="51"/>
      <c r="E40" s="55"/>
      <c r="F40" s="56">
        <v>206.35</v>
      </c>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row>
    <row r="41" spans="1:256" ht="15" customHeight="1">
      <c r="A41" s="38" t="s">
        <v>888</v>
      </c>
      <c r="B41" s="248" t="s">
        <v>914</v>
      </c>
      <c r="C41" s="51"/>
      <c r="D41" s="51"/>
      <c r="E41" s="55"/>
      <c r="F41" s="56">
        <v>205.36</v>
      </c>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row>
    <row r="42" spans="1:256" ht="15" customHeight="1">
      <c r="A42" s="38" t="s">
        <v>888</v>
      </c>
      <c r="B42" s="248" t="s">
        <v>915</v>
      </c>
      <c r="C42" s="51"/>
      <c r="D42" s="51"/>
      <c r="E42" s="55"/>
      <c r="F42" s="56">
        <v>362.52</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row>
    <row r="43" spans="1:256" ht="11.5">
      <c r="A43" s="38" t="s">
        <v>888</v>
      </c>
      <c r="B43" s="248" t="s">
        <v>933</v>
      </c>
      <c r="C43" s="51"/>
      <c r="D43" s="51"/>
      <c r="E43" s="55"/>
      <c r="F43" s="56">
        <f>166.89</f>
        <v>166.89</v>
      </c>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row>
    <row r="44" spans="1:256" ht="15" customHeight="1" thickBot="1">
      <c r="A44" s="47" t="s">
        <v>84</v>
      </c>
      <c r="B44" s="672" t="str">
        <f>A32</f>
        <v>Material de 1ª Categoria (Empréstimo)</v>
      </c>
      <c r="C44" s="673"/>
      <c r="D44" s="673"/>
      <c r="E44" s="674"/>
      <c r="F44" s="48">
        <f>SUM(F35:F43)</f>
        <v>16889.14</v>
      </c>
      <c r="G44" s="12"/>
      <c r="H44" s="22"/>
      <c r="I44" s="2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row>
    <row r="45" spans="1:256" ht="15" customHeight="1" thickBot="1">
      <c r="G45" s="12"/>
      <c r="H45" s="12"/>
      <c r="I45" s="2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row>
    <row r="46" spans="1:256" ht="15" customHeight="1">
      <c r="A46" s="690" t="s">
        <v>907</v>
      </c>
      <c r="B46" s="691"/>
      <c r="C46" s="691"/>
      <c r="D46" s="691"/>
      <c r="E46" s="691"/>
      <c r="F46" s="692"/>
      <c r="I46" s="42"/>
    </row>
    <row r="47" spans="1:256" ht="15" customHeight="1">
      <c r="A47" s="30" t="s">
        <v>95</v>
      </c>
      <c r="B47" s="50"/>
      <c r="C47" s="51"/>
      <c r="D47" s="52"/>
      <c r="E47" s="53"/>
      <c r="F47" s="54" t="s">
        <v>90</v>
      </c>
    </row>
    <row r="48" spans="1:256" ht="15" customHeight="1">
      <c r="A48" s="38" t="s">
        <v>890</v>
      </c>
      <c r="B48" s="711" t="s">
        <v>891</v>
      </c>
      <c r="C48" s="712"/>
      <c r="D48" s="712"/>
      <c r="E48" s="713"/>
      <c r="F48" s="249">
        <v>63.57</v>
      </c>
    </row>
    <row r="49" spans="1:6" ht="15" customHeight="1">
      <c r="A49" s="38" t="s">
        <v>890</v>
      </c>
      <c r="B49" s="711" t="s">
        <v>892</v>
      </c>
      <c r="C49" s="712"/>
      <c r="D49" s="712"/>
      <c r="E49" s="713"/>
      <c r="F49" s="56">
        <v>193.12</v>
      </c>
    </row>
    <row r="50" spans="1:6" ht="15" customHeight="1">
      <c r="A50" s="38" t="s">
        <v>890</v>
      </c>
      <c r="B50" s="251" t="s">
        <v>908</v>
      </c>
      <c r="C50" s="252"/>
      <c r="D50" s="252"/>
      <c r="E50" s="253"/>
      <c r="F50" s="56">
        <v>77.150000000000006</v>
      </c>
    </row>
    <row r="51" spans="1:6" ht="15" customHeight="1">
      <c r="A51" s="38" t="s">
        <v>890</v>
      </c>
      <c r="B51" s="251" t="s">
        <v>909</v>
      </c>
      <c r="C51" s="252"/>
      <c r="D51" s="252"/>
      <c r="E51" s="253"/>
      <c r="F51" s="56">
        <v>103.31</v>
      </c>
    </row>
    <row r="52" spans="1:6" ht="15" customHeight="1" thickBot="1">
      <c r="A52" s="47" t="s">
        <v>84</v>
      </c>
      <c r="B52" s="672" t="str">
        <f>A46</f>
        <v>Cortes no Platô e calçadas - 1ª Categoria</v>
      </c>
      <c r="C52" s="673"/>
      <c r="D52" s="673"/>
      <c r="E52" s="674"/>
      <c r="F52" s="48">
        <f>(SUM(F48:F51))+0.01</f>
        <v>437.16</v>
      </c>
    </row>
    <row r="53" spans="1:6" ht="15" customHeight="1" thickBot="1"/>
    <row r="54" spans="1:6" ht="15" customHeight="1">
      <c r="A54" s="690" t="s">
        <v>937</v>
      </c>
      <c r="B54" s="691"/>
      <c r="C54" s="691"/>
      <c r="D54" s="691"/>
      <c r="E54" s="691"/>
      <c r="F54" s="692"/>
    </row>
    <row r="55" spans="1:6" ht="15" customHeight="1">
      <c r="A55" s="30" t="s">
        <v>938</v>
      </c>
      <c r="B55" s="14" t="s">
        <v>89</v>
      </c>
      <c r="C55" s="705" t="s">
        <v>90</v>
      </c>
      <c r="D55" s="706"/>
      <c r="E55" s="706"/>
      <c r="F55" s="707"/>
    </row>
    <row r="56" spans="1:6" ht="15" customHeight="1">
      <c r="A56" s="259">
        <f>1760.42</f>
        <v>1760.42</v>
      </c>
      <c r="B56" s="260">
        <v>0.3</v>
      </c>
      <c r="C56" s="708">
        <f>B56*A56</f>
        <v>528.12599999999998</v>
      </c>
      <c r="D56" s="709"/>
      <c r="E56" s="709"/>
      <c r="F56" s="710"/>
    </row>
  </sheetData>
  <mergeCells count="28">
    <mergeCell ref="A54:F54"/>
    <mergeCell ref="C55:F55"/>
    <mergeCell ref="C56:F56"/>
    <mergeCell ref="A33:F33"/>
    <mergeCell ref="B35:E35"/>
    <mergeCell ref="B36:E36"/>
    <mergeCell ref="A46:F46"/>
    <mergeCell ref="B48:E48"/>
    <mergeCell ref="B49:E49"/>
    <mergeCell ref="B52:E52"/>
    <mergeCell ref="A1:F1"/>
    <mergeCell ref="A2:F3"/>
    <mergeCell ref="A4:F4"/>
    <mergeCell ref="A5:F5"/>
    <mergeCell ref="B10:E10"/>
    <mergeCell ref="A9:B9"/>
    <mergeCell ref="A12:F12"/>
    <mergeCell ref="B44:E44"/>
    <mergeCell ref="C13:E13"/>
    <mergeCell ref="C14:E14"/>
    <mergeCell ref="B16:E16"/>
    <mergeCell ref="A18:F18"/>
    <mergeCell ref="A19:F19"/>
    <mergeCell ref="B22:E22"/>
    <mergeCell ref="A25:F25"/>
    <mergeCell ref="A26:F26"/>
    <mergeCell ref="B30:E30"/>
    <mergeCell ref="A32:F32"/>
  </mergeCells>
  <pageMargins left="0.511811024" right="0.511811024" top="0.78740157499999996" bottom="0.78740157499999996" header="0.31496062000000002" footer="0.31496062000000002"/>
  <pageSetup paperSize="9" scale="92" fitToHeight="0" orientation="portrait" r:id="rId1"/>
  <ignoredErrors>
    <ignoredError sqref="A7:F10 B16 F16 B22 C21 F21:F22 B44 B30 F29:F30"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41D55-B8FB-421F-AB3F-433F3F1D6CEC}">
  <sheetPr>
    <pageSetUpPr fitToPage="1"/>
  </sheetPr>
  <dimension ref="A1:I54"/>
  <sheetViews>
    <sheetView showGridLines="0" topLeftCell="A26" zoomScale="90" zoomScaleNormal="90" workbookViewId="0">
      <selection activeCell="I51" sqref="I51:I54"/>
    </sheetView>
  </sheetViews>
  <sheetFormatPr defaultColWidth="9.1796875" defaultRowHeight="11.5"/>
  <cols>
    <col min="1" max="1" width="10.453125" style="116" bestFit="1" customWidth="1"/>
    <col min="2" max="2" width="37.26953125" style="116" customWidth="1"/>
    <col min="3" max="3" width="7.54296875" style="116" bestFit="1" customWidth="1"/>
    <col min="4" max="4" width="9.81640625" style="116" hidden="1" customWidth="1"/>
    <col min="5" max="5" width="12.54296875" style="116" bestFit="1" customWidth="1"/>
    <col min="6" max="6" width="20.26953125" style="116" bestFit="1" customWidth="1"/>
    <col min="7" max="7" width="25.54296875" style="117" customWidth="1"/>
    <col min="8" max="8" width="28.453125" style="116" bestFit="1" customWidth="1"/>
    <col min="9" max="9" width="12.7265625" style="118" customWidth="1"/>
    <col min="10" max="16384" width="9.1796875" style="114"/>
  </cols>
  <sheetData>
    <row r="1" spans="1:9" s="110" customFormat="1" ht="20.149999999999999" customHeight="1">
      <c r="A1" s="720" t="s">
        <v>485</v>
      </c>
      <c r="B1" s="721"/>
      <c r="C1" s="721"/>
      <c r="D1" s="721"/>
      <c r="E1" s="721"/>
      <c r="F1" s="721"/>
      <c r="G1" s="721"/>
      <c r="H1" s="721"/>
      <c r="I1" s="722"/>
    </row>
    <row r="2" spans="1:9" s="110" customFormat="1" ht="30" customHeight="1">
      <c r="A2" s="111" t="s">
        <v>486</v>
      </c>
      <c r="B2" s="111" t="s">
        <v>487</v>
      </c>
      <c r="C2" s="112" t="s">
        <v>488</v>
      </c>
      <c r="D2" s="112" t="s">
        <v>489</v>
      </c>
      <c r="E2" s="112" t="s">
        <v>490</v>
      </c>
      <c r="F2" s="112" t="s">
        <v>491</v>
      </c>
      <c r="G2" s="112" t="s">
        <v>492</v>
      </c>
      <c r="H2" s="112" t="s">
        <v>493</v>
      </c>
      <c r="I2" s="113" t="s">
        <v>494</v>
      </c>
    </row>
    <row r="3" spans="1:9" ht="12" customHeight="1">
      <c r="A3" s="376" t="s">
        <v>495</v>
      </c>
      <c r="B3" s="377" t="s">
        <v>504</v>
      </c>
      <c r="C3" s="378"/>
      <c r="D3" s="378"/>
      <c r="E3" s="378"/>
      <c r="F3" s="378"/>
      <c r="G3" s="379"/>
      <c r="H3" s="378"/>
      <c r="I3" s="717">
        <f t="shared" ref="I3" si="0">AVERAGE(E4:E6)</f>
        <v>1462.58</v>
      </c>
    </row>
    <row r="4" spans="1:9">
      <c r="A4" s="714" t="s">
        <v>496</v>
      </c>
      <c r="B4" s="380" t="s">
        <v>1079</v>
      </c>
      <c r="C4" s="381" t="s">
        <v>145</v>
      </c>
      <c r="D4" s="381">
        <v>43900</v>
      </c>
      <c r="E4" s="382">
        <v>1010</v>
      </c>
      <c r="F4" s="73" t="s">
        <v>1080</v>
      </c>
      <c r="G4" s="3" t="s">
        <v>1081</v>
      </c>
      <c r="H4" s="383" t="s">
        <v>1082</v>
      </c>
      <c r="I4" s="718"/>
    </row>
    <row r="5" spans="1:9" ht="12" customHeight="1">
      <c r="A5" s="715"/>
      <c r="B5" s="380" t="s">
        <v>517</v>
      </c>
      <c r="C5" s="381" t="s">
        <v>145</v>
      </c>
      <c r="D5" s="381">
        <v>43874</v>
      </c>
      <c r="E5" s="382">
        <v>1052.25</v>
      </c>
      <c r="F5" s="73" t="s">
        <v>518</v>
      </c>
      <c r="G5" s="3" t="s">
        <v>519</v>
      </c>
      <c r="H5" s="383" t="s">
        <v>520</v>
      </c>
      <c r="I5" s="718"/>
    </row>
    <row r="6" spans="1:9" ht="12" customHeight="1">
      <c r="A6" s="716"/>
      <c r="B6" s="380" t="s">
        <v>501</v>
      </c>
      <c r="C6" s="381" t="s">
        <v>145</v>
      </c>
      <c r="D6" s="381">
        <v>43900</v>
      </c>
      <c r="E6" s="382">
        <v>2325.4899999999998</v>
      </c>
      <c r="F6" s="73" t="s">
        <v>1083</v>
      </c>
      <c r="G6" s="3" t="s">
        <v>1084</v>
      </c>
      <c r="H6" s="115" t="s">
        <v>502</v>
      </c>
      <c r="I6" s="719"/>
    </row>
    <row r="7" spans="1:9" ht="12" customHeight="1">
      <c r="A7" s="376" t="s">
        <v>497</v>
      </c>
      <c r="B7" s="377" t="s">
        <v>511</v>
      </c>
      <c r="C7" s="378"/>
      <c r="D7" s="378"/>
      <c r="E7" s="378"/>
      <c r="F7" s="378"/>
      <c r="G7" s="379"/>
      <c r="H7" s="378"/>
      <c r="I7" s="717">
        <f t="shared" ref="I7" si="1">AVERAGE(E8:E10)</f>
        <v>1685.2533333333333</v>
      </c>
    </row>
    <row r="8" spans="1:9">
      <c r="A8" s="714" t="s">
        <v>496</v>
      </c>
      <c r="B8" s="380" t="s">
        <v>1079</v>
      </c>
      <c r="C8" s="381" t="s">
        <v>145</v>
      </c>
      <c r="D8" s="381">
        <v>43900</v>
      </c>
      <c r="E8" s="382">
        <v>1780</v>
      </c>
      <c r="F8" s="73" t="s">
        <v>1080</v>
      </c>
      <c r="G8" s="3" t="s">
        <v>1081</v>
      </c>
      <c r="H8" s="383" t="s">
        <v>1082</v>
      </c>
      <c r="I8" s="718"/>
    </row>
    <row r="9" spans="1:9" ht="12" customHeight="1">
      <c r="A9" s="715"/>
      <c r="B9" s="380" t="s">
        <v>517</v>
      </c>
      <c r="C9" s="381" t="s">
        <v>145</v>
      </c>
      <c r="D9" s="381">
        <v>43874</v>
      </c>
      <c r="E9" s="382">
        <v>1138.5</v>
      </c>
      <c r="F9" s="73" t="s">
        <v>518</v>
      </c>
      <c r="G9" s="3" t="s">
        <v>519</v>
      </c>
      <c r="H9" s="383" t="s">
        <v>520</v>
      </c>
      <c r="I9" s="718"/>
    </row>
    <row r="10" spans="1:9" ht="12" customHeight="1">
      <c r="A10" s="716"/>
      <c r="B10" s="380" t="s">
        <v>501</v>
      </c>
      <c r="C10" s="381" t="s">
        <v>145</v>
      </c>
      <c r="D10" s="381">
        <v>43900</v>
      </c>
      <c r="E10" s="382">
        <v>2137.2600000000002</v>
      </c>
      <c r="F10" s="73" t="s">
        <v>1083</v>
      </c>
      <c r="G10" s="3" t="s">
        <v>1084</v>
      </c>
      <c r="H10" s="115" t="s">
        <v>502</v>
      </c>
      <c r="I10" s="719"/>
    </row>
    <row r="11" spans="1:9" ht="12" customHeight="1">
      <c r="A11" s="376" t="s">
        <v>498</v>
      </c>
      <c r="B11" s="377" t="s">
        <v>516</v>
      </c>
      <c r="C11" s="378"/>
      <c r="D11" s="378"/>
      <c r="E11" s="378"/>
      <c r="F11" s="378"/>
      <c r="G11" s="379"/>
      <c r="H11" s="378"/>
      <c r="I11" s="717">
        <f t="shared" ref="I11" si="2">AVERAGE(E12:E14)</f>
        <v>2700.7999999999997</v>
      </c>
    </row>
    <row r="12" spans="1:9">
      <c r="A12" s="714" t="s">
        <v>496</v>
      </c>
      <c r="B12" s="380" t="s">
        <v>1079</v>
      </c>
      <c r="C12" s="381" t="s">
        <v>145</v>
      </c>
      <c r="D12" s="381">
        <v>43900</v>
      </c>
      <c r="E12" s="382">
        <v>2630</v>
      </c>
      <c r="F12" s="73" t="s">
        <v>1080</v>
      </c>
      <c r="G12" s="3" t="s">
        <v>1081</v>
      </c>
      <c r="H12" s="383" t="s">
        <v>1082</v>
      </c>
      <c r="I12" s="718"/>
    </row>
    <row r="13" spans="1:9" ht="12" customHeight="1">
      <c r="A13" s="715"/>
      <c r="B13" s="380" t="s">
        <v>517</v>
      </c>
      <c r="C13" s="381" t="s">
        <v>145</v>
      </c>
      <c r="D13" s="381">
        <v>43874</v>
      </c>
      <c r="E13" s="382">
        <v>3795</v>
      </c>
      <c r="F13" s="73" t="s">
        <v>518</v>
      </c>
      <c r="G13" s="3" t="s">
        <v>519</v>
      </c>
      <c r="H13" s="383" t="s">
        <v>520</v>
      </c>
      <c r="I13" s="718"/>
    </row>
    <row r="14" spans="1:9" ht="12" customHeight="1">
      <c r="A14" s="716"/>
      <c r="B14" s="380" t="s">
        <v>501</v>
      </c>
      <c r="C14" s="381" t="s">
        <v>145</v>
      </c>
      <c r="D14" s="381">
        <v>43900</v>
      </c>
      <c r="E14" s="382">
        <v>1677.4</v>
      </c>
      <c r="F14" s="73" t="s">
        <v>1083</v>
      </c>
      <c r="G14" s="3" t="s">
        <v>1084</v>
      </c>
      <c r="H14" s="115" t="s">
        <v>502</v>
      </c>
      <c r="I14" s="719"/>
    </row>
    <row r="15" spans="1:9" ht="12" customHeight="1">
      <c r="A15" s="376" t="s">
        <v>499</v>
      </c>
      <c r="B15" s="377" t="s">
        <v>500</v>
      </c>
      <c r="C15" s="378"/>
      <c r="D15" s="378"/>
      <c r="E15" s="378"/>
      <c r="F15" s="378"/>
      <c r="G15" s="379"/>
      <c r="H15" s="378"/>
      <c r="I15" s="717">
        <f t="shared" ref="I15" si="3">AVERAGE(E16:E18)</f>
        <v>1764.47</v>
      </c>
    </row>
    <row r="16" spans="1:9">
      <c r="A16" s="714" t="s">
        <v>496</v>
      </c>
      <c r="B16" s="380" t="s">
        <v>1079</v>
      </c>
      <c r="C16" s="381" t="s">
        <v>145</v>
      </c>
      <c r="D16" s="381">
        <v>43900</v>
      </c>
      <c r="E16" s="382">
        <v>1620</v>
      </c>
      <c r="F16" s="73" t="s">
        <v>1080</v>
      </c>
      <c r="G16" s="3" t="s">
        <v>1081</v>
      </c>
      <c r="H16" s="383" t="s">
        <v>1082</v>
      </c>
      <c r="I16" s="718"/>
    </row>
    <row r="17" spans="1:9" ht="12" customHeight="1">
      <c r="A17" s="715"/>
      <c r="B17" s="380" t="s">
        <v>517</v>
      </c>
      <c r="C17" s="381" t="s">
        <v>145</v>
      </c>
      <c r="D17" s="381">
        <v>43874</v>
      </c>
      <c r="E17" s="382">
        <v>1394.38</v>
      </c>
      <c r="F17" s="73" t="s">
        <v>518</v>
      </c>
      <c r="G17" s="3" t="s">
        <v>519</v>
      </c>
      <c r="H17" s="383" t="s">
        <v>520</v>
      </c>
      <c r="I17" s="718"/>
    </row>
    <row r="18" spans="1:9" ht="12" customHeight="1">
      <c r="A18" s="716"/>
      <c r="B18" s="380" t="s">
        <v>501</v>
      </c>
      <c r="C18" s="381" t="s">
        <v>145</v>
      </c>
      <c r="D18" s="381">
        <v>43900</v>
      </c>
      <c r="E18" s="382">
        <v>2279.0300000000002</v>
      </c>
      <c r="F18" s="73" t="s">
        <v>1083</v>
      </c>
      <c r="G18" s="3" t="s">
        <v>1084</v>
      </c>
      <c r="H18" s="115" t="s">
        <v>502</v>
      </c>
      <c r="I18" s="719"/>
    </row>
    <row r="19" spans="1:9" ht="12" customHeight="1">
      <c r="A19" s="376" t="s">
        <v>503</v>
      </c>
      <c r="B19" s="377" t="s">
        <v>513</v>
      </c>
      <c r="C19" s="379"/>
      <c r="D19" s="379"/>
      <c r="E19" s="379"/>
      <c r="F19" s="379"/>
      <c r="G19" s="379"/>
      <c r="H19" s="379"/>
      <c r="I19" s="717">
        <f t="shared" ref="I19" si="4">AVERAGE(E20:E22)</f>
        <v>2314.853333333333</v>
      </c>
    </row>
    <row r="20" spans="1:9">
      <c r="A20" s="714" t="s">
        <v>496</v>
      </c>
      <c r="B20" s="380" t="s">
        <v>1079</v>
      </c>
      <c r="C20" s="381" t="s">
        <v>145</v>
      </c>
      <c r="D20" s="381">
        <v>43900</v>
      </c>
      <c r="E20" s="382">
        <v>2190</v>
      </c>
      <c r="F20" s="73" t="s">
        <v>1080</v>
      </c>
      <c r="G20" s="3" t="s">
        <v>1081</v>
      </c>
      <c r="H20" s="383" t="s">
        <v>1082</v>
      </c>
      <c r="I20" s="718"/>
    </row>
    <row r="21" spans="1:9" ht="12" customHeight="1">
      <c r="A21" s="715"/>
      <c r="B21" s="380" t="s">
        <v>517</v>
      </c>
      <c r="C21" s="381" t="s">
        <v>145</v>
      </c>
      <c r="D21" s="381">
        <v>43874</v>
      </c>
      <c r="E21" s="382">
        <v>2156.25</v>
      </c>
      <c r="F21" s="73" t="s">
        <v>518</v>
      </c>
      <c r="G21" s="3" t="s">
        <v>519</v>
      </c>
      <c r="H21" s="383" t="s">
        <v>520</v>
      </c>
      <c r="I21" s="718"/>
    </row>
    <row r="22" spans="1:9" ht="12" customHeight="1">
      <c r="A22" s="716"/>
      <c r="B22" s="380" t="s">
        <v>501</v>
      </c>
      <c r="C22" s="381" t="s">
        <v>145</v>
      </c>
      <c r="D22" s="381">
        <v>43900</v>
      </c>
      <c r="E22" s="382">
        <v>2598.31</v>
      </c>
      <c r="F22" s="73" t="s">
        <v>1083</v>
      </c>
      <c r="G22" s="3" t="s">
        <v>1084</v>
      </c>
      <c r="H22" s="115" t="s">
        <v>502</v>
      </c>
      <c r="I22" s="719"/>
    </row>
    <row r="23" spans="1:9" ht="12" customHeight="1">
      <c r="A23" s="376" t="s">
        <v>505</v>
      </c>
      <c r="B23" s="377" t="s">
        <v>509</v>
      </c>
      <c r="C23" s="378"/>
      <c r="D23" s="378"/>
      <c r="E23" s="378"/>
      <c r="F23" s="378"/>
      <c r="G23" s="379"/>
      <c r="H23" s="378"/>
      <c r="I23" s="717">
        <f t="shared" ref="I23" si="5">AVERAGE(E24:E26)</f>
        <v>2277.8233333333333</v>
      </c>
    </row>
    <row r="24" spans="1:9">
      <c r="A24" s="714" t="s">
        <v>496</v>
      </c>
      <c r="B24" s="380" t="s">
        <v>1079</v>
      </c>
      <c r="C24" s="381" t="s">
        <v>145</v>
      </c>
      <c r="D24" s="381">
        <v>43900</v>
      </c>
      <c r="E24" s="382">
        <v>2040</v>
      </c>
      <c r="F24" s="73" t="s">
        <v>1080</v>
      </c>
      <c r="G24" s="3" t="s">
        <v>1081</v>
      </c>
      <c r="H24" s="383" t="s">
        <v>1082</v>
      </c>
      <c r="I24" s="718"/>
    </row>
    <row r="25" spans="1:9" ht="12" customHeight="1">
      <c r="A25" s="715"/>
      <c r="B25" s="380" t="s">
        <v>517</v>
      </c>
      <c r="C25" s="381" t="s">
        <v>145</v>
      </c>
      <c r="D25" s="381">
        <v>43874</v>
      </c>
      <c r="E25" s="382">
        <v>2300</v>
      </c>
      <c r="F25" s="73" t="s">
        <v>518</v>
      </c>
      <c r="G25" s="3" t="s">
        <v>519</v>
      </c>
      <c r="H25" s="383" t="s">
        <v>520</v>
      </c>
      <c r="I25" s="718"/>
    </row>
    <row r="26" spans="1:9" ht="12" customHeight="1">
      <c r="A26" s="716"/>
      <c r="B26" s="380" t="s">
        <v>501</v>
      </c>
      <c r="C26" s="381" t="s">
        <v>145</v>
      </c>
      <c r="D26" s="381">
        <v>43900</v>
      </c>
      <c r="E26" s="382">
        <v>2493.4699999999998</v>
      </c>
      <c r="F26" s="73" t="s">
        <v>1083</v>
      </c>
      <c r="G26" s="3" t="s">
        <v>1084</v>
      </c>
      <c r="H26" s="115" t="s">
        <v>502</v>
      </c>
      <c r="I26" s="719"/>
    </row>
    <row r="27" spans="1:9" ht="12" customHeight="1">
      <c r="A27" s="376" t="s">
        <v>506</v>
      </c>
      <c r="B27" s="377" t="s">
        <v>515</v>
      </c>
      <c r="C27" s="379"/>
      <c r="D27" s="379"/>
      <c r="E27" s="379"/>
      <c r="F27" s="379"/>
      <c r="G27" s="379"/>
      <c r="H27" s="379"/>
      <c r="I27" s="717">
        <f t="shared" ref="I27" si="6">AVERAGE(E28:E30)</f>
        <v>2759.3199999999997</v>
      </c>
    </row>
    <row r="28" spans="1:9">
      <c r="A28" s="714" t="s">
        <v>496</v>
      </c>
      <c r="B28" s="380" t="s">
        <v>1079</v>
      </c>
      <c r="C28" s="381" t="s">
        <v>145</v>
      </c>
      <c r="D28" s="381">
        <v>43900</v>
      </c>
      <c r="E28" s="382">
        <v>2445</v>
      </c>
      <c r="F28" s="73" t="s">
        <v>1080</v>
      </c>
      <c r="G28" s="3" t="s">
        <v>1081</v>
      </c>
      <c r="H28" s="383" t="s">
        <v>1082</v>
      </c>
      <c r="I28" s="718"/>
    </row>
    <row r="29" spans="1:9" ht="12" customHeight="1">
      <c r="A29" s="715"/>
      <c r="B29" s="380" t="s">
        <v>517</v>
      </c>
      <c r="C29" s="381" t="s">
        <v>145</v>
      </c>
      <c r="D29" s="381">
        <v>43874</v>
      </c>
      <c r="E29" s="382">
        <v>3517</v>
      </c>
      <c r="F29" s="73" t="s">
        <v>518</v>
      </c>
      <c r="G29" s="3" t="s">
        <v>519</v>
      </c>
      <c r="H29" s="383" t="s">
        <v>520</v>
      </c>
      <c r="I29" s="718"/>
    </row>
    <row r="30" spans="1:9" ht="12" customHeight="1">
      <c r="A30" s="716"/>
      <c r="B30" s="380" t="s">
        <v>501</v>
      </c>
      <c r="C30" s="381" t="s">
        <v>145</v>
      </c>
      <c r="D30" s="381">
        <v>43900</v>
      </c>
      <c r="E30" s="382">
        <v>2315.96</v>
      </c>
      <c r="F30" s="73" t="s">
        <v>1083</v>
      </c>
      <c r="G30" s="3" t="s">
        <v>1084</v>
      </c>
      <c r="H30" s="115" t="s">
        <v>502</v>
      </c>
      <c r="I30" s="719"/>
    </row>
    <row r="31" spans="1:9" ht="12" customHeight="1">
      <c r="A31" s="376" t="s">
        <v>508</v>
      </c>
      <c r="B31" s="377" t="s">
        <v>507</v>
      </c>
      <c r="C31" s="378"/>
      <c r="D31" s="378"/>
      <c r="E31" s="378"/>
      <c r="F31" s="378"/>
      <c r="G31" s="379"/>
      <c r="H31" s="378"/>
      <c r="I31" s="717">
        <f t="shared" ref="I31" si="7">AVERAGE(E32:E34)</f>
        <v>2200.8933333333334</v>
      </c>
    </row>
    <row r="32" spans="1:9">
      <c r="A32" s="714" t="s">
        <v>496</v>
      </c>
      <c r="B32" s="380" t="s">
        <v>1079</v>
      </c>
      <c r="C32" s="381" t="s">
        <v>145</v>
      </c>
      <c r="D32" s="381">
        <v>43900</v>
      </c>
      <c r="E32" s="382">
        <v>2250</v>
      </c>
      <c r="F32" s="73" t="s">
        <v>1080</v>
      </c>
      <c r="G32" s="3" t="s">
        <v>1081</v>
      </c>
      <c r="H32" s="383" t="s">
        <v>1082</v>
      </c>
      <c r="I32" s="718"/>
    </row>
    <row r="33" spans="1:9" ht="12" customHeight="1">
      <c r="A33" s="715"/>
      <c r="B33" s="380" t="s">
        <v>517</v>
      </c>
      <c r="C33" s="381" t="s">
        <v>145</v>
      </c>
      <c r="D33" s="381">
        <v>43874</v>
      </c>
      <c r="E33" s="382">
        <v>2300</v>
      </c>
      <c r="F33" s="73" t="s">
        <v>518</v>
      </c>
      <c r="G33" s="3" t="s">
        <v>519</v>
      </c>
      <c r="H33" s="383" t="s">
        <v>520</v>
      </c>
      <c r="I33" s="718"/>
    </row>
    <row r="34" spans="1:9" ht="12" customHeight="1">
      <c r="A34" s="716"/>
      <c r="B34" s="380" t="s">
        <v>501</v>
      </c>
      <c r="C34" s="381" t="s">
        <v>145</v>
      </c>
      <c r="D34" s="381">
        <v>43900</v>
      </c>
      <c r="E34" s="382">
        <v>2052.6799999999998</v>
      </c>
      <c r="F34" s="73" t="s">
        <v>1083</v>
      </c>
      <c r="G34" s="3" t="s">
        <v>1084</v>
      </c>
      <c r="H34" s="115" t="s">
        <v>502</v>
      </c>
      <c r="I34" s="719"/>
    </row>
    <row r="35" spans="1:9" ht="12" customHeight="1">
      <c r="A35" s="376" t="s">
        <v>510</v>
      </c>
      <c r="B35" s="377" t="s">
        <v>522</v>
      </c>
      <c r="C35" s="379"/>
      <c r="D35" s="379"/>
      <c r="E35" s="379"/>
      <c r="F35" s="379"/>
      <c r="G35" s="379"/>
      <c r="H35" s="379"/>
      <c r="I35" s="717">
        <f t="shared" ref="I35" si="8">AVERAGE(E36:E38)</f>
        <v>1881.8866666666665</v>
      </c>
    </row>
    <row r="36" spans="1:9" ht="12" customHeight="1">
      <c r="A36" s="714" t="s">
        <v>496</v>
      </c>
      <c r="B36" s="380" t="s">
        <v>517</v>
      </c>
      <c r="C36" s="381" t="s">
        <v>145</v>
      </c>
      <c r="D36" s="381">
        <v>43874</v>
      </c>
      <c r="E36" s="382">
        <v>717.6</v>
      </c>
      <c r="F36" s="73" t="s">
        <v>518</v>
      </c>
      <c r="G36" s="3" t="s">
        <v>519</v>
      </c>
      <c r="H36" s="383" t="s">
        <v>520</v>
      </c>
      <c r="I36" s="718"/>
    </row>
    <row r="37" spans="1:9" ht="12" customHeight="1">
      <c r="A37" s="715"/>
      <c r="B37" s="380" t="s">
        <v>1079</v>
      </c>
      <c r="C37" s="381" t="s">
        <v>145</v>
      </c>
      <c r="D37" s="381">
        <v>43866</v>
      </c>
      <c r="E37" s="382">
        <v>1980</v>
      </c>
      <c r="F37" s="73" t="s">
        <v>1080</v>
      </c>
      <c r="G37" s="3" t="s">
        <v>1081</v>
      </c>
      <c r="H37" s="115" t="s">
        <v>1082</v>
      </c>
      <c r="I37" s="718"/>
    </row>
    <row r="38" spans="1:9" ht="24" customHeight="1">
      <c r="A38" s="716"/>
      <c r="B38" s="380" t="s">
        <v>501</v>
      </c>
      <c r="C38" s="381" t="s">
        <v>145</v>
      </c>
      <c r="D38" s="381">
        <v>43900</v>
      </c>
      <c r="E38" s="382">
        <v>2948.06</v>
      </c>
      <c r="F38" s="73" t="s">
        <v>1083</v>
      </c>
      <c r="G38" s="3" t="s">
        <v>1084</v>
      </c>
      <c r="H38" s="115" t="s">
        <v>502</v>
      </c>
      <c r="I38" s="719"/>
    </row>
    <row r="39" spans="1:9" ht="12" customHeight="1">
      <c r="A39" s="376" t="s">
        <v>512</v>
      </c>
      <c r="B39" s="377" t="s">
        <v>521</v>
      </c>
      <c r="C39" s="378"/>
      <c r="D39" s="378"/>
      <c r="E39" s="378"/>
      <c r="F39" s="378"/>
      <c r="G39" s="379"/>
      <c r="H39" s="378"/>
      <c r="I39" s="717">
        <f t="shared" ref="I39" si="9">AVERAGE(E40:E42)</f>
        <v>2569.48</v>
      </c>
    </row>
    <row r="40" spans="1:9" ht="12" customHeight="1">
      <c r="A40" s="714" t="s">
        <v>496</v>
      </c>
      <c r="B40" s="380" t="s">
        <v>517</v>
      </c>
      <c r="C40" s="381" t="s">
        <v>145</v>
      </c>
      <c r="D40" s="381">
        <v>43874</v>
      </c>
      <c r="E40" s="382">
        <v>1023.5</v>
      </c>
      <c r="F40" s="73" t="s">
        <v>518</v>
      </c>
      <c r="G40" s="3" t="s">
        <v>519</v>
      </c>
      <c r="H40" s="383" t="s">
        <v>520</v>
      </c>
      <c r="I40" s="718"/>
    </row>
    <row r="41" spans="1:9" ht="12" customHeight="1">
      <c r="A41" s="715"/>
      <c r="B41" s="380" t="s">
        <v>1079</v>
      </c>
      <c r="C41" s="381" t="s">
        <v>145</v>
      </c>
      <c r="D41" s="381">
        <v>43866</v>
      </c>
      <c r="E41" s="382">
        <v>2960</v>
      </c>
      <c r="F41" s="73" t="s">
        <v>1080</v>
      </c>
      <c r="G41" s="3" t="s">
        <v>1081</v>
      </c>
      <c r="H41" s="115" t="s">
        <v>1082</v>
      </c>
      <c r="I41" s="718"/>
    </row>
    <row r="42" spans="1:9" ht="12" customHeight="1">
      <c r="A42" s="716"/>
      <c r="B42" s="380" t="s">
        <v>501</v>
      </c>
      <c r="C42" s="381" t="s">
        <v>145</v>
      </c>
      <c r="D42" s="381">
        <v>43900</v>
      </c>
      <c r="E42" s="382">
        <v>3724.94</v>
      </c>
      <c r="F42" s="73" t="s">
        <v>1083</v>
      </c>
      <c r="G42" s="3" t="s">
        <v>1084</v>
      </c>
      <c r="H42" s="115" t="s">
        <v>502</v>
      </c>
      <c r="I42" s="719"/>
    </row>
    <row r="43" spans="1:9" ht="15" customHeight="1">
      <c r="A43" s="376" t="s">
        <v>514</v>
      </c>
      <c r="B43" s="377" t="s">
        <v>523</v>
      </c>
      <c r="C43" s="378"/>
      <c r="D43" s="378"/>
      <c r="E43" s="378"/>
      <c r="F43" s="378"/>
      <c r="G43" s="379"/>
      <c r="H43" s="378"/>
      <c r="I43" s="717">
        <f t="shared" ref="I43" si="10">AVERAGE(E44:E46)</f>
        <v>1652.1333333333332</v>
      </c>
    </row>
    <row r="44" spans="1:9" ht="15" customHeight="1">
      <c r="A44" s="714" t="s">
        <v>496</v>
      </c>
      <c r="B44" s="380" t="s">
        <v>517</v>
      </c>
      <c r="C44" s="381" t="s">
        <v>145</v>
      </c>
      <c r="D44" s="381">
        <v>43874</v>
      </c>
      <c r="E44" s="382">
        <v>1290</v>
      </c>
      <c r="F44" s="73" t="s">
        <v>518</v>
      </c>
      <c r="G44" s="3" t="s">
        <v>519</v>
      </c>
      <c r="H44" s="383" t="s">
        <v>520</v>
      </c>
      <c r="I44" s="718"/>
    </row>
    <row r="45" spans="1:9" ht="15" customHeight="1">
      <c r="A45" s="715"/>
      <c r="B45" s="380" t="s">
        <v>1079</v>
      </c>
      <c r="C45" s="381" t="s">
        <v>145</v>
      </c>
      <c r="D45" s="381">
        <v>43866</v>
      </c>
      <c r="E45" s="382">
        <v>2280</v>
      </c>
      <c r="F45" s="73" t="s">
        <v>1080</v>
      </c>
      <c r="G45" s="3" t="s">
        <v>1081</v>
      </c>
      <c r="H45" s="115" t="s">
        <v>1082</v>
      </c>
      <c r="I45" s="718"/>
    </row>
    <row r="46" spans="1:9" ht="15" customHeight="1">
      <c r="A46" s="716"/>
      <c r="B46" s="380" t="s">
        <v>501</v>
      </c>
      <c r="C46" s="381" t="s">
        <v>145</v>
      </c>
      <c r="D46" s="381">
        <v>43900</v>
      </c>
      <c r="E46" s="382">
        <v>1386.4</v>
      </c>
      <c r="F46" s="73" t="s">
        <v>1083</v>
      </c>
      <c r="G46" s="3" t="s">
        <v>1084</v>
      </c>
      <c r="H46" s="115" t="s">
        <v>502</v>
      </c>
      <c r="I46" s="719"/>
    </row>
    <row r="47" spans="1:9" s="267" customFormat="1" ht="15" customHeight="1">
      <c r="A47" s="263" t="s">
        <v>1024</v>
      </c>
      <c r="B47" s="264" t="s">
        <v>1025</v>
      </c>
      <c r="C47" s="265"/>
      <c r="D47" s="265"/>
      <c r="E47" s="265"/>
      <c r="F47" s="265"/>
      <c r="G47" s="266"/>
      <c r="H47" s="265"/>
      <c r="I47" s="717">
        <f>AVERAGE(E48:E50)</f>
        <v>500.62666666666672</v>
      </c>
    </row>
    <row r="48" spans="1:9" s="267" customFormat="1" ht="15" customHeight="1">
      <c r="A48" s="723" t="s">
        <v>496</v>
      </c>
      <c r="B48" s="268" t="s">
        <v>1026</v>
      </c>
      <c r="C48" s="269" t="s">
        <v>145</v>
      </c>
      <c r="D48" s="269">
        <v>45328</v>
      </c>
      <c r="E48" s="270">
        <v>576</v>
      </c>
      <c r="F48" s="271" t="s">
        <v>1027</v>
      </c>
      <c r="G48" s="272" t="s">
        <v>1028</v>
      </c>
      <c r="H48" s="115" t="s">
        <v>1029</v>
      </c>
      <c r="I48" s="718"/>
    </row>
    <row r="49" spans="1:9" s="267" customFormat="1" ht="15" customHeight="1">
      <c r="A49" s="724"/>
      <c r="B49" s="273" t="s">
        <v>1030</v>
      </c>
      <c r="C49" s="269" t="s">
        <v>145</v>
      </c>
      <c r="D49" s="269">
        <v>45328</v>
      </c>
      <c r="E49" s="270">
        <v>545.88</v>
      </c>
      <c r="F49" s="271" t="s">
        <v>1031</v>
      </c>
      <c r="G49" s="272" t="s">
        <v>1032</v>
      </c>
      <c r="H49" s="115" t="s">
        <v>1033</v>
      </c>
      <c r="I49" s="718"/>
    </row>
    <row r="50" spans="1:9" s="267" customFormat="1" ht="15" customHeight="1">
      <c r="A50" s="725"/>
      <c r="B50" s="268" t="s">
        <v>1034</v>
      </c>
      <c r="C50" s="269" t="s">
        <v>145</v>
      </c>
      <c r="D50" s="269">
        <v>45328</v>
      </c>
      <c r="E50" s="270">
        <v>380</v>
      </c>
      <c r="F50" s="271" t="s">
        <v>1035</v>
      </c>
      <c r="G50" s="272" t="s">
        <v>1036</v>
      </c>
      <c r="H50" s="115" t="s">
        <v>1037</v>
      </c>
      <c r="I50" s="719"/>
    </row>
    <row r="51" spans="1:9" s="267" customFormat="1" ht="15" customHeight="1">
      <c r="A51" s="263" t="s">
        <v>1038</v>
      </c>
      <c r="B51" s="264" t="s">
        <v>1039</v>
      </c>
      <c r="C51" s="265"/>
      <c r="D51" s="265"/>
      <c r="E51" s="265"/>
      <c r="F51" s="265"/>
      <c r="G51" s="266"/>
      <c r="H51" s="265"/>
      <c r="I51" s="717">
        <f>AVERAGE(E52:E54)</f>
        <v>524.78333333333342</v>
      </c>
    </row>
    <row r="52" spans="1:9" s="267" customFormat="1" ht="15" customHeight="1">
      <c r="A52" s="723" t="s">
        <v>496</v>
      </c>
      <c r="B52" s="268" t="s">
        <v>1026</v>
      </c>
      <c r="C52" s="269" t="s">
        <v>145</v>
      </c>
      <c r="D52" s="269">
        <v>45328</v>
      </c>
      <c r="E52" s="270">
        <v>375</v>
      </c>
      <c r="F52" s="271" t="s">
        <v>1027</v>
      </c>
      <c r="G52" s="272" t="s">
        <v>1028</v>
      </c>
      <c r="H52" s="115" t="s">
        <v>1029</v>
      </c>
      <c r="I52" s="718"/>
    </row>
    <row r="53" spans="1:9" s="267" customFormat="1" ht="15" customHeight="1">
      <c r="A53" s="724"/>
      <c r="B53" s="273" t="s">
        <v>1030</v>
      </c>
      <c r="C53" s="269" t="s">
        <v>145</v>
      </c>
      <c r="D53" s="269">
        <v>45328</v>
      </c>
      <c r="E53" s="270">
        <f>949.36</f>
        <v>949.36</v>
      </c>
      <c r="F53" s="271" t="s">
        <v>1031</v>
      </c>
      <c r="G53" s="272" t="s">
        <v>1032</v>
      </c>
      <c r="H53" s="115" t="s">
        <v>1033</v>
      </c>
      <c r="I53" s="718"/>
    </row>
    <row r="54" spans="1:9" s="267" customFormat="1" ht="15" customHeight="1">
      <c r="A54" s="725"/>
      <c r="B54" s="268" t="s">
        <v>1034</v>
      </c>
      <c r="C54" s="269" t="s">
        <v>145</v>
      </c>
      <c r="D54" s="269">
        <v>45328</v>
      </c>
      <c r="E54" s="270">
        <v>249.99</v>
      </c>
      <c r="F54" s="271" t="s">
        <v>1035</v>
      </c>
      <c r="G54" s="272" t="s">
        <v>1036</v>
      </c>
      <c r="H54" s="115" t="s">
        <v>1037</v>
      </c>
      <c r="I54" s="719"/>
    </row>
  </sheetData>
  <mergeCells count="27">
    <mergeCell ref="A1:I1"/>
    <mergeCell ref="I11:I14"/>
    <mergeCell ref="I47:I50"/>
    <mergeCell ref="A48:A50"/>
    <mergeCell ref="I51:I54"/>
    <mergeCell ref="A52:A54"/>
    <mergeCell ref="A12:A14"/>
    <mergeCell ref="I3:I6"/>
    <mergeCell ref="A4:A6"/>
    <mergeCell ref="I7:I10"/>
    <mergeCell ref="A8:A10"/>
    <mergeCell ref="I15:I18"/>
    <mergeCell ref="A16:A18"/>
    <mergeCell ref="I19:I22"/>
    <mergeCell ref="A20:A22"/>
    <mergeCell ref="I23:I26"/>
    <mergeCell ref="A24:A26"/>
    <mergeCell ref="I39:I42"/>
    <mergeCell ref="A40:A42"/>
    <mergeCell ref="I43:I46"/>
    <mergeCell ref="A44:A46"/>
    <mergeCell ref="I27:I30"/>
    <mergeCell ref="A28:A30"/>
    <mergeCell ref="I31:I34"/>
    <mergeCell ref="A32:A34"/>
    <mergeCell ref="I35:I38"/>
    <mergeCell ref="A36:A38"/>
  </mergeCells>
  <hyperlinks>
    <hyperlink ref="H50" r:id="rId1" xr:uid="{685117E7-7537-498D-A286-4579B518131B}"/>
    <hyperlink ref="H48" r:id="rId2" xr:uid="{48E0DFE5-64EB-47EB-9D2A-80B5886FBC82}"/>
    <hyperlink ref="H49" r:id="rId3" xr:uid="{F45C4B87-B93B-42C6-902D-FF3058AAD800}"/>
    <hyperlink ref="H54" r:id="rId4" xr:uid="{6915351D-FD4E-4A07-903D-A0BD9FD42821}"/>
    <hyperlink ref="H52" r:id="rId5" xr:uid="{840FDB36-1608-41F2-A664-73349146A5FD}"/>
    <hyperlink ref="H53" r:id="rId6" xr:uid="{D35B5E08-ADAC-4A0E-8FC2-AE0A43D602A2}"/>
    <hyperlink ref="H18" r:id="rId7" xr:uid="{72778B1F-8ABA-4B89-B738-F6F2599EA098}"/>
    <hyperlink ref="H6" r:id="rId8" xr:uid="{53E15C31-246D-4AA5-ABBA-C463907577D2}"/>
    <hyperlink ref="H34" r:id="rId9" xr:uid="{9AC3E6C6-86C3-44A7-99FF-4B03E89CA6F2}"/>
    <hyperlink ref="H26" r:id="rId10" xr:uid="{4580B0C7-AA1E-41D8-8745-BBB11BCEBE16}"/>
    <hyperlink ref="H10" r:id="rId11" xr:uid="{541654CF-00DA-4140-9B31-051941A1B6A3}"/>
    <hyperlink ref="H22" r:id="rId12" xr:uid="{0AD2A563-C052-45AB-AD37-FC8A2869770C}"/>
    <hyperlink ref="H30" r:id="rId13" xr:uid="{C24C11FE-4653-4CA2-AF73-776B4651196B}"/>
    <hyperlink ref="H14" r:id="rId14" xr:uid="{2FDFD630-CB22-4144-A815-B81728E0B972}"/>
    <hyperlink ref="H40" r:id="rId15" xr:uid="{DAF940A0-6047-48D1-8759-338A373971C5}"/>
    <hyperlink ref="H36" r:id="rId16" xr:uid="{48568CC1-116A-4C85-9B1E-B14A4444A99C}"/>
    <hyperlink ref="H44" r:id="rId17" xr:uid="{BABC4FDD-23B0-4D0F-8D0C-97522560A50B}"/>
    <hyperlink ref="H5" r:id="rId18" xr:uid="{2174C598-B6EC-4BA3-A3B2-B01FDE4C7DC8}"/>
    <hyperlink ref="H9" r:id="rId19" xr:uid="{8AFA68F2-DD98-4AC4-818C-59346D7A5EF2}"/>
    <hyperlink ref="H13" r:id="rId20" xr:uid="{2864AAC1-87BB-4EF8-91DE-2D96647A0873}"/>
    <hyperlink ref="H17" r:id="rId21" xr:uid="{034D3800-BACE-4A9F-AE28-C61E363E4720}"/>
    <hyperlink ref="H25" r:id="rId22" xr:uid="{D425070F-3833-4EBF-B2E0-DB60DF5216E5}"/>
    <hyperlink ref="H29" r:id="rId23" xr:uid="{20218AE7-DB6E-49A8-BFD3-D6790721CC1A}"/>
    <hyperlink ref="H33" r:id="rId24" xr:uid="{FEBBCF9D-C79B-411E-98ED-C49E3B7F05F0}"/>
    <hyperlink ref="H21" r:id="rId25" xr:uid="{27D50DE8-B292-4784-8FEA-18A6B8F8733D}"/>
    <hyperlink ref="H38" r:id="rId26" xr:uid="{18C72091-1189-4D2B-935D-0BE1020FF98B}"/>
    <hyperlink ref="H42" r:id="rId27" xr:uid="{DE512DC1-A06C-45C8-B770-32513EB8CB72}"/>
    <hyperlink ref="H46" r:id="rId28" xr:uid="{D0F2598F-093A-4325-8681-6FEC3AE16BE1}"/>
  </hyperlinks>
  <pageMargins left="0.51181102362204722" right="0.51181102362204722" top="0.78685039370078735" bottom="0.19685039370078741" header="0.31496062992125984" footer="0.31496062992125984"/>
  <pageSetup paperSize="9" scale="88" fitToHeight="0" orientation="landscape" r:id="rId2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FBFA-E876-4A8B-B846-76B5DCB16D35}">
  <sheetPr>
    <tabColor rgb="FF002060"/>
  </sheetPr>
  <dimension ref="A1:N245"/>
  <sheetViews>
    <sheetView showGridLines="0" topLeftCell="A55" workbookViewId="0"/>
  </sheetViews>
  <sheetFormatPr defaultRowHeight="14.5"/>
  <cols>
    <col min="1" max="1" width="26.453125" customWidth="1"/>
    <col min="2" max="2" width="16.81640625" customWidth="1"/>
    <col min="5" max="5" width="60.7265625" customWidth="1"/>
    <col min="7" max="7" width="14.26953125" customWidth="1"/>
    <col min="8" max="8" width="15" customWidth="1"/>
    <col min="10" max="10" width="16" customWidth="1"/>
    <col min="11" max="11" width="14.7265625" customWidth="1"/>
    <col min="13" max="13" width="50.26953125" customWidth="1"/>
    <col min="14" max="14" width="86.81640625" bestFit="1" customWidth="1"/>
  </cols>
  <sheetData>
    <row r="1" spans="1:14" s="196" customFormat="1" ht="25" customHeight="1">
      <c r="C1" s="197"/>
      <c r="D1" s="198"/>
      <c r="E1" s="388" t="s">
        <v>531</v>
      </c>
      <c r="F1" s="388"/>
      <c r="G1" s="388"/>
      <c r="H1" s="388"/>
      <c r="I1" s="388"/>
      <c r="J1" s="388"/>
      <c r="K1" s="389"/>
      <c r="L1"/>
      <c r="M1"/>
      <c r="N1"/>
    </row>
    <row r="2" spans="1:14" s="196" customFormat="1" ht="25" customHeight="1">
      <c r="C2" s="199"/>
      <c r="D2" s="200"/>
      <c r="E2" s="390"/>
      <c r="F2" s="390"/>
      <c r="G2" s="390"/>
      <c r="H2" s="390"/>
      <c r="I2" s="390"/>
      <c r="J2" s="390"/>
      <c r="K2" s="391"/>
      <c r="L2"/>
      <c r="M2"/>
      <c r="N2"/>
    </row>
    <row r="3" spans="1:14" s="196" customFormat="1" ht="15" customHeight="1">
      <c r="C3" s="199"/>
      <c r="D3" s="201"/>
      <c r="E3" s="201"/>
      <c r="F3" s="201"/>
      <c r="G3" s="201"/>
      <c r="H3" s="201"/>
      <c r="I3" s="201"/>
      <c r="J3" s="201"/>
      <c r="K3" s="202"/>
      <c r="L3"/>
      <c r="M3"/>
      <c r="N3"/>
    </row>
    <row r="4" spans="1:14" s="196" customFormat="1" ht="22.5" customHeight="1">
      <c r="C4" s="392" t="s">
        <v>625</v>
      </c>
      <c r="D4" s="393"/>
      <c r="E4" s="393"/>
      <c r="F4" s="393"/>
      <c r="G4" s="393"/>
      <c r="H4" s="393"/>
      <c r="I4" s="393"/>
      <c r="J4" s="393"/>
      <c r="K4" s="394"/>
      <c r="L4"/>
      <c r="M4"/>
      <c r="N4"/>
    </row>
    <row r="5" spans="1:14" s="196" customFormat="1" ht="22.5" customHeight="1" thickBot="1">
      <c r="C5" s="203"/>
      <c r="D5" s="204"/>
      <c r="E5" s="395"/>
      <c r="F5" s="395"/>
      <c r="G5" s="395"/>
      <c r="H5" s="395"/>
      <c r="I5" s="395"/>
      <c r="J5" s="395"/>
      <c r="K5" s="205">
        <f ca="1">SUM(H8:H1048576)</f>
        <v>355244.88829900022</v>
      </c>
      <c r="L5"/>
      <c r="M5"/>
      <c r="N5"/>
    </row>
    <row r="6" spans="1:14" s="196" customFormat="1" ht="22.5" customHeight="1" thickBot="1">
      <c r="C6" s="217" t="s">
        <v>486</v>
      </c>
      <c r="D6" s="218" t="s">
        <v>626</v>
      </c>
      <c r="E6" s="218" t="s">
        <v>627</v>
      </c>
      <c r="F6" s="218" t="s">
        <v>628</v>
      </c>
      <c r="G6" s="218" t="s">
        <v>629</v>
      </c>
      <c r="H6" s="218" t="s">
        <v>630</v>
      </c>
      <c r="I6" s="218" t="s">
        <v>73</v>
      </c>
      <c r="J6" s="219" t="s">
        <v>631</v>
      </c>
      <c r="K6" s="220" t="s">
        <v>632</v>
      </c>
      <c r="L6"/>
      <c r="M6" s="206" t="s">
        <v>835</v>
      </c>
      <c r="N6" s="206" t="s">
        <v>836</v>
      </c>
    </row>
    <row r="7" spans="1:14" s="196" customFormat="1" ht="10" customHeight="1">
      <c r="C7" s="221"/>
      <c r="D7" s="222"/>
      <c r="E7" s="222"/>
      <c r="F7" s="222"/>
      <c r="G7" s="222"/>
      <c r="H7" s="222"/>
      <c r="I7" s="223"/>
      <c r="J7" s="224"/>
      <c r="K7" s="225"/>
      <c r="L7"/>
      <c r="M7"/>
      <c r="N7"/>
    </row>
    <row r="8" spans="1:14" s="196" customFormat="1" ht="36" customHeight="1">
      <c r="A8" s="196" t="e" cm="1" vm="1">
        <f t="array" aca="1" ref="A8:A57" ca="1">_xlfn.UNIQUE(M8:M5000)</f>
        <v>#VALUE!</v>
      </c>
      <c r="B8" s="207">
        <f ca="1">SUMIF(ORC!E:E,A8,ORC!K:K)+SUMIF(ADM_CANT_MOB!D:D,ABC!A8,ADM_CANT_MOB!I:I)</f>
        <v>0</v>
      </c>
      <c r="C8" s="208">
        <f>C7+1</f>
        <v>1</v>
      </c>
      <c r="D8" s="209" t="e">
        <f ca="1">IFERROR(INDEX([10]ORC!B:E,MATCH(E8,[10]ORC!D:D,0),1),INDEX([10]ORC!B:E,MATCH(E8,[10]ORC!D:D,0),1))</f>
        <v>#N/A</v>
      </c>
      <c r="E8" s="210" t="str">
        <f t="shared" ref="E8:E39" ca="1" si="0">INDEX(A:B,MATCH(LARGE(B:B,ROW()-7),B:B,0),1)</f>
        <v>ENGENHEIRO DE PRODUÇÃO</v>
      </c>
      <c r="F8" s="211" t="e">
        <f ca="1">IFERROR(INDEX([10]ORC!B:E,MATCH(E8,[10]ORC!D:D,0),4),INDEX([10]ORC!B:E,MATCH(E8,[10]ORC!D:D,0),4))</f>
        <v>#N/A</v>
      </c>
      <c r="G8" s="212" t="e">
        <f ca="1">SUMIF([10]ORC!B:J,D8,[10]ORC!G:G)</f>
        <v>#VALUE!</v>
      </c>
      <c r="H8" s="213">
        <f t="shared" ref="H8:H39" ca="1" si="1">LARGE(B:B,ROW()-7)</f>
        <v>106787.009765</v>
      </c>
      <c r="I8" s="214">
        <f ca="1">H8/$K$5</f>
        <v>0.30060111568761039</v>
      </c>
      <c r="J8" s="215">
        <f ca="1">I8+J7</f>
        <v>0.30060111568761039</v>
      </c>
      <c r="K8" s="216" t="str">
        <f ca="1">IF(J8&lt;0.8,"A",IF(J8&lt;0.95,"B","C"))</f>
        <v>A</v>
      </c>
      <c r="L8"/>
      <c r="M8" t="e" cm="1" vm="2">
        <f t="array" aca="1" ref="M8" ca="1">_xlfn.UNIQUE(_xlfn._xlws.FILTER(ORC!E6:E422,ORC!C6:C422&lt;&gt;""))</f>
        <v>#VALUE!</v>
      </c>
      <c r="N8" t="str" cm="1">
        <f t="array" ref="N8:N55">_xlfn.UNIQUE(_xlfn._xlws.FILTER(ADM_CANT_MOB!D7:D82,ADM_CANT_MOB!B7:B82&lt;&gt;""))</f>
        <v>ENGENHEIRO DE PRODUÇÃO</v>
      </c>
    </row>
    <row r="9" spans="1:14" ht="36" customHeight="1">
      <c r="A9" s="196">
        <f ca="1"/>
        <v>0</v>
      </c>
      <c r="B9" s="207">
        <f ca="1">SUMIF(ORC!E:E,A9,ORC!K:K)+SUMIF(ADM_CANT_MOB!D:D,ABC!A9,ADM_CANT_MOB!I:I)</f>
        <v>0</v>
      </c>
      <c r="C9" s="208">
        <f t="shared" ref="C9:C72" si="2">C8+1</f>
        <v>2</v>
      </c>
      <c r="D9" s="209" t="e">
        <f ca="1">IFERROR(INDEX([10]ORC!B:E,MATCH(E9,[10]ORC!D:D,0),1),INDEX([10]ORC!B:E,MATCH(E9,[10]ORC!D:D,0),1))</f>
        <v>#N/A</v>
      </c>
      <c r="E9" s="210" t="str">
        <f t="shared" ca="1" si="0"/>
        <v>MOBILIÁRIO   DE   ESCRITÓRIO   (INCLUSIVE   EQUIPAMENTOS   DE INFORMÁTICA)</v>
      </c>
      <c r="F9" s="211" t="e">
        <f ca="1">IFERROR(INDEX([10]ORC!B:E,MATCH(E9,[10]ORC!D:D,0),4),INDEX([10]ORC!B:E,MATCH(E9,[10]ORC!D:D,0),4))</f>
        <v>#N/A</v>
      </c>
      <c r="G9" s="212" t="e">
        <f ca="1">SUMIF([10]ORC!B:J,D9,[10]ORC!G:G)</f>
        <v>#VALUE!</v>
      </c>
      <c r="H9" s="213">
        <f t="shared" ca="1" si="1"/>
        <v>38642.6823</v>
      </c>
      <c r="I9" s="214">
        <f t="shared" ref="I9:I72" ca="1" si="3">H9/$K$5</f>
        <v>0.10877758856722937</v>
      </c>
      <c r="J9" s="215">
        <f t="shared" ref="J9:J72" ca="1" si="4">I9+J8</f>
        <v>0.40937870425483974</v>
      </c>
      <c r="K9" s="216" t="str">
        <f t="shared" ref="K9:K72" ca="1" si="5">IF(J9&lt;0.8,"A",IF(J9&lt;0.95,"B","C"))</f>
        <v>A</v>
      </c>
      <c r="N9" t="str">
        <v>TOPÓGRAFO</v>
      </c>
    </row>
    <row r="10" spans="1:14" ht="36" customHeight="1">
      <c r="A10" s="196" t="str">
        <f ca="1"/>
        <v>ENGENHEIRO DE PRODUÇÃO</v>
      </c>
      <c r="B10" s="207">
        <f ca="1">SUMIF(ORC!E:E,A10,ORC!K:K)+SUMIF(ADM_CANT_MOB!D:D,ABC!A10,ADM_CANT_MOB!I:I)</f>
        <v>106787.009765</v>
      </c>
      <c r="C10" s="208">
        <f t="shared" si="2"/>
        <v>3</v>
      </c>
      <c r="D10" s="209" t="e">
        <f ca="1">IFERROR(INDEX([10]ORC!B:E,MATCH(E10,[10]ORC!D:D,0),1),INDEX([10]ORC!B:E,MATCH(E10,[10]ORC!D:D,0),1))</f>
        <v>#N/A</v>
      </c>
      <c r="E10" s="210" t="str">
        <f t="shared" ca="1" si="0"/>
        <v>ENCARREGADO GERAL</v>
      </c>
      <c r="F10" s="211" t="e">
        <f ca="1">IFERROR(INDEX([10]ORC!B:E,MATCH(E10,[10]ORC!D:D,0),4),INDEX([10]ORC!B:E,MATCH(E10,[10]ORC!D:D,0),4))</f>
        <v>#N/A</v>
      </c>
      <c r="G10" s="212" t="e">
        <f ca="1">SUMIF([10]ORC!B:J,D10,[10]ORC!G:G)</f>
        <v>#VALUE!</v>
      </c>
      <c r="H10" s="213">
        <f t="shared" ca="1" si="1"/>
        <v>37877.954245000008</v>
      </c>
      <c r="I10" s="214">
        <f t="shared" ca="1" si="3"/>
        <v>0.10662491000607766</v>
      </c>
      <c r="J10" s="215">
        <f t="shared" ca="1" si="4"/>
        <v>0.51600361426091745</v>
      </c>
      <c r="K10" s="216" t="str">
        <f t="shared" ca="1" si="5"/>
        <v>A</v>
      </c>
      <c r="N10" t="str">
        <v>AUXILIAR DE TOPOGRAFIA</v>
      </c>
    </row>
    <row r="11" spans="1:14" ht="36" customHeight="1">
      <c r="A11" s="196" t="str">
        <f ca="1"/>
        <v>TOPÓGRAFO</v>
      </c>
      <c r="B11" s="207">
        <f ca="1">SUMIF(ORC!E:E,A11,ORC!K:K)+SUMIF(ADM_CANT_MOB!D:D,ABC!A11,ADM_CANT_MOB!I:I)</f>
        <v>29879.42828</v>
      </c>
      <c r="C11" s="208">
        <f t="shared" si="2"/>
        <v>4</v>
      </c>
      <c r="D11" s="209" t="e">
        <f ca="1">IFERROR(INDEX([10]ORC!B:E,MATCH(E11,[10]ORC!D:D,0),1),INDEX([10]ORC!B:E,MATCH(E11,[10]ORC!D:D,0),1))</f>
        <v>#N/A</v>
      </c>
      <c r="E11" s="210" t="str">
        <f t="shared" ca="1" si="0"/>
        <v>TOPÓGRAFO</v>
      </c>
      <c r="F11" s="211" t="e">
        <f ca="1">IFERROR(INDEX([10]ORC!B:E,MATCH(E11,[10]ORC!D:D,0),4),INDEX([10]ORC!B:E,MATCH(E11,[10]ORC!D:D,0),4))</f>
        <v>#N/A</v>
      </c>
      <c r="G11" s="212" t="e">
        <f ca="1">SUMIF([10]ORC!B:J,D11,[10]ORC!G:G)</f>
        <v>#VALUE!</v>
      </c>
      <c r="H11" s="213">
        <f t="shared" ca="1" si="1"/>
        <v>29879.42828</v>
      </c>
      <c r="I11" s="214">
        <f t="shared" ca="1" si="3"/>
        <v>8.4109382750220674E-2</v>
      </c>
      <c r="J11" s="215">
        <f t="shared" ca="1" si="4"/>
        <v>0.60011299701113807</v>
      </c>
      <c r="K11" s="216" t="str">
        <f t="shared" ca="1" si="5"/>
        <v>A</v>
      </c>
      <c r="N11" t="str">
        <v>ENCARREGADO GERAL</v>
      </c>
    </row>
    <row r="12" spans="1:14" ht="36" customHeight="1">
      <c r="A12" s="196" t="str">
        <f ca="1"/>
        <v>AUXILIAR DE TOPOGRAFIA</v>
      </c>
      <c r="B12" s="207">
        <f ca="1">SUMIF(ORC!E:E,A12,ORC!K:K)+SUMIF(ADM_CANT_MOB!D:D,ABC!A12,ADM_CANT_MOB!I:I)</f>
        <v>25252.011620000005</v>
      </c>
      <c r="C12" s="208">
        <f t="shared" si="2"/>
        <v>5</v>
      </c>
      <c r="D12" s="209" t="e">
        <f ca="1">IFERROR(INDEX([10]ORC!B:E,MATCH(E12,[10]ORC!D:D,0),1),INDEX([10]ORC!B:E,MATCH(E12,[10]ORC!D:D,0),1))</f>
        <v>#N/A</v>
      </c>
      <c r="E12" s="210" t="str">
        <f t="shared" ca="1" si="0"/>
        <v>AUXILIAR DE TOPOGRAFIA</v>
      </c>
      <c r="F12" s="211" t="e">
        <f ca="1">IFERROR(INDEX([10]ORC!B:E,MATCH(E12,[10]ORC!D:D,0),4),INDEX([10]ORC!B:E,MATCH(E12,[10]ORC!D:D,0),4))</f>
        <v>#N/A</v>
      </c>
      <c r="G12" s="212" t="e">
        <f ca="1">SUMIF([10]ORC!B:J,D12,[10]ORC!G:G)</f>
        <v>#VALUE!</v>
      </c>
      <c r="H12" s="213">
        <f t="shared" ca="1" si="1"/>
        <v>25252.011620000005</v>
      </c>
      <c r="I12" s="214">
        <f t="shared" ca="1" si="3"/>
        <v>7.1083391912865626E-2</v>
      </c>
      <c r="J12" s="215">
        <f t="shared" ca="1" si="4"/>
        <v>0.67119638892400368</v>
      </c>
      <c r="K12" s="216" t="str">
        <f t="shared" ca="1" si="5"/>
        <v>A</v>
      </c>
      <c r="N12" t="str">
        <v>MATERIAL DE EXPEDIENTE / CÓPIAS / IMPRESSÕES</v>
      </c>
    </row>
    <row r="13" spans="1:14" ht="36" customHeight="1">
      <c r="A13" s="196" t="str">
        <f ca="1"/>
        <v>ENCARREGADO GERAL</v>
      </c>
      <c r="B13" s="207">
        <f ca="1">SUMIF(ORC!E:E,A13,ORC!K:K)+SUMIF(ADM_CANT_MOB!D:D,ABC!A13,ADM_CANT_MOB!I:I)</f>
        <v>37877.954245000008</v>
      </c>
      <c r="C13" s="208">
        <f t="shared" si="2"/>
        <v>6</v>
      </c>
      <c r="D13" s="209" t="e">
        <f ca="1">IFERROR(INDEX([10]ORC!B:E,MATCH(E13,[10]ORC!D:D,0),1),INDEX([10]ORC!B:E,MATCH(E13,[10]ORC!D:D,0),1))</f>
        <v>#N/A</v>
      </c>
      <c r="E13" s="210" t="str">
        <f t="shared" ca="1" si="0"/>
        <v>ESCRITÓRIO URBANO</v>
      </c>
      <c r="F13" s="211" t="e">
        <f ca="1">IFERROR(INDEX([10]ORC!B:E,MATCH(E13,[10]ORC!D:D,0),4),INDEX([10]ORC!B:E,MATCH(E13,[10]ORC!D:D,0),4))</f>
        <v>#N/A</v>
      </c>
      <c r="G13" s="212" t="e">
        <f ca="1">SUMIF([10]ORC!B:J,D13,[10]ORC!G:G)</f>
        <v>#VALUE!</v>
      </c>
      <c r="H13" s="213">
        <f t="shared" ca="1" si="1"/>
        <v>25154.264425000001</v>
      </c>
      <c r="I13" s="214">
        <f t="shared" ca="1" si="3"/>
        <v>7.0808237510312386E-2</v>
      </c>
      <c r="J13" s="215">
        <f t="shared" ca="1" si="4"/>
        <v>0.74200462643431608</v>
      </c>
      <c r="K13" s="216" t="str">
        <f t="shared" ca="1" si="5"/>
        <v>A</v>
      </c>
      <c r="N13" t="str">
        <v>MEDICAMENTOS</v>
      </c>
    </row>
    <row r="14" spans="1:14" ht="36" customHeight="1">
      <c r="A14" s="196" t="str">
        <f ca="1"/>
        <v>MATERIAL DE EXPEDIENTE / CÓPIAS / IMPRESSÕES</v>
      </c>
      <c r="B14" s="207">
        <f ca="1">SUMIF(ORC!E:E,A14,ORC!K:K)+SUMIF(ADM_CANT_MOB!D:D,ABC!A14,ADM_CANT_MOB!I:I)</f>
        <v>1263.7</v>
      </c>
      <c r="C14" s="208">
        <f t="shared" si="2"/>
        <v>7</v>
      </c>
      <c r="D14" s="209" t="e">
        <f ca="1">IFERROR(INDEX([10]ORC!B:E,MATCH(E14,[10]ORC!D:D,0),1),INDEX([10]ORC!B:E,MATCH(E14,[10]ORC!D:D,0),1))</f>
        <v>#N/A</v>
      </c>
      <c r="E14" s="210" t="str">
        <f t="shared" ca="1" si="0"/>
        <v>INSTRUMENTAL DE TOPOGRAFIA</v>
      </c>
      <c r="F14" s="211" t="e">
        <f ca="1">IFERROR(INDEX([10]ORC!B:E,MATCH(E14,[10]ORC!D:D,0),4),INDEX([10]ORC!B:E,MATCH(E14,[10]ORC!D:D,0),4))</f>
        <v>#N/A</v>
      </c>
      <c r="G14" s="212" t="e">
        <f ca="1">SUMIF([10]ORC!B:J,D14,[10]ORC!G:G)</f>
        <v>#VALUE!</v>
      </c>
      <c r="H14" s="213">
        <f t="shared" ca="1" si="1"/>
        <v>20266.904675000002</v>
      </c>
      <c r="I14" s="214">
        <f t="shared" ca="1" si="3"/>
        <v>5.7050517382650934E-2</v>
      </c>
      <c r="J14" s="215">
        <f t="shared" ca="1" si="4"/>
        <v>0.79905514381696707</v>
      </c>
      <c r="K14" s="216" t="str">
        <f t="shared" ca="1" si="5"/>
        <v>A</v>
      </c>
      <c r="N14" t="str">
        <v>INSTRUMENTAL DE TOPOGRAFIA</v>
      </c>
    </row>
    <row r="15" spans="1:14" ht="36" customHeight="1">
      <c r="A15" s="196" t="str">
        <f ca="1"/>
        <v>MEDICAMENTOS</v>
      </c>
      <c r="B15" s="207">
        <f ca="1">SUMIF(ORC!E:E,A15,ORC!K:K)+SUMIF(ADM_CANT_MOB!D:D,ABC!A15,ADM_CANT_MOB!I:I)</f>
        <v>315.92500000000001</v>
      </c>
      <c r="C15" s="208">
        <f t="shared" si="2"/>
        <v>8</v>
      </c>
      <c r="D15" s="209" t="e">
        <f ca="1">IFERROR(INDEX([10]ORC!B:E,MATCH(E15,[10]ORC!D:D,0),1),INDEX([10]ORC!B:E,MATCH(E15,[10]ORC!D:D,0),1))</f>
        <v>#N/A</v>
      </c>
      <c r="E15" s="210" t="str">
        <f t="shared" ca="1" si="0"/>
        <v>PLACA DE OBRA</v>
      </c>
      <c r="F15" s="211" t="e">
        <f ca="1">IFERROR(INDEX([10]ORC!B:E,MATCH(E15,[10]ORC!D:D,0),4),INDEX([10]ORC!B:E,MATCH(E15,[10]ORC!D:D,0),4))</f>
        <v>#N/A</v>
      </c>
      <c r="G15" s="212" t="e">
        <f ca="1">SUMIF([10]ORC!B:J,D15,[10]ORC!G:G)</f>
        <v>#VALUE!</v>
      </c>
      <c r="H15" s="213">
        <f t="shared" ca="1" si="1"/>
        <v>13806.276336000001</v>
      </c>
      <c r="I15" s="214">
        <f t="shared" ca="1" si="3"/>
        <v>3.8864109775394215E-2</v>
      </c>
      <c r="J15" s="215">
        <f t="shared" ca="1" si="4"/>
        <v>0.8379192535923613</v>
      </c>
      <c r="K15" s="216" t="str">
        <f t="shared" ca="1" si="5"/>
        <v>B</v>
      </c>
      <c r="N15" t="str">
        <v>PCMSO (NR-7)</v>
      </c>
    </row>
    <row r="16" spans="1:14" ht="36" customHeight="1">
      <c r="A16" s="196" t="str">
        <f ca="1"/>
        <v>INSTRUMENTAL DE TOPOGRAFIA</v>
      </c>
      <c r="B16" s="207">
        <f ca="1">SUMIF(ORC!E:E,A16,ORC!K:K)+SUMIF(ADM_CANT_MOB!D:D,ABC!A16,ADM_CANT_MOB!I:I)</f>
        <v>20266.904675000002</v>
      </c>
      <c r="C16" s="208">
        <f t="shared" si="2"/>
        <v>9</v>
      </c>
      <c r="D16" s="209" t="e">
        <f ca="1">IFERROR(INDEX([10]ORC!B:E,MATCH(E16,[10]ORC!D:D,0),1),INDEX([10]ORC!B:E,MATCH(E16,[10]ORC!D:D,0),1))</f>
        <v>#N/A</v>
      </c>
      <c r="E16" s="210" t="str">
        <f t="shared" ca="1" si="0"/>
        <v>INSTALAÇÕES PROVISÓRIAS DE ENERGIA ELÉTRICA</v>
      </c>
      <c r="F16" s="211" t="e">
        <f ca="1">IFERROR(INDEX([10]ORC!B:E,MATCH(E16,[10]ORC!D:D,0),4),INDEX([10]ORC!B:E,MATCH(E16,[10]ORC!D:D,0),4))</f>
        <v>#N/A</v>
      </c>
      <c r="G16" s="212" t="e">
        <f ca="1">SUMIF([10]ORC!B:J,D16,[10]ORC!G:G)</f>
        <v>#VALUE!</v>
      </c>
      <c r="H16" s="213">
        <f t="shared" ca="1" si="1"/>
        <v>5908.0249660000009</v>
      </c>
      <c r="I16" s="214">
        <f t="shared" ca="1" si="3"/>
        <v>1.6630851450921857E-2</v>
      </c>
      <c r="J16" s="215">
        <f t="shared" ca="1" si="4"/>
        <v>0.8545501050432831</v>
      </c>
      <c r="K16" s="216" t="str">
        <f t="shared" ca="1" si="5"/>
        <v>B</v>
      </c>
      <c r="N16" t="str">
        <v>PGR (NR-18)</v>
      </c>
    </row>
    <row r="17" spans="1:14" ht="36" customHeight="1">
      <c r="A17" s="196" t="str">
        <f ca="1"/>
        <v>PCMSO (NR-7)</v>
      </c>
      <c r="B17" s="207">
        <f ca="1">SUMIF(ORC!E:E,A17,ORC!K:K)+SUMIF(ADM_CANT_MOB!D:D,ABC!A17,ADM_CANT_MOB!I:I)</f>
        <v>473.88750000000005</v>
      </c>
      <c r="C17" s="208">
        <f t="shared" si="2"/>
        <v>10</v>
      </c>
      <c r="D17" s="209" t="e">
        <f ca="1">IFERROR(INDEX([10]ORC!B:E,MATCH(E17,[10]ORC!D:D,0),1),INDEX([10]ORC!B:E,MATCH(E17,[10]ORC!D:D,0),1))</f>
        <v>#N/A</v>
      </c>
      <c r="E17" s="210" t="str">
        <f t="shared" ca="1" si="0"/>
        <v>CERCAS</v>
      </c>
      <c r="F17" s="211" t="e">
        <f ca="1">IFERROR(INDEX([10]ORC!B:E,MATCH(E17,[10]ORC!D:D,0),4),INDEX([10]ORC!B:E,MATCH(E17,[10]ORC!D:D,0),4))</f>
        <v>#N/A</v>
      </c>
      <c r="G17" s="212" t="e">
        <f ca="1">SUMIF([10]ORC!B:J,D17,[10]ORC!G:G)</f>
        <v>#VALUE!</v>
      </c>
      <c r="H17" s="213">
        <f t="shared" ca="1" si="1"/>
        <v>5591.8725000000004</v>
      </c>
      <c r="I17" s="214">
        <f t="shared" ca="1" si="3"/>
        <v>1.5740895039405799E-2</v>
      </c>
      <c r="J17" s="215">
        <f t="shared" ca="1" si="4"/>
        <v>0.87029100008268889</v>
      </c>
      <c r="K17" s="216" t="str">
        <f t="shared" ca="1" si="5"/>
        <v>B</v>
      </c>
      <c r="N17" t="str">
        <v>EXAMES ADMISSIONAIS/DEMISSIONAIS</v>
      </c>
    </row>
    <row r="18" spans="1:14" ht="36" customHeight="1">
      <c r="A18" s="196" t="str">
        <f ca="1"/>
        <v>PGR (NR-18)</v>
      </c>
      <c r="B18" s="207">
        <f ca="1">SUMIF(ORC!E:E,A18,ORC!K:K)+SUMIF(ADM_CANT_MOB!D:D,ABC!A18,ADM_CANT_MOB!I:I)</f>
        <v>4001.7208790000004</v>
      </c>
      <c r="C18" s="208">
        <f t="shared" si="2"/>
        <v>11</v>
      </c>
      <c r="D18" s="209" t="e">
        <f ca="1">IFERROR(INDEX([10]ORC!B:E,MATCH(E18,[10]ORC!D:D,0),1),INDEX([10]ORC!B:E,MATCH(E18,[10]ORC!D:D,0),1))</f>
        <v>#N/A</v>
      </c>
      <c r="E18" s="210" t="str">
        <f t="shared" ca="1" si="0"/>
        <v>CAMINHÃO BASCULANTE 6 M3 - 10,5 T</v>
      </c>
      <c r="F18" s="211" t="e">
        <f ca="1">IFERROR(INDEX([10]ORC!B:E,MATCH(E18,[10]ORC!D:D,0),4),INDEX([10]ORC!B:E,MATCH(E18,[10]ORC!D:D,0),4))</f>
        <v>#N/A</v>
      </c>
      <c r="G18" s="212" t="e">
        <f ca="1">SUMIF([10]ORC!B:J,D18,[10]ORC!G:G)</f>
        <v>#VALUE!</v>
      </c>
      <c r="H18" s="213">
        <f t="shared" ca="1" si="1"/>
        <v>4976.3999999999996</v>
      </c>
      <c r="I18" s="214">
        <f t="shared" ca="1" si="3"/>
        <v>1.4008364832012715E-2</v>
      </c>
      <c r="J18" s="215">
        <f t="shared" ca="1" si="4"/>
        <v>0.88429936491470162</v>
      </c>
      <c r="K18" s="216" t="str">
        <f t="shared" ca="1" si="5"/>
        <v>B</v>
      </c>
      <c r="N18" t="str">
        <v>ANOTAÇÃO DE RESPONSABILIDADE TÉCNICA</v>
      </c>
    </row>
    <row r="19" spans="1:14" ht="36" customHeight="1">
      <c r="A19" s="196" t="str">
        <f ca="1"/>
        <v>EXAMES ADMISSIONAIS/DEMISSIONAIS</v>
      </c>
      <c r="B19" s="207">
        <f ca="1">SUMIF(ORC!E:E,A19,ORC!K:K)+SUMIF(ADM_CANT_MOB!D:D,ABC!A19,ADM_CANT_MOB!I:I)</f>
        <v>363.94560000000001</v>
      </c>
      <c r="C19" s="208">
        <f t="shared" si="2"/>
        <v>12</v>
      </c>
      <c r="D19" s="209" t="e">
        <f ca="1">IFERROR(INDEX([10]ORC!B:E,MATCH(E19,[10]ORC!D:D,0),1),INDEX([10]ORC!B:E,MATCH(E19,[10]ORC!D:D,0),1))</f>
        <v>#N/A</v>
      </c>
      <c r="E19" s="210" t="str">
        <f t="shared" ca="1" si="0"/>
        <v>SINALIZAÇÃO - PLACAS DA OBRA (CAMINHOS DE SERVIÇO)</v>
      </c>
      <c r="F19" s="211" t="e">
        <f ca="1">IFERROR(INDEX([10]ORC!B:E,MATCH(E19,[10]ORC!D:D,0),4),INDEX([10]ORC!B:E,MATCH(E19,[10]ORC!D:D,0),4))</f>
        <v>#N/A</v>
      </c>
      <c r="G19" s="212" t="e">
        <f ca="1">SUMIF([10]ORC!B:J,D19,[10]ORC!G:G)</f>
        <v>#VALUE!</v>
      </c>
      <c r="H19" s="213">
        <f t="shared" ca="1" si="1"/>
        <v>4235.7202080000006</v>
      </c>
      <c r="I19" s="214">
        <f t="shared" ca="1" si="3"/>
        <v>1.1923381159069366E-2</v>
      </c>
      <c r="J19" s="215">
        <f t="shared" ca="1" si="4"/>
        <v>0.89622274607377095</v>
      </c>
      <c r="K19" s="216" t="str">
        <f t="shared" ca="1" si="5"/>
        <v>B</v>
      </c>
      <c r="N19">
        <v>0</v>
      </c>
    </row>
    <row r="20" spans="1:14" ht="36" customHeight="1">
      <c r="A20" s="196" t="str">
        <f ca="1"/>
        <v>ANOTAÇÃO DE RESPONSABILIDADE TÉCNICA</v>
      </c>
      <c r="B20" s="207">
        <f ca="1">SUMIF(ORC!E:E,A20,ORC!K:K)+SUMIF(ADM_CANT_MOB!D:D,ABC!A20,ADM_CANT_MOB!I:I)</f>
        <v>321.72538300000002</v>
      </c>
      <c r="C20" s="208">
        <f t="shared" si="2"/>
        <v>13</v>
      </c>
      <c r="D20" s="209" t="e">
        <f ca="1">IFERROR(INDEX([10]ORC!B:E,MATCH(E20,[10]ORC!D:D,0),1),INDEX([10]ORC!B:E,MATCH(E20,[10]ORC!D:D,0),1))</f>
        <v>#N/A</v>
      </c>
      <c r="E20" s="210" t="str">
        <f t="shared" ca="1" si="0"/>
        <v>TENDA 6X6 M (REFEITÓRIO)</v>
      </c>
      <c r="F20" s="211" t="e">
        <f ca="1">IFERROR(INDEX([10]ORC!B:E,MATCH(E20,[10]ORC!D:D,0),4),INDEX([10]ORC!B:E,MATCH(E20,[10]ORC!D:D,0),4))</f>
        <v>#N/A</v>
      </c>
      <c r="G20" s="212" t="e">
        <f ca="1">SUMIF([10]ORC!B:J,D20,[10]ORC!G:G)</f>
        <v>#VALUE!</v>
      </c>
      <c r="H20" s="213">
        <f t="shared" ca="1" si="1"/>
        <v>4009.2778049999997</v>
      </c>
      <c r="I20" s="214">
        <f t="shared" ca="1" si="3"/>
        <v>1.1285954948422782E-2</v>
      </c>
      <c r="J20" s="215">
        <f t="shared" ca="1" si="4"/>
        <v>0.90750870102219372</v>
      </c>
      <c r="K20" s="216" t="str">
        <f t="shared" ca="1" si="5"/>
        <v>B</v>
      </c>
      <c r="N20" t="str">
        <v>DESMATAMENTO, DESTOCAMENTO E LIMPEZA - ÁRVORES COM DIÂMETROS MENORES DE 15 CM</v>
      </c>
    </row>
    <row r="21" spans="1:14" ht="36" customHeight="1">
      <c r="A21" s="196">
        <f ca="1"/>
        <v>0</v>
      </c>
      <c r="B21" s="207">
        <f ca="1">SUMIF(ORC!E:E,A21,ORC!K:K)+SUMIF(ADM_CANT_MOB!D:D,ABC!A21,ADM_CANT_MOB!I:I)</f>
        <v>0</v>
      </c>
      <c r="C21" s="208">
        <f t="shared" si="2"/>
        <v>14</v>
      </c>
      <c r="D21" s="209" t="e">
        <f ca="1">IFERROR(INDEX([10]ORC!B:E,MATCH(E21,[10]ORC!D:D,0),1),INDEX([10]ORC!B:E,MATCH(E21,[10]ORC!D:D,0),1))</f>
        <v>#N/A</v>
      </c>
      <c r="E21" s="210" t="str">
        <f t="shared" ca="1" si="0"/>
        <v>PGR (NR-18)</v>
      </c>
      <c r="F21" s="211" t="e">
        <f ca="1">IFERROR(INDEX([10]ORC!B:E,MATCH(E21,[10]ORC!D:D,0),4),INDEX([10]ORC!B:E,MATCH(E21,[10]ORC!D:D,0),4))</f>
        <v>#N/A</v>
      </c>
      <c r="G21" s="212" t="e">
        <f ca="1">SUMIF([10]ORC!B:J,D21,[10]ORC!G:G)</f>
        <v>#VALUE!</v>
      </c>
      <c r="H21" s="213">
        <f t="shared" ca="1" si="1"/>
        <v>4001.7208790000004</v>
      </c>
      <c r="I21" s="214">
        <f t="shared" ca="1" si="3"/>
        <v>1.1264682507216987E-2</v>
      </c>
      <c r="J21" s="215">
        <f t="shared" ca="1" si="4"/>
        <v>0.91877338352941074</v>
      </c>
      <c r="K21" s="216" t="str">
        <f t="shared" ca="1" si="5"/>
        <v>B</v>
      </c>
      <c r="N21" t="str">
        <v>ESCAV., CARGA E TRANSPORTE DE MAT. 1ª CATEG. - C/ ESCAVADEIRA - (DT: 201 A 400M)</v>
      </c>
    </row>
    <row r="22" spans="1:14" ht="36" customHeight="1">
      <c r="A22" t="str">
        <f ca="1"/>
        <v>DESMATAMENTO, DESTOCAMENTO E LIMPEZA - ÁRVORES COM DIÂMETROS MENORES DE 15 CM</v>
      </c>
      <c r="B22" s="207">
        <f ca="1">SUMIF(ORC!E:E,A22,ORC!K:K)+SUMIF(ADM_CANT_MOB!D:D,ABC!A22,ADM_CANT_MOB!I:I)</f>
        <v>2874.0392000000002</v>
      </c>
      <c r="C22" s="208">
        <f t="shared" si="2"/>
        <v>15</v>
      </c>
      <c r="D22" s="209" t="e">
        <f ca="1">IFERROR(INDEX([10]ORC!B:E,MATCH(E22,[10]ORC!D:D,0),1),INDEX([10]ORC!B:E,MATCH(E22,[10]ORC!D:D,0),1))</f>
        <v>#N/A</v>
      </c>
      <c r="E22" s="210" t="str">
        <f t="shared" ca="1" si="0"/>
        <v>ESCAV., CARGA E TRANSPORTE DE MAT. 1ª CATEG. - C/ ESCAVADEIRA - (DT: 201 A 400M)</v>
      </c>
      <c r="F22" s="211" t="e">
        <f ca="1">IFERROR(INDEX([10]ORC!B:E,MATCH(E22,[10]ORC!D:D,0),4),INDEX([10]ORC!B:E,MATCH(E22,[10]ORC!D:D,0),4))</f>
        <v>#N/A</v>
      </c>
      <c r="G22" s="212" t="e">
        <f ca="1">SUMIF([10]ORC!B:J,D22,[10]ORC!G:G)</f>
        <v>#VALUE!</v>
      </c>
      <c r="H22" s="213">
        <f t="shared" ca="1" si="1"/>
        <v>3916.9645200000004</v>
      </c>
      <c r="I22" s="214">
        <f t="shared" ca="1" si="3"/>
        <v>1.1026096782856999E-2</v>
      </c>
      <c r="J22" s="215">
        <f t="shared" ca="1" si="4"/>
        <v>0.92979948031226778</v>
      </c>
      <c r="K22" s="216" t="str">
        <f t="shared" ca="1" si="5"/>
        <v>B</v>
      </c>
      <c r="N22" t="str">
        <v>ESCRITÓRIO URBANO</v>
      </c>
    </row>
    <row r="23" spans="1:14" ht="36" customHeight="1">
      <c r="A23" t="str">
        <f ca="1"/>
        <v>ESCAV., CARGA E TRANSPORTE DE MAT. 1ª CATEG. - C/ ESCAVADEIRA - (DT: 201 A 400M)</v>
      </c>
      <c r="B23" s="207">
        <f ca="1">SUMIF(ORC!E:E,A23,ORC!K:K)+SUMIF(ADM_CANT_MOB!D:D,ABC!A23,ADM_CANT_MOB!I:I)</f>
        <v>3916.9645200000004</v>
      </c>
      <c r="C23" s="208">
        <f t="shared" si="2"/>
        <v>16</v>
      </c>
      <c r="D23" s="209" t="e">
        <f ca="1">IFERROR(INDEX([10]ORC!B:E,MATCH(E23,[10]ORC!D:D,0),1),INDEX([10]ORC!B:E,MATCH(E23,[10]ORC!D:D,0),1))</f>
        <v>#N/A</v>
      </c>
      <c r="E23" s="210" t="str">
        <f t="shared" ca="1" si="0"/>
        <v>INSTALAÇÕES PROVISÓRIAS DE ÁGUA/ESGOTO</v>
      </c>
      <c r="F23" s="211" t="e">
        <f ca="1">IFERROR(INDEX([10]ORC!B:E,MATCH(E23,[10]ORC!D:D,0),4),INDEX([10]ORC!B:E,MATCH(E23,[10]ORC!D:D,0),4))</f>
        <v>#N/A</v>
      </c>
      <c r="G23" s="212" t="e">
        <f ca="1">SUMIF([10]ORC!B:J,D23,[10]ORC!G:G)</f>
        <v>#VALUE!</v>
      </c>
      <c r="H23" s="213">
        <f t="shared" ca="1" si="1"/>
        <v>3821.2645189999998</v>
      </c>
      <c r="I23" s="214">
        <f t="shared" ca="1" si="3"/>
        <v>1.0756705148657179E-2</v>
      </c>
      <c r="J23" s="215">
        <f t="shared" ca="1" si="4"/>
        <v>0.94055618546092501</v>
      </c>
      <c r="K23" s="216" t="str">
        <f t="shared" ca="1" si="5"/>
        <v>B</v>
      </c>
      <c r="N23" t="str">
        <v>ALOJAMENTO (ENGENHEIROS)</v>
      </c>
    </row>
    <row r="24" spans="1:14" ht="36" customHeight="1">
      <c r="A24" t="str">
        <f ca="1"/>
        <v>ESCRITÓRIO URBANO</v>
      </c>
      <c r="B24" s="207">
        <f ca="1">SUMIF(ORC!E:E,A24,ORC!K:K)+SUMIF(ADM_CANT_MOB!D:D,ABC!A24,ADM_CANT_MOB!I:I)</f>
        <v>25154.264425000001</v>
      </c>
      <c r="C24" s="208">
        <f t="shared" si="2"/>
        <v>17</v>
      </c>
      <c r="D24" s="209" t="e">
        <f ca="1">IFERROR(INDEX([10]ORC!B:E,MATCH(E24,[10]ORC!D:D,0),1),INDEX([10]ORC!B:E,MATCH(E24,[10]ORC!D:D,0),1))</f>
        <v>#N/A</v>
      </c>
      <c r="E24" s="210" t="str">
        <f t="shared" ca="1" si="0"/>
        <v>CONSUMO DE ENERGIA (CANTEIRO/ ALOJAMENTO)</v>
      </c>
      <c r="F24" s="211" t="e">
        <f ca="1">IFERROR(INDEX([10]ORC!B:E,MATCH(E24,[10]ORC!D:D,0),4),INDEX([10]ORC!B:E,MATCH(E24,[10]ORC!D:D,0),4))</f>
        <v>#N/A</v>
      </c>
      <c r="G24" s="212" t="e">
        <f ca="1">SUMIF([10]ORC!B:J,D24,[10]ORC!G:G)</f>
        <v>#VALUE!</v>
      </c>
      <c r="H24" s="213">
        <f t="shared" ca="1" si="1"/>
        <v>3354.3652800000004</v>
      </c>
      <c r="I24" s="214">
        <f t="shared" ca="1" si="3"/>
        <v>9.442402664994071E-3</v>
      </c>
      <c r="J24" s="215">
        <f t="shared" ca="1" si="4"/>
        <v>0.94999858812591909</v>
      </c>
      <c r="K24" s="216" t="str">
        <f t="shared" ca="1" si="5"/>
        <v>B</v>
      </c>
      <c r="N24" t="str">
        <v>MOBILIÁRIO   DE   ESCRITÓRIO   (INCLUSIVE   EQUIPAMENTOS   DE INFORMÁTICA)</v>
      </c>
    </row>
    <row r="25" spans="1:14" ht="36" customHeight="1">
      <c r="A25" t="str">
        <f ca="1"/>
        <v>ALOJAMENTO (ENGENHEIROS)</v>
      </c>
      <c r="B25" s="207">
        <f ca="1">SUMIF(ORC!E:E,A25,ORC!K:K)+SUMIF(ADM_CANT_MOB!D:D,ABC!A25,ADM_CANT_MOB!I:I)</f>
        <v>0</v>
      </c>
      <c r="C25" s="208">
        <f t="shared" si="2"/>
        <v>18</v>
      </c>
      <c r="D25" s="209" t="e">
        <f ca="1">IFERROR(INDEX([10]ORC!B:E,MATCH(E25,[10]ORC!D:D,0),1),INDEX([10]ORC!B:E,MATCH(E25,[10]ORC!D:D,0),1))</f>
        <v>#N/A</v>
      </c>
      <c r="E25" s="210" t="str">
        <f t="shared" ca="1" si="0"/>
        <v>DESMATAMENTO, DESTOCAMENTO E LIMPEZA - ÁRVORES COM DIÂMETROS MENORES DE 15 CM</v>
      </c>
      <c r="F25" s="211" t="e">
        <f ca="1">IFERROR(INDEX([10]ORC!B:E,MATCH(E25,[10]ORC!D:D,0),4),INDEX([10]ORC!B:E,MATCH(E25,[10]ORC!D:D,0),4))</f>
        <v>#N/A</v>
      </c>
      <c r="G25" s="212" t="e">
        <f ca="1">SUMIF([10]ORC!B:J,D25,[10]ORC!G:G)</f>
        <v>#VALUE!</v>
      </c>
      <c r="H25" s="213">
        <f t="shared" ca="1" si="1"/>
        <v>2874.0392000000002</v>
      </c>
      <c r="I25" s="214">
        <f t="shared" ca="1" si="3"/>
        <v>8.0903041666879599E-3</v>
      </c>
      <c r="J25" s="215">
        <f t="shared" ca="1" si="4"/>
        <v>0.95808889229260707</v>
      </c>
      <c r="K25" s="216" t="str">
        <f t="shared" ca="1" si="5"/>
        <v>C</v>
      </c>
      <c r="N25" t="str">
        <v>MOBILIÁRIO DE ALOJAMENTO (ENGENHEIROS)</v>
      </c>
    </row>
    <row r="26" spans="1:14" ht="36" customHeight="1">
      <c r="A26" t="str">
        <f ca="1"/>
        <v>MOBILIÁRIO   DE   ESCRITÓRIO   (INCLUSIVE   EQUIPAMENTOS   DE INFORMÁTICA)</v>
      </c>
      <c r="B26" s="207">
        <f ca="1">SUMIF(ORC!E:E,A26,ORC!K:K)+SUMIF(ADM_CANT_MOB!D:D,ABC!A26,ADM_CANT_MOB!I:I)</f>
        <v>38642.6823</v>
      </c>
      <c r="C26" s="208">
        <f t="shared" si="2"/>
        <v>19</v>
      </c>
      <c r="D26" s="209" t="e">
        <f ca="1">IFERROR(INDEX([10]ORC!B:E,MATCH(E26,[10]ORC!D:D,0),1),INDEX([10]ORC!B:E,MATCH(E26,[10]ORC!D:D,0),1))</f>
        <v>#N/A</v>
      </c>
      <c r="E26" s="210" t="str">
        <f t="shared" ca="1" si="0"/>
        <v>BANHEIROS QUÍMICOS (COM LAVATÓRIO)</v>
      </c>
      <c r="F26" s="211" t="e">
        <f ca="1">IFERROR(INDEX([10]ORC!B:E,MATCH(E26,[10]ORC!D:D,0),4),INDEX([10]ORC!B:E,MATCH(E26,[10]ORC!D:D,0),4))</f>
        <v>#N/A</v>
      </c>
      <c r="G26" s="212" t="e">
        <f ca="1">SUMIF([10]ORC!B:J,D26,[10]ORC!G:G)</f>
        <v>#VALUE!</v>
      </c>
      <c r="H26" s="213">
        <f t="shared" ca="1" si="1"/>
        <v>2826.9474479999999</v>
      </c>
      <c r="I26" s="214">
        <f t="shared" ca="1" si="3"/>
        <v>7.9577427884638084E-3</v>
      </c>
      <c r="J26" s="215">
        <f t="shared" ca="1" si="4"/>
        <v>0.96604663508107091</v>
      </c>
      <c r="K26" s="216" t="str">
        <f t="shared" ca="1" si="5"/>
        <v>C</v>
      </c>
      <c r="N26" t="str">
        <v>GALPÕES PARA CARPINTARIA E ARMAÇÃO (COBERTURA) / LABORATÓRIO (ESPAÇO FÍSICO)</v>
      </c>
    </row>
    <row r="27" spans="1:14" ht="36" customHeight="1">
      <c r="A27" t="str">
        <f ca="1"/>
        <v>MOBILIÁRIO DE ALOJAMENTO (ENGENHEIROS)</v>
      </c>
      <c r="B27" s="207">
        <f ca="1">SUMIF(ORC!E:E,A27,ORC!K:K)+SUMIF(ADM_CANT_MOB!D:D,ABC!A27,ADM_CANT_MOB!I:I)</f>
        <v>0</v>
      </c>
      <c r="C27" s="208">
        <f t="shared" si="2"/>
        <v>20</v>
      </c>
      <c r="D27" s="209" t="e">
        <f ca="1">IFERROR(INDEX([10]ORC!B:E,MATCH(E27,[10]ORC!D:D,0),1),INDEX([10]ORC!B:E,MATCH(E27,[10]ORC!D:D,0),1))</f>
        <v>#N/A</v>
      </c>
      <c r="E27" s="210" t="str">
        <f t="shared" ca="1" si="0"/>
        <v>CAMINHÃO PARA HIDROSEMEADURA</v>
      </c>
      <c r="F27" s="211" t="e">
        <f ca="1">IFERROR(INDEX([10]ORC!B:E,MATCH(E27,[10]ORC!D:D,0),4),INDEX([10]ORC!B:E,MATCH(E27,[10]ORC!D:D,0),4))</f>
        <v>#N/A</v>
      </c>
      <c r="G27" s="212" t="e">
        <f ca="1">SUMIF([10]ORC!B:J,D27,[10]ORC!G:G)</f>
        <v>#VALUE!</v>
      </c>
      <c r="H27" s="213">
        <f t="shared" ca="1" si="1"/>
        <v>1378.52</v>
      </c>
      <c r="I27" s="214">
        <f t="shared" ca="1" si="3"/>
        <v>3.8804780741552463E-3</v>
      </c>
      <c r="J27" s="215">
        <f t="shared" ca="1" si="4"/>
        <v>0.96992711315522617</v>
      </c>
      <c r="K27" s="216" t="str">
        <f t="shared" ca="1" si="5"/>
        <v>C</v>
      </c>
      <c r="N27" t="str">
        <v>FISCALIZAÇÃO</v>
      </c>
    </row>
    <row r="28" spans="1:14" ht="36" customHeight="1">
      <c r="A28" t="str">
        <f ca="1"/>
        <v>GALPÕES PARA CARPINTARIA E ARMAÇÃO (COBERTURA) / LABORATÓRIO (ESPAÇO FÍSICO)</v>
      </c>
      <c r="B28" s="207">
        <f ca="1">SUMIF(ORC!E:E,A28,ORC!K:K)+SUMIF(ADM_CANT_MOB!D:D,ABC!A28,ADM_CANT_MOB!I:I)</f>
        <v>0</v>
      </c>
      <c r="C28" s="208">
        <f t="shared" si="2"/>
        <v>21</v>
      </c>
      <c r="D28" s="209" t="e">
        <f ca="1">IFERROR(INDEX([10]ORC!B:E,MATCH(E28,[10]ORC!D:D,0),1),INDEX([10]ORC!B:E,MATCH(E28,[10]ORC!D:D,0),1))</f>
        <v>#N/A</v>
      </c>
      <c r="E28" s="210" t="str">
        <f t="shared" ca="1" si="0"/>
        <v>MATERIAL DE EXPEDIENTE / CÓPIAS / IMPRESSÕES</v>
      </c>
      <c r="F28" s="211" t="e">
        <f ca="1">IFERROR(INDEX([10]ORC!B:E,MATCH(E28,[10]ORC!D:D,0),4),INDEX([10]ORC!B:E,MATCH(E28,[10]ORC!D:D,0),4))</f>
        <v>#N/A</v>
      </c>
      <c r="G28" s="212" t="e">
        <f ca="1">SUMIF([10]ORC!B:J,D28,[10]ORC!G:G)</f>
        <v>#VALUE!</v>
      </c>
      <c r="H28" s="213">
        <f t="shared" ca="1" si="1"/>
        <v>1263.7</v>
      </c>
      <c r="I28" s="214">
        <f t="shared" ca="1" si="3"/>
        <v>3.5572644156849267E-3</v>
      </c>
      <c r="J28" s="215">
        <f t="shared" ca="1" si="4"/>
        <v>0.97348437757091111</v>
      </c>
      <c r="K28" s="216" t="str">
        <f t="shared" ca="1" si="5"/>
        <v>C</v>
      </c>
      <c r="N28" t="str">
        <v>VESTIÁRIOS</v>
      </c>
    </row>
    <row r="29" spans="1:14" ht="36" customHeight="1">
      <c r="A29" t="str">
        <f ca="1"/>
        <v>FISCALIZAÇÃO</v>
      </c>
      <c r="B29" s="207">
        <f ca="1">SUMIF(ORC!E:E,A29,ORC!K:K)+SUMIF(ADM_CANT_MOB!D:D,ABC!A29,ADM_CANT_MOB!I:I)</f>
        <v>0</v>
      </c>
      <c r="C29" s="208">
        <f t="shared" si="2"/>
        <v>22</v>
      </c>
      <c r="D29" s="209" t="e">
        <f ca="1">IFERROR(INDEX([10]ORC!B:E,MATCH(E29,[10]ORC!D:D,0),1),INDEX([10]ORC!B:E,MATCH(E29,[10]ORC!D:D,0),1))</f>
        <v>#N/A</v>
      </c>
      <c r="E29" s="210" t="str">
        <f t="shared" ca="1" si="0"/>
        <v>CAMINHÃO CARROCERIA MADEIRA - 15 T</v>
      </c>
      <c r="F29" s="211" t="e">
        <f ca="1">IFERROR(INDEX([10]ORC!B:E,MATCH(E29,[10]ORC!D:D,0),4),INDEX([10]ORC!B:E,MATCH(E29,[10]ORC!D:D,0),4))</f>
        <v>#N/A</v>
      </c>
      <c r="G29" s="212" t="e">
        <f ca="1">SUMIF([10]ORC!B:J,D29,[10]ORC!G:G)</f>
        <v>#VALUE!</v>
      </c>
      <c r="H29" s="213">
        <f t="shared" ca="1" si="1"/>
        <v>1181.18</v>
      </c>
      <c r="I29" s="214">
        <f t="shared" ca="1" si="3"/>
        <v>3.3249739515064667E-3</v>
      </c>
      <c r="J29" s="215">
        <f t="shared" ca="1" si="4"/>
        <v>0.97680935152241755</v>
      </c>
      <c r="K29" s="216" t="str">
        <f t="shared" ca="1" si="5"/>
        <v>C</v>
      </c>
      <c r="N29" t="str">
        <v>SANITÁRIOS</v>
      </c>
    </row>
    <row r="30" spans="1:14" ht="36" customHeight="1">
      <c r="A30" t="str">
        <f ca="1"/>
        <v>VESTIÁRIOS</v>
      </c>
      <c r="B30" s="207">
        <f ca="1">SUMIF(ORC!E:E,A30,ORC!K:K)+SUMIF(ADM_CANT_MOB!D:D,ABC!A30,ADM_CANT_MOB!I:I)</f>
        <v>0</v>
      </c>
      <c r="C30" s="208">
        <f t="shared" si="2"/>
        <v>23</v>
      </c>
      <c r="D30" s="209" t="e">
        <f ca="1">IFERROR(INDEX([10]ORC!B:E,MATCH(E30,[10]ORC!D:D,0),1),INDEX([10]ORC!B:E,MATCH(E30,[10]ORC!D:D,0),1))</f>
        <v>#N/A</v>
      </c>
      <c r="E30" s="210" t="str">
        <f t="shared" ca="1" si="0"/>
        <v>CONSUMO DE TELEFONE/INTERNET (CANTEIRO)</v>
      </c>
      <c r="F30" s="211" t="e">
        <f ca="1">IFERROR(INDEX([10]ORC!B:E,MATCH(E30,[10]ORC!D:D,0),4),INDEX([10]ORC!B:E,MATCH(E30,[10]ORC!D:D,0),4))</f>
        <v>#N/A</v>
      </c>
      <c r="G30" s="212" t="e">
        <f ca="1">SUMIF([10]ORC!B:J,D30,[10]ORC!G:G)</f>
        <v>#VALUE!</v>
      </c>
      <c r="H30" s="213">
        <f t="shared" ca="1" si="1"/>
        <v>993.90005000000019</v>
      </c>
      <c r="I30" s="214">
        <f t="shared" ca="1" si="3"/>
        <v>2.7977884629361953E-3</v>
      </c>
      <c r="J30" s="215">
        <f t="shared" ca="1" si="4"/>
        <v>0.97960713998535376</v>
      </c>
      <c r="K30" s="216" t="str">
        <f t="shared" ca="1" si="5"/>
        <v>C</v>
      </c>
      <c r="N30" t="str">
        <v>BANHEIROS QUÍMICOS (COM LAVATÓRIO)</v>
      </c>
    </row>
    <row r="31" spans="1:14" ht="36" customHeight="1">
      <c r="A31" t="str">
        <f ca="1"/>
        <v>SANITÁRIOS</v>
      </c>
      <c r="B31" s="207">
        <f ca="1">SUMIF(ORC!E:E,A31,ORC!K:K)+SUMIF(ADM_CANT_MOB!D:D,ABC!A31,ADM_CANT_MOB!I:I)</f>
        <v>0</v>
      </c>
      <c r="C31" s="208">
        <f t="shared" si="2"/>
        <v>24</v>
      </c>
      <c r="D31" s="209" t="e">
        <f ca="1">IFERROR(INDEX([10]ORC!B:E,MATCH(E31,[10]ORC!D:D,0),1),INDEX([10]ORC!B:E,MATCH(E31,[10]ORC!D:D,0),1))</f>
        <v>#N/A</v>
      </c>
      <c r="E31" s="210" t="str">
        <f t="shared" ca="1" si="0"/>
        <v>CARREGADEIRA DE PNEUS CAT - 924 G OU EQUIVALENTE</v>
      </c>
      <c r="F31" s="211" t="e">
        <f ca="1">IFERROR(INDEX([10]ORC!B:E,MATCH(E31,[10]ORC!D:D,0),4),INDEX([10]ORC!B:E,MATCH(E31,[10]ORC!D:D,0),4))</f>
        <v>#N/A</v>
      </c>
      <c r="G31" s="212" t="e">
        <f ca="1">SUMIF([10]ORC!B:J,D31,[10]ORC!G:G)</f>
        <v>#VALUE!</v>
      </c>
      <c r="H31" s="213">
        <f t="shared" ca="1" si="1"/>
        <v>912.34</v>
      </c>
      <c r="I31" s="214">
        <f t="shared" ca="1" si="3"/>
        <v>2.5682002192023313E-3</v>
      </c>
      <c r="J31" s="215">
        <f t="shared" ca="1" si="4"/>
        <v>0.9821753402045561</v>
      </c>
      <c r="K31" s="216" t="str">
        <f t="shared" ca="1" si="5"/>
        <v>C</v>
      </c>
      <c r="N31" t="str">
        <v>REFEITÓRIO (PARA OS ADMINISTRATIVOS)</v>
      </c>
    </row>
    <row r="32" spans="1:14" ht="36" customHeight="1">
      <c r="A32" t="str">
        <f ca="1"/>
        <v>BANHEIROS QUÍMICOS (COM LAVATÓRIO)</v>
      </c>
      <c r="B32" s="207">
        <f ca="1">SUMIF(ORC!E:E,A32,ORC!K:K)+SUMIF(ADM_CANT_MOB!D:D,ABC!A32,ADM_CANT_MOB!I:I)</f>
        <v>2826.9474479999999</v>
      </c>
      <c r="C32" s="208">
        <f t="shared" si="2"/>
        <v>25</v>
      </c>
      <c r="D32" s="209" t="e">
        <f ca="1">IFERROR(INDEX([10]ORC!B:E,MATCH(E32,[10]ORC!D:D,0),1),INDEX([10]ORC!B:E,MATCH(E32,[10]ORC!D:D,0),1))</f>
        <v>#N/A</v>
      </c>
      <c r="E32" s="210" t="str">
        <f t="shared" ca="1" si="0"/>
        <v>CARREGADEIRA DE PNEUS CAT - 924 G OU EQUIVALENTE</v>
      </c>
      <c r="F32" s="211" t="e">
        <f ca="1">IFERROR(INDEX([10]ORC!B:E,MATCH(E32,[10]ORC!D:D,0),4),INDEX([10]ORC!B:E,MATCH(E32,[10]ORC!D:D,0),4))</f>
        <v>#N/A</v>
      </c>
      <c r="G32" s="212" t="e">
        <f ca="1">SUMIF([10]ORC!B:J,D32,[10]ORC!G:G)</f>
        <v>#VALUE!</v>
      </c>
      <c r="H32" s="213">
        <f t="shared" ca="1" si="1"/>
        <v>912.34</v>
      </c>
      <c r="I32" s="214">
        <f t="shared" ca="1" si="3"/>
        <v>2.5682002192023313E-3</v>
      </c>
      <c r="J32" s="215">
        <f t="shared" ca="1" si="4"/>
        <v>0.98474354042375845</v>
      </c>
      <c r="K32" s="216" t="str">
        <f t="shared" ca="1" si="5"/>
        <v>C</v>
      </c>
      <c r="N32" t="str">
        <v>TENDA 6X6 M (REFEITÓRIO)</v>
      </c>
    </row>
    <row r="33" spans="1:14" ht="36" customHeight="1">
      <c r="A33" t="str">
        <f ca="1"/>
        <v>REFEITÓRIO (PARA OS ADMINISTRATIVOS)</v>
      </c>
      <c r="B33" s="207">
        <f ca="1">SUMIF(ORC!E:E,A33,ORC!K:K)+SUMIF(ADM_CANT_MOB!D:D,ABC!A33,ADM_CANT_MOB!I:I)</f>
        <v>0</v>
      </c>
      <c r="C33" s="208">
        <f t="shared" si="2"/>
        <v>26</v>
      </c>
      <c r="D33" s="209" t="e">
        <f ca="1">IFERROR(INDEX([10]ORC!B:E,MATCH(E33,[10]ORC!D:D,0),1),INDEX([10]ORC!B:E,MATCH(E33,[10]ORC!D:D,0),1))</f>
        <v>#N/A</v>
      </c>
      <c r="E33" s="210" t="str">
        <f t="shared" ca="1" si="0"/>
        <v>CARREGADEIRA DE PNEUS CAT - 924 G OU EQUIVALENTE</v>
      </c>
      <c r="F33" s="211" t="e">
        <f ca="1">IFERROR(INDEX([10]ORC!B:E,MATCH(E33,[10]ORC!D:D,0),4),INDEX([10]ORC!B:E,MATCH(E33,[10]ORC!D:D,0),4))</f>
        <v>#N/A</v>
      </c>
      <c r="G33" s="212" t="e">
        <f ca="1">SUMIF([10]ORC!B:J,D33,[10]ORC!G:G)</f>
        <v>#VALUE!</v>
      </c>
      <c r="H33" s="213">
        <f t="shared" ca="1" si="1"/>
        <v>912.34</v>
      </c>
      <c r="I33" s="214">
        <f t="shared" ca="1" si="3"/>
        <v>2.5682002192023313E-3</v>
      </c>
      <c r="J33" s="215">
        <f t="shared" ca="1" si="4"/>
        <v>0.98731174064296079</v>
      </c>
      <c r="K33" s="216" t="str">
        <f t="shared" ca="1" si="5"/>
        <v>C</v>
      </c>
      <c r="N33" t="str">
        <v>MESA COM 4 CADEIRAS (REFEITÓRIO – TENDAS)</v>
      </c>
    </row>
    <row r="34" spans="1:14" ht="36" customHeight="1">
      <c r="A34" t="str">
        <f ca="1"/>
        <v>TENDA 6X6 M (REFEITÓRIO)</v>
      </c>
      <c r="B34" s="207">
        <f ca="1">SUMIF(ORC!E:E,A34,ORC!K:K)+SUMIF(ADM_CANT_MOB!D:D,ABC!A34,ADM_CANT_MOB!I:I)</f>
        <v>4009.2778049999997</v>
      </c>
      <c r="C34" s="208">
        <f t="shared" si="2"/>
        <v>27</v>
      </c>
      <c r="D34" s="209" t="e">
        <f ca="1">IFERROR(INDEX([10]ORC!B:E,MATCH(E34,[10]ORC!D:D,0),1),INDEX([10]ORC!B:E,MATCH(E34,[10]ORC!D:D,0),1))</f>
        <v>#N/A</v>
      </c>
      <c r="E34" s="210" t="str">
        <f t="shared" ca="1" si="0"/>
        <v>CARREGADEIRA DE PNEUS CAT - 924 G OU EQUIVALENTE</v>
      </c>
      <c r="F34" s="211" t="e">
        <f ca="1">IFERROR(INDEX([10]ORC!B:E,MATCH(E34,[10]ORC!D:D,0),4),INDEX([10]ORC!B:E,MATCH(E34,[10]ORC!D:D,0),4))</f>
        <v>#N/A</v>
      </c>
      <c r="G34" s="212" t="e">
        <f ca="1">SUMIF([10]ORC!B:J,D34,[10]ORC!G:G)</f>
        <v>#VALUE!</v>
      </c>
      <c r="H34" s="213">
        <f t="shared" ca="1" si="1"/>
        <v>912.34</v>
      </c>
      <c r="I34" s="214">
        <f t="shared" ca="1" si="3"/>
        <v>2.5682002192023313E-3</v>
      </c>
      <c r="J34" s="215">
        <f t="shared" ca="1" si="4"/>
        <v>0.98987994086216313</v>
      </c>
      <c r="K34" s="216" t="str">
        <f t="shared" ca="1" si="5"/>
        <v>C</v>
      </c>
      <c r="N34" t="str">
        <v>CERCAS</v>
      </c>
    </row>
    <row r="35" spans="1:14" ht="36" customHeight="1">
      <c r="A35" t="str">
        <f ca="1"/>
        <v>MESA COM 4 CADEIRAS (REFEITÓRIO – TENDAS)</v>
      </c>
      <c r="B35" s="207">
        <f ca="1">SUMIF(ORC!E:E,A35,ORC!K:K)+SUMIF(ADM_CANT_MOB!D:D,ABC!A35,ADM_CANT_MOB!I:I)</f>
        <v>843.330195</v>
      </c>
      <c r="C35" s="208">
        <f t="shared" si="2"/>
        <v>28</v>
      </c>
      <c r="D35" s="209" t="e">
        <f ca="1">IFERROR(INDEX([10]ORC!B:E,MATCH(E35,[10]ORC!D:D,0),1),INDEX([10]ORC!B:E,MATCH(E35,[10]ORC!D:D,0),1))</f>
        <v>#N/A</v>
      </c>
      <c r="E35" s="210" t="str">
        <f t="shared" ca="1" si="0"/>
        <v>CARREGADEIRA DE PNEUS CAT - 924 G OU EQUIVALENTE</v>
      </c>
      <c r="F35" s="211" t="e">
        <f ca="1">IFERROR(INDEX([10]ORC!B:E,MATCH(E35,[10]ORC!D:D,0),4),INDEX([10]ORC!B:E,MATCH(E35,[10]ORC!D:D,0),4))</f>
        <v>#N/A</v>
      </c>
      <c r="G35" s="212" t="e">
        <f ca="1">SUMIF([10]ORC!B:J,D35,[10]ORC!G:G)</f>
        <v>#VALUE!</v>
      </c>
      <c r="H35" s="213">
        <f t="shared" ca="1" si="1"/>
        <v>912.34</v>
      </c>
      <c r="I35" s="214">
        <f t="shared" ca="1" si="3"/>
        <v>2.5682002192023313E-3</v>
      </c>
      <c r="J35" s="215">
        <f t="shared" ca="1" si="4"/>
        <v>0.99244814108136548</v>
      </c>
      <c r="K35" s="216" t="str">
        <f t="shared" ca="1" si="5"/>
        <v>C</v>
      </c>
      <c r="N35" t="str">
        <v>GUARITAS</v>
      </c>
    </row>
    <row r="36" spans="1:14" ht="36" customHeight="1">
      <c r="A36" t="str">
        <f ca="1"/>
        <v>CERCAS</v>
      </c>
      <c r="B36" s="207">
        <f ca="1">SUMIF(ORC!E:E,A36,ORC!K:K)+SUMIF(ADM_CANT_MOB!D:D,ABC!A36,ADM_CANT_MOB!I:I)</f>
        <v>5591.8725000000004</v>
      </c>
      <c r="C36" s="208">
        <f t="shared" si="2"/>
        <v>29</v>
      </c>
      <c r="D36" s="209" t="e">
        <f ca="1">IFERROR(INDEX([10]ORC!B:E,MATCH(E36,[10]ORC!D:D,0),1),INDEX([10]ORC!B:E,MATCH(E36,[10]ORC!D:D,0),1))</f>
        <v>#N/A</v>
      </c>
      <c r="E36" s="210" t="str">
        <f t="shared" ca="1" si="0"/>
        <v>MESA COM 4 CADEIRAS (REFEITÓRIO – TENDAS)</v>
      </c>
      <c r="F36" s="211" t="e">
        <f ca="1">IFERROR(INDEX([10]ORC!B:E,MATCH(E36,[10]ORC!D:D,0),4),INDEX([10]ORC!B:E,MATCH(E36,[10]ORC!D:D,0),4))</f>
        <v>#N/A</v>
      </c>
      <c r="G36" s="212" t="e">
        <f ca="1">SUMIF([10]ORC!B:J,D36,[10]ORC!G:G)</f>
        <v>#VALUE!</v>
      </c>
      <c r="H36" s="213">
        <f t="shared" ca="1" si="1"/>
        <v>843.330195</v>
      </c>
      <c r="I36" s="214">
        <f t="shared" ca="1" si="3"/>
        <v>2.3739404078073358E-3</v>
      </c>
      <c r="J36" s="215">
        <f t="shared" ca="1" si="4"/>
        <v>0.99482208148917284</v>
      </c>
      <c r="K36" s="216" t="str">
        <f t="shared" ca="1" si="5"/>
        <v>C</v>
      </c>
      <c r="N36" t="str">
        <v>PLACA DE OBRA</v>
      </c>
    </row>
    <row r="37" spans="1:14" ht="36" customHeight="1">
      <c r="A37" t="str">
        <f ca="1"/>
        <v>GUARITAS</v>
      </c>
      <c r="B37" s="207">
        <f ca="1">SUMIF(ORC!E:E,A37,ORC!K:K)+SUMIF(ADM_CANT_MOB!D:D,ABC!A37,ADM_CANT_MOB!I:I)</f>
        <v>0</v>
      </c>
      <c r="C37" s="208">
        <f t="shared" si="2"/>
        <v>30</v>
      </c>
      <c r="D37" s="209" t="e">
        <f ca="1">IFERROR(INDEX([10]ORC!B:E,MATCH(E37,[10]ORC!D:D,0),1),INDEX([10]ORC!B:E,MATCH(E37,[10]ORC!D:D,0),1))</f>
        <v>#N/A</v>
      </c>
      <c r="E37" s="210" t="str">
        <f t="shared" ca="1" si="0"/>
        <v>PCMSO (NR-7)</v>
      </c>
      <c r="F37" s="211" t="e">
        <f ca="1">IFERROR(INDEX([10]ORC!B:E,MATCH(E37,[10]ORC!D:D,0),4),INDEX([10]ORC!B:E,MATCH(E37,[10]ORC!D:D,0),4))</f>
        <v>#N/A</v>
      </c>
      <c r="G37" s="212" t="e">
        <f ca="1">SUMIF([10]ORC!B:J,D37,[10]ORC!G:G)</f>
        <v>#VALUE!</v>
      </c>
      <c r="H37" s="213">
        <f t="shared" ca="1" si="1"/>
        <v>473.88750000000005</v>
      </c>
      <c r="I37" s="214">
        <f t="shared" ca="1" si="3"/>
        <v>1.3339741558818475E-3</v>
      </c>
      <c r="J37" s="215">
        <f t="shared" ca="1" si="4"/>
        <v>0.99615605564505472</v>
      </c>
      <c r="K37" s="216" t="str">
        <f t="shared" ca="1" si="5"/>
        <v>C</v>
      </c>
      <c r="N37" t="str">
        <v>INSTALAÇÕES PROVISÓRIAS DE ÁGUA/ESGOTO</v>
      </c>
    </row>
    <row r="38" spans="1:14" ht="36" customHeight="1">
      <c r="A38" t="str">
        <f ca="1"/>
        <v>PLACA DE OBRA</v>
      </c>
      <c r="B38" s="207">
        <f ca="1">SUMIF(ORC!E:E,A38,ORC!K:K)+SUMIF(ADM_CANT_MOB!D:D,ABC!A38,ADM_CANT_MOB!I:I)</f>
        <v>13806.276336000001</v>
      </c>
      <c r="C38" s="208">
        <f t="shared" si="2"/>
        <v>31</v>
      </c>
      <c r="D38" s="209" t="e">
        <f ca="1">IFERROR(INDEX([10]ORC!B:E,MATCH(E38,[10]ORC!D:D,0),1),INDEX([10]ORC!B:E,MATCH(E38,[10]ORC!D:D,0),1))</f>
        <v>#N/A</v>
      </c>
      <c r="E38" s="210" t="str">
        <f t="shared" ca="1" si="0"/>
        <v>EXAMES ADMISSIONAIS/DEMISSIONAIS</v>
      </c>
      <c r="F38" s="211" t="e">
        <f ca="1">IFERROR(INDEX([10]ORC!B:E,MATCH(E38,[10]ORC!D:D,0),4),INDEX([10]ORC!B:E,MATCH(E38,[10]ORC!D:D,0),4))</f>
        <v>#N/A</v>
      </c>
      <c r="G38" s="212" t="e">
        <f ca="1">SUMIF([10]ORC!B:J,D38,[10]ORC!G:G)</f>
        <v>#VALUE!</v>
      </c>
      <c r="H38" s="213">
        <f t="shared" ca="1" si="1"/>
        <v>363.94560000000001</v>
      </c>
      <c r="I38" s="214">
        <f t="shared" ca="1" si="3"/>
        <v>1.0244921517172589E-3</v>
      </c>
      <c r="J38" s="215">
        <f t="shared" ca="1" si="4"/>
        <v>0.99718054779677201</v>
      </c>
      <c r="K38" s="216" t="str">
        <f t="shared" ca="1" si="5"/>
        <v>C</v>
      </c>
      <c r="N38" t="str">
        <v>INSTALAÇÕES PROVISÓRIAS DE ENERGIA ELÉTRICA</v>
      </c>
    </row>
    <row r="39" spans="1:14" ht="36" customHeight="1">
      <c r="A39" t="str">
        <f ca="1"/>
        <v>INSTALAÇÕES PROVISÓRIAS DE ÁGUA/ESGOTO</v>
      </c>
      <c r="B39" s="207">
        <f ca="1">SUMIF(ORC!E:E,A39,ORC!K:K)+SUMIF(ADM_CANT_MOB!D:D,ABC!A39,ADM_CANT_MOB!I:I)</f>
        <v>3821.2645189999998</v>
      </c>
      <c r="C39" s="208">
        <f t="shared" si="2"/>
        <v>32</v>
      </c>
      <c r="D39" s="209" t="e">
        <f ca="1">IFERROR(INDEX([10]ORC!B:E,MATCH(E39,[10]ORC!D:D,0),1),INDEX([10]ORC!B:E,MATCH(E39,[10]ORC!D:D,0),1))</f>
        <v>#N/A</v>
      </c>
      <c r="E39" s="210" t="str">
        <f t="shared" ca="1" si="0"/>
        <v>EXAMES ADMISSIONAIS/DEMISSIONAIS</v>
      </c>
      <c r="F39" s="211" t="e">
        <f ca="1">IFERROR(INDEX([10]ORC!B:E,MATCH(E39,[10]ORC!D:D,0),4),INDEX([10]ORC!B:E,MATCH(E39,[10]ORC!D:D,0),4))</f>
        <v>#N/A</v>
      </c>
      <c r="G39" s="212" t="e">
        <f ca="1">SUMIF([10]ORC!B:J,D39,[10]ORC!G:G)</f>
        <v>#VALUE!</v>
      </c>
      <c r="H39" s="213">
        <f t="shared" ca="1" si="1"/>
        <v>363.94560000000001</v>
      </c>
      <c r="I39" s="214">
        <f t="shared" ca="1" si="3"/>
        <v>1.0244921517172589E-3</v>
      </c>
      <c r="J39" s="215">
        <f t="shared" ca="1" si="4"/>
        <v>0.9982050399484893</v>
      </c>
      <c r="K39" s="216" t="str">
        <f t="shared" ca="1" si="5"/>
        <v>C</v>
      </c>
      <c r="N39" t="str">
        <v>CONSUMO DE ENERGIA (CANTEIRO/ ALOJAMENTO)</v>
      </c>
    </row>
    <row r="40" spans="1:14" ht="36" customHeight="1">
      <c r="A40" t="str">
        <f ca="1"/>
        <v>INSTALAÇÕES PROVISÓRIAS DE ENERGIA ELÉTRICA</v>
      </c>
      <c r="B40" s="207">
        <f ca="1">SUMIF(ORC!E:E,A40,ORC!K:K)+SUMIF(ADM_CANT_MOB!D:D,ABC!A40,ADM_CANT_MOB!I:I)</f>
        <v>5908.0249660000009</v>
      </c>
      <c r="C40" s="208">
        <f t="shared" si="2"/>
        <v>33</v>
      </c>
      <c r="D40" s="209" t="e">
        <f ca="1">IFERROR(INDEX([10]ORC!B:E,MATCH(E40,[10]ORC!D:D,0),1),INDEX([10]ORC!B:E,MATCH(E40,[10]ORC!D:D,0),1))</f>
        <v>#N/A</v>
      </c>
      <c r="E40" s="210" t="str">
        <f t="shared" ref="E40:E71" ca="1" si="6">INDEX(A:B,MATCH(LARGE(B:B,ROW()-7),B:B,0),1)</f>
        <v>ANOTAÇÃO DE RESPONSABILIDADE TÉCNICA</v>
      </c>
      <c r="F40" s="211" t="e">
        <f ca="1">IFERROR(INDEX([10]ORC!B:E,MATCH(E40,[10]ORC!D:D,0),4),INDEX([10]ORC!B:E,MATCH(E40,[10]ORC!D:D,0),4))</f>
        <v>#N/A</v>
      </c>
      <c r="G40" s="212" t="e">
        <f ca="1">SUMIF([10]ORC!B:J,D40,[10]ORC!G:G)</f>
        <v>#VALUE!</v>
      </c>
      <c r="H40" s="213">
        <f t="shared" ref="H40:H71" ca="1" si="7">LARGE(B:B,ROW()-7)</f>
        <v>321.72538300000002</v>
      </c>
      <c r="I40" s="214">
        <f t="shared" ca="1" si="3"/>
        <v>9.0564394758922554E-4</v>
      </c>
      <c r="J40" s="215">
        <f t="shared" ca="1" si="4"/>
        <v>0.99911068389607849</v>
      </c>
      <c r="K40" s="216" t="str">
        <f t="shared" ca="1" si="5"/>
        <v>C</v>
      </c>
      <c r="N40" t="str">
        <v>CONSUMO DE TELEFONE/INTERNET (CANTEIRO)</v>
      </c>
    </row>
    <row r="41" spans="1:14" ht="36" customHeight="1">
      <c r="A41" t="str">
        <f ca="1"/>
        <v>CONSUMO DE ENERGIA (CANTEIRO/ ALOJAMENTO)</v>
      </c>
      <c r="B41" s="207">
        <f ca="1">SUMIF(ORC!E:E,A41,ORC!K:K)+SUMIF(ADM_CANT_MOB!D:D,ABC!A41,ADM_CANT_MOB!I:I)</f>
        <v>3354.3652800000004</v>
      </c>
      <c r="C41" s="208">
        <f t="shared" si="2"/>
        <v>34</v>
      </c>
      <c r="D41" s="209" t="e">
        <f ca="1">IFERROR(INDEX([10]ORC!B:E,MATCH(E41,[10]ORC!D:D,0),1),INDEX([10]ORC!B:E,MATCH(E41,[10]ORC!D:D,0),1))</f>
        <v>#N/A</v>
      </c>
      <c r="E41" s="210" t="str">
        <f t="shared" ca="1" si="6"/>
        <v>MEDICAMENTOS</v>
      </c>
      <c r="F41" s="211" t="e">
        <f ca="1">IFERROR(INDEX([10]ORC!B:E,MATCH(E41,[10]ORC!D:D,0),4),INDEX([10]ORC!B:E,MATCH(E41,[10]ORC!D:D,0),4))</f>
        <v>#N/A</v>
      </c>
      <c r="G41" s="212" t="e">
        <f ca="1">SUMIF([10]ORC!B:J,D41,[10]ORC!G:G)</f>
        <v>#VALUE!</v>
      </c>
      <c r="H41" s="213">
        <f t="shared" ca="1" si="7"/>
        <v>315.92500000000001</v>
      </c>
      <c r="I41" s="214">
        <f t="shared" ca="1" si="3"/>
        <v>8.8931610392123167E-4</v>
      </c>
      <c r="J41" s="215">
        <f t="shared" ca="1" si="4"/>
        <v>0.99999999999999967</v>
      </c>
      <c r="K41" s="216" t="str">
        <f t="shared" ca="1" si="5"/>
        <v>C</v>
      </c>
      <c r="N41" t="str">
        <v>MATERIAIS  DE  LIMPEZA  (ALOJAMENTO  ENGENHEIRO/ESCRITORIO URBANO)</v>
      </c>
    </row>
    <row r="42" spans="1:14" ht="36" customHeight="1">
      <c r="A42" t="str">
        <f ca="1"/>
        <v>CONSUMO DE TELEFONE/INTERNET (CANTEIRO)</v>
      </c>
      <c r="B42" s="207">
        <f ca="1">SUMIF(ORC!E:E,A42,ORC!K:K)+SUMIF(ADM_CANT_MOB!D:D,ABC!A42,ADM_CANT_MOB!I:I)</f>
        <v>993.90005000000019</v>
      </c>
      <c r="C42" s="208">
        <f t="shared" si="2"/>
        <v>35</v>
      </c>
      <c r="D42" s="209" t="e" vm="1">
        <f ca="1">IFERROR(INDEX([10]ORC!B:E,MATCH(E42,[10]ORC!D:D,0),1),INDEX([10]ORC!B:E,MATCH(E42,[10]ORC!D:D,0),1))</f>
        <v>#VALUE!</v>
      </c>
      <c r="E42" s="210" t="e" vm="1">
        <f t="shared" ca="1" si="6"/>
        <v>#VALUE!</v>
      </c>
      <c r="F42" s="211" t="e" vm="1">
        <f ca="1">IFERROR(INDEX([10]ORC!B:E,MATCH(E42,[10]ORC!D:D,0),4),INDEX([10]ORC!B:E,MATCH(E42,[10]ORC!D:D,0),4))</f>
        <v>#VALUE!</v>
      </c>
      <c r="G42" s="212" t="e">
        <f ca="1">SUMIF([10]ORC!B:J,D42,[10]ORC!G:G)</f>
        <v>#VALUE!</v>
      </c>
      <c r="H42" s="213">
        <f t="shared" ca="1" si="7"/>
        <v>0</v>
      </c>
      <c r="I42" s="214">
        <f t="shared" ca="1" si="3"/>
        <v>0</v>
      </c>
      <c r="J42" s="215">
        <f t="shared" ca="1" si="4"/>
        <v>0.99999999999999967</v>
      </c>
      <c r="K42" s="216" t="str">
        <f t="shared" ca="1" si="5"/>
        <v>C</v>
      </c>
      <c r="N42" t="str">
        <v>SISTEMA VIÁRIO INTERNO E CAMINHOS DE SERVIÇO</v>
      </c>
    </row>
    <row r="43" spans="1:14" ht="36" customHeight="1">
      <c r="A43" t="str">
        <f ca="1"/>
        <v>MATERIAIS  DE  LIMPEZA  (ALOJAMENTO  ENGENHEIRO/ESCRITORIO URBANO)</v>
      </c>
      <c r="B43" s="207">
        <f ca="1">SUMIF(ORC!E:E,A43,ORC!K:K)+SUMIF(ADM_CANT_MOB!D:D,ABC!A43,ADM_CANT_MOB!I:I)</f>
        <v>0</v>
      </c>
      <c r="C43" s="208">
        <f t="shared" si="2"/>
        <v>36</v>
      </c>
      <c r="D43" s="209" t="e" vm="1">
        <f ca="1">IFERROR(INDEX([10]ORC!B:E,MATCH(E43,[10]ORC!D:D,0),1),INDEX([10]ORC!B:E,MATCH(E43,[10]ORC!D:D,0),1))</f>
        <v>#VALUE!</v>
      </c>
      <c r="E43" s="210" t="e" vm="1">
        <f t="shared" ca="1" si="6"/>
        <v>#VALUE!</v>
      </c>
      <c r="F43" s="211" t="e" vm="1">
        <f ca="1">IFERROR(INDEX([10]ORC!B:E,MATCH(E43,[10]ORC!D:D,0),4),INDEX([10]ORC!B:E,MATCH(E43,[10]ORC!D:D,0),4))</f>
        <v>#VALUE!</v>
      </c>
      <c r="G43" s="212" t="e">
        <f ca="1">SUMIF([10]ORC!B:J,D43,[10]ORC!G:G)</f>
        <v>#VALUE!</v>
      </c>
      <c r="H43" s="213">
        <f t="shared" ca="1" si="7"/>
        <v>0</v>
      </c>
      <c r="I43" s="214">
        <f t="shared" ca="1" si="3"/>
        <v>0</v>
      </c>
      <c r="J43" s="215">
        <f t="shared" ca="1" si="4"/>
        <v>0.99999999999999967</v>
      </c>
      <c r="K43" s="216" t="str">
        <f t="shared" ca="1" si="5"/>
        <v>C</v>
      </c>
      <c r="N43" t="str">
        <v>ESCAVAÇÃO,   CARGA   E   TRANSPORTE   DE   MATERIAL   DE   1ª CATEGORIA ATÉ 50M - C/ TRATOR DE ESTEIRAS</v>
      </c>
    </row>
    <row r="44" spans="1:14" ht="36" customHeight="1">
      <c r="A44" t="str">
        <f ca="1"/>
        <v>SISTEMA VIÁRIO INTERNO E CAMINHOS DE SERVIÇO</v>
      </c>
      <c r="B44" s="207">
        <f ca="1">SUMIF(ORC!E:E,A44,ORC!K:K)+SUMIF(ADM_CANT_MOB!D:D,ABC!A44,ADM_CANT_MOB!I:I)</f>
        <v>0</v>
      </c>
      <c r="C44" s="208">
        <f t="shared" si="2"/>
        <v>37</v>
      </c>
      <c r="D44" s="209" t="e" vm="1">
        <f ca="1">IFERROR(INDEX([10]ORC!B:E,MATCH(E44,[10]ORC!D:D,0),1),INDEX([10]ORC!B:E,MATCH(E44,[10]ORC!D:D,0),1))</f>
        <v>#VALUE!</v>
      </c>
      <c r="E44" s="210" t="e" vm="1">
        <f t="shared" ca="1" si="6"/>
        <v>#VALUE!</v>
      </c>
      <c r="F44" s="211" t="e" vm="1">
        <f ca="1">IFERROR(INDEX([10]ORC!B:E,MATCH(E44,[10]ORC!D:D,0),4),INDEX([10]ORC!B:E,MATCH(E44,[10]ORC!D:D,0),4))</f>
        <v>#VALUE!</v>
      </c>
      <c r="G44" s="212" t="e">
        <f ca="1">SUMIF([10]ORC!B:J,D44,[10]ORC!G:G)</f>
        <v>#VALUE!</v>
      </c>
      <c r="H44" s="213">
        <f t="shared" ca="1" si="7"/>
        <v>0</v>
      </c>
      <c r="I44" s="214">
        <f t="shared" ca="1" si="3"/>
        <v>0</v>
      </c>
      <c r="J44" s="215">
        <f t="shared" ca="1" si="4"/>
        <v>0.99999999999999967</v>
      </c>
      <c r="K44" s="216" t="str">
        <f t="shared" ca="1" si="5"/>
        <v>C</v>
      </c>
      <c r="N44" t="str">
        <v>COMPACTAÇÃO A 95% DO PROCTOR NORMAL</v>
      </c>
    </row>
    <row r="45" spans="1:14" ht="36" customHeight="1">
      <c r="A45" t="str">
        <f ca="1"/>
        <v>ESCAVAÇÃO,   CARGA   E   TRANSPORTE   DE   MATERIAL   DE   1ª CATEGORIA ATÉ 50M - C/ TRATOR DE ESTEIRAS</v>
      </c>
      <c r="B45" s="207">
        <f ca="1">SUMIF(ORC!E:E,A45,ORC!K:K)+SUMIF(ADM_CANT_MOB!D:D,ABC!A45,ADM_CANT_MOB!I:I)</f>
        <v>0</v>
      </c>
      <c r="C45" s="208">
        <f t="shared" si="2"/>
        <v>38</v>
      </c>
      <c r="D45" s="209" t="e" vm="1">
        <f ca="1">IFERROR(INDEX([10]ORC!B:E,MATCH(E45,[10]ORC!D:D,0),1),INDEX([10]ORC!B:E,MATCH(E45,[10]ORC!D:D,0),1))</f>
        <v>#VALUE!</v>
      </c>
      <c r="E45" s="210" t="e" vm="1">
        <f t="shared" ca="1" si="6"/>
        <v>#VALUE!</v>
      </c>
      <c r="F45" s="211" t="e" vm="1">
        <f ca="1">IFERROR(INDEX([10]ORC!B:E,MATCH(E45,[10]ORC!D:D,0),4),INDEX([10]ORC!B:E,MATCH(E45,[10]ORC!D:D,0),4))</f>
        <v>#VALUE!</v>
      </c>
      <c r="G45" s="212" t="e">
        <f ca="1">SUMIF([10]ORC!B:J,D45,[10]ORC!G:G)</f>
        <v>#VALUE!</v>
      </c>
      <c r="H45" s="213">
        <f t="shared" ca="1" si="7"/>
        <v>0</v>
      </c>
      <c r="I45" s="214">
        <f t="shared" ca="1" si="3"/>
        <v>0</v>
      </c>
      <c r="J45" s="215">
        <f t="shared" ca="1" si="4"/>
        <v>0.99999999999999967</v>
      </c>
      <c r="K45" s="216" t="str">
        <f t="shared" ca="1" si="5"/>
        <v>C</v>
      </c>
      <c r="N45" t="str">
        <v>SINALIZAÇÃO - PLACAS DA OBRA (CAMINHOS DE SERVIÇO)</v>
      </c>
    </row>
    <row r="46" spans="1:14" ht="36" customHeight="1">
      <c r="A46" t="str">
        <f ca="1"/>
        <v>COMPACTAÇÃO A 95% DO PROCTOR NORMAL</v>
      </c>
      <c r="B46" s="207">
        <f ca="1">SUMIF(ORC!E:E,A46,ORC!K:K)+SUMIF(ADM_CANT_MOB!D:D,ABC!A46,ADM_CANT_MOB!I:I)</f>
        <v>0</v>
      </c>
      <c r="C46" s="208">
        <f t="shared" si="2"/>
        <v>39</v>
      </c>
      <c r="D46" s="209" t="e" vm="1">
        <f ca="1">IFERROR(INDEX([10]ORC!B:E,MATCH(E46,[10]ORC!D:D,0),1),INDEX([10]ORC!B:E,MATCH(E46,[10]ORC!D:D,0),1))</f>
        <v>#VALUE!</v>
      </c>
      <c r="E46" s="210" t="e" vm="1">
        <f t="shared" ca="1" si="6"/>
        <v>#VALUE!</v>
      </c>
      <c r="F46" s="211" t="e" vm="1">
        <f ca="1">IFERROR(INDEX([10]ORC!B:E,MATCH(E46,[10]ORC!D:D,0),4),INDEX([10]ORC!B:E,MATCH(E46,[10]ORC!D:D,0),4))</f>
        <v>#VALUE!</v>
      </c>
      <c r="G46" s="212" t="e">
        <f ca="1">SUMIF([10]ORC!B:J,D46,[10]ORC!G:G)</f>
        <v>#VALUE!</v>
      </c>
      <c r="H46" s="213">
        <f t="shared" ca="1" si="7"/>
        <v>0</v>
      </c>
      <c r="I46" s="214">
        <f t="shared" ca="1" si="3"/>
        <v>0</v>
      </c>
      <c r="J46" s="215">
        <f t="shared" ca="1" si="4"/>
        <v>0.99999999999999967</v>
      </c>
      <c r="K46" s="216" t="str">
        <f t="shared" ca="1" si="5"/>
        <v>C</v>
      </c>
      <c r="N46" t="str">
        <v>LICENÇA DE INSTALAÇÃO DE CANTEIRO (ÁREA)</v>
      </c>
    </row>
    <row r="47" spans="1:14" ht="36" customHeight="1">
      <c r="A47" t="str">
        <f ca="1"/>
        <v>SINALIZAÇÃO - PLACAS DA OBRA (CAMINHOS DE SERVIÇO)</v>
      </c>
      <c r="B47" s="207">
        <f ca="1">SUMIF(ORC!E:E,A47,ORC!K:K)+SUMIF(ADM_CANT_MOB!D:D,ABC!A47,ADM_CANT_MOB!I:I)</f>
        <v>4235.7202080000006</v>
      </c>
      <c r="C47" s="208">
        <f t="shared" si="2"/>
        <v>40</v>
      </c>
      <c r="D47" s="209" t="e" vm="1">
        <f ca="1">IFERROR(INDEX([10]ORC!B:E,MATCH(E47,[10]ORC!D:D,0),1),INDEX([10]ORC!B:E,MATCH(E47,[10]ORC!D:D,0),1))</f>
        <v>#VALUE!</v>
      </c>
      <c r="E47" s="210" t="e" vm="1">
        <f t="shared" ca="1" si="6"/>
        <v>#VALUE!</v>
      </c>
      <c r="F47" s="211" t="e" vm="1">
        <f ca="1">IFERROR(INDEX([10]ORC!B:E,MATCH(E47,[10]ORC!D:D,0),4),INDEX([10]ORC!B:E,MATCH(E47,[10]ORC!D:D,0),4))</f>
        <v>#VALUE!</v>
      </c>
      <c r="G47" s="212" t="e">
        <f ca="1">SUMIF([10]ORC!B:J,D47,[10]ORC!G:G)</f>
        <v>#VALUE!</v>
      </c>
      <c r="H47" s="213">
        <f t="shared" ca="1" si="7"/>
        <v>0</v>
      </c>
      <c r="I47" s="214">
        <f t="shared" ca="1" si="3"/>
        <v>0</v>
      </c>
      <c r="J47" s="215">
        <f t="shared" ca="1" si="4"/>
        <v>0.99999999999999967</v>
      </c>
      <c r="K47" s="216" t="str">
        <f t="shared" ca="1" si="5"/>
        <v>C</v>
      </c>
      <c r="N47" t="str">
        <v>CARREGADEIRA DE PNEUS CAT - 924 G OU EQUIVALENTE</v>
      </c>
    </row>
    <row r="48" spans="1:14" ht="36" customHeight="1">
      <c r="A48" t="str">
        <f ca="1"/>
        <v>LICENÇA DE INSTALAÇÃO DE CANTEIRO (ÁREA)</v>
      </c>
      <c r="B48" s="207">
        <f ca="1">SUMIF(ORC!E:E,A48,ORC!K:K)+SUMIF(ADM_CANT_MOB!D:D,ABC!A48,ADM_CANT_MOB!I:I)</f>
        <v>363.94560000000001</v>
      </c>
      <c r="C48" s="208">
        <f t="shared" si="2"/>
        <v>41</v>
      </c>
      <c r="D48" s="209" t="e" vm="1">
        <f ca="1">IFERROR(INDEX([10]ORC!B:E,MATCH(E48,[10]ORC!D:D,0),1),INDEX([10]ORC!B:E,MATCH(E48,[10]ORC!D:D,0),1))</f>
        <v>#VALUE!</v>
      </c>
      <c r="E48" s="210" t="e" vm="1">
        <f t="shared" ca="1" si="6"/>
        <v>#VALUE!</v>
      </c>
      <c r="F48" s="211" t="e" vm="1">
        <f ca="1">IFERROR(INDEX([10]ORC!B:E,MATCH(E48,[10]ORC!D:D,0),4),INDEX([10]ORC!B:E,MATCH(E48,[10]ORC!D:D,0),4))</f>
        <v>#VALUE!</v>
      </c>
      <c r="G48" s="212" t="e">
        <f ca="1">SUMIF([10]ORC!B:J,D48,[10]ORC!G:G)</f>
        <v>#VALUE!</v>
      </c>
      <c r="H48" s="213">
        <f t="shared" ca="1" si="7"/>
        <v>0</v>
      </c>
      <c r="I48" s="214">
        <f t="shared" ca="1" si="3"/>
        <v>0</v>
      </c>
      <c r="J48" s="215">
        <f t="shared" ca="1" si="4"/>
        <v>0.99999999999999967</v>
      </c>
      <c r="K48" s="216" t="str">
        <f t="shared" ca="1" si="5"/>
        <v>C</v>
      </c>
      <c r="N48" t="str">
        <v>RETRO ESCAVADEIRA DE PNEUS - CATERPILLAR 416E OU EQUIVALENTE</v>
      </c>
    </row>
    <row r="49" spans="1:14" ht="36" customHeight="1">
      <c r="A49" t="str">
        <f ca="1"/>
        <v>CARREGADEIRA DE PNEUS CAT - 924 G OU EQUIVALENTE</v>
      </c>
      <c r="B49" s="207">
        <f ca="1">SUMIF(ORC!E:E,A49,ORC!K:K)+SUMIF(ADM_CANT_MOB!D:D,ABC!A49,ADM_CANT_MOB!I:I)</f>
        <v>912.34</v>
      </c>
      <c r="C49" s="208">
        <f t="shared" si="2"/>
        <v>42</v>
      </c>
      <c r="D49" s="209" t="e" vm="1">
        <f ca="1">IFERROR(INDEX([10]ORC!B:E,MATCH(E49,[10]ORC!D:D,0),1),INDEX([10]ORC!B:E,MATCH(E49,[10]ORC!D:D,0),1))</f>
        <v>#VALUE!</v>
      </c>
      <c r="E49" s="210" t="e" vm="1">
        <f t="shared" ca="1" si="6"/>
        <v>#VALUE!</v>
      </c>
      <c r="F49" s="211" t="e" vm="1">
        <f ca="1">IFERROR(INDEX([10]ORC!B:E,MATCH(E49,[10]ORC!D:D,0),4),INDEX([10]ORC!B:E,MATCH(E49,[10]ORC!D:D,0),4))</f>
        <v>#VALUE!</v>
      </c>
      <c r="G49" s="212" t="e">
        <f ca="1">SUMIF([10]ORC!B:J,D49,[10]ORC!G:G)</f>
        <v>#VALUE!</v>
      </c>
      <c r="H49" s="213">
        <f t="shared" ca="1" si="7"/>
        <v>0</v>
      </c>
      <c r="I49" s="214">
        <f t="shared" ca="1" si="3"/>
        <v>0</v>
      </c>
      <c r="J49" s="215">
        <f t="shared" ca="1" si="4"/>
        <v>0.99999999999999967</v>
      </c>
      <c r="K49" s="216" t="str">
        <f t="shared" ca="1" si="5"/>
        <v>C</v>
      </c>
      <c r="N49" t="str">
        <v>ROLO COMPACTADOR DE PNEUS AUTOPROPELIDO - 27 T</v>
      </c>
    </row>
    <row r="50" spans="1:14" ht="36" customHeight="1">
      <c r="A50" t="str">
        <f ca="1"/>
        <v>RETRO ESCAVADEIRA DE PNEUS - CATERPILLAR 416E OU EQUIVALENTE</v>
      </c>
      <c r="B50" s="207">
        <f ca="1">SUMIF(ORC!E:E,A50,ORC!K:K)+SUMIF(ADM_CANT_MOB!D:D,ABC!A50,ADM_CANT_MOB!I:I)</f>
        <v>912.34</v>
      </c>
      <c r="C50" s="208">
        <f t="shared" si="2"/>
        <v>43</v>
      </c>
      <c r="D50" s="209" t="e" vm="1">
        <f ca="1">IFERROR(INDEX([10]ORC!B:E,MATCH(E50,[10]ORC!D:D,0),1),INDEX([10]ORC!B:E,MATCH(E50,[10]ORC!D:D,0),1))</f>
        <v>#VALUE!</v>
      </c>
      <c r="E50" s="210" t="e" vm="1">
        <f t="shared" ca="1" si="6"/>
        <v>#VALUE!</v>
      </c>
      <c r="F50" s="211" t="e" vm="1">
        <f ca="1">IFERROR(INDEX([10]ORC!B:E,MATCH(E50,[10]ORC!D:D,0),4),INDEX([10]ORC!B:E,MATCH(E50,[10]ORC!D:D,0),4))</f>
        <v>#VALUE!</v>
      </c>
      <c r="G50" s="212" t="e">
        <f ca="1">SUMIF([10]ORC!B:J,D50,[10]ORC!G:G)</f>
        <v>#VALUE!</v>
      </c>
      <c r="H50" s="213">
        <f t="shared" ca="1" si="7"/>
        <v>0</v>
      </c>
      <c r="I50" s="214">
        <f t="shared" ca="1" si="3"/>
        <v>0</v>
      </c>
      <c r="J50" s="215">
        <f t="shared" ca="1" si="4"/>
        <v>0.99999999999999967</v>
      </c>
      <c r="K50" s="216" t="str">
        <f t="shared" ca="1" si="5"/>
        <v>C</v>
      </c>
      <c r="N50" t="str">
        <v>ROLO PÉ DE CARNEIRO AUTOPROP. CA-25 OU EQUIVALENTE</v>
      </c>
    </row>
    <row r="51" spans="1:14" ht="36" customHeight="1">
      <c r="A51" t="str">
        <f ca="1"/>
        <v>ROLO COMPACTADOR DE PNEUS AUTOPROPELIDO - 27 T</v>
      </c>
      <c r="B51" s="207">
        <f ca="1">SUMIF(ORC!E:E,A51,ORC!K:K)+SUMIF(ADM_CANT_MOB!D:D,ABC!A51,ADM_CANT_MOB!I:I)</f>
        <v>912.34</v>
      </c>
      <c r="C51" s="208">
        <f t="shared" si="2"/>
        <v>44</v>
      </c>
      <c r="D51" s="209" t="e" vm="1">
        <f ca="1">IFERROR(INDEX([10]ORC!B:E,MATCH(E51,[10]ORC!D:D,0),1),INDEX([10]ORC!B:E,MATCH(E51,[10]ORC!D:D,0),1))</f>
        <v>#VALUE!</v>
      </c>
      <c r="E51" s="210" t="e" vm="1">
        <f t="shared" ca="1" si="6"/>
        <v>#VALUE!</v>
      </c>
      <c r="F51" s="211" t="e" vm="1">
        <f ca="1">IFERROR(INDEX([10]ORC!B:E,MATCH(E51,[10]ORC!D:D,0),4),INDEX([10]ORC!B:E,MATCH(E51,[10]ORC!D:D,0),4))</f>
        <v>#VALUE!</v>
      </c>
      <c r="G51" s="212" t="e">
        <f ca="1">SUMIF([10]ORC!B:J,D51,[10]ORC!G:G)</f>
        <v>#VALUE!</v>
      </c>
      <c r="H51" s="213">
        <f t="shared" ca="1" si="7"/>
        <v>0</v>
      </c>
      <c r="I51" s="214">
        <f t="shared" ca="1" si="3"/>
        <v>0</v>
      </c>
      <c r="J51" s="215">
        <f t="shared" ca="1" si="4"/>
        <v>0.99999999999999967</v>
      </c>
      <c r="K51" s="216" t="str">
        <f t="shared" ca="1" si="5"/>
        <v>C</v>
      </c>
      <c r="N51" t="str">
        <v>TRATOR DE PNEUS AGRÍCOLA - MF 4292 OU EQUIVALENTE</v>
      </c>
    </row>
    <row r="52" spans="1:14" ht="36" customHeight="1">
      <c r="A52" t="str">
        <f ca="1"/>
        <v>ROLO PÉ DE CARNEIRO AUTOPROP. CA-25 OU EQUIVALENTE</v>
      </c>
      <c r="B52" s="207">
        <f ca="1">SUMIF(ORC!E:E,A52,ORC!K:K)+SUMIF(ADM_CANT_MOB!D:D,ABC!A52,ADM_CANT_MOB!I:I)</f>
        <v>912.34</v>
      </c>
      <c r="C52" s="208">
        <f t="shared" si="2"/>
        <v>45</v>
      </c>
      <c r="D52" s="209" t="e" vm="1">
        <f ca="1">IFERROR(INDEX([10]ORC!B:E,MATCH(E52,[10]ORC!D:D,0),1),INDEX([10]ORC!B:E,MATCH(E52,[10]ORC!D:D,0),1))</f>
        <v>#VALUE!</v>
      </c>
      <c r="E52" s="210" t="e" vm="1">
        <f t="shared" ca="1" si="6"/>
        <v>#VALUE!</v>
      </c>
      <c r="F52" s="211" t="e" vm="1">
        <f ca="1">IFERROR(INDEX([10]ORC!B:E,MATCH(E52,[10]ORC!D:D,0),4),INDEX([10]ORC!B:E,MATCH(E52,[10]ORC!D:D,0),4))</f>
        <v>#VALUE!</v>
      </c>
      <c r="G52" s="212" t="e">
        <f ca="1">SUMIF([10]ORC!B:J,D52,[10]ORC!G:G)</f>
        <v>#VALUE!</v>
      </c>
      <c r="H52" s="213">
        <f t="shared" ca="1" si="7"/>
        <v>0</v>
      </c>
      <c r="I52" s="214">
        <f t="shared" ca="1" si="3"/>
        <v>0</v>
      </c>
      <c r="J52" s="215">
        <f t="shared" ca="1" si="4"/>
        <v>0.99999999999999967</v>
      </c>
      <c r="K52" s="216" t="str">
        <f t="shared" ca="1" si="5"/>
        <v>C</v>
      </c>
      <c r="N52" t="str">
        <v>CAMINHÃO BASCULANTE 10 M3 - 15 T</v>
      </c>
    </row>
    <row r="53" spans="1:14" ht="36" customHeight="1">
      <c r="A53" t="str">
        <f ca="1"/>
        <v>TRATOR DE PNEUS AGRÍCOLA - MF 4292 OU EQUIVALENTE</v>
      </c>
      <c r="B53" s="207">
        <f ca="1">SUMIF(ORC!E:E,A53,ORC!K:K)+SUMIF(ADM_CANT_MOB!D:D,ABC!A53,ADM_CANT_MOB!I:I)</f>
        <v>912.34</v>
      </c>
      <c r="C53" s="208">
        <f t="shared" si="2"/>
        <v>46</v>
      </c>
      <c r="D53" s="209" t="e" vm="1">
        <f ca="1">IFERROR(INDEX([10]ORC!B:E,MATCH(E53,[10]ORC!D:D,0),1),INDEX([10]ORC!B:E,MATCH(E53,[10]ORC!D:D,0),1))</f>
        <v>#VALUE!</v>
      </c>
      <c r="E53" s="210" t="e" vm="1">
        <f t="shared" ca="1" si="6"/>
        <v>#VALUE!</v>
      </c>
      <c r="F53" s="211" t="e" vm="1">
        <f ca="1">IFERROR(INDEX([10]ORC!B:E,MATCH(E53,[10]ORC!D:D,0),4),INDEX([10]ORC!B:E,MATCH(E53,[10]ORC!D:D,0),4))</f>
        <v>#VALUE!</v>
      </c>
      <c r="G53" s="212" t="e">
        <f ca="1">SUMIF([10]ORC!B:J,D53,[10]ORC!G:G)</f>
        <v>#VALUE!</v>
      </c>
      <c r="H53" s="213">
        <f t="shared" ca="1" si="7"/>
        <v>0</v>
      </c>
      <c r="I53" s="214">
        <f t="shared" ca="1" si="3"/>
        <v>0</v>
      </c>
      <c r="J53" s="215">
        <f t="shared" ca="1" si="4"/>
        <v>0.99999999999999967</v>
      </c>
      <c r="K53" s="216" t="str">
        <f t="shared" ca="1" si="5"/>
        <v>C</v>
      </c>
      <c r="N53" t="str">
        <v>CAMINHÃO BASCULANTE 6 M3 - 10,5 T</v>
      </c>
    </row>
    <row r="54" spans="1:14" ht="36" customHeight="1">
      <c r="A54" t="str">
        <f ca="1"/>
        <v>CAMINHÃO BASCULANTE 10 M3 - 15 T</v>
      </c>
      <c r="B54" s="207">
        <f ca="1">SUMIF(ORC!E:E,A54,ORC!K:K)+SUMIF(ADM_CANT_MOB!D:D,ABC!A54,ADM_CANT_MOB!I:I)</f>
        <v>0</v>
      </c>
      <c r="C54" s="208">
        <f t="shared" si="2"/>
        <v>47</v>
      </c>
      <c r="D54" s="209" t="e" vm="1">
        <f ca="1">IFERROR(INDEX([10]ORC!B:E,MATCH(E54,[10]ORC!D:D,0),1),INDEX([10]ORC!B:E,MATCH(E54,[10]ORC!D:D,0),1))</f>
        <v>#VALUE!</v>
      </c>
      <c r="E54" s="210" t="e" vm="1">
        <f t="shared" ca="1" si="6"/>
        <v>#VALUE!</v>
      </c>
      <c r="F54" s="211" t="e" vm="1">
        <f ca="1">IFERROR(INDEX([10]ORC!B:E,MATCH(E54,[10]ORC!D:D,0),4),INDEX([10]ORC!B:E,MATCH(E54,[10]ORC!D:D,0),4))</f>
        <v>#VALUE!</v>
      </c>
      <c r="G54" s="212" t="e">
        <f ca="1">SUMIF([10]ORC!B:J,D54,[10]ORC!G:G)</f>
        <v>#VALUE!</v>
      </c>
      <c r="H54" s="213">
        <f t="shared" ca="1" si="7"/>
        <v>0</v>
      </c>
      <c r="I54" s="214">
        <f t="shared" ca="1" si="3"/>
        <v>0</v>
      </c>
      <c r="J54" s="215">
        <f t="shared" ca="1" si="4"/>
        <v>0.99999999999999967</v>
      </c>
      <c r="K54" s="216" t="str">
        <f t="shared" ca="1" si="5"/>
        <v>C</v>
      </c>
      <c r="N54" t="str">
        <v>CAMINHÃO CARROCERIA MADEIRA - 15 T</v>
      </c>
    </row>
    <row r="55" spans="1:14" ht="36" customHeight="1">
      <c r="A55" t="str">
        <f ca="1"/>
        <v>CAMINHÃO BASCULANTE 6 M3 - 10,5 T</v>
      </c>
      <c r="B55" s="207">
        <f ca="1">SUMIF(ORC!E:E,A55,ORC!K:K)+SUMIF(ADM_CANT_MOB!D:D,ABC!A55,ADM_CANT_MOB!I:I)</f>
        <v>4976.3999999999996</v>
      </c>
      <c r="C55" s="208">
        <f t="shared" si="2"/>
        <v>48</v>
      </c>
      <c r="D55" s="209" t="e" vm="1">
        <f ca="1">IFERROR(INDEX([10]ORC!B:E,MATCH(E55,[10]ORC!D:D,0),1),INDEX([10]ORC!B:E,MATCH(E55,[10]ORC!D:D,0),1))</f>
        <v>#VALUE!</v>
      </c>
      <c r="E55" s="210" t="e" vm="1">
        <f t="shared" ca="1" si="6"/>
        <v>#VALUE!</v>
      </c>
      <c r="F55" s="211" t="e" vm="1">
        <f ca="1">IFERROR(INDEX([10]ORC!B:E,MATCH(E55,[10]ORC!D:D,0),4),INDEX([10]ORC!B:E,MATCH(E55,[10]ORC!D:D,0),4))</f>
        <v>#VALUE!</v>
      </c>
      <c r="G55" s="212" t="e">
        <f ca="1">SUMIF([10]ORC!B:J,D55,[10]ORC!G:G)</f>
        <v>#VALUE!</v>
      </c>
      <c r="H55" s="213">
        <f t="shared" ca="1" si="7"/>
        <v>0</v>
      </c>
      <c r="I55" s="214">
        <f t="shared" ca="1" si="3"/>
        <v>0</v>
      </c>
      <c r="J55" s="215">
        <f t="shared" ca="1" si="4"/>
        <v>0.99999999999999967</v>
      </c>
      <c r="K55" s="216" t="str">
        <f t="shared" ca="1" si="5"/>
        <v>C</v>
      </c>
      <c r="N55" t="str">
        <v>CAMINHÃO PARA HIDROSEMEADURA</v>
      </c>
    </row>
    <row r="56" spans="1:14" ht="36" customHeight="1">
      <c r="A56" t="str">
        <f ca="1"/>
        <v>CAMINHÃO CARROCERIA MADEIRA - 15 T</v>
      </c>
      <c r="B56" s="207">
        <f ca="1">SUMIF(ORC!E:E,A56,ORC!K:K)+SUMIF(ADM_CANT_MOB!D:D,ABC!A56,ADM_CANT_MOB!I:I)</f>
        <v>1181.18</v>
      </c>
      <c r="C56" s="208">
        <f t="shared" si="2"/>
        <v>49</v>
      </c>
      <c r="D56" s="209" t="e" vm="1">
        <f ca="1">IFERROR(INDEX([10]ORC!B:E,MATCH(E56,[10]ORC!D:D,0),1),INDEX([10]ORC!B:E,MATCH(E56,[10]ORC!D:D,0),1))</f>
        <v>#VALUE!</v>
      </c>
      <c r="E56" s="210" t="e" vm="1">
        <f t="shared" ca="1" si="6"/>
        <v>#VALUE!</v>
      </c>
      <c r="F56" s="211" t="e" vm="1">
        <f ca="1">IFERROR(INDEX([10]ORC!B:E,MATCH(E56,[10]ORC!D:D,0),4),INDEX([10]ORC!B:E,MATCH(E56,[10]ORC!D:D,0),4))</f>
        <v>#VALUE!</v>
      </c>
      <c r="G56" s="212" t="e">
        <f ca="1">SUMIF([10]ORC!B:J,D56,[10]ORC!G:G)</f>
        <v>#VALUE!</v>
      </c>
      <c r="H56" s="213">
        <f t="shared" ca="1" si="7"/>
        <v>0</v>
      </c>
      <c r="I56" s="214">
        <f t="shared" ca="1" si="3"/>
        <v>0</v>
      </c>
      <c r="J56" s="215">
        <f t="shared" ca="1" si="4"/>
        <v>0.99999999999999967</v>
      </c>
      <c r="K56" s="216" t="str">
        <f t="shared" ca="1" si="5"/>
        <v>C</v>
      </c>
    </row>
    <row r="57" spans="1:14" ht="36" customHeight="1">
      <c r="A57" t="str">
        <f ca="1"/>
        <v>CAMINHÃO PARA HIDROSEMEADURA</v>
      </c>
      <c r="B57" s="207">
        <f ca="1">SUMIF(ORC!E:E,A57,ORC!K:K)+SUMIF(ADM_CANT_MOB!D:D,ABC!A57,ADM_CANT_MOB!I:I)</f>
        <v>1378.52</v>
      </c>
      <c r="C57" s="208">
        <f t="shared" si="2"/>
        <v>50</v>
      </c>
      <c r="D57" s="209" t="e" vm="1">
        <f ca="1">IFERROR(INDEX([10]ORC!B:E,MATCH(E57,[10]ORC!D:D,0),1),INDEX([10]ORC!B:E,MATCH(E57,[10]ORC!D:D,0),1))</f>
        <v>#VALUE!</v>
      </c>
      <c r="E57" s="210" t="e" vm="1">
        <f t="shared" ca="1" si="6"/>
        <v>#VALUE!</v>
      </c>
      <c r="F57" s="211" t="e" vm="1">
        <f ca="1">IFERROR(INDEX([10]ORC!B:E,MATCH(E57,[10]ORC!D:D,0),4),INDEX([10]ORC!B:E,MATCH(E57,[10]ORC!D:D,0),4))</f>
        <v>#VALUE!</v>
      </c>
      <c r="G57" s="212" t="e">
        <f ca="1">SUMIF([10]ORC!B:J,D57,[10]ORC!G:G)</f>
        <v>#VALUE!</v>
      </c>
      <c r="H57" s="213">
        <f t="shared" ca="1" si="7"/>
        <v>0</v>
      </c>
      <c r="I57" s="214">
        <f t="shared" ca="1" si="3"/>
        <v>0</v>
      </c>
      <c r="J57" s="215">
        <f t="shared" ca="1" si="4"/>
        <v>0.99999999999999967</v>
      </c>
      <c r="K57" s="216" t="str">
        <f t="shared" ca="1" si="5"/>
        <v>C</v>
      </c>
    </row>
    <row r="58" spans="1:14" ht="36" customHeight="1">
      <c r="B58" s="207">
        <f>SUMIF(ORC!E:E,A58,ORC!K:K)+SUMIF(ADM_CANT_MOB!D:D,ABC!A58,ADM_CANT_MOB!I:I)</f>
        <v>0</v>
      </c>
      <c r="C58" s="208">
        <f t="shared" si="2"/>
        <v>51</v>
      </c>
      <c r="D58" s="209" t="e" vm="1">
        <f ca="1">IFERROR(INDEX([10]ORC!B:E,MATCH(E58,[10]ORC!D:D,0),1),INDEX([10]ORC!B:E,MATCH(E58,[10]ORC!D:D,0),1))</f>
        <v>#VALUE!</v>
      </c>
      <c r="E58" s="210" t="e" vm="1">
        <f t="shared" ca="1" si="6"/>
        <v>#VALUE!</v>
      </c>
      <c r="F58" s="211" t="e" vm="1">
        <f ca="1">IFERROR(INDEX([10]ORC!B:E,MATCH(E58,[10]ORC!D:D,0),4),INDEX([10]ORC!B:E,MATCH(E58,[10]ORC!D:D,0),4))</f>
        <v>#VALUE!</v>
      </c>
      <c r="G58" s="212" t="e">
        <f ca="1">SUMIF([10]ORC!B:J,D58,[10]ORC!G:G)</f>
        <v>#VALUE!</v>
      </c>
      <c r="H58" s="213">
        <f t="shared" ca="1" si="7"/>
        <v>0</v>
      </c>
      <c r="I58" s="214">
        <f t="shared" ca="1" si="3"/>
        <v>0</v>
      </c>
      <c r="J58" s="215">
        <f t="shared" ca="1" si="4"/>
        <v>0.99999999999999967</v>
      </c>
      <c r="K58" s="216" t="str">
        <f t="shared" ca="1" si="5"/>
        <v>C</v>
      </c>
    </row>
    <row r="59" spans="1:14" ht="36" customHeight="1">
      <c r="B59" s="207">
        <f>SUMIF(ORC!E:E,A59,ORC!K:K)+SUMIF(ADM_CANT_MOB!D:D,ABC!A59,ADM_CANT_MOB!I:I)</f>
        <v>0</v>
      </c>
      <c r="C59" s="208">
        <f t="shared" si="2"/>
        <v>52</v>
      </c>
      <c r="D59" s="209" t="e" vm="1">
        <f ca="1">IFERROR(INDEX([10]ORC!B:E,MATCH(E59,[10]ORC!D:D,0),1),INDEX([10]ORC!B:E,MATCH(E59,[10]ORC!D:D,0),1))</f>
        <v>#VALUE!</v>
      </c>
      <c r="E59" s="210" t="e" vm="1">
        <f t="shared" ca="1" si="6"/>
        <v>#VALUE!</v>
      </c>
      <c r="F59" s="211" t="e" vm="1">
        <f ca="1">IFERROR(INDEX([10]ORC!B:E,MATCH(E59,[10]ORC!D:D,0),4),INDEX([10]ORC!B:E,MATCH(E59,[10]ORC!D:D,0),4))</f>
        <v>#VALUE!</v>
      </c>
      <c r="G59" s="212" t="e">
        <f ca="1">SUMIF([10]ORC!B:J,D59,[10]ORC!G:G)</f>
        <v>#VALUE!</v>
      </c>
      <c r="H59" s="213">
        <f t="shared" ca="1" si="7"/>
        <v>0</v>
      </c>
      <c r="I59" s="214">
        <f t="shared" ca="1" si="3"/>
        <v>0</v>
      </c>
      <c r="J59" s="215">
        <f t="shared" ca="1" si="4"/>
        <v>0.99999999999999967</v>
      </c>
      <c r="K59" s="216" t="str">
        <f t="shared" ca="1" si="5"/>
        <v>C</v>
      </c>
    </row>
    <row r="60" spans="1:14" ht="36" customHeight="1">
      <c r="B60" s="207">
        <f>SUMIF(ORC!E:E,A60,ORC!K:K)+SUMIF(ADM_CANT_MOB!D:D,ABC!A60,ADM_CANT_MOB!I:I)</f>
        <v>0</v>
      </c>
      <c r="C60" s="208">
        <f t="shared" si="2"/>
        <v>53</v>
      </c>
      <c r="D60" s="209" t="e" vm="1">
        <f ca="1">IFERROR(INDEX([10]ORC!B:E,MATCH(E60,[10]ORC!D:D,0),1),INDEX([10]ORC!B:E,MATCH(E60,[10]ORC!D:D,0),1))</f>
        <v>#VALUE!</v>
      </c>
      <c r="E60" s="210" t="e" vm="1">
        <f t="shared" ca="1" si="6"/>
        <v>#VALUE!</v>
      </c>
      <c r="F60" s="211" t="e" vm="1">
        <f ca="1">IFERROR(INDEX([10]ORC!B:E,MATCH(E60,[10]ORC!D:D,0),4),INDEX([10]ORC!B:E,MATCH(E60,[10]ORC!D:D,0),4))</f>
        <v>#VALUE!</v>
      </c>
      <c r="G60" s="212" t="e">
        <f ca="1">SUMIF([10]ORC!B:J,D60,[10]ORC!G:G)</f>
        <v>#VALUE!</v>
      </c>
      <c r="H60" s="213">
        <f t="shared" ca="1" si="7"/>
        <v>0</v>
      </c>
      <c r="I60" s="214">
        <f t="shared" ca="1" si="3"/>
        <v>0</v>
      </c>
      <c r="J60" s="215">
        <f t="shared" ca="1" si="4"/>
        <v>0.99999999999999967</v>
      </c>
      <c r="K60" s="216" t="str">
        <f t="shared" ca="1" si="5"/>
        <v>C</v>
      </c>
    </row>
    <row r="61" spans="1:14" ht="36" customHeight="1">
      <c r="B61" s="207">
        <f>SUMIF(ORC!E:E,A61,ORC!K:K)+SUMIF(ADM_CANT_MOB!D:D,ABC!A61,ADM_CANT_MOB!I:I)</f>
        <v>0</v>
      </c>
      <c r="C61" s="208">
        <f t="shared" si="2"/>
        <v>54</v>
      </c>
      <c r="D61" s="209" t="e" vm="1">
        <f ca="1">IFERROR(INDEX([10]ORC!B:E,MATCH(E61,[10]ORC!D:D,0),1),INDEX([10]ORC!B:E,MATCH(E61,[10]ORC!D:D,0),1))</f>
        <v>#VALUE!</v>
      </c>
      <c r="E61" s="210" t="e" vm="1">
        <f t="shared" ca="1" si="6"/>
        <v>#VALUE!</v>
      </c>
      <c r="F61" s="211" t="e" vm="1">
        <f ca="1">IFERROR(INDEX([10]ORC!B:E,MATCH(E61,[10]ORC!D:D,0),4),INDEX([10]ORC!B:E,MATCH(E61,[10]ORC!D:D,0),4))</f>
        <v>#VALUE!</v>
      </c>
      <c r="G61" s="212" t="e">
        <f ca="1">SUMIF([10]ORC!B:J,D61,[10]ORC!G:G)</f>
        <v>#VALUE!</v>
      </c>
      <c r="H61" s="213">
        <f t="shared" ca="1" si="7"/>
        <v>0</v>
      </c>
      <c r="I61" s="214">
        <f t="shared" ca="1" si="3"/>
        <v>0</v>
      </c>
      <c r="J61" s="215">
        <f t="shared" ca="1" si="4"/>
        <v>0.99999999999999967</v>
      </c>
      <c r="K61" s="216" t="str">
        <f t="shared" ca="1" si="5"/>
        <v>C</v>
      </c>
    </row>
    <row r="62" spans="1:14" ht="36" customHeight="1">
      <c r="B62" s="207">
        <f>SUMIF(ORC!E:E,A62,ORC!K:K)+SUMIF(ADM_CANT_MOB!D:D,ABC!A62,ADM_CANT_MOB!I:I)</f>
        <v>0</v>
      </c>
      <c r="C62" s="208">
        <f t="shared" si="2"/>
        <v>55</v>
      </c>
      <c r="D62" s="209" t="e" vm="1">
        <f ca="1">IFERROR(INDEX([10]ORC!B:E,MATCH(E62,[10]ORC!D:D,0),1),INDEX([10]ORC!B:E,MATCH(E62,[10]ORC!D:D,0),1))</f>
        <v>#VALUE!</v>
      </c>
      <c r="E62" s="210" t="e" vm="1">
        <f t="shared" ca="1" si="6"/>
        <v>#VALUE!</v>
      </c>
      <c r="F62" s="211" t="e" vm="1">
        <f ca="1">IFERROR(INDEX([10]ORC!B:E,MATCH(E62,[10]ORC!D:D,0),4),INDEX([10]ORC!B:E,MATCH(E62,[10]ORC!D:D,0),4))</f>
        <v>#VALUE!</v>
      </c>
      <c r="G62" s="212" t="e">
        <f ca="1">SUMIF([10]ORC!B:J,D62,[10]ORC!G:G)</f>
        <v>#VALUE!</v>
      </c>
      <c r="H62" s="213">
        <f t="shared" ca="1" si="7"/>
        <v>0</v>
      </c>
      <c r="I62" s="214">
        <f t="shared" ca="1" si="3"/>
        <v>0</v>
      </c>
      <c r="J62" s="215">
        <f t="shared" ca="1" si="4"/>
        <v>0.99999999999999967</v>
      </c>
      <c r="K62" s="216" t="str">
        <f t="shared" ca="1" si="5"/>
        <v>C</v>
      </c>
    </row>
    <row r="63" spans="1:14" ht="36" customHeight="1">
      <c r="B63" s="207">
        <f>SUMIF(ORC!E:E,A63,ORC!K:K)+SUMIF(ADM_CANT_MOB!D:D,ABC!A63,ADM_CANT_MOB!I:I)</f>
        <v>0</v>
      </c>
      <c r="C63" s="208">
        <f t="shared" si="2"/>
        <v>56</v>
      </c>
      <c r="D63" s="209" t="e" vm="1">
        <f ca="1">IFERROR(INDEX([10]ORC!B:E,MATCH(E63,[10]ORC!D:D,0),1),INDEX([10]ORC!B:E,MATCH(E63,[10]ORC!D:D,0),1))</f>
        <v>#VALUE!</v>
      </c>
      <c r="E63" s="210" t="e" vm="1">
        <f t="shared" ca="1" si="6"/>
        <v>#VALUE!</v>
      </c>
      <c r="F63" s="211" t="e" vm="1">
        <f ca="1">IFERROR(INDEX([10]ORC!B:E,MATCH(E63,[10]ORC!D:D,0),4),INDEX([10]ORC!B:E,MATCH(E63,[10]ORC!D:D,0),4))</f>
        <v>#VALUE!</v>
      </c>
      <c r="G63" s="212" t="e">
        <f ca="1">SUMIF([10]ORC!B:J,D63,[10]ORC!G:G)</f>
        <v>#VALUE!</v>
      </c>
      <c r="H63" s="213">
        <f t="shared" ca="1" si="7"/>
        <v>0</v>
      </c>
      <c r="I63" s="214">
        <f t="shared" ca="1" si="3"/>
        <v>0</v>
      </c>
      <c r="J63" s="215">
        <f t="shared" ca="1" si="4"/>
        <v>0.99999999999999967</v>
      </c>
      <c r="K63" s="216" t="str">
        <f t="shared" ca="1" si="5"/>
        <v>C</v>
      </c>
    </row>
    <row r="64" spans="1:14" ht="36" customHeight="1">
      <c r="B64" s="207">
        <f>SUMIF(ORC!E:E,A64,ORC!K:K)+SUMIF(ADM_CANT_MOB!D:D,ABC!A64,ADM_CANT_MOB!I:I)</f>
        <v>0</v>
      </c>
      <c r="C64" s="208">
        <f t="shared" si="2"/>
        <v>57</v>
      </c>
      <c r="D64" s="209" t="e" vm="1">
        <f ca="1">IFERROR(INDEX([10]ORC!B:E,MATCH(E64,[10]ORC!D:D,0),1),INDEX([10]ORC!B:E,MATCH(E64,[10]ORC!D:D,0),1))</f>
        <v>#VALUE!</v>
      </c>
      <c r="E64" s="210" t="e" vm="1">
        <f t="shared" ca="1" si="6"/>
        <v>#VALUE!</v>
      </c>
      <c r="F64" s="211" t="e" vm="1">
        <f ca="1">IFERROR(INDEX([10]ORC!B:E,MATCH(E64,[10]ORC!D:D,0),4),INDEX([10]ORC!B:E,MATCH(E64,[10]ORC!D:D,0),4))</f>
        <v>#VALUE!</v>
      </c>
      <c r="G64" s="212" t="e">
        <f ca="1">SUMIF([10]ORC!B:J,D64,[10]ORC!G:G)</f>
        <v>#VALUE!</v>
      </c>
      <c r="H64" s="213">
        <f t="shared" ca="1" si="7"/>
        <v>0</v>
      </c>
      <c r="I64" s="214">
        <f t="shared" ca="1" si="3"/>
        <v>0</v>
      </c>
      <c r="J64" s="215">
        <f t="shared" ca="1" si="4"/>
        <v>0.99999999999999967</v>
      </c>
      <c r="K64" s="216" t="str">
        <f t="shared" ca="1" si="5"/>
        <v>C</v>
      </c>
    </row>
    <row r="65" spans="2:11" ht="36" customHeight="1">
      <c r="B65" s="207">
        <f>SUMIF(ORC!E:E,A65,ORC!K:K)+SUMIF(ADM_CANT_MOB!D:D,ABC!A65,ADM_CANT_MOB!I:I)</f>
        <v>0</v>
      </c>
      <c r="C65" s="208">
        <f t="shared" si="2"/>
        <v>58</v>
      </c>
      <c r="D65" s="209" t="e" vm="1">
        <f ca="1">IFERROR(INDEX([10]ORC!B:E,MATCH(E65,[10]ORC!D:D,0),1),INDEX([10]ORC!B:E,MATCH(E65,[10]ORC!D:D,0),1))</f>
        <v>#VALUE!</v>
      </c>
      <c r="E65" s="210" t="e" vm="1">
        <f t="shared" ca="1" si="6"/>
        <v>#VALUE!</v>
      </c>
      <c r="F65" s="211" t="e" vm="1">
        <f ca="1">IFERROR(INDEX([10]ORC!B:E,MATCH(E65,[10]ORC!D:D,0),4),INDEX([10]ORC!B:E,MATCH(E65,[10]ORC!D:D,0),4))</f>
        <v>#VALUE!</v>
      </c>
      <c r="G65" s="212" t="e">
        <f ca="1">SUMIF([10]ORC!B:J,D65,[10]ORC!G:G)</f>
        <v>#VALUE!</v>
      </c>
      <c r="H65" s="213">
        <f t="shared" ca="1" si="7"/>
        <v>0</v>
      </c>
      <c r="I65" s="214">
        <f t="shared" ca="1" si="3"/>
        <v>0</v>
      </c>
      <c r="J65" s="215">
        <f t="shared" ca="1" si="4"/>
        <v>0.99999999999999967</v>
      </c>
      <c r="K65" s="216" t="str">
        <f t="shared" ca="1" si="5"/>
        <v>C</v>
      </c>
    </row>
    <row r="66" spans="2:11" ht="36" customHeight="1">
      <c r="B66" s="207">
        <f>SUMIF(ORC!E:E,A66,ORC!K:K)+SUMIF(ADM_CANT_MOB!D:D,ABC!A66,ADM_CANT_MOB!I:I)</f>
        <v>0</v>
      </c>
      <c r="C66" s="208">
        <f t="shared" si="2"/>
        <v>59</v>
      </c>
      <c r="D66" s="209" t="e" vm="1">
        <f ca="1">IFERROR(INDEX([10]ORC!B:E,MATCH(E66,[10]ORC!D:D,0),1),INDEX([10]ORC!B:E,MATCH(E66,[10]ORC!D:D,0),1))</f>
        <v>#VALUE!</v>
      </c>
      <c r="E66" s="210" t="e" vm="1">
        <f t="shared" ca="1" si="6"/>
        <v>#VALUE!</v>
      </c>
      <c r="F66" s="211" t="e" vm="1">
        <f ca="1">IFERROR(INDEX([10]ORC!B:E,MATCH(E66,[10]ORC!D:D,0),4),INDEX([10]ORC!B:E,MATCH(E66,[10]ORC!D:D,0),4))</f>
        <v>#VALUE!</v>
      </c>
      <c r="G66" s="212" t="e">
        <f ca="1">SUMIF([10]ORC!B:J,D66,[10]ORC!G:G)</f>
        <v>#VALUE!</v>
      </c>
      <c r="H66" s="213">
        <f t="shared" ca="1" si="7"/>
        <v>0</v>
      </c>
      <c r="I66" s="214">
        <f t="shared" ca="1" si="3"/>
        <v>0</v>
      </c>
      <c r="J66" s="215">
        <f t="shared" ca="1" si="4"/>
        <v>0.99999999999999967</v>
      </c>
      <c r="K66" s="216" t="str">
        <f t="shared" ca="1" si="5"/>
        <v>C</v>
      </c>
    </row>
    <row r="67" spans="2:11" ht="36" customHeight="1">
      <c r="B67" s="207">
        <f>SUMIF(ORC!E:E,A67,ORC!K:K)+SUMIF(ADM_CANT_MOB!D:D,ABC!A67,ADM_CANT_MOB!I:I)</f>
        <v>0</v>
      </c>
      <c r="C67" s="208">
        <f t="shared" si="2"/>
        <v>60</v>
      </c>
      <c r="D67" s="209" t="e" vm="1">
        <f ca="1">IFERROR(INDEX([10]ORC!B:E,MATCH(E67,[10]ORC!D:D,0),1),INDEX([10]ORC!B:E,MATCH(E67,[10]ORC!D:D,0),1))</f>
        <v>#VALUE!</v>
      </c>
      <c r="E67" s="210" t="e" vm="1">
        <f t="shared" ca="1" si="6"/>
        <v>#VALUE!</v>
      </c>
      <c r="F67" s="211" t="e" vm="1">
        <f ca="1">IFERROR(INDEX([10]ORC!B:E,MATCH(E67,[10]ORC!D:D,0),4),INDEX([10]ORC!B:E,MATCH(E67,[10]ORC!D:D,0),4))</f>
        <v>#VALUE!</v>
      </c>
      <c r="G67" s="212" t="e">
        <f ca="1">SUMIF([10]ORC!B:J,D67,[10]ORC!G:G)</f>
        <v>#VALUE!</v>
      </c>
      <c r="H67" s="213">
        <f t="shared" ca="1" si="7"/>
        <v>0</v>
      </c>
      <c r="I67" s="214">
        <f t="shared" ca="1" si="3"/>
        <v>0</v>
      </c>
      <c r="J67" s="215">
        <f t="shared" ca="1" si="4"/>
        <v>0.99999999999999967</v>
      </c>
      <c r="K67" s="216" t="str">
        <f t="shared" ca="1" si="5"/>
        <v>C</v>
      </c>
    </row>
    <row r="68" spans="2:11" ht="36" customHeight="1">
      <c r="B68" s="207">
        <f>SUMIF(ORC!E:E,A68,ORC!K:K)+SUMIF(ADM_CANT_MOB!D:D,ABC!A68,ADM_CANT_MOB!I:I)</f>
        <v>0</v>
      </c>
      <c r="C68" s="208">
        <f t="shared" si="2"/>
        <v>61</v>
      </c>
      <c r="D68" s="209" t="e" vm="1">
        <f ca="1">IFERROR(INDEX([10]ORC!B:E,MATCH(E68,[10]ORC!D:D,0),1),INDEX([10]ORC!B:E,MATCH(E68,[10]ORC!D:D,0),1))</f>
        <v>#VALUE!</v>
      </c>
      <c r="E68" s="210" t="e" vm="1">
        <f t="shared" ca="1" si="6"/>
        <v>#VALUE!</v>
      </c>
      <c r="F68" s="211" t="e" vm="1">
        <f ca="1">IFERROR(INDEX([10]ORC!B:E,MATCH(E68,[10]ORC!D:D,0),4),INDEX([10]ORC!B:E,MATCH(E68,[10]ORC!D:D,0),4))</f>
        <v>#VALUE!</v>
      </c>
      <c r="G68" s="212" t="e">
        <f ca="1">SUMIF([10]ORC!B:J,D68,[10]ORC!G:G)</f>
        <v>#VALUE!</v>
      </c>
      <c r="H68" s="213">
        <f t="shared" ca="1" si="7"/>
        <v>0</v>
      </c>
      <c r="I68" s="214">
        <f t="shared" ca="1" si="3"/>
        <v>0</v>
      </c>
      <c r="J68" s="215">
        <f t="shared" ca="1" si="4"/>
        <v>0.99999999999999967</v>
      </c>
      <c r="K68" s="216" t="str">
        <f t="shared" ca="1" si="5"/>
        <v>C</v>
      </c>
    </row>
    <row r="69" spans="2:11" ht="36" customHeight="1">
      <c r="B69" s="207">
        <f>SUMIF(ORC!E:E,A69,ORC!K:K)+SUMIF(ADM_CANT_MOB!D:D,ABC!A69,ADM_CANT_MOB!I:I)</f>
        <v>0</v>
      </c>
      <c r="C69" s="208">
        <f t="shared" si="2"/>
        <v>62</v>
      </c>
      <c r="D69" s="209" t="e" vm="1">
        <f ca="1">IFERROR(INDEX([10]ORC!B:E,MATCH(E69,[10]ORC!D:D,0),1),INDEX([10]ORC!B:E,MATCH(E69,[10]ORC!D:D,0),1))</f>
        <v>#VALUE!</v>
      </c>
      <c r="E69" s="210" t="e" vm="1">
        <f t="shared" ca="1" si="6"/>
        <v>#VALUE!</v>
      </c>
      <c r="F69" s="211" t="e" vm="1">
        <f ca="1">IFERROR(INDEX([10]ORC!B:E,MATCH(E69,[10]ORC!D:D,0),4),INDEX([10]ORC!B:E,MATCH(E69,[10]ORC!D:D,0),4))</f>
        <v>#VALUE!</v>
      </c>
      <c r="G69" s="212" t="e">
        <f ca="1">SUMIF([10]ORC!B:J,D69,[10]ORC!G:G)</f>
        <v>#VALUE!</v>
      </c>
      <c r="H69" s="213">
        <f t="shared" ca="1" si="7"/>
        <v>0</v>
      </c>
      <c r="I69" s="214">
        <f t="shared" ca="1" si="3"/>
        <v>0</v>
      </c>
      <c r="J69" s="215">
        <f t="shared" ca="1" si="4"/>
        <v>0.99999999999999967</v>
      </c>
      <c r="K69" s="216" t="str">
        <f t="shared" ca="1" si="5"/>
        <v>C</v>
      </c>
    </row>
    <row r="70" spans="2:11" ht="36" customHeight="1">
      <c r="B70" s="207">
        <f>SUMIF(ORC!E:E,A70,ORC!K:K)+SUMIF(ADM_CANT_MOB!D:D,ABC!A70,ADM_CANT_MOB!I:I)</f>
        <v>0</v>
      </c>
      <c r="C70" s="208">
        <f t="shared" si="2"/>
        <v>63</v>
      </c>
      <c r="D70" s="209" t="e" vm="1">
        <f ca="1">IFERROR(INDEX([10]ORC!B:E,MATCH(E70,[10]ORC!D:D,0),1),INDEX([10]ORC!B:E,MATCH(E70,[10]ORC!D:D,0),1))</f>
        <v>#VALUE!</v>
      </c>
      <c r="E70" s="210" t="e" vm="1">
        <f t="shared" ca="1" si="6"/>
        <v>#VALUE!</v>
      </c>
      <c r="F70" s="211" t="e" vm="1">
        <f ca="1">IFERROR(INDEX([10]ORC!B:E,MATCH(E70,[10]ORC!D:D,0),4),INDEX([10]ORC!B:E,MATCH(E70,[10]ORC!D:D,0),4))</f>
        <v>#VALUE!</v>
      </c>
      <c r="G70" s="212" t="e">
        <f ca="1">SUMIF([10]ORC!B:J,D70,[10]ORC!G:G)</f>
        <v>#VALUE!</v>
      </c>
      <c r="H70" s="213">
        <f t="shared" ca="1" si="7"/>
        <v>0</v>
      </c>
      <c r="I70" s="214">
        <f t="shared" ca="1" si="3"/>
        <v>0</v>
      </c>
      <c r="J70" s="215">
        <f t="shared" ca="1" si="4"/>
        <v>0.99999999999999967</v>
      </c>
      <c r="K70" s="216" t="str">
        <f t="shared" ca="1" si="5"/>
        <v>C</v>
      </c>
    </row>
    <row r="71" spans="2:11" ht="36" customHeight="1">
      <c r="B71" s="207">
        <f>SUMIF(ORC!E:E,A71,ORC!K:K)+SUMIF(ADM_CANT_MOB!D:D,ABC!A71,ADM_CANT_MOB!I:I)</f>
        <v>0</v>
      </c>
      <c r="C71" s="208">
        <f t="shared" si="2"/>
        <v>64</v>
      </c>
      <c r="D71" s="209" t="e" vm="1">
        <f ca="1">IFERROR(INDEX([10]ORC!B:E,MATCH(E71,[10]ORC!D:D,0),1),INDEX([10]ORC!B:E,MATCH(E71,[10]ORC!D:D,0),1))</f>
        <v>#VALUE!</v>
      </c>
      <c r="E71" s="210" t="e" vm="1">
        <f t="shared" ca="1" si="6"/>
        <v>#VALUE!</v>
      </c>
      <c r="F71" s="211" t="e" vm="1">
        <f ca="1">IFERROR(INDEX([10]ORC!B:E,MATCH(E71,[10]ORC!D:D,0),4),INDEX([10]ORC!B:E,MATCH(E71,[10]ORC!D:D,0),4))</f>
        <v>#VALUE!</v>
      </c>
      <c r="G71" s="212" t="e">
        <f ca="1">SUMIF([10]ORC!B:J,D71,[10]ORC!G:G)</f>
        <v>#VALUE!</v>
      </c>
      <c r="H71" s="213">
        <f t="shared" ca="1" si="7"/>
        <v>0</v>
      </c>
      <c r="I71" s="214">
        <f t="shared" ca="1" si="3"/>
        <v>0</v>
      </c>
      <c r="J71" s="215">
        <f t="shared" ca="1" si="4"/>
        <v>0.99999999999999967</v>
      </c>
      <c r="K71" s="216" t="str">
        <f t="shared" ca="1" si="5"/>
        <v>C</v>
      </c>
    </row>
    <row r="72" spans="2:11" ht="36" customHeight="1">
      <c r="B72" s="207">
        <f>SUMIF(ORC!E:E,A72,ORC!K:K)+SUMIF(ADM_CANT_MOB!D:D,ABC!A72,ADM_CANT_MOB!I:I)</f>
        <v>0</v>
      </c>
      <c r="C72" s="208">
        <f t="shared" si="2"/>
        <v>65</v>
      </c>
      <c r="D72" s="209" t="e" vm="1">
        <f ca="1">IFERROR(INDEX([10]ORC!B:E,MATCH(E72,[10]ORC!D:D,0),1),INDEX([10]ORC!B:E,MATCH(E72,[10]ORC!D:D,0),1))</f>
        <v>#VALUE!</v>
      </c>
      <c r="E72" s="210" t="e" vm="1">
        <f t="shared" ref="E72:E103" ca="1" si="8">INDEX(A:B,MATCH(LARGE(B:B,ROW()-7),B:B,0),1)</f>
        <v>#VALUE!</v>
      </c>
      <c r="F72" s="211" t="e" vm="1">
        <f ca="1">IFERROR(INDEX([10]ORC!B:E,MATCH(E72,[10]ORC!D:D,0),4),INDEX([10]ORC!B:E,MATCH(E72,[10]ORC!D:D,0),4))</f>
        <v>#VALUE!</v>
      </c>
      <c r="G72" s="212" t="e">
        <f ca="1">SUMIF([10]ORC!B:J,D72,[10]ORC!G:G)</f>
        <v>#VALUE!</v>
      </c>
      <c r="H72" s="213">
        <f t="shared" ref="H72:H103" ca="1" si="9">LARGE(B:B,ROW()-7)</f>
        <v>0</v>
      </c>
      <c r="I72" s="214">
        <f t="shared" ca="1" si="3"/>
        <v>0</v>
      </c>
      <c r="J72" s="215">
        <f t="shared" ca="1" si="4"/>
        <v>0.99999999999999967</v>
      </c>
      <c r="K72" s="216" t="str">
        <f t="shared" ca="1" si="5"/>
        <v>C</v>
      </c>
    </row>
    <row r="73" spans="2:11" ht="36" customHeight="1">
      <c r="B73" s="207">
        <f>SUMIF(ORC!E:E,A73,ORC!K:K)+SUMIF(ADM_CANT_MOB!D:D,ABC!A73,ADM_CANT_MOB!I:I)</f>
        <v>0</v>
      </c>
      <c r="C73" s="208">
        <f t="shared" ref="C73:C136" si="10">C72+1</f>
        <v>66</v>
      </c>
      <c r="D73" s="209" t="e" vm="1">
        <f ca="1">IFERROR(INDEX([10]ORC!B:E,MATCH(E73,[10]ORC!D:D,0),1),INDEX([10]ORC!B:E,MATCH(E73,[10]ORC!D:D,0),1))</f>
        <v>#VALUE!</v>
      </c>
      <c r="E73" s="210" t="e" vm="1">
        <f t="shared" ca="1" si="8"/>
        <v>#VALUE!</v>
      </c>
      <c r="F73" s="211" t="e" vm="1">
        <f ca="1">IFERROR(INDEX([10]ORC!B:E,MATCH(E73,[10]ORC!D:D,0),4),INDEX([10]ORC!B:E,MATCH(E73,[10]ORC!D:D,0),4))</f>
        <v>#VALUE!</v>
      </c>
      <c r="G73" s="212" t="e">
        <f ca="1">SUMIF([10]ORC!B:J,D73,[10]ORC!G:G)</f>
        <v>#VALUE!</v>
      </c>
      <c r="H73" s="213">
        <f t="shared" ca="1" si="9"/>
        <v>0</v>
      </c>
      <c r="I73" s="214">
        <f t="shared" ref="I73:I136" ca="1" si="11">H73/$K$5</f>
        <v>0</v>
      </c>
      <c r="J73" s="215">
        <f t="shared" ref="J73:J136" ca="1" si="12">I73+J72</f>
        <v>0.99999999999999967</v>
      </c>
      <c r="K73" s="216" t="str">
        <f t="shared" ref="K73:K136" ca="1" si="13">IF(J73&lt;0.8,"A",IF(J73&lt;0.95,"B","C"))</f>
        <v>C</v>
      </c>
    </row>
    <row r="74" spans="2:11" ht="36" customHeight="1">
      <c r="B74" s="207">
        <f>SUMIF(ORC!E:E,A74,ORC!K:K)+SUMIF(ADM_CANT_MOB!D:D,ABC!A74,ADM_CANT_MOB!I:I)</f>
        <v>0</v>
      </c>
      <c r="C74" s="208">
        <f t="shared" si="10"/>
        <v>67</v>
      </c>
      <c r="D74" s="209" t="e" vm="1">
        <f ca="1">IFERROR(INDEX([10]ORC!B:E,MATCH(E74,[10]ORC!D:D,0),1),INDEX([10]ORC!B:E,MATCH(E74,[10]ORC!D:D,0),1))</f>
        <v>#VALUE!</v>
      </c>
      <c r="E74" s="210" t="e" vm="1">
        <f t="shared" ca="1" si="8"/>
        <v>#VALUE!</v>
      </c>
      <c r="F74" s="211" t="e" vm="1">
        <f ca="1">IFERROR(INDEX([10]ORC!B:E,MATCH(E74,[10]ORC!D:D,0),4),INDEX([10]ORC!B:E,MATCH(E74,[10]ORC!D:D,0),4))</f>
        <v>#VALUE!</v>
      </c>
      <c r="G74" s="212" t="e">
        <f ca="1">SUMIF([10]ORC!B:J,D74,[10]ORC!G:G)</f>
        <v>#VALUE!</v>
      </c>
      <c r="H74" s="213">
        <f t="shared" ca="1" si="9"/>
        <v>0</v>
      </c>
      <c r="I74" s="214">
        <f t="shared" ca="1" si="11"/>
        <v>0</v>
      </c>
      <c r="J74" s="215">
        <f t="shared" ca="1" si="12"/>
        <v>0.99999999999999967</v>
      </c>
      <c r="K74" s="216" t="str">
        <f t="shared" ca="1" si="13"/>
        <v>C</v>
      </c>
    </row>
    <row r="75" spans="2:11" ht="36" customHeight="1">
      <c r="B75" s="207">
        <f>SUMIF(ORC!E:E,A75,ORC!K:K)+SUMIF(ADM_CANT_MOB!D:D,ABC!A75,ADM_CANT_MOB!I:I)</f>
        <v>0</v>
      </c>
      <c r="C75" s="208">
        <f t="shared" si="10"/>
        <v>68</v>
      </c>
      <c r="D75" s="209" t="e" vm="1">
        <f ca="1">IFERROR(INDEX([10]ORC!B:E,MATCH(E75,[10]ORC!D:D,0),1),INDEX([10]ORC!B:E,MATCH(E75,[10]ORC!D:D,0),1))</f>
        <v>#VALUE!</v>
      </c>
      <c r="E75" s="210" t="e" vm="1">
        <f t="shared" ca="1" si="8"/>
        <v>#VALUE!</v>
      </c>
      <c r="F75" s="211" t="e" vm="1">
        <f ca="1">IFERROR(INDEX([10]ORC!B:E,MATCH(E75,[10]ORC!D:D,0),4),INDEX([10]ORC!B:E,MATCH(E75,[10]ORC!D:D,0),4))</f>
        <v>#VALUE!</v>
      </c>
      <c r="G75" s="212" t="e">
        <f ca="1">SUMIF([10]ORC!B:J,D75,[10]ORC!G:G)</f>
        <v>#VALUE!</v>
      </c>
      <c r="H75" s="213">
        <f t="shared" ca="1" si="9"/>
        <v>0</v>
      </c>
      <c r="I75" s="214">
        <f t="shared" ca="1" si="11"/>
        <v>0</v>
      </c>
      <c r="J75" s="215">
        <f t="shared" ca="1" si="12"/>
        <v>0.99999999999999967</v>
      </c>
      <c r="K75" s="216" t="str">
        <f t="shared" ca="1" si="13"/>
        <v>C</v>
      </c>
    </row>
    <row r="76" spans="2:11" ht="36" customHeight="1">
      <c r="B76" s="207">
        <f>SUMIF(ORC!E:E,A76,ORC!K:K)+SUMIF(ADM_CANT_MOB!D:D,ABC!A76,ADM_CANT_MOB!I:I)</f>
        <v>0</v>
      </c>
      <c r="C76" s="208">
        <f t="shared" si="10"/>
        <v>69</v>
      </c>
      <c r="D76" s="209" t="e" vm="1">
        <f ca="1">IFERROR(INDEX([10]ORC!B:E,MATCH(E76,[10]ORC!D:D,0),1),INDEX([10]ORC!B:E,MATCH(E76,[10]ORC!D:D,0),1))</f>
        <v>#VALUE!</v>
      </c>
      <c r="E76" s="210" t="e" vm="1">
        <f t="shared" ca="1" si="8"/>
        <v>#VALUE!</v>
      </c>
      <c r="F76" s="211" t="e" vm="1">
        <f ca="1">IFERROR(INDEX([10]ORC!B:E,MATCH(E76,[10]ORC!D:D,0),4),INDEX([10]ORC!B:E,MATCH(E76,[10]ORC!D:D,0),4))</f>
        <v>#VALUE!</v>
      </c>
      <c r="G76" s="212" t="e">
        <f ca="1">SUMIF([10]ORC!B:J,D76,[10]ORC!G:G)</f>
        <v>#VALUE!</v>
      </c>
      <c r="H76" s="213">
        <f t="shared" ca="1" si="9"/>
        <v>0</v>
      </c>
      <c r="I76" s="214">
        <f t="shared" ca="1" si="11"/>
        <v>0</v>
      </c>
      <c r="J76" s="215">
        <f t="shared" ca="1" si="12"/>
        <v>0.99999999999999967</v>
      </c>
      <c r="K76" s="216" t="str">
        <f t="shared" ca="1" si="13"/>
        <v>C</v>
      </c>
    </row>
    <row r="77" spans="2:11" ht="36" customHeight="1">
      <c r="B77" s="207">
        <f>SUMIF(ORC!E:E,A77,ORC!K:K)+SUMIF(ADM_CANT_MOB!D:D,ABC!A77,ADM_CANT_MOB!I:I)</f>
        <v>0</v>
      </c>
      <c r="C77" s="208">
        <f t="shared" si="10"/>
        <v>70</v>
      </c>
      <c r="D77" s="209" t="e" vm="1">
        <f ca="1">IFERROR(INDEX([10]ORC!B:E,MATCH(E77,[10]ORC!D:D,0),1),INDEX([10]ORC!B:E,MATCH(E77,[10]ORC!D:D,0),1))</f>
        <v>#VALUE!</v>
      </c>
      <c r="E77" s="210" t="e" vm="1">
        <f t="shared" ca="1" si="8"/>
        <v>#VALUE!</v>
      </c>
      <c r="F77" s="211" t="e" vm="1">
        <f ca="1">IFERROR(INDEX([10]ORC!B:E,MATCH(E77,[10]ORC!D:D,0),4),INDEX([10]ORC!B:E,MATCH(E77,[10]ORC!D:D,0),4))</f>
        <v>#VALUE!</v>
      </c>
      <c r="G77" s="212" t="e">
        <f ca="1">SUMIF([10]ORC!B:J,D77,[10]ORC!G:G)</f>
        <v>#VALUE!</v>
      </c>
      <c r="H77" s="213">
        <f t="shared" ca="1" si="9"/>
        <v>0</v>
      </c>
      <c r="I77" s="214">
        <f t="shared" ca="1" si="11"/>
        <v>0</v>
      </c>
      <c r="J77" s="215">
        <f t="shared" ca="1" si="12"/>
        <v>0.99999999999999967</v>
      </c>
      <c r="K77" s="216" t="str">
        <f t="shared" ca="1" si="13"/>
        <v>C</v>
      </c>
    </row>
    <row r="78" spans="2:11" ht="36" customHeight="1">
      <c r="B78" s="207">
        <f>SUMIF(ORC!E:E,A78,ORC!K:K)+SUMIF(ADM_CANT_MOB!D:D,ABC!A78,ADM_CANT_MOB!I:I)</f>
        <v>0</v>
      </c>
      <c r="C78" s="208">
        <f t="shared" si="10"/>
        <v>71</v>
      </c>
      <c r="D78" s="209" t="e" vm="1">
        <f ca="1">IFERROR(INDEX([10]ORC!B:E,MATCH(E78,[10]ORC!D:D,0),1),INDEX([10]ORC!B:E,MATCH(E78,[10]ORC!D:D,0),1))</f>
        <v>#VALUE!</v>
      </c>
      <c r="E78" s="210" t="e" vm="1">
        <f t="shared" ca="1" si="8"/>
        <v>#VALUE!</v>
      </c>
      <c r="F78" s="211" t="e" vm="1">
        <f ca="1">IFERROR(INDEX([10]ORC!B:E,MATCH(E78,[10]ORC!D:D,0),4),INDEX([10]ORC!B:E,MATCH(E78,[10]ORC!D:D,0),4))</f>
        <v>#VALUE!</v>
      </c>
      <c r="G78" s="212" t="e">
        <f ca="1">SUMIF([10]ORC!B:J,D78,[10]ORC!G:G)</f>
        <v>#VALUE!</v>
      </c>
      <c r="H78" s="213">
        <f t="shared" ca="1" si="9"/>
        <v>0</v>
      </c>
      <c r="I78" s="214">
        <f t="shared" ca="1" si="11"/>
        <v>0</v>
      </c>
      <c r="J78" s="215">
        <f t="shared" ca="1" si="12"/>
        <v>0.99999999999999967</v>
      </c>
      <c r="K78" s="216" t="str">
        <f t="shared" ca="1" si="13"/>
        <v>C</v>
      </c>
    </row>
    <row r="79" spans="2:11" ht="36" customHeight="1">
      <c r="B79" s="207">
        <f>SUMIF(ORC!E:E,A79,ORC!K:K)+SUMIF(ADM_CANT_MOB!D:D,ABC!A79,ADM_CANT_MOB!I:I)</f>
        <v>0</v>
      </c>
      <c r="C79" s="208">
        <f t="shared" si="10"/>
        <v>72</v>
      </c>
      <c r="D79" s="209" t="e" vm="1">
        <f ca="1">IFERROR(INDEX([10]ORC!B:E,MATCH(E79,[10]ORC!D:D,0),1),INDEX([10]ORC!B:E,MATCH(E79,[10]ORC!D:D,0),1))</f>
        <v>#VALUE!</v>
      </c>
      <c r="E79" s="210" t="e" vm="1">
        <f t="shared" ca="1" si="8"/>
        <v>#VALUE!</v>
      </c>
      <c r="F79" s="211" t="e" vm="1">
        <f ca="1">IFERROR(INDEX([10]ORC!B:E,MATCH(E79,[10]ORC!D:D,0),4),INDEX([10]ORC!B:E,MATCH(E79,[10]ORC!D:D,0),4))</f>
        <v>#VALUE!</v>
      </c>
      <c r="G79" s="212" t="e">
        <f ca="1">SUMIF([10]ORC!B:J,D79,[10]ORC!G:G)</f>
        <v>#VALUE!</v>
      </c>
      <c r="H79" s="213">
        <f t="shared" ca="1" si="9"/>
        <v>0</v>
      </c>
      <c r="I79" s="214">
        <f t="shared" ca="1" si="11"/>
        <v>0</v>
      </c>
      <c r="J79" s="215">
        <f t="shared" ca="1" si="12"/>
        <v>0.99999999999999967</v>
      </c>
      <c r="K79" s="216" t="str">
        <f t="shared" ca="1" si="13"/>
        <v>C</v>
      </c>
    </row>
    <row r="80" spans="2:11" ht="36" customHeight="1">
      <c r="B80" s="207">
        <f>SUMIF(ORC!E:E,A80,ORC!K:K)+SUMIF(ADM_CANT_MOB!D:D,ABC!A80,ADM_CANT_MOB!I:I)</f>
        <v>0</v>
      </c>
      <c r="C80" s="208">
        <f t="shared" si="10"/>
        <v>73</v>
      </c>
      <c r="D80" s="209" t="e" vm="1">
        <f ca="1">IFERROR(INDEX([10]ORC!B:E,MATCH(E80,[10]ORC!D:D,0),1),INDEX([10]ORC!B:E,MATCH(E80,[10]ORC!D:D,0),1))</f>
        <v>#VALUE!</v>
      </c>
      <c r="E80" s="210" t="e" vm="1">
        <f t="shared" ca="1" si="8"/>
        <v>#VALUE!</v>
      </c>
      <c r="F80" s="211" t="e" vm="1">
        <f ca="1">IFERROR(INDEX([10]ORC!B:E,MATCH(E80,[10]ORC!D:D,0),4),INDEX([10]ORC!B:E,MATCH(E80,[10]ORC!D:D,0),4))</f>
        <v>#VALUE!</v>
      </c>
      <c r="G80" s="212" t="e">
        <f ca="1">SUMIF([10]ORC!B:J,D80,[10]ORC!G:G)</f>
        <v>#VALUE!</v>
      </c>
      <c r="H80" s="213">
        <f t="shared" ca="1" si="9"/>
        <v>0</v>
      </c>
      <c r="I80" s="214">
        <f t="shared" ca="1" si="11"/>
        <v>0</v>
      </c>
      <c r="J80" s="215">
        <f t="shared" ca="1" si="12"/>
        <v>0.99999999999999967</v>
      </c>
      <c r="K80" s="216" t="str">
        <f t="shared" ca="1" si="13"/>
        <v>C</v>
      </c>
    </row>
    <row r="81" spans="2:11" ht="36" customHeight="1">
      <c r="B81" s="207">
        <f>SUMIF(ORC!E:E,A81,ORC!K:K)+SUMIF(ADM_CANT_MOB!D:D,ABC!A81,ADM_CANT_MOB!I:I)</f>
        <v>0</v>
      </c>
      <c r="C81" s="208">
        <f t="shared" si="10"/>
        <v>74</v>
      </c>
      <c r="D81" s="209" t="e" vm="1">
        <f ca="1">IFERROR(INDEX([10]ORC!B:E,MATCH(E81,[10]ORC!D:D,0),1),INDEX([10]ORC!B:E,MATCH(E81,[10]ORC!D:D,0),1))</f>
        <v>#VALUE!</v>
      </c>
      <c r="E81" s="210" t="e" vm="1">
        <f t="shared" ca="1" si="8"/>
        <v>#VALUE!</v>
      </c>
      <c r="F81" s="211" t="e" vm="1">
        <f ca="1">IFERROR(INDEX([10]ORC!B:E,MATCH(E81,[10]ORC!D:D,0),4),INDEX([10]ORC!B:E,MATCH(E81,[10]ORC!D:D,0),4))</f>
        <v>#VALUE!</v>
      </c>
      <c r="G81" s="212" t="e">
        <f ca="1">SUMIF([10]ORC!B:J,D81,[10]ORC!G:G)</f>
        <v>#VALUE!</v>
      </c>
      <c r="H81" s="213">
        <f t="shared" ca="1" si="9"/>
        <v>0</v>
      </c>
      <c r="I81" s="214">
        <f t="shared" ca="1" si="11"/>
        <v>0</v>
      </c>
      <c r="J81" s="215">
        <f t="shared" ca="1" si="12"/>
        <v>0.99999999999999967</v>
      </c>
      <c r="K81" s="216" t="str">
        <f t="shared" ca="1" si="13"/>
        <v>C</v>
      </c>
    </row>
    <row r="82" spans="2:11" ht="36" customHeight="1">
      <c r="B82" s="207">
        <f>SUMIF(ORC!E:E,A82,ORC!K:K)+SUMIF(ADM_CANT_MOB!D:D,ABC!A82,ADM_CANT_MOB!I:I)</f>
        <v>0</v>
      </c>
      <c r="C82" s="208">
        <f t="shared" si="10"/>
        <v>75</v>
      </c>
      <c r="D82" s="209" t="e" vm="1">
        <f ca="1">IFERROR(INDEX([10]ORC!B:E,MATCH(E82,[10]ORC!D:D,0),1),INDEX([10]ORC!B:E,MATCH(E82,[10]ORC!D:D,0),1))</f>
        <v>#VALUE!</v>
      </c>
      <c r="E82" s="210" t="e" vm="1">
        <f t="shared" ca="1" si="8"/>
        <v>#VALUE!</v>
      </c>
      <c r="F82" s="211" t="e" vm="1">
        <f ca="1">IFERROR(INDEX([10]ORC!B:E,MATCH(E82,[10]ORC!D:D,0),4),INDEX([10]ORC!B:E,MATCH(E82,[10]ORC!D:D,0),4))</f>
        <v>#VALUE!</v>
      </c>
      <c r="G82" s="212" t="e">
        <f ca="1">SUMIF([10]ORC!B:J,D82,[10]ORC!G:G)</f>
        <v>#VALUE!</v>
      </c>
      <c r="H82" s="213">
        <f t="shared" ca="1" si="9"/>
        <v>0</v>
      </c>
      <c r="I82" s="214">
        <f t="shared" ca="1" si="11"/>
        <v>0</v>
      </c>
      <c r="J82" s="215">
        <f t="shared" ca="1" si="12"/>
        <v>0.99999999999999967</v>
      </c>
      <c r="K82" s="216" t="str">
        <f t="shared" ca="1" si="13"/>
        <v>C</v>
      </c>
    </row>
    <row r="83" spans="2:11" ht="36" customHeight="1">
      <c r="B83" s="207">
        <f>SUMIF(ORC!E:E,A83,ORC!K:K)+SUMIF(ADM_CANT_MOB!D:D,ABC!A83,ADM_CANT_MOB!I:I)</f>
        <v>0</v>
      </c>
      <c r="C83" s="208">
        <f t="shared" si="10"/>
        <v>76</v>
      </c>
      <c r="D83" s="209" t="e" vm="1">
        <f ca="1">IFERROR(INDEX([10]ORC!B:E,MATCH(E83,[10]ORC!D:D,0),1),INDEX([10]ORC!B:E,MATCH(E83,[10]ORC!D:D,0),1))</f>
        <v>#VALUE!</v>
      </c>
      <c r="E83" s="210" t="e" vm="1">
        <f t="shared" ca="1" si="8"/>
        <v>#VALUE!</v>
      </c>
      <c r="F83" s="211" t="e" vm="1">
        <f ca="1">IFERROR(INDEX([10]ORC!B:E,MATCH(E83,[10]ORC!D:D,0),4),INDEX([10]ORC!B:E,MATCH(E83,[10]ORC!D:D,0),4))</f>
        <v>#VALUE!</v>
      </c>
      <c r="G83" s="212" t="e">
        <f ca="1">SUMIF([10]ORC!B:J,D83,[10]ORC!G:G)</f>
        <v>#VALUE!</v>
      </c>
      <c r="H83" s="213">
        <f t="shared" ca="1" si="9"/>
        <v>0</v>
      </c>
      <c r="I83" s="214">
        <f t="shared" ca="1" si="11"/>
        <v>0</v>
      </c>
      <c r="J83" s="215">
        <f t="shared" ca="1" si="12"/>
        <v>0.99999999999999967</v>
      </c>
      <c r="K83" s="216" t="str">
        <f t="shared" ca="1" si="13"/>
        <v>C</v>
      </c>
    </row>
    <row r="84" spans="2:11" ht="36" customHeight="1">
      <c r="B84" s="207">
        <f>SUMIF(ORC!E:E,A84,ORC!K:K)+SUMIF(ADM_CANT_MOB!D:D,ABC!A84,ADM_CANT_MOB!I:I)</f>
        <v>0</v>
      </c>
      <c r="C84" s="208">
        <f t="shared" si="10"/>
        <v>77</v>
      </c>
      <c r="D84" s="209" t="e" vm="1">
        <f ca="1">IFERROR(INDEX([10]ORC!B:E,MATCH(E84,[10]ORC!D:D,0),1),INDEX([10]ORC!B:E,MATCH(E84,[10]ORC!D:D,0),1))</f>
        <v>#VALUE!</v>
      </c>
      <c r="E84" s="210" t="e" vm="1">
        <f t="shared" ca="1" si="8"/>
        <v>#VALUE!</v>
      </c>
      <c r="F84" s="211" t="e" vm="1">
        <f ca="1">IFERROR(INDEX([10]ORC!B:E,MATCH(E84,[10]ORC!D:D,0),4),INDEX([10]ORC!B:E,MATCH(E84,[10]ORC!D:D,0),4))</f>
        <v>#VALUE!</v>
      </c>
      <c r="G84" s="212" t="e">
        <f ca="1">SUMIF([10]ORC!B:J,D84,[10]ORC!G:G)</f>
        <v>#VALUE!</v>
      </c>
      <c r="H84" s="213">
        <f t="shared" ca="1" si="9"/>
        <v>0</v>
      </c>
      <c r="I84" s="214">
        <f t="shared" ca="1" si="11"/>
        <v>0</v>
      </c>
      <c r="J84" s="215">
        <f t="shared" ca="1" si="12"/>
        <v>0.99999999999999967</v>
      </c>
      <c r="K84" s="216" t="str">
        <f t="shared" ca="1" si="13"/>
        <v>C</v>
      </c>
    </row>
    <row r="85" spans="2:11" ht="36" customHeight="1">
      <c r="B85" s="207">
        <f>SUMIF(ORC!E:E,A85,ORC!K:K)+SUMIF(ADM_CANT_MOB!D:D,ABC!A85,ADM_CANT_MOB!I:I)</f>
        <v>0</v>
      </c>
      <c r="C85" s="208">
        <f t="shared" si="10"/>
        <v>78</v>
      </c>
      <c r="D85" s="209" t="e" vm="1">
        <f ca="1">IFERROR(INDEX([10]ORC!B:E,MATCH(E85,[10]ORC!D:D,0),1),INDEX([10]ORC!B:E,MATCH(E85,[10]ORC!D:D,0),1))</f>
        <v>#VALUE!</v>
      </c>
      <c r="E85" s="210" t="e" vm="1">
        <f t="shared" ca="1" si="8"/>
        <v>#VALUE!</v>
      </c>
      <c r="F85" s="211" t="e" vm="1">
        <f ca="1">IFERROR(INDEX([10]ORC!B:E,MATCH(E85,[10]ORC!D:D,0),4),INDEX([10]ORC!B:E,MATCH(E85,[10]ORC!D:D,0),4))</f>
        <v>#VALUE!</v>
      </c>
      <c r="G85" s="212" t="e">
        <f ca="1">SUMIF([10]ORC!B:J,D85,[10]ORC!G:G)</f>
        <v>#VALUE!</v>
      </c>
      <c r="H85" s="213">
        <f t="shared" ca="1" si="9"/>
        <v>0</v>
      </c>
      <c r="I85" s="214">
        <f t="shared" ca="1" si="11"/>
        <v>0</v>
      </c>
      <c r="J85" s="215">
        <f t="shared" ca="1" si="12"/>
        <v>0.99999999999999967</v>
      </c>
      <c r="K85" s="216" t="str">
        <f t="shared" ca="1" si="13"/>
        <v>C</v>
      </c>
    </row>
    <row r="86" spans="2:11" ht="36" customHeight="1">
      <c r="B86" s="207">
        <f>SUMIF(ORC!E:E,A86,ORC!K:K)+SUMIF(ADM_CANT_MOB!D:D,ABC!A86,ADM_CANT_MOB!I:I)</f>
        <v>0</v>
      </c>
      <c r="C86" s="208">
        <f t="shared" si="10"/>
        <v>79</v>
      </c>
      <c r="D86" s="209" t="e" vm="1">
        <f ca="1">IFERROR(INDEX([10]ORC!B:E,MATCH(E86,[10]ORC!D:D,0),1),INDEX([10]ORC!B:E,MATCH(E86,[10]ORC!D:D,0),1))</f>
        <v>#VALUE!</v>
      </c>
      <c r="E86" s="210" t="e" vm="1">
        <f t="shared" ca="1" si="8"/>
        <v>#VALUE!</v>
      </c>
      <c r="F86" s="211" t="e" vm="1">
        <f ca="1">IFERROR(INDEX([10]ORC!B:E,MATCH(E86,[10]ORC!D:D,0),4),INDEX([10]ORC!B:E,MATCH(E86,[10]ORC!D:D,0),4))</f>
        <v>#VALUE!</v>
      </c>
      <c r="G86" s="212" t="e">
        <f ca="1">SUMIF([10]ORC!B:J,D86,[10]ORC!G:G)</f>
        <v>#VALUE!</v>
      </c>
      <c r="H86" s="213">
        <f t="shared" ca="1" si="9"/>
        <v>0</v>
      </c>
      <c r="I86" s="214">
        <f t="shared" ca="1" si="11"/>
        <v>0</v>
      </c>
      <c r="J86" s="215">
        <f t="shared" ca="1" si="12"/>
        <v>0.99999999999999967</v>
      </c>
      <c r="K86" s="216" t="str">
        <f t="shared" ca="1" si="13"/>
        <v>C</v>
      </c>
    </row>
    <row r="87" spans="2:11" ht="36" customHeight="1">
      <c r="B87" s="207">
        <f>SUMIF(ORC!E:E,A87,ORC!K:K)+SUMIF(ADM_CANT_MOB!D:D,ABC!A87,ADM_CANT_MOB!I:I)</f>
        <v>0</v>
      </c>
      <c r="C87" s="208">
        <f t="shared" si="10"/>
        <v>80</v>
      </c>
      <c r="D87" s="209" t="e" vm="1">
        <f ca="1">IFERROR(INDEX([10]ORC!B:E,MATCH(E87,[10]ORC!D:D,0),1),INDEX([10]ORC!B:E,MATCH(E87,[10]ORC!D:D,0),1))</f>
        <v>#VALUE!</v>
      </c>
      <c r="E87" s="210" t="e" vm="1">
        <f t="shared" ca="1" si="8"/>
        <v>#VALUE!</v>
      </c>
      <c r="F87" s="211" t="e" vm="1">
        <f ca="1">IFERROR(INDEX([10]ORC!B:E,MATCH(E87,[10]ORC!D:D,0),4),INDEX([10]ORC!B:E,MATCH(E87,[10]ORC!D:D,0),4))</f>
        <v>#VALUE!</v>
      </c>
      <c r="G87" s="212" t="e">
        <f ca="1">SUMIF([10]ORC!B:J,D87,[10]ORC!G:G)</f>
        <v>#VALUE!</v>
      </c>
      <c r="H87" s="213">
        <f t="shared" ca="1" si="9"/>
        <v>0</v>
      </c>
      <c r="I87" s="214">
        <f t="shared" ca="1" si="11"/>
        <v>0</v>
      </c>
      <c r="J87" s="215">
        <f t="shared" ca="1" si="12"/>
        <v>0.99999999999999967</v>
      </c>
      <c r="K87" s="216" t="str">
        <f t="shared" ca="1" si="13"/>
        <v>C</v>
      </c>
    </row>
    <row r="88" spans="2:11" ht="36" customHeight="1">
      <c r="B88" s="207">
        <f>SUMIF(ORC!E:E,A88,ORC!K:K)+SUMIF(ADM_CANT_MOB!D:D,ABC!A88,ADM_CANT_MOB!I:I)</f>
        <v>0</v>
      </c>
      <c r="C88" s="208">
        <f t="shared" si="10"/>
        <v>81</v>
      </c>
      <c r="D88" s="209" t="e" vm="1">
        <f ca="1">IFERROR(INDEX([10]ORC!B:E,MATCH(E88,[10]ORC!D:D,0),1),INDEX([10]ORC!B:E,MATCH(E88,[10]ORC!D:D,0),1))</f>
        <v>#VALUE!</v>
      </c>
      <c r="E88" s="210" t="e" vm="1">
        <f t="shared" ca="1" si="8"/>
        <v>#VALUE!</v>
      </c>
      <c r="F88" s="211" t="e" vm="1">
        <f ca="1">IFERROR(INDEX([10]ORC!B:E,MATCH(E88,[10]ORC!D:D,0),4),INDEX([10]ORC!B:E,MATCH(E88,[10]ORC!D:D,0),4))</f>
        <v>#VALUE!</v>
      </c>
      <c r="G88" s="212" t="e">
        <f ca="1">SUMIF([10]ORC!B:J,D88,[10]ORC!G:G)</f>
        <v>#VALUE!</v>
      </c>
      <c r="H88" s="213">
        <f t="shared" ca="1" si="9"/>
        <v>0</v>
      </c>
      <c r="I88" s="214">
        <f t="shared" ca="1" si="11"/>
        <v>0</v>
      </c>
      <c r="J88" s="215">
        <f t="shared" ca="1" si="12"/>
        <v>0.99999999999999967</v>
      </c>
      <c r="K88" s="216" t="str">
        <f t="shared" ca="1" si="13"/>
        <v>C</v>
      </c>
    </row>
    <row r="89" spans="2:11" ht="36" customHeight="1">
      <c r="B89" s="207">
        <f>SUMIF(ORC!E:E,A89,ORC!K:K)+SUMIF(ADM_CANT_MOB!D:D,ABC!A89,ADM_CANT_MOB!I:I)</f>
        <v>0</v>
      </c>
      <c r="C89" s="208">
        <f t="shared" si="10"/>
        <v>82</v>
      </c>
      <c r="D89" s="209" t="e" vm="1">
        <f ca="1">IFERROR(INDEX([10]ORC!B:E,MATCH(E89,[10]ORC!D:D,0),1),INDEX([10]ORC!B:E,MATCH(E89,[10]ORC!D:D,0),1))</f>
        <v>#VALUE!</v>
      </c>
      <c r="E89" s="210" t="e" vm="1">
        <f t="shared" ca="1" si="8"/>
        <v>#VALUE!</v>
      </c>
      <c r="F89" s="211" t="e" vm="1">
        <f ca="1">IFERROR(INDEX([10]ORC!B:E,MATCH(E89,[10]ORC!D:D,0),4),INDEX([10]ORC!B:E,MATCH(E89,[10]ORC!D:D,0),4))</f>
        <v>#VALUE!</v>
      </c>
      <c r="G89" s="212" t="e">
        <f ca="1">SUMIF([10]ORC!B:J,D89,[10]ORC!G:G)</f>
        <v>#VALUE!</v>
      </c>
      <c r="H89" s="213">
        <f t="shared" ca="1" si="9"/>
        <v>0</v>
      </c>
      <c r="I89" s="214">
        <f t="shared" ca="1" si="11"/>
        <v>0</v>
      </c>
      <c r="J89" s="215">
        <f t="shared" ca="1" si="12"/>
        <v>0.99999999999999967</v>
      </c>
      <c r="K89" s="216" t="str">
        <f t="shared" ca="1" si="13"/>
        <v>C</v>
      </c>
    </row>
    <row r="90" spans="2:11" ht="36" customHeight="1">
      <c r="B90" s="207">
        <f>SUMIF(ORC!E:E,A90,ORC!K:K)+SUMIF(ADM_CANT_MOB!D:D,ABC!A90,ADM_CANT_MOB!I:I)</f>
        <v>0</v>
      </c>
      <c r="C90" s="208">
        <f t="shared" si="10"/>
        <v>83</v>
      </c>
      <c r="D90" s="209" t="e" vm="1">
        <f ca="1">IFERROR(INDEX([10]ORC!B:E,MATCH(E90,[10]ORC!D:D,0),1),INDEX([10]ORC!B:E,MATCH(E90,[10]ORC!D:D,0),1))</f>
        <v>#VALUE!</v>
      </c>
      <c r="E90" s="210" t="e" vm="1">
        <f t="shared" ca="1" si="8"/>
        <v>#VALUE!</v>
      </c>
      <c r="F90" s="211" t="e" vm="1">
        <f ca="1">IFERROR(INDEX([10]ORC!B:E,MATCH(E90,[10]ORC!D:D,0),4),INDEX([10]ORC!B:E,MATCH(E90,[10]ORC!D:D,0),4))</f>
        <v>#VALUE!</v>
      </c>
      <c r="G90" s="212" t="e">
        <f ca="1">SUMIF([10]ORC!B:J,D90,[10]ORC!G:G)</f>
        <v>#VALUE!</v>
      </c>
      <c r="H90" s="213">
        <f t="shared" ca="1" si="9"/>
        <v>0</v>
      </c>
      <c r="I90" s="214">
        <f t="shared" ca="1" si="11"/>
        <v>0</v>
      </c>
      <c r="J90" s="215">
        <f t="shared" ca="1" si="12"/>
        <v>0.99999999999999967</v>
      </c>
      <c r="K90" s="216" t="str">
        <f t="shared" ca="1" si="13"/>
        <v>C</v>
      </c>
    </row>
    <row r="91" spans="2:11" ht="36" customHeight="1">
      <c r="B91" s="207">
        <f>SUMIF(ORC!E:E,A91,ORC!K:K)+SUMIF(ADM_CANT_MOB!D:D,ABC!A91,ADM_CANT_MOB!I:I)</f>
        <v>0</v>
      </c>
      <c r="C91" s="208">
        <f t="shared" si="10"/>
        <v>84</v>
      </c>
      <c r="D91" s="209" t="e" vm="1">
        <f ca="1">IFERROR(INDEX([10]ORC!B:E,MATCH(E91,[10]ORC!D:D,0),1),INDEX([10]ORC!B:E,MATCH(E91,[10]ORC!D:D,0),1))</f>
        <v>#VALUE!</v>
      </c>
      <c r="E91" s="210" t="e" vm="1">
        <f t="shared" ca="1" si="8"/>
        <v>#VALUE!</v>
      </c>
      <c r="F91" s="211" t="e" vm="1">
        <f ca="1">IFERROR(INDEX([10]ORC!B:E,MATCH(E91,[10]ORC!D:D,0),4),INDEX([10]ORC!B:E,MATCH(E91,[10]ORC!D:D,0),4))</f>
        <v>#VALUE!</v>
      </c>
      <c r="G91" s="212" t="e">
        <f ca="1">SUMIF([10]ORC!B:J,D91,[10]ORC!G:G)</f>
        <v>#VALUE!</v>
      </c>
      <c r="H91" s="213">
        <f t="shared" ca="1" si="9"/>
        <v>0</v>
      </c>
      <c r="I91" s="214">
        <f t="shared" ca="1" si="11"/>
        <v>0</v>
      </c>
      <c r="J91" s="215">
        <f t="shared" ca="1" si="12"/>
        <v>0.99999999999999967</v>
      </c>
      <c r="K91" s="216" t="str">
        <f t="shared" ca="1" si="13"/>
        <v>C</v>
      </c>
    </row>
    <row r="92" spans="2:11" ht="36" customHeight="1">
      <c r="B92" s="207">
        <f>SUMIF(ORC!E:E,A92,ORC!K:K)+SUMIF(ADM_CANT_MOB!D:D,ABC!A92,ADM_CANT_MOB!I:I)</f>
        <v>0</v>
      </c>
      <c r="C92" s="208">
        <f t="shared" si="10"/>
        <v>85</v>
      </c>
      <c r="D92" s="209" t="e" vm="1">
        <f ca="1">IFERROR(INDEX([10]ORC!B:E,MATCH(E92,[10]ORC!D:D,0),1),INDEX([10]ORC!B:E,MATCH(E92,[10]ORC!D:D,0),1))</f>
        <v>#VALUE!</v>
      </c>
      <c r="E92" s="210" t="e" vm="1">
        <f t="shared" ca="1" si="8"/>
        <v>#VALUE!</v>
      </c>
      <c r="F92" s="211" t="e" vm="1">
        <f ca="1">IFERROR(INDEX([10]ORC!B:E,MATCH(E92,[10]ORC!D:D,0),4),INDEX([10]ORC!B:E,MATCH(E92,[10]ORC!D:D,0),4))</f>
        <v>#VALUE!</v>
      </c>
      <c r="G92" s="212" t="e">
        <f ca="1">SUMIF([10]ORC!B:J,D92,[10]ORC!G:G)</f>
        <v>#VALUE!</v>
      </c>
      <c r="H92" s="213">
        <f t="shared" ca="1" si="9"/>
        <v>0</v>
      </c>
      <c r="I92" s="214">
        <f t="shared" ca="1" si="11"/>
        <v>0</v>
      </c>
      <c r="J92" s="215">
        <f t="shared" ca="1" si="12"/>
        <v>0.99999999999999967</v>
      </c>
      <c r="K92" s="216" t="str">
        <f t="shared" ca="1" si="13"/>
        <v>C</v>
      </c>
    </row>
    <row r="93" spans="2:11" ht="36" customHeight="1">
      <c r="B93" s="207">
        <f>SUMIF(ORC!E:E,A93,ORC!K:K)+SUMIF(ADM_CANT_MOB!D:D,ABC!A93,ADM_CANT_MOB!I:I)</f>
        <v>0</v>
      </c>
      <c r="C93" s="208">
        <f t="shared" si="10"/>
        <v>86</v>
      </c>
      <c r="D93" s="209" t="e" vm="1">
        <f ca="1">IFERROR(INDEX([10]ORC!B:E,MATCH(E93,[10]ORC!D:D,0),1),INDEX([10]ORC!B:E,MATCH(E93,[10]ORC!D:D,0),1))</f>
        <v>#VALUE!</v>
      </c>
      <c r="E93" s="210" t="e" vm="1">
        <f t="shared" ca="1" si="8"/>
        <v>#VALUE!</v>
      </c>
      <c r="F93" s="211" t="e" vm="1">
        <f ca="1">IFERROR(INDEX([10]ORC!B:E,MATCH(E93,[10]ORC!D:D,0),4),INDEX([10]ORC!B:E,MATCH(E93,[10]ORC!D:D,0),4))</f>
        <v>#VALUE!</v>
      </c>
      <c r="G93" s="212" t="e">
        <f ca="1">SUMIF([10]ORC!B:J,D93,[10]ORC!G:G)</f>
        <v>#VALUE!</v>
      </c>
      <c r="H93" s="213">
        <f t="shared" ca="1" si="9"/>
        <v>0</v>
      </c>
      <c r="I93" s="214">
        <f t="shared" ca="1" si="11"/>
        <v>0</v>
      </c>
      <c r="J93" s="215">
        <f t="shared" ca="1" si="12"/>
        <v>0.99999999999999967</v>
      </c>
      <c r="K93" s="216" t="str">
        <f t="shared" ca="1" si="13"/>
        <v>C</v>
      </c>
    </row>
    <row r="94" spans="2:11" ht="36" customHeight="1">
      <c r="B94" s="207">
        <f>SUMIF(ORC!E:E,A94,ORC!K:K)+SUMIF(ADM_CANT_MOB!D:D,ABC!A94,ADM_CANT_MOB!I:I)</f>
        <v>0</v>
      </c>
      <c r="C94" s="208">
        <f t="shared" si="10"/>
        <v>87</v>
      </c>
      <c r="D94" s="209" t="e" vm="1">
        <f ca="1">IFERROR(INDEX([10]ORC!B:E,MATCH(E94,[10]ORC!D:D,0),1),INDEX([10]ORC!B:E,MATCH(E94,[10]ORC!D:D,0),1))</f>
        <v>#VALUE!</v>
      </c>
      <c r="E94" s="210" t="e" vm="1">
        <f t="shared" ca="1" si="8"/>
        <v>#VALUE!</v>
      </c>
      <c r="F94" s="211" t="e" vm="1">
        <f ca="1">IFERROR(INDEX([10]ORC!B:E,MATCH(E94,[10]ORC!D:D,0),4),INDEX([10]ORC!B:E,MATCH(E94,[10]ORC!D:D,0),4))</f>
        <v>#VALUE!</v>
      </c>
      <c r="G94" s="212" t="e">
        <f ca="1">SUMIF([10]ORC!B:J,D94,[10]ORC!G:G)</f>
        <v>#VALUE!</v>
      </c>
      <c r="H94" s="213">
        <f t="shared" ca="1" si="9"/>
        <v>0</v>
      </c>
      <c r="I94" s="214">
        <f t="shared" ca="1" si="11"/>
        <v>0</v>
      </c>
      <c r="J94" s="215">
        <f t="shared" ca="1" si="12"/>
        <v>0.99999999999999967</v>
      </c>
      <c r="K94" s="216" t="str">
        <f t="shared" ca="1" si="13"/>
        <v>C</v>
      </c>
    </row>
    <row r="95" spans="2:11" ht="36" customHeight="1">
      <c r="B95" s="207">
        <f>SUMIF(ORC!E:E,A95,ORC!K:K)+SUMIF(ADM_CANT_MOB!D:D,ABC!A95,ADM_CANT_MOB!I:I)</f>
        <v>0</v>
      </c>
      <c r="C95" s="208">
        <f t="shared" si="10"/>
        <v>88</v>
      </c>
      <c r="D95" s="209" t="e" vm="1">
        <f ca="1">IFERROR(INDEX([10]ORC!B:E,MATCH(E95,[10]ORC!D:D,0),1),INDEX([10]ORC!B:E,MATCH(E95,[10]ORC!D:D,0),1))</f>
        <v>#VALUE!</v>
      </c>
      <c r="E95" s="210" t="e" vm="1">
        <f t="shared" ca="1" si="8"/>
        <v>#VALUE!</v>
      </c>
      <c r="F95" s="211" t="e" vm="1">
        <f ca="1">IFERROR(INDEX([10]ORC!B:E,MATCH(E95,[10]ORC!D:D,0),4),INDEX([10]ORC!B:E,MATCH(E95,[10]ORC!D:D,0),4))</f>
        <v>#VALUE!</v>
      </c>
      <c r="G95" s="212" t="e">
        <f ca="1">SUMIF([10]ORC!B:J,D95,[10]ORC!G:G)</f>
        <v>#VALUE!</v>
      </c>
      <c r="H95" s="213">
        <f t="shared" ca="1" si="9"/>
        <v>0</v>
      </c>
      <c r="I95" s="214">
        <f t="shared" ca="1" si="11"/>
        <v>0</v>
      </c>
      <c r="J95" s="215">
        <f t="shared" ca="1" si="12"/>
        <v>0.99999999999999967</v>
      </c>
      <c r="K95" s="216" t="str">
        <f t="shared" ca="1" si="13"/>
        <v>C</v>
      </c>
    </row>
    <row r="96" spans="2:11" ht="36" customHeight="1">
      <c r="B96" s="207">
        <f>SUMIF(ORC!E:E,A96,ORC!K:K)+SUMIF(ADM_CANT_MOB!D:D,ABC!A96,ADM_CANT_MOB!I:I)</f>
        <v>0</v>
      </c>
      <c r="C96" s="208">
        <f t="shared" si="10"/>
        <v>89</v>
      </c>
      <c r="D96" s="209" t="e" vm="1">
        <f ca="1">IFERROR(INDEX([10]ORC!B:E,MATCH(E96,[10]ORC!D:D,0),1),INDEX([10]ORC!B:E,MATCH(E96,[10]ORC!D:D,0),1))</f>
        <v>#VALUE!</v>
      </c>
      <c r="E96" s="210" t="e" vm="1">
        <f t="shared" ca="1" si="8"/>
        <v>#VALUE!</v>
      </c>
      <c r="F96" s="211" t="e" vm="1">
        <f ca="1">IFERROR(INDEX([10]ORC!B:E,MATCH(E96,[10]ORC!D:D,0),4),INDEX([10]ORC!B:E,MATCH(E96,[10]ORC!D:D,0),4))</f>
        <v>#VALUE!</v>
      </c>
      <c r="G96" s="212" t="e">
        <f ca="1">SUMIF([10]ORC!B:J,D96,[10]ORC!G:G)</f>
        <v>#VALUE!</v>
      </c>
      <c r="H96" s="213">
        <f t="shared" ca="1" si="9"/>
        <v>0</v>
      </c>
      <c r="I96" s="214">
        <f t="shared" ca="1" si="11"/>
        <v>0</v>
      </c>
      <c r="J96" s="215">
        <f t="shared" ca="1" si="12"/>
        <v>0.99999999999999967</v>
      </c>
      <c r="K96" s="216" t="str">
        <f t="shared" ca="1" si="13"/>
        <v>C</v>
      </c>
    </row>
    <row r="97" spans="2:11" ht="36" customHeight="1">
      <c r="B97" s="207">
        <f>SUMIF(ORC!E:E,A97,ORC!K:K)+SUMIF(ADM_CANT_MOB!D:D,ABC!A97,ADM_CANT_MOB!I:I)</f>
        <v>0</v>
      </c>
      <c r="C97" s="208">
        <f t="shared" si="10"/>
        <v>90</v>
      </c>
      <c r="D97" s="209" t="e" vm="1">
        <f ca="1">IFERROR(INDEX([10]ORC!B:E,MATCH(E97,[10]ORC!D:D,0),1),INDEX([10]ORC!B:E,MATCH(E97,[10]ORC!D:D,0),1))</f>
        <v>#VALUE!</v>
      </c>
      <c r="E97" s="210" t="e" vm="1">
        <f t="shared" ca="1" si="8"/>
        <v>#VALUE!</v>
      </c>
      <c r="F97" s="211" t="e" vm="1">
        <f ca="1">IFERROR(INDEX([10]ORC!B:E,MATCH(E97,[10]ORC!D:D,0),4),INDEX([10]ORC!B:E,MATCH(E97,[10]ORC!D:D,0),4))</f>
        <v>#VALUE!</v>
      </c>
      <c r="G97" s="212" t="e">
        <f ca="1">SUMIF([10]ORC!B:J,D97,[10]ORC!G:G)</f>
        <v>#VALUE!</v>
      </c>
      <c r="H97" s="213">
        <f t="shared" ca="1" si="9"/>
        <v>0</v>
      </c>
      <c r="I97" s="214">
        <f t="shared" ca="1" si="11"/>
        <v>0</v>
      </c>
      <c r="J97" s="215">
        <f t="shared" ca="1" si="12"/>
        <v>0.99999999999999967</v>
      </c>
      <c r="K97" s="216" t="str">
        <f t="shared" ca="1" si="13"/>
        <v>C</v>
      </c>
    </row>
    <row r="98" spans="2:11" ht="36" customHeight="1">
      <c r="B98" s="207">
        <f>SUMIF(ORC!E:E,A98,ORC!K:K)+SUMIF(ADM_CANT_MOB!D:D,ABC!A98,ADM_CANT_MOB!I:I)</f>
        <v>0</v>
      </c>
      <c r="C98" s="208">
        <f t="shared" si="10"/>
        <v>91</v>
      </c>
      <c r="D98" s="209" t="e" vm="1">
        <f ca="1">IFERROR(INDEX([10]ORC!B:E,MATCH(E98,[10]ORC!D:D,0),1),INDEX([10]ORC!B:E,MATCH(E98,[10]ORC!D:D,0),1))</f>
        <v>#VALUE!</v>
      </c>
      <c r="E98" s="210" t="e" vm="1">
        <f t="shared" ca="1" si="8"/>
        <v>#VALUE!</v>
      </c>
      <c r="F98" s="211" t="e" vm="1">
        <f ca="1">IFERROR(INDEX([10]ORC!B:E,MATCH(E98,[10]ORC!D:D,0),4),INDEX([10]ORC!B:E,MATCH(E98,[10]ORC!D:D,0),4))</f>
        <v>#VALUE!</v>
      </c>
      <c r="G98" s="212" t="e">
        <f ca="1">SUMIF([10]ORC!B:J,D98,[10]ORC!G:G)</f>
        <v>#VALUE!</v>
      </c>
      <c r="H98" s="213">
        <f t="shared" ca="1" si="9"/>
        <v>0</v>
      </c>
      <c r="I98" s="214">
        <f t="shared" ca="1" si="11"/>
        <v>0</v>
      </c>
      <c r="J98" s="215">
        <f t="shared" ca="1" si="12"/>
        <v>0.99999999999999967</v>
      </c>
      <c r="K98" s="216" t="str">
        <f t="shared" ca="1" si="13"/>
        <v>C</v>
      </c>
    </row>
    <row r="99" spans="2:11" ht="36" customHeight="1">
      <c r="B99" s="207">
        <f>SUMIF(ORC!E:E,A99,ORC!K:K)+SUMIF(ADM_CANT_MOB!D:D,ABC!A99,ADM_CANT_MOB!I:I)</f>
        <v>0</v>
      </c>
      <c r="C99" s="208">
        <f t="shared" si="10"/>
        <v>92</v>
      </c>
      <c r="D99" s="209" t="e" vm="1">
        <f ca="1">IFERROR(INDEX([10]ORC!B:E,MATCH(E99,[10]ORC!D:D,0),1),INDEX([10]ORC!B:E,MATCH(E99,[10]ORC!D:D,0),1))</f>
        <v>#VALUE!</v>
      </c>
      <c r="E99" s="210" t="e" vm="1">
        <f t="shared" ca="1" si="8"/>
        <v>#VALUE!</v>
      </c>
      <c r="F99" s="211" t="e" vm="1">
        <f ca="1">IFERROR(INDEX([10]ORC!B:E,MATCH(E99,[10]ORC!D:D,0),4),INDEX([10]ORC!B:E,MATCH(E99,[10]ORC!D:D,0),4))</f>
        <v>#VALUE!</v>
      </c>
      <c r="G99" s="212" t="e">
        <f ca="1">SUMIF([10]ORC!B:J,D99,[10]ORC!G:G)</f>
        <v>#VALUE!</v>
      </c>
      <c r="H99" s="213">
        <f t="shared" ca="1" si="9"/>
        <v>0</v>
      </c>
      <c r="I99" s="214">
        <f t="shared" ca="1" si="11"/>
        <v>0</v>
      </c>
      <c r="J99" s="215">
        <f t="shared" ca="1" si="12"/>
        <v>0.99999999999999967</v>
      </c>
      <c r="K99" s="216" t="str">
        <f t="shared" ca="1" si="13"/>
        <v>C</v>
      </c>
    </row>
    <row r="100" spans="2:11" ht="36" customHeight="1">
      <c r="B100" s="207">
        <f>SUMIF(ORC!E:E,A100,ORC!K:K)+SUMIF(ADM_CANT_MOB!D:D,ABC!A100,ADM_CANT_MOB!I:I)</f>
        <v>0</v>
      </c>
      <c r="C100" s="208">
        <f t="shared" si="10"/>
        <v>93</v>
      </c>
      <c r="D100" s="209" t="e" vm="1">
        <f ca="1">IFERROR(INDEX([10]ORC!B:E,MATCH(E100,[10]ORC!D:D,0),1),INDEX([10]ORC!B:E,MATCH(E100,[10]ORC!D:D,0),1))</f>
        <v>#VALUE!</v>
      </c>
      <c r="E100" s="210" t="e" vm="1">
        <f t="shared" ca="1" si="8"/>
        <v>#VALUE!</v>
      </c>
      <c r="F100" s="211" t="e" vm="1">
        <f ca="1">IFERROR(INDEX([10]ORC!B:E,MATCH(E100,[10]ORC!D:D,0),4),INDEX([10]ORC!B:E,MATCH(E100,[10]ORC!D:D,0),4))</f>
        <v>#VALUE!</v>
      </c>
      <c r="G100" s="212" t="e">
        <f ca="1">SUMIF([10]ORC!B:J,D100,[10]ORC!G:G)</f>
        <v>#VALUE!</v>
      </c>
      <c r="H100" s="213">
        <f t="shared" ca="1" si="9"/>
        <v>0</v>
      </c>
      <c r="I100" s="214">
        <f t="shared" ca="1" si="11"/>
        <v>0</v>
      </c>
      <c r="J100" s="215">
        <f t="shared" ca="1" si="12"/>
        <v>0.99999999999999967</v>
      </c>
      <c r="K100" s="216" t="str">
        <f t="shared" ca="1" si="13"/>
        <v>C</v>
      </c>
    </row>
    <row r="101" spans="2:11" ht="36" customHeight="1">
      <c r="B101" s="207">
        <f>SUMIF(ORC!E:E,A101,ORC!K:K)+SUMIF(ADM_CANT_MOB!D:D,ABC!A101,ADM_CANT_MOB!I:I)</f>
        <v>0</v>
      </c>
      <c r="C101" s="208">
        <f t="shared" si="10"/>
        <v>94</v>
      </c>
      <c r="D101" s="209" t="e" vm="1">
        <f ca="1">IFERROR(INDEX([10]ORC!B:E,MATCH(E101,[10]ORC!D:D,0),1),INDEX([10]ORC!B:E,MATCH(E101,[10]ORC!D:D,0),1))</f>
        <v>#VALUE!</v>
      </c>
      <c r="E101" s="210" t="e" vm="1">
        <f t="shared" ca="1" si="8"/>
        <v>#VALUE!</v>
      </c>
      <c r="F101" s="211" t="e" vm="1">
        <f ca="1">IFERROR(INDEX([10]ORC!B:E,MATCH(E101,[10]ORC!D:D,0),4),INDEX([10]ORC!B:E,MATCH(E101,[10]ORC!D:D,0),4))</f>
        <v>#VALUE!</v>
      </c>
      <c r="G101" s="212" t="e">
        <f ca="1">SUMIF([10]ORC!B:J,D101,[10]ORC!G:G)</f>
        <v>#VALUE!</v>
      </c>
      <c r="H101" s="213">
        <f t="shared" ca="1" si="9"/>
        <v>0</v>
      </c>
      <c r="I101" s="214">
        <f t="shared" ca="1" si="11"/>
        <v>0</v>
      </c>
      <c r="J101" s="215">
        <f t="shared" ca="1" si="12"/>
        <v>0.99999999999999967</v>
      </c>
      <c r="K101" s="216" t="str">
        <f t="shared" ca="1" si="13"/>
        <v>C</v>
      </c>
    </row>
    <row r="102" spans="2:11" ht="36" customHeight="1">
      <c r="B102" s="207">
        <f>SUMIF(ORC!E:E,A102,ORC!K:K)+SUMIF(ADM_CANT_MOB!D:D,ABC!A102,ADM_CANT_MOB!I:I)</f>
        <v>0</v>
      </c>
      <c r="C102" s="208">
        <f t="shared" si="10"/>
        <v>95</v>
      </c>
      <c r="D102" s="209" t="e" vm="1">
        <f ca="1">IFERROR(INDEX([10]ORC!B:E,MATCH(E102,[10]ORC!D:D,0),1),INDEX([10]ORC!B:E,MATCH(E102,[10]ORC!D:D,0),1))</f>
        <v>#VALUE!</v>
      </c>
      <c r="E102" s="210" t="e" vm="1">
        <f t="shared" ca="1" si="8"/>
        <v>#VALUE!</v>
      </c>
      <c r="F102" s="211" t="e" vm="1">
        <f ca="1">IFERROR(INDEX([10]ORC!B:E,MATCH(E102,[10]ORC!D:D,0),4),INDEX([10]ORC!B:E,MATCH(E102,[10]ORC!D:D,0),4))</f>
        <v>#VALUE!</v>
      </c>
      <c r="G102" s="212" t="e">
        <f ca="1">SUMIF([10]ORC!B:J,D102,[10]ORC!G:G)</f>
        <v>#VALUE!</v>
      </c>
      <c r="H102" s="213">
        <f t="shared" ca="1" si="9"/>
        <v>0</v>
      </c>
      <c r="I102" s="214">
        <f t="shared" ca="1" si="11"/>
        <v>0</v>
      </c>
      <c r="J102" s="215">
        <f t="shared" ca="1" si="12"/>
        <v>0.99999999999999967</v>
      </c>
      <c r="K102" s="216" t="str">
        <f t="shared" ca="1" si="13"/>
        <v>C</v>
      </c>
    </row>
    <row r="103" spans="2:11" ht="36" customHeight="1">
      <c r="B103" s="207">
        <f>SUMIF(ORC!E:E,A103,ORC!K:K)+SUMIF(ADM_CANT_MOB!D:D,ABC!A103,ADM_CANT_MOB!I:I)</f>
        <v>0</v>
      </c>
      <c r="C103" s="208">
        <f t="shared" si="10"/>
        <v>96</v>
      </c>
      <c r="D103" s="209" t="e" vm="1">
        <f ca="1">IFERROR(INDEX([10]ORC!B:E,MATCH(E103,[10]ORC!D:D,0),1),INDEX([10]ORC!B:E,MATCH(E103,[10]ORC!D:D,0),1))</f>
        <v>#VALUE!</v>
      </c>
      <c r="E103" s="210" t="e" vm="1">
        <f t="shared" ca="1" si="8"/>
        <v>#VALUE!</v>
      </c>
      <c r="F103" s="211" t="e" vm="1">
        <f ca="1">IFERROR(INDEX([10]ORC!B:E,MATCH(E103,[10]ORC!D:D,0),4),INDEX([10]ORC!B:E,MATCH(E103,[10]ORC!D:D,0),4))</f>
        <v>#VALUE!</v>
      </c>
      <c r="G103" s="212" t="e">
        <f ca="1">SUMIF([10]ORC!B:J,D103,[10]ORC!G:G)</f>
        <v>#VALUE!</v>
      </c>
      <c r="H103" s="213">
        <f t="shared" ca="1" si="9"/>
        <v>0</v>
      </c>
      <c r="I103" s="214">
        <f t="shared" ca="1" si="11"/>
        <v>0</v>
      </c>
      <c r="J103" s="215">
        <f t="shared" ca="1" si="12"/>
        <v>0.99999999999999967</v>
      </c>
      <c r="K103" s="216" t="str">
        <f t="shared" ca="1" si="13"/>
        <v>C</v>
      </c>
    </row>
    <row r="104" spans="2:11" ht="36" customHeight="1">
      <c r="B104" s="207">
        <f>SUMIF(ORC!E:E,A104,ORC!K:K)+SUMIF(ADM_CANT_MOB!D:D,ABC!A104,ADM_CANT_MOB!I:I)</f>
        <v>0</v>
      </c>
      <c r="C104" s="208">
        <f t="shared" si="10"/>
        <v>97</v>
      </c>
      <c r="D104" s="209" t="e" vm="1">
        <f ca="1">IFERROR(INDEX([10]ORC!B:E,MATCH(E104,[10]ORC!D:D,0),1),INDEX([10]ORC!B:E,MATCH(E104,[10]ORC!D:D,0),1))</f>
        <v>#VALUE!</v>
      </c>
      <c r="E104" s="210" t="e" vm="1">
        <f t="shared" ref="E104:E135" ca="1" si="14">INDEX(A:B,MATCH(LARGE(B:B,ROW()-7),B:B,0),1)</f>
        <v>#VALUE!</v>
      </c>
      <c r="F104" s="211" t="e" vm="1">
        <f ca="1">IFERROR(INDEX([10]ORC!B:E,MATCH(E104,[10]ORC!D:D,0),4),INDEX([10]ORC!B:E,MATCH(E104,[10]ORC!D:D,0),4))</f>
        <v>#VALUE!</v>
      </c>
      <c r="G104" s="212" t="e">
        <f ca="1">SUMIF([10]ORC!B:J,D104,[10]ORC!G:G)</f>
        <v>#VALUE!</v>
      </c>
      <c r="H104" s="213">
        <f t="shared" ref="H104:H135" ca="1" si="15">LARGE(B:B,ROW()-7)</f>
        <v>0</v>
      </c>
      <c r="I104" s="214">
        <f t="shared" ca="1" si="11"/>
        <v>0</v>
      </c>
      <c r="J104" s="215">
        <f t="shared" ca="1" si="12"/>
        <v>0.99999999999999967</v>
      </c>
      <c r="K104" s="216" t="str">
        <f t="shared" ca="1" si="13"/>
        <v>C</v>
      </c>
    </row>
    <row r="105" spans="2:11" ht="36" customHeight="1">
      <c r="B105" s="207">
        <f>SUMIF(ORC!E:E,A105,ORC!K:K)+SUMIF(ADM_CANT_MOB!D:D,ABC!A105,ADM_CANT_MOB!I:I)</f>
        <v>0</v>
      </c>
      <c r="C105" s="208">
        <f t="shared" si="10"/>
        <v>98</v>
      </c>
      <c r="D105" s="209" t="e" vm="1">
        <f ca="1">IFERROR(INDEX([10]ORC!B:E,MATCH(E105,[10]ORC!D:D,0),1),INDEX([10]ORC!B:E,MATCH(E105,[10]ORC!D:D,0),1))</f>
        <v>#VALUE!</v>
      </c>
      <c r="E105" s="210" t="e" vm="1">
        <f t="shared" ca="1" si="14"/>
        <v>#VALUE!</v>
      </c>
      <c r="F105" s="211" t="e" vm="1">
        <f ca="1">IFERROR(INDEX([10]ORC!B:E,MATCH(E105,[10]ORC!D:D,0),4),INDEX([10]ORC!B:E,MATCH(E105,[10]ORC!D:D,0),4))</f>
        <v>#VALUE!</v>
      </c>
      <c r="G105" s="212" t="e">
        <f ca="1">SUMIF([10]ORC!B:J,D105,[10]ORC!G:G)</f>
        <v>#VALUE!</v>
      </c>
      <c r="H105" s="213">
        <f t="shared" ca="1" si="15"/>
        <v>0</v>
      </c>
      <c r="I105" s="214">
        <f t="shared" ca="1" si="11"/>
        <v>0</v>
      </c>
      <c r="J105" s="215">
        <f t="shared" ca="1" si="12"/>
        <v>0.99999999999999967</v>
      </c>
      <c r="K105" s="216" t="str">
        <f t="shared" ca="1" si="13"/>
        <v>C</v>
      </c>
    </row>
    <row r="106" spans="2:11" ht="36" customHeight="1">
      <c r="B106" s="207">
        <f>SUMIF(ORC!E:E,A106,ORC!K:K)+SUMIF(ADM_CANT_MOB!D:D,ABC!A106,ADM_CANT_MOB!I:I)</f>
        <v>0</v>
      </c>
      <c r="C106" s="208">
        <f t="shared" si="10"/>
        <v>99</v>
      </c>
      <c r="D106" s="209" t="e" vm="1">
        <f ca="1">IFERROR(INDEX([10]ORC!B:E,MATCH(E106,[10]ORC!D:D,0),1),INDEX([10]ORC!B:E,MATCH(E106,[10]ORC!D:D,0),1))</f>
        <v>#VALUE!</v>
      </c>
      <c r="E106" s="210" t="e" vm="1">
        <f t="shared" ca="1" si="14"/>
        <v>#VALUE!</v>
      </c>
      <c r="F106" s="211" t="e" vm="1">
        <f ca="1">IFERROR(INDEX([10]ORC!B:E,MATCH(E106,[10]ORC!D:D,0),4),INDEX([10]ORC!B:E,MATCH(E106,[10]ORC!D:D,0),4))</f>
        <v>#VALUE!</v>
      </c>
      <c r="G106" s="212" t="e">
        <f ca="1">SUMIF([10]ORC!B:J,D106,[10]ORC!G:G)</f>
        <v>#VALUE!</v>
      </c>
      <c r="H106" s="213">
        <f t="shared" ca="1" si="15"/>
        <v>0</v>
      </c>
      <c r="I106" s="214">
        <f t="shared" ca="1" si="11"/>
        <v>0</v>
      </c>
      <c r="J106" s="215">
        <f t="shared" ca="1" si="12"/>
        <v>0.99999999999999967</v>
      </c>
      <c r="K106" s="216" t="str">
        <f t="shared" ca="1" si="13"/>
        <v>C</v>
      </c>
    </row>
    <row r="107" spans="2:11" ht="36" customHeight="1">
      <c r="B107" s="207">
        <f>SUMIF(ORC!E:E,A107,ORC!K:K)+SUMIF(ADM_CANT_MOB!D:D,ABC!A107,ADM_CANT_MOB!I:I)</f>
        <v>0</v>
      </c>
      <c r="C107" s="208">
        <f t="shared" si="10"/>
        <v>100</v>
      </c>
      <c r="D107" s="209" t="e" vm="1">
        <f ca="1">IFERROR(INDEX([10]ORC!B:E,MATCH(E107,[10]ORC!D:D,0),1),INDEX([10]ORC!B:E,MATCH(E107,[10]ORC!D:D,0),1))</f>
        <v>#VALUE!</v>
      </c>
      <c r="E107" s="210" t="e" vm="1">
        <f t="shared" ca="1" si="14"/>
        <v>#VALUE!</v>
      </c>
      <c r="F107" s="211" t="e" vm="1">
        <f ca="1">IFERROR(INDEX([10]ORC!B:E,MATCH(E107,[10]ORC!D:D,0),4),INDEX([10]ORC!B:E,MATCH(E107,[10]ORC!D:D,0),4))</f>
        <v>#VALUE!</v>
      </c>
      <c r="G107" s="212" t="e">
        <f ca="1">SUMIF([10]ORC!B:J,D107,[10]ORC!G:G)</f>
        <v>#VALUE!</v>
      </c>
      <c r="H107" s="213">
        <f t="shared" ca="1" si="15"/>
        <v>0</v>
      </c>
      <c r="I107" s="214">
        <f t="shared" ca="1" si="11"/>
        <v>0</v>
      </c>
      <c r="J107" s="215">
        <f t="shared" ca="1" si="12"/>
        <v>0.99999999999999967</v>
      </c>
      <c r="K107" s="216" t="str">
        <f t="shared" ca="1" si="13"/>
        <v>C</v>
      </c>
    </row>
    <row r="108" spans="2:11" ht="36" customHeight="1">
      <c r="B108" s="207">
        <f>SUMIF(ORC!E:E,A108,ORC!K:K)+SUMIF(ADM_CANT_MOB!D:D,ABC!A108,ADM_CANT_MOB!I:I)</f>
        <v>0</v>
      </c>
      <c r="C108" s="208">
        <f t="shared" si="10"/>
        <v>101</v>
      </c>
      <c r="D108" s="209" t="e" vm="1">
        <f ca="1">IFERROR(INDEX([10]ORC!B:E,MATCH(E108,[10]ORC!D:D,0),1),INDEX([10]ORC!B:E,MATCH(E108,[10]ORC!D:D,0),1))</f>
        <v>#VALUE!</v>
      </c>
      <c r="E108" s="210" t="e" vm="1">
        <f t="shared" ca="1" si="14"/>
        <v>#VALUE!</v>
      </c>
      <c r="F108" s="211" t="e" vm="1">
        <f ca="1">IFERROR(INDEX([10]ORC!B:E,MATCH(E108,[10]ORC!D:D,0),4),INDEX([10]ORC!B:E,MATCH(E108,[10]ORC!D:D,0),4))</f>
        <v>#VALUE!</v>
      </c>
      <c r="G108" s="212" t="e">
        <f ca="1">SUMIF([10]ORC!B:J,D108,[10]ORC!G:G)</f>
        <v>#VALUE!</v>
      </c>
      <c r="H108" s="213">
        <f t="shared" ca="1" si="15"/>
        <v>0</v>
      </c>
      <c r="I108" s="214">
        <f t="shared" ca="1" si="11"/>
        <v>0</v>
      </c>
      <c r="J108" s="215">
        <f t="shared" ca="1" si="12"/>
        <v>0.99999999999999967</v>
      </c>
      <c r="K108" s="216" t="str">
        <f t="shared" ca="1" si="13"/>
        <v>C</v>
      </c>
    </row>
    <row r="109" spans="2:11" ht="36" customHeight="1">
      <c r="B109" s="207">
        <f>SUMIF(ORC!E:E,A109,ORC!K:K)+SUMIF(ADM_CANT_MOB!D:D,ABC!A109,ADM_CANT_MOB!I:I)</f>
        <v>0</v>
      </c>
      <c r="C109" s="208">
        <f t="shared" si="10"/>
        <v>102</v>
      </c>
      <c r="D109" s="209" t="e" vm="1">
        <f ca="1">IFERROR(INDEX([10]ORC!B:E,MATCH(E109,[10]ORC!D:D,0),1),INDEX([10]ORC!B:E,MATCH(E109,[10]ORC!D:D,0),1))</f>
        <v>#VALUE!</v>
      </c>
      <c r="E109" s="210" t="e" vm="1">
        <f t="shared" ca="1" si="14"/>
        <v>#VALUE!</v>
      </c>
      <c r="F109" s="211" t="e" vm="1">
        <f ca="1">IFERROR(INDEX([10]ORC!B:E,MATCH(E109,[10]ORC!D:D,0),4),INDEX([10]ORC!B:E,MATCH(E109,[10]ORC!D:D,0),4))</f>
        <v>#VALUE!</v>
      </c>
      <c r="G109" s="212" t="e">
        <f ca="1">SUMIF([10]ORC!B:J,D109,[10]ORC!G:G)</f>
        <v>#VALUE!</v>
      </c>
      <c r="H109" s="213">
        <f t="shared" ca="1" si="15"/>
        <v>0</v>
      </c>
      <c r="I109" s="214">
        <f t="shared" ca="1" si="11"/>
        <v>0</v>
      </c>
      <c r="J109" s="215">
        <f t="shared" ca="1" si="12"/>
        <v>0.99999999999999967</v>
      </c>
      <c r="K109" s="216" t="str">
        <f t="shared" ca="1" si="13"/>
        <v>C</v>
      </c>
    </row>
    <row r="110" spans="2:11" ht="36" customHeight="1">
      <c r="B110" s="207">
        <f>SUMIF(ORC!E:E,A110,ORC!K:K)+SUMIF(ADM_CANT_MOB!D:D,ABC!A110,ADM_CANT_MOB!I:I)</f>
        <v>0</v>
      </c>
      <c r="C110" s="208">
        <f t="shared" si="10"/>
        <v>103</v>
      </c>
      <c r="D110" s="209" t="e" vm="1">
        <f ca="1">IFERROR(INDEX([10]ORC!B:E,MATCH(E110,[10]ORC!D:D,0),1),INDEX([10]ORC!B:E,MATCH(E110,[10]ORC!D:D,0),1))</f>
        <v>#VALUE!</v>
      </c>
      <c r="E110" s="210" t="e" vm="1">
        <f t="shared" ca="1" si="14"/>
        <v>#VALUE!</v>
      </c>
      <c r="F110" s="211" t="e" vm="1">
        <f ca="1">IFERROR(INDEX([10]ORC!B:E,MATCH(E110,[10]ORC!D:D,0),4),INDEX([10]ORC!B:E,MATCH(E110,[10]ORC!D:D,0),4))</f>
        <v>#VALUE!</v>
      </c>
      <c r="G110" s="212" t="e">
        <f ca="1">SUMIF([10]ORC!B:J,D110,[10]ORC!G:G)</f>
        <v>#VALUE!</v>
      </c>
      <c r="H110" s="213">
        <f t="shared" ca="1" si="15"/>
        <v>0</v>
      </c>
      <c r="I110" s="214">
        <f t="shared" ca="1" si="11"/>
        <v>0</v>
      </c>
      <c r="J110" s="215">
        <f t="shared" ca="1" si="12"/>
        <v>0.99999999999999967</v>
      </c>
      <c r="K110" s="216" t="str">
        <f t="shared" ca="1" si="13"/>
        <v>C</v>
      </c>
    </row>
    <row r="111" spans="2:11" ht="36" customHeight="1">
      <c r="B111" s="207">
        <f>SUMIF(ORC!E:E,A111,ORC!K:K)+SUMIF(ADM_CANT_MOB!D:D,ABC!A111,ADM_CANT_MOB!I:I)</f>
        <v>0</v>
      </c>
      <c r="C111" s="208">
        <f t="shared" si="10"/>
        <v>104</v>
      </c>
      <c r="D111" s="209" t="e" vm="1">
        <f ca="1">IFERROR(INDEX([10]ORC!B:E,MATCH(E111,[10]ORC!D:D,0),1),INDEX([10]ORC!B:E,MATCH(E111,[10]ORC!D:D,0),1))</f>
        <v>#VALUE!</v>
      </c>
      <c r="E111" s="210" t="e" vm="1">
        <f t="shared" ca="1" si="14"/>
        <v>#VALUE!</v>
      </c>
      <c r="F111" s="211" t="e" vm="1">
        <f ca="1">IFERROR(INDEX([10]ORC!B:E,MATCH(E111,[10]ORC!D:D,0),4),INDEX([10]ORC!B:E,MATCH(E111,[10]ORC!D:D,0),4))</f>
        <v>#VALUE!</v>
      </c>
      <c r="G111" s="212" t="e">
        <f ca="1">SUMIF([10]ORC!B:J,D111,[10]ORC!G:G)</f>
        <v>#VALUE!</v>
      </c>
      <c r="H111" s="213">
        <f t="shared" ca="1" si="15"/>
        <v>0</v>
      </c>
      <c r="I111" s="214">
        <f t="shared" ca="1" si="11"/>
        <v>0</v>
      </c>
      <c r="J111" s="215">
        <f t="shared" ca="1" si="12"/>
        <v>0.99999999999999967</v>
      </c>
      <c r="K111" s="216" t="str">
        <f t="shared" ca="1" si="13"/>
        <v>C</v>
      </c>
    </row>
    <row r="112" spans="2:11" ht="36" customHeight="1">
      <c r="B112" s="207">
        <f>SUMIF(ORC!E:E,A112,ORC!K:K)+SUMIF(ADM_CANT_MOB!D:D,ABC!A112,ADM_CANT_MOB!I:I)</f>
        <v>0</v>
      </c>
      <c r="C112" s="208">
        <f t="shared" si="10"/>
        <v>105</v>
      </c>
      <c r="D112" s="209" t="e" vm="1">
        <f ca="1">IFERROR(INDEX([10]ORC!B:E,MATCH(E112,[10]ORC!D:D,0),1),INDEX([10]ORC!B:E,MATCH(E112,[10]ORC!D:D,0),1))</f>
        <v>#VALUE!</v>
      </c>
      <c r="E112" s="210" t="e" vm="1">
        <f t="shared" ca="1" si="14"/>
        <v>#VALUE!</v>
      </c>
      <c r="F112" s="211" t="e" vm="1">
        <f ca="1">IFERROR(INDEX([10]ORC!B:E,MATCH(E112,[10]ORC!D:D,0),4),INDEX([10]ORC!B:E,MATCH(E112,[10]ORC!D:D,0),4))</f>
        <v>#VALUE!</v>
      </c>
      <c r="G112" s="212" t="e">
        <f ca="1">SUMIF([10]ORC!B:J,D112,[10]ORC!G:G)</f>
        <v>#VALUE!</v>
      </c>
      <c r="H112" s="213">
        <f t="shared" ca="1" si="15"/>
        <v>0</v>
      </c>
      <c r="I112" s="214">
        <f t="shared" ca="1" si="11"/>
        <v>0</v>
      </c>
      <c r="J112" s="215">
        <f t="shared" ca="1" si="12"/>
        <v>0.99999999999999967</v>
      </c>
      <c r="K112" s="216" t="str">
        <f t="shared" ca="1" si="13"/>
        <v>C</v>
      </c>
    </row>
    <row r="113" spans="2:11" ht="36" customHeight="1">
      <c r="B113" s="207">
        <f>SUMIF(ORC!E:E,A113,ORC!K:K)+SUMIF(ADM_CANT_MOB!D:D,ABC!A113,ADM_CANT_MOB!I:I)</f>
        <v>0</v>
      </c>
      <c r="C113" s="208">
        <f t="shared" si="10"/>
        <v>106</v>
      </c>
      <c r="D113" s="209" t="e" vm="1">
        <f ca="1">IFERROR(INDEX([10]ORC!B:E,MATCH(E113,[10]ORC!D:D,0),1),INDEX([10]ORC!B:E,MATCH(E113,[10]ORC!D:D,0),1))</f>
        <v>#VALUE!</v>
      </c>
      <c r="E113" s="210" t="e" vm="1">
        <f t="shared" ca="1" si="14"/>
        <v>#VALUE!</v>
      </c>
      <c r="F113" s="211" t="e" vm="1">
        <f ca="1">IFERROR(INDEX([10]ORC!B:E,MATCH(E113,[10]ORC!D:D,0),4),INDEX([10]ORC!B:E,MATCH(E113,[10]ORC!D:D,0),4))</f>
        <v>#VALUE!</v>
      </c>
      <c r="G113" s="212" t="e">
        <f ca="1">SUMIF([10]ORC!B:J,D113,[10]ORC!G:G)</f>
        <v>#VALUE!</v>
      </c>
      <c r="H113" s="213">
        <f t="shared" ca="1" si="15"/>
        <v>0</v>
      </c>
      <c r="I113" s="214">
        <f t="shared" ca="1" si="11"/>
        <v>0</v>
      </c>
      <c r="J113" s="215">
        <f t="shared" ca="1" si="12"/>
        <v>0.99999999999999967</v>
      </c>
      <c r="K113" s="216" t="str">
        <f t="shared" ca="1" si="13"/>
        <v>C</v>
      </c>
    </row>
    <row r="114" spans="2:11" ht="36" customHeight="1">
      <c r="B114" s="207">
        <f>SUMIF(ORC!E:E,A114,ORC!K:K)+SUMIF(ADM_CANT_MOB!D:D,ABC!A114,ADM_CANT_MOB!I:I)</f>
        <v>0</v>
      </c>
      <c r="C114" s="208">
        <f t="shared" si="10"/>
        <v>107</v>
      </c>
      <c r="D114" s="209" t="e" vm="1">
        <f ca="1">IFERROR(INDEX([10]ORC!B:E,MATCH(E114,[10]ORC!D:D,0),1),INDEX([10]ORC!B:E,MATCH(E114,[10]ORC!D:D,0),1))</f>
        <v>#VALUE!</v>
      </c>
      <c r="E114" s="210" t="e" vm="1">
        <f t="shared" ca="1" si="14"/>
        <v>#VALUE!</v>
      </c>
      <c r="F114" s="211" t="e" vm="1">
        <f ca="1">IFERROR(INDEX([10]ORC!B:E,MATCH(E114,[10]ORC!D:D,0),4),INDEX([10]ORC!B:E,MATCH(E114,[10]ORC!D:D,0),4))</f>
        <v>#VALUE!</v>
      </c>
      <c r="G114" s="212" t="e">
        <f ca="1">SUMIF([10]ORC!B:J,D114,[10]ORC!G:G)</f>
        <v>#VALUE!</v>
      </c>
      <c r="H114" s="213">
        <f t="shared" ca="1" si="15"/>
        <v>0</v>
      </c>
      <c r="I114" s="214">
        <f t="shared" ca="1" si="11"/>
        <v>0</v>
      </c>
      <c r="J114" s="215">
        <f t="shared" ca="1" si="12"/>
        <v>0.99999999999999967</v>
      </c>
      <c r="K114" s="216" t="str">
        <f t="shared" ca="1" si="13"/>
        <v>C</v>
      </c>
    </row>
    <row r="115" spans="2:11" ht="36" customHeight="1">
      <c r="B115" s="207">
        <f>SUMIF(ORC!E:E,A115,ORC!K:K)+SUMIF(ADM_CANT_MOB!D:D,ABC!A115,ADM_CANT_MOB!I:I)</f>
        <v>0</v>
      </c>
      <c r="C115" s="208">
        <f t="shared" si="10"/>
        <v>108</v>
      </c>
      <c r="D115" s="209" t="e" vm="1">
        <f ca="1">IFERROR(INDEX([10]ORC!B:E,MATCH(E115,[10]ORC!D:D,0),1),INDEX([10]ORC!B:E,MATCH(E115,[10]ORC!D:D,0),1))</f>
        <v>#VALUE!</v>
      </c>
      <c r="E115" s="210" t="e" vm="1">
        <f t="shared" ca="1" si="14"/>
        <v>#VALUE!</v>
      </c>
      <c r="F115" s="211" t="e" vm="1">
        <f ca="1">IFERROR(INDEX([10]ORC!B:E,MATCH(E115,[10]ORC!D:D,0),4),INDEX([10]ORC!B:E,MATCH(E115,[10]ORC!D:D,0),4))</f>
        <v>#VALUE!</v>
      </c>
      <c r="G115" s="212" t="e">
        <f ca="1">SUMIF([10]ORC!B:J,D115,[10]ORC!G:G)</f>
        <v>#VALUE!</v>
      </c>
      <c r="H115" s="213">
        <f t="shared" ca="1" si="15"/>
        <v>0</v>
      </c>
      <c r="I115" s="214">
        <f t="shared" ca="1" si="11"/>
        <v>0</v>
      </c>
      <c r="J115" s="215">
        <f t="shared" ca="1" si="12"/>
        <v>0.99999999999999967</v>
      </c>
      <c r="K115" s="216" t="str">
        <f t="shared" ca="1" si="13"/>
        <v>C</v>
      </c>
    </row>
    <row r="116" spans="2:11" ht="36" customHeight="1">
      <c r="B116" s="207">
        <f>SUMIF(ORC!E:E,A116,ORC!K:K)+SUMIF(ADM_CANT_MOB!D:D,ABC!A116,ADM_CANT_MOB!I:I)</f>
        <v>0</v>
      </c>
      <c r="C116" s="208">
        <f t="shared" si="10"/>
        <v>109</v>
      </c>
      <c r="D116" s="209" t="e" vm="1">
        <f ca="1">IFERROR(INDEX([10]ORC!B:E,MATCH(E116,[10]ORC!D:D,0),1),INDEX([10]ORC!B:E,MATCH(E116,[10]ORC!D:D,0),1))</f>
        <v>#VALUE!</v>
      </c>
      <c r="E116" s="210" t="e" vm="1">
        <f t="shared" ca="1" si="14"/>
        <v>#VALUE!</v>
      </c>
      <c r="F116" s="211" t="e" vm="1">
        <f ca="1">IFERROR(INDEX([10]ORC!B:E,MATCH(E116,[10]ORC!D:D,0),4),INDEX([10]ORC!B:E,MATCH(E116,[10]ORC!D:D,0),4))</f>
        <v>#VALUE!</v>
      </c>
      <c r="G116" s="212" t="e">
        <f ca="1">SUMIF([10]ORC!B:J,D116,[10]ORC!G:G)</f>
        <v>#VALUE!</v>
      </c>
      <c r="H116" s="213">
        <f t="shared" ca="1" si="15"/>
        <v>0</v>
      </c>
      <c r="I116" s="214">
        <f t="shared" ca="1" si="11"/>
        <v>0</v>
      </c>
      <c r="J116" s="215">
        <f t="shared" ca="1" si="12"/>
        <v>0.99999999999999967</v>
      </c>
      <c r="K116" s="216" t="str">
        <f t="shared" ca="1" si="13"/>
        <v>C</v>
      </c>
    </row>
    <row r="117" spans="2:11" ht="36" customHeight="1">
      <c r="B117" s="207">
        <f>SUMIF(ORC!E:E,A117,ORC!K:K)+SUMIF(ADM_CANT_MOB!D:D,ABC!A117,ADM_CANT_MOB!I:I)</f>
        <v>0</v>
      </c>
      <c r="C117" s="208">
        <f t="shared" si="10"/>
        <v>110</v>
      </c>
      <c r="D117" s="209" t="e" vm="1">
        <f ca="1">IFERROR(INDEX([10]ORC!B:E,MATCH(E117,[10]ORC!D:D,0),1),INDEX([10]ORC!B:E,MATCH(E117,[10]ORC!D:D,0),1))</f>
        <v>#VALUE!</v>
      </c>
      <c r="E117" s="210" t="e" vm="1">
        <f t="shared" ca="1" si="14"/>
        <v>#VALUE!</v>
      </c>
      <c r="F117" s="211" t="e" vm="1">
        <f ca="1">IFERROR(INDEX([10]ORC!B:E,MATCH(E117,[10]ORC!D:D,0),4),INDEX([10]ORC!B:E,MATCH(E117,[10]ORC!D:D,0),4))</f>
        <v>#VALUE!</v>
      </c>
      <c r="G117" s="212" t="e">
        <f ca="1">SUMIF([10]ORC!B:J,D117,[10]ORC!G:G)</f>
        <v>#VALUE!</v>
      </c>
      <c r="H117" s="213">
        <f t="shared" ca="1" si="15"/>
        <v>0</v>
      </c>
      <c r="I117" s="214">
        <f t="shared" ca="1" si="11"/>
        <v>0</v>
      </c>
      <c r="J117" s="215">
        <f t="shared" ca="1" si="12"/>
        <v>0.99999999999999967</v>
      </c>
      <c r="K117" s="216" t="str">
        <f t="shared" ca="1" si="13"/>
        <v>C</v>
      </c>
    </row>
    <row r="118" spans="2:11" ht="36" customHeight="1">
      <c r="B118" s="207">
        <f>SUMIF(ORC!E:E,A118,ORC!K:K)+SUMIF(ADM_CANT_MOB!D:D,ABC!A118,ADM_CANT_MOB!I:I)</f>
        <v>0</v>
      </c>
      <c r="C118" s="208">
        <f t="shared" si="10"/>
        <v>111</v>
      </c>
      <c r="D118" s="209" t="e" vm="1">
        <f ca="1">IFERROR(INDEX([10]ORC!B:E,MATCH(E118,[10]ORC!D:D,0),1),INDEX([10]ORC!B:E,MATCH(E118,[10]ORC!D:D,0),1))</f>
        <v>#VALUE!</v>
      </c>
      <c r="E118" s="210" t="e" vm="1">
        <f t="shared" ca="1" si="14"/>
        <v>#VALUE!</v>
      </c>
      <c r="F118" s="211" t="e" vm="1">
        <f ca="1">IFERROR(INDEX([10]ORC!B:E,MATCH(E118,[10]ORC!D:D,0),4),INDEX([10]ORC!B:E,MATCH(E118,[10]ORC!D:D,0),4))</f>
        <v>#VALUE!</v>
      </c>
      <c r="G118" s="212" t="e">
        <f ca="1">SUMIF([10]ORC!B:J,D118,[10]ORC!G:G)</f>
        <v>#VALUE!</v>
      </c>
      <c r="H118" s="213">
        <f t="shared" ca="1" si="15"/>
        <v>0</v>
      </c>
      <c r="I118" s="214">
        <f t="shared" ca="1" si="11"/>
        <v>0</v>
      </c>
      <c r="J118" s="215">
        <f t="shared" ca="1" si="12"/>
        <v>0.99999999999999967</v>
      </c>
      <c r="K118" s="216" t="str">
        <f t="shared" ca="1" si="13"/>
        <v>C</v>
      </c>
    </row>
    <row r="119" spans="2:11" ht="36" customHeight="1">
      <c r="B119" s="207">
        <f>SUMIF(ORC!E:E,A119,ORC!K:K)+SUMIF(ADM_CANT_MOB!D:D,ABC!A119,ADM_CANT_MOB!I:I)</f>
        <v>0</v>
      </c>
      <c r="C119" s="208">
        <f t="shared" si="10"/>
        <v>112</v>
      </c>
      <c r="D119" s="209" t="e" vm="1">
        <f ca="1">IFERROR(INDEX([10]ORC!B:E,MATCH(E119,[10]ORC!D:D,0),1),INDEX([10]ORC!B:E,MATCH(E119,[10]ORC!D:D,0),1))</f>
        <v>#VALUE!</v>
      </c>
      <c r="E119" s="210" t="e" vm="1">
        <f t="shared" ca="1" si="14"/>
        <v>#VALUE!</v>
      </c>
      <c r="F119" s="211" t="e" vm="1">
        <f ca="1">IFERROR(INDEX([10]ORC!B:E,MATCH(E119,[10]ORC!D:D,0),4),INDEX([10]ORC!B:E,MATCH(E119,[10]ORC!D:D,0),4))</f>
        <v>#VALUE!</v>
      </c>
      <c r="G119" s="212" t="e">
        <f ca="1">SUMIF([10]ORC!B:J,D119,[10]ORC!G:G)</f>
        <v>#VALUE!</v>
      </c>
      <c r="H119" s="213">
        <f t="shared" ca="1" si="15"/>
        <v>0</v>
      </c>
      <c r="I119" s="214">
        <f t="shared" ca="1" si="11"/>
        <v>0</v>
      </c>
      <c r="J119" s="215">
        <f t="shared" ca="1" si="12"/>
        <v>0.99999999999999967</v>
      </c>
      <c r="K119" s="216" t="str">
        <f t="shared" ca="1" si="13"/>
        <v>C</v>
      </c>
    </row>
    <row r="120" spans="2:11" ht="36" customHeight="1">
      <c r="B120" s="207">
        <f>SUMIF(ORC!E:E,A120,ORC!K:K)+SUMIF(ADM_CANT_MOB!D:D,ABC!A120,ADM_CANT_MOB!I:I)</f>
        <v>0</v>
      </c>
      <c r="C120" s="208">
        <f t="shared" si="10"/>
        <v>113</v>
      </c>
      <c r="D120" s="209" t="e" vm="1">
        <f ca="1">IFERROR(INDEX([10]ORC!B:E,MATCH(E120,[10]ORC!D:D,0),1),INDEX([10]ORC!B:E,MATCH(E120,[10]ORC!D:D,0),1))</f>
        <v>#VALUE!</v>
      </c>
      <c r="E120" s="210" t="e" vm="1">
        <f t="shared" ca="1" si="14"/>
        <v>#VALUE!</v>
      </c>
      <c r="F120" s="211" t="e" vm="1">
        <f ca="1">IFERROR(INDEX([10]ORC!B:E,MATCH(E120,[10]ORC!D:D,0),4),INDEX([10]ORC!B:E,MATCH(E120,[10]ORC!D:D,0),4))</f>
        <v>#VALUE!</v>
      </c>
      <c r="G120" s="212" t="e">
        <f ca="1">SUMIF([10]ORC!B:J,D120,[10]ORC!G:G)</f>
        <v>#VALUE!</v>
      </c>
      <c r="H120" s="213">
        <f t="shared" ca="1" si="15"/>
        <v>0</v>
      </c>
      <c r="I120" s="214">
        <f t="shared" ca="1" si="11"/>
        <v>0</v>
      </c>
      <c r="J120" s="215">
        <f t="shared" ca="1" si="12"/>
        <v>0.99999999999999967</v>
      </c>
      <c r="K120" s="216" t="str">
        <f t="shared" ca="1" si="13"/>
        <v>C</v>
      </c>
    </row>
    <row r="121" spans="2:11" ht="36" customHeight="1">
      <c r="B121" s="207">
        <f>SUMIF(ORC!E:E,A121,ORC!K:K)+SUMIF(ADM_CANT_MOB!D:D,ABC!A121,ADM_CANT_MOB!I:I)</f>
        <v>0</v>
      </c>
      <c r="C121" s="208">
        <f t="shared" si="10"/>
        <v>114</v>
      </c>
      <c r="D121" s="209" t="e" vm="1">
        <f ca="1">IFERROR(INDEX([10]ORC!B:E,MATCH(E121,[10]ORC!D:D,0),1),INDEX([10]ORC!B:E,MATCH(E121,[10]ORC!D:D,0),1))</f>
        <v>#VALUE!</v>
      </c>
      <c r="E121" s="210" t="e" vm="1">
        <f t="shared" ca="1" si="14"/>
        <v>#VALUE!</v>
      </c>
      <c r="F121" s="211" t="e" vm="1">
        <f ca="1">IFERROR(INDEX([10]ORC!B:E,MATCH(E121,[10]ORC!D:D,0),4),INDEX([10]ORC!B:E,MATCH(E121,[10]ORC!D:D,0),4))</f>
        <v>#VALUE!</v>
      </c>
      <c r="G121" s="212" t="e">
        <f ca="1">SUMIF([10]ORC!B:J,D121,[10]ORC!G:G)</f>
        <v>#VALUE!</v>
      </c>
      <c r="H121" s="213">
        <f t="shared" ca="1" si="15"/>
        <v>0</v>
      </c>
      <c r="I121" s="214">
        <f t="shared" ca="1" si="11"/>
        <v>0</v>
      </c>
      <c r="J121" s="215">
        <f t="shared" ca="1" si="12"/>
        <v>0.99999999999999967</v>
      </c>
      <c r="K121" s="216" t="str">
        <f t="shared" ca="1" si="13"/>
        <v>C</v>
      </c>
    </row>
    <row r="122" spans="2:11" ht="36" customHeight="1">
      <c r="B122" s="207">
        <f>SUMIF(ORC!E:E,A122,ORC!K:K)+SUMIF(ADM_CANT_MOB!D:D,ABC!A122,ADM_CANT_MOB!I:I)</f>
        <v>0</v>
      </c>
      <c r="C122" s="208">
        <f t="shared" si="10"/>
        <v>115</v>
      </c>
      <c r="D122" s="209" t="e" vm="1">
        <f ca="1">IFERROR(INDEX([10]ORC!B:E,MATCH(E122,[10]ORC!D:D,0),1),INDEX([10]ORC!B:E,MATCH(E122,[10]ORC!D:D,0),1))</f>
        <v>#VALUE!</v>
      </c>
      <c r="E122" s="210" t="e" vm="1">
        <f t="shared" ca="1" si="14"/>
        <v>#VALUE!</v>
      </c>
      <c r="F122" s="211" t="e" vm="1">
        <f ca="1">IFERROR(INDEX([10]ORC!B:E,MATCH(E122,[10]ORC!D:D,0),4),INDEX([10]ORC!B:E,MATCH(E122,[10]ORC!D:D,0),4))</f>
        <v>#VALUE!</v>
      </c>
      <c r="G122" s="212" t="e">
        <f ca="1">SUMIF([10]ORC!B:J,D122,[10]ORC!G:G)</f>
        <v>#VALUE!</v>
      </c>
      <c r="H122" s="213">
        <f t="shared" ca="1" si="15"/>
        <v>0</v>
      </c>
      <c r="I122" s="214">
        <f t="shared" ca="1" si="11"/>
        <v>0</v>
      </c>
      <c r="J122" s="215">
        <f t="shared" ca="1" si="12"/>
        <v>0.99999999999999967</v>
      </c>
      <c r="K122" s="216" t="str">
        <f t="shared" ca="1" si="13"/>
        <v>C</v>
      </c>
    </row>
    <row r="123" spans="2:11" ht="36" customHeight="1">
      <c r="B123" s="207">
        <f>SUMIF(ORC!E:E,A123,ORC!K:K)+SUMIF(ADM_CANT_MOB!D:D,ABC!A123,ADM_CANT_MOB!I:I)</f>
        <v>0</v>
      </c>
      <c r="C123" s="208">
        <f t="shared" si="10"/>
        <v>116</v>
      </c>
      <c r="D123" s="209" t="e" vm="1">
        <f ca="1">IFERROR(INDEX([10]ORC!B:E,MATCH(E123,[10]ORC!D:D,0),1),INDEX([10]ORC!B:E,MATCH(E123,[10]ORC!D:D,0),1))</f>
        <v>#VALUE!</v>
      </c>
      <c r="E123" s="210" t="e" vm="1">
        <f t="shared" ca="1" si="14"/>
        <v>#VALUE!</v>
      </c>
      <c r="F123" s="211" t="e" vm="1">
        <f ca="1">IFERROR(INDEX([10]ORC!B:E,MATCH(E123,[10]ORC!D:D,0),4),INDEX([10]ORC!B:E,MATCH(E123,[10]ORC!D:D,0),4))</f>
        <v>#VALUE!</v>
      </c>
      <c r="G123" s="212" t="e">
        <f ca="1">SUMIF([10]ORC!B:J,D123,[10]ORC!G:G)</f>
        <v>#VALUE!</v>
      </c>
      <c r="H123" s="213">
        <f t="shared" ca="1" si="15"/>
        <v>0</v>
      </c>
      <c r="I123" s="214">
        <f t="shared" ca="1" si="11"/>
        <v>0</v>
      </c>
      <c r="J123" s="215">
        <f t="shared" ca="1" si="12"/>
        <v>0.99999999999999967</v>
      </c>
      <c r="K123" s="216" t="str">
        <f t="shared" ca="1" si="13"/>
        <v>C</v>
      </c>
    </row>
    <row r="124" spans="2:11" ht="36" customHeight="1">
      <c r="B124" s="207">
        <f>SUMIF(ORC!E:E,A124,ORC!K:K)+SUMIF(ADM_CANT_MOB!D:D,ABC!A124,ADM_CANT_MOB!I:I)</f>
        <v>0</v>
      </c>
      <c r="C124" s="208">
        <f t="shared" si="10"/>
        <v>117</v>
      </c>
      <c r="D124" s="209" t="e" vm="1">
        <f ca="1">IFERROR(INDEX([10]ORC!B:E,MATCH(E124,[10]ORC!D:D,0),1),INDEX([10]ORC!B:E,MATCH(E124,[10]ORC!D:D,0),1))</f>
        <v>#VALUE!</v>
      </c>
      <c r="E124" s="210" t="e" vm="1">
        <f t="shared" ca="1" si="14"/>
        <v>#VALUE!</v>
      </c>
      <c r="F124" s="211" t="e" vm="1">
        <f ca="1">IFERROR(INDEX([10]ORC!B:E,MATCH(E124,[10]ORC!D:D,0),4),INDEX([10]ORC!B:E,MATCH(E124,[10]ORC!D:D,0),4))</f>
        <v>#VALUE!</v>
      </c>
      <c r="G124" s="212" t="e">
        <f ca="1">SUMIF([10]ORC!B:J,D124,[10]ORC!G:G)</f>
        <v>#VALUE!</v>
      </c>
      <c r="H124" s="213">
        <f t="shared" ca="1" si="15"/>
        <v>0</v>
      </c>
      <c r="I124" s="214">
        <f t="shared" ca="1" si="11"/>
        <v>0</v>
      </c>
      <c r="J124" s="215">
        <f t="shared" ca="1" si="12"/>
        <v>0.99999999999999967</v>
      </c>
      <c r="K124" s="216" t="str">
        <f t="shared" ca="1" si="13"/>
        <v>C</v>
      </c>
    </row>
    <row r="125" spans="2:11" ht="36" customHeight="1">
      <c r="B125" s="207">
        <f>SUMIF(ORC!E:E,A125,ORC!K:K)+SUMIF(ADM_CANT_MOB!D:D,ABC!A125,ADM_CANT_MOB!I:I)</f>
        <v>0</v>
      </c>
      <c r="C125" s="208">
        <f t="shared" si="10"/>
        <v>118</v>
      </c>
      <c r="D125" s="209" t="e" vm="1">
        <f ca="1">IFERROR(INDEX([10]ORC!B:E,MATCH(E125,[10]ORC!D:D,0),1),INDEX([10]ORC!B:E,MATCH(E125,[10]ORC!D:D,0),1))</f>
        <v>#VALUE!</v>
      </c>
      <c r="E125" s="210" t="e" vm="1">
        <f t="shared" ca="1" si="14"/>
        <v>#VALUE!</v>
      </c>
      <c r="F125" s="211" t="e" vm="1">
        <f ca="1">IFERROR(INDEX([10]ORC!B:E,MATCH(E125,[10]ORC!D:D,0),4),INDEX([10]ORC!B:E,MATCH(E125,[10]ORC!D:D,0),4))</f>
        <v>#VALUE!</v>
      </c>
      <c r="G125" s="212" t="e">
        <f ca="1">SUMIF([10]ORC!B:J,D125,[10]ORC!G:G)</f>
        <v>#VALUE!</v>
      </c>
      <c r="H125" s="213">
        <f t="shared" ca="1" si="15"/>
        <v>0</v>
      </c>
      <c r="I125" s="214">
        <f t="shared" ca="1" si="11"/>
        <v>0</v>
      </c>
      <c r="J125" s="215">
        <f t="shared" ca="1" si="12"/>
        <v>0.99999999999999967</v>
      </c>
      <c r="K125" s="216" t="str">
        <f t="shared" ca="1" si="13"/>
        <v>C</v>
      </c>
    </row>
    <row r="126" spans="2:11" ht="36" customHeight="1">
      <c r="B126" s="207">
        <f>SUMIF(ORC!E:E,A126,ORC!K:K)+SUMIF(ADM_CANT_MOB!D:D,ABC!A126,ADM_CANT_MOB!I:I)</f>
        <v>0</v>
      </c>
      <c r="C126" s="208">
        <f t="shared" si="10"/>
        <v>119</v>
      </c>
      <c r="D126" s="209" t="e" vm="1">
        <f ca="1">IFERROR(INDEX([10]ORC!B:E,MATCH(E126,[10]ORC!D:D,0),1),INDEX([10]ORC!B:E,MATCH(E126,[10]ORC!D:D,0),1))</f>
        <v>#VALUE!</v>
      </c>
      <c r="E126" s="210" t="e" vm="1">
        <f t="shared" ca="1" si="14"/>
        <v>#VALUE!</v>
      </c>
      <c r="F126" s="211" t="e" vm="1">
        <f ca="1">IFERROR(INDEX([10]ORC!B:E,MATCH(E126,[10]ORC!D:D,0),4),INDEX([10]ORC!B:E,MATCH(E126,[10]ORC!D:D,0),4))</f>
        <v>#VALUE!</v>
      </c>
      <c r="G126" s="212" t="e">
        <f ca="1">SUMIF([10]ORC!B:J,D126,[10]ORC!G:G)</f>
        <v>#VALUE!</v>
      </c>
      <c r="H126" s="213">
        <f t="shared" ca="1" si="15"/>
        <v>0</v>
      </c>
      <c r="I126" s="214">
        <f t="shared" ca="1" si="11"/>
        <v>0</v>
      </c>
      <c r="J126" s="215">
        <f t="shared" ca="1" si="12"/>
        <v>0.99999999999999967</v>
      </c>
      <c r="K126" s="216" t="str">
        <f t="shared" ca="1" si="13"/>
        <v>C</v>
      </c>
    </row>
    <row r="127" spans="2:11" ht="36" customHeight="1">
      <c r="B127" s="207">
        <f>SUMIF(ORC!E:E,A127,ORC!K:K)+SUMIF(ADM_CANT_MOB!D:D,ABC!A127,ADM_CANT_MOB!I:I)</f>
        <v>0</v>
      </c>
      <c r="C127" s="208">
        <f t="shared" si="10"/>
        <v>120</v>
      </c>
      <c r="D127" s="209" t="e" vm="1">
        <f ca="1">IFERROR(INDEX([10]ORC!B:E,MATCH(E127,[10]ORC!D:D,0),1),INDEX([10]ORC!B:E,MATCH(E127,[10]ORC!D:D,0),1))</f>
        <v>#VALUE!</v>
      </c>
      <c r="E127" s="210" t="e" vm="1">
        <f t="shared" ca="1" si="14"/>
        <v>#VALUE!</v>
      </c>
      <c r="F127" s="211" t="e" vm="1">
        <f ca="1">IFERROR(INDEX([10]ORC!B:E,MATCH(E127,[10]ORC!D:D,0),4),INDEX([10]ORC!B:E,MATCH(E127,[10]ORC!D:D,0),4))</f>
        <v>#VALUE!</v>
      </c>
      <c r="G127" s="212" t="e">
        <f ca="1">SUMIF([10]ORC!B:J,D127,[10]ORC!G:G)</f>
        <v>#VALUE!</v>
      </c>
      <c r="H127" s="213">
        <f t="shared" ca="1" si="15"/>
        <v>0</v>
      </c>
      <c r="I127" s="214">
        <f t="shared" ca="1" si="11"/>
        <v>0</v>
      </c>
      <c r="J127" s="215">
        <f t="shared" ca="1" si="12"/>
        <v>0.99999999999999967</v>
      </c>
      <c r="K127" s="216" t="str">
        <f t="shared" ca="1" si="13"/>
        <v>C</v>
      </c>
    </row>
    <row r="128" spans="2:11" ht="36" customHeight="1">
      <c r="B128" s="207">
        <f>SUMIF(ORC!E:E,A128,ORC!K:K)+SUMIF(ADM_CANT_MOB!D:D,ABC!A128,ADM_CANT_MOB!I:I)</f>
        <v>0</v>
      </c>
      <c r="C128" s="208">
        <f t="shared" si="10"/>
        <v>121</v>
      </c>
      <c r="D128" s="209" t="e" vm="1">
        <f ca="1">IFERROR(INDEX([10]ORC!B:E,MATCH(E128,[10]ORC!D:D,0),1),INDEX([10]ORC!B:E,MATCH(E128,[10]ORC!D:D,0),1))</f>
        <v>#VALUE!</v>
      </c>
      <c r="E128" s="210" t="e" vm="1">
        <f t="shared" ca="1" si="14"/>
        <v>#VALUE!</v>
      </c>
      <c r="F128" s="211" t="e" vm="1">
        <f ca="1">IFERROR(INDEX([10]ORC!B:E,MATCH(E128,[10]ORC!D:D,0),4),INDEX([10]ORC!B:E,MATCH(E128,[10]ORC!D:D,0),4))</f>
        <v>#VALUE!</v>
      </c>
      <c r="G128" s="212" t="e">
        <f ca="1">SUMIF([10]ORC!B:J,D128,[10]ORC!G:G)</f>
        <v>#VALUE!</v>
      </c>
      <c r="H128" s="213">
        <f t="shared" ca="1" si="15"/>
        <v>0</v>
      </c>
      <c r="I128" s="214">
        <f t="shared" ca="1" si="11"/>
        <v>0</v>
      </c>
      <c r="J128" s="215">
        <f t="shared" ca="1" si="12"/>
        <v>0.99999999999999967</v>
      </c>
      <c r="K128" s="216" t="str">
        <f t="shared" ca="1" si="13"/>
        <v>C</v>
      </c>
    </row>
    <row r="129" spans="2:11" ht="36" customHeight="1">
      <c r="B129" s="207">
        <f>SUMIF(ORC!E:E,A129,ORC!K:K)+SUMIF(ADM_CANT_MOB!D:D,ABC!A129,ADM_CANT_MOB!I:I)</f>
        <v>0</v>
      </c>
      <c r="C129" s="208">
        <f t="shared" si="10"/>
        <v>122</v>
      </c>
      <c r="D129" s="209" t="e" vm="1">
        <f ca="1">IFERROR(INDEX([10]ORC!B:E,MATCH(E129,[10]ORC!D:D,0),1),INDEX([10]ORC!B:E,MATCH(E129,[10]ORC!D:D,0),1))</f>
        <v>#VALUE!</v>
      </c>
      <c r="E129" s="210" t="e" vm="1">
        <f t="shared" ca="1" si="14"/>
        <v>#VALUE!</v>
      </c>
      <c r="F129" s="211" t="e" vm="1">
        <f ca="1">IFERROR(INDEX([10]ORC!B:E,MATCH(E129,[10]ORC!D:D,0),4),INDEX([10]ORC!B:E,MATCH(E129,[10]ORC!D:D,0),4))</f>
        <v>#VALUE!</v>
      </c>
      <c r="G129" s="212" t="e">
        <f ca="1">SUMIF([10]ORC!B:J,D129,[10]ORC!G:G)</f>
        <v>#VALUE!</v>
      </c>
      <c r="H129" s="213">
        <f t="shared" ca="1" si="15"/>
        <v>0</v>
      </c>
      <c r="I129" s="214">
        <f t="shared" ca="1" si="11"/>
        <v>0</v>
      </c>
      <c r="J129" s="215">
        <f t="shared" ca="1" si="12"/>
        <v>0.99999999999999967</v>
      </c>
      <c r="K129" s="216" t="str">
        <f t="shared" ca="1" si="13"/>
        <v>C</v>
      </c>
    </row>
    <row r="130" spans="2:11" ht="36" customHeight="1">
      <c r="B130" s="207">
        <f>SUMIF(ORC!E:E,A130,ORC!K:K)+SUMIF(ADM_CANT_MOB!D:D,ABC!A130,ADM_CANT_MOB!I:I)</f>
        <v>0</v>
      </c>
      <c r="C130" s="208">
        <f t="shared" si="10"/>
        <v>123</v>
      </c>
      <c r="D130" s="209" t="e" vm="1">
        <f ca="1">IFERROR(INDEX([10]ORC!B:E,MATCH(E130,[10]ORC!D:D,0),1),INDEX([10]ORC!B:E,MATCH(E130,[10]ORC!D:D,0),1))</f>
        <v>#VALUE!</v>
      </c>
      <c r="E130" s="210" t="e" vm="1">
        <f t="shared" ca="1" si="14"/>
        <v>#VALUE!</v>
      </c>
      <c r="F130" s="211" t="e" vm="1">
        <f ca="1">IFERROR(INDEX([10]ORC!B:E,MATCH(E130,[10]ORC!D:D,0),4),INDEX([10]ORC!B:E,MATCH(E130,[10]ORC!D:D,0),4))</f>
        <v>#VALUE!</v>
      </c>
      <c r="G130" s="212" t="e">
        <f ca="1">SUMIF([10]ORC!B:J,D130,[10]ORC!G:G)</f>
        <v>#VALUE!</v>
      </c>
      <c r="H130" s="213">
        <f t="shared" ca="1" si="15"/>
        <v>0</v>
      </c>
      <c r="I130" s="214">
        <f t="shared" ca="1" si="11"/>
        <v>0</v>
      </c>
      <c r="J130" s="215">
        <f t="shared" ca="1" si="12"/>
        <v>0.99999999999999967</v>
      </c>
      <c r="K130" s="216" t="str">
        <f t="shared" ca="1" si="13"/>
        <v>C</v>
      </c>
    </row>
    <row r="131" spans="2:11" ht="36" customHeight="1">
      <c r="B131" s="207">
        <f>SUMIF(ORC!E:E,A131,ORC!K:K)+SUMIF(ADM_CANT_MOB!D:D,ABC!A131,ADM_CANT_MOB!I:I)</f>
        <v>0</v>
      </c>
      <c r="C131" s="208">
        <f t="shared" si="10"/>
        <v>124</v>
      </c>
      <c r="D131" s="209" t="e" vm="1">
        <f ca="1">IFERROR(INDEX([10]ORC!B:E,MATCH(E131,[10]ORC!D:D,0),1),INDEX([10]ORC!B:E,MATCH(E131,[10]ORC!D:D,0),1))</f>
        <v>#VALUE!</v>
      </c>
      <c r="E131" s="210" t="e" vm="1">
        <f t="shared" ca="1" si="14"/>
        <v>#VALUE!</v>
      </c>
      <c r="F131" s="211" t="e" vm="1">
        <f ca="1">IFERROR(INDEX([10]ORC!B:E,MATCH(E131,[10]ORC!D:D,0),4),INDEX([10]ORC!B:E,MATCH(E131,[10]ORC!D:D,0),4))</f>
        <v>#VALUE!</v>
      </c>
      <c r="G131" s="212" t="e">
        <f ca="1">SUMIF([10]ORC!B:J,D131,[10]ORC!G:G)</f>
        <v>#VALUE!</v>
      </c>
      <c r="H131" s="213">
        <f t="shared" ca="1" si="15"/>
        <v>0</v>
      </c>
      <c r="I131" s="214">
        <f t="shared" ca="1" si="11"/>
        <v>0</v>
      </c>
      <c r="J131" s="215">
        <f t="shared" ca="1" si="12"/>
        <v>0.99999999999999967</v>
      </c>
      <c r="K131" s="216" t="str">
        <f t="shared" ca="1" si="13"/>
        <v>C</v>
      </c>
    </row>
    <row r="132" spans="2:11" ht="36" customHeight="1">
      <c r="B132" s="207">
        <f>SUMIF(ORC!E:E,A132,ORC!K:K)+SUMIF(ADM_CANT_MOB!D:D,ABC!A132,ADM_CANT_MOB!I:I)</f>
        <v>0</v>
      </c>
      <c r="C132" s="208">
        <f t="shared" si="10"/>
        <v>125</v>
      </c>
      <c r="D132" s="209" t="e" vm="1">
        <f ca="1">IFERROR(INDEX([10]ORC!B:E,MATCH(E132,[10]ORC!D:D,0),1),INDEX([10]ORC!B:E,MATCH(E132,[10]ORC!D:D,0),1))</f>
        <v>#VALUE!</v>
      </c>
      <c r="E132" s="210" t="e" vm="1">
        <f t="shared" ca="1" si="14"/>
        <v>#VALUE!</v>
      </c>
      <c r="F132" s="211" t="e" vm="1">
        <f ca="1">IFERROR(INDEX([10]ORC!B:E,MATCH(E132,[10]ORC!D:D,0),4),INDEX([10]ORC!B:E,MATCH(E132,[10]ORC!D:D,0),4))</f>
        <v>#VALUE!</v>
      </c>
      <c r="G132" s="212" t="e">
        <f ca="1">SUMIF([10]ORC!B:J,D132,[10]ORC!G:G)</f>
        <v>#VALUE!</v>
      </c>
      <c r="H132" s="213">
        <f t="shared" ca="1" si="15"/>
        <v>0</v>
      </c>
      <c r="I132" s="214">
        <f t="shared" ca="1" si="11"/>
        <v>0</v>
      </c>
      <c r="J132" s="215">
        <f t="shared" ca="1" si="12"/>
        <v>0.99999999999999967</v>
      </c>
      <c r="K132" s="216" t="str">
        <f t="shared" ca="1" si="13"/>
        <v>C</v>
      </c>
    </row>
    <row r="133" spans="2:11" ht="36" customHeight="1">
      <c r="B133" s="207">
        <f>SUMIF(ORC!E:E,A133,ORC!K:K)+SUMIF(ADM_CANT_MOB!D:D,ABC!A133,ADM_CANT_MOB!I:I)</f>
        <v>0</v>
      </c>
      <c r="C133" s="208">
        <f t="shared" si="10"/>
        <v>126</v>
      </c>
      <c r="D133" s="209" t="e" vm="1">
        <f ca="1">IFERROR(INDEX([10]ORC!B:E,MATCH(E133,[10]ORC!D:D,0),1),INDEX([10]ORC!B:E,MATCH(E133,[10]ORC!D:D,0),1))</f>
        <v>#VALUE!</v>
      </c>
      <c r="E133" s="210" t="e" vm="1">
        <f t="shared" ca="1" si="14"/>
        <v>#VALUE!</v>
      </c>
      <c r="F133" s="211" t="e" vm="1">
        <f ca="1">IFERROR(INDEX([10]ORC!B:E,MATCH(E133,[10]ORC!D:D,0),4),INDEX([10]ORC!B:E,MATCH(E133,[10]ORC!D:D,0),4))</f>
        <v>#VALUE!</v>
      </c>
      <c r="G133" s="212" t="e">
        <f ca="1">SUMIF([10]ORC!B:J,D133,[10]ORC!G:G)</f>
        <v>#VALUE!</v>
      </c>
      <c r="H133" s="213">
        <f t="shared" ca="1" si="15"/>
        <v>0</v>
      </c>
      <c r="I133" s="214">
        <f t="shared" ca="1" si="11"/>
        <v>0</v>
      </c>
      <c r="J133" s="215">
        <f t="shared" ca="1" si="12"/>
        <v>0.99999999999999967</v>
      </c>
      <c r="K133" s="216" t="str">
        <f t="shared" ca="1" si="13"/>
        <v>C</v>
      </c>
    </row>
    <row r="134" spans="2:11" ht="36" customHeight="1">
      <c r="B134" s="207">
        <f>SUMIF(ORC!E:E,A134,ORC!K:K)+SUMIF(ADM_CANT_MOB!D:D,ABC!A134,ADM_CANT_MOB!I:I)</f>
        <v>0</v>
      </c>
      <c r="C134" s="208">
        <f t="shared" si="10"/>
        <v>127</v>
      </c>
      <c r="D134" s="209" t="e" vm="1">
        <f ca="1">IFERROR(INDEX([10]ORC!B:E,MATCH(E134,[10]ORC!D:D,0),1),INDEX([10]ORC!B:E,MATCH(E134,[10]ORC!D:D,0),1))</f>
        <v>#VALUE!</v>
      </c>
      <c r="E134" s="210" t="e" vm="1">
        <f t="shared" ca="1" si="14"/>
        <v>#VALUE!</v>
      </c>
      <c r="F134" s="211" t="e" vm="1">
        <f ca="1">IFERROR(INDEX([10]ORC!B:E,MATCH(E134,[10]ORC!D:D,0),4),INDEX([10]ORC!B:E,MATCH(E134,[10]ORC!D:D,0),4))</f>
        <v>#VALUE!</v>
      </c>
      <c r="G134" s="212" t="e">
        <f ca="1">SUMIF([10]ORC!B:J,D134,[10]ORC!G:G)</f>
        <v>#VALUE!</v>
      </c>
      <c r="H134" s="213">
        <f t="shared" ca="1" si="15"/>
        <v>0</v>
      </c>
      <c r="I134" s="214">
        <f t="shared" ca="1" si="11"/>
        <v>0</v>
      </c>
      <c r="J134" s="215">
        <f t="shared" ca="1" si="12"/>
        <v>0.99999999999999967</v>
      </c>
      <c r="K134" s="216" t="str">
        <f t="shared" ca="1" si="13"/>
        <v>C</v>
      </c>
    </row>
    <row r="135" spans="2:11" ht="36" customHeight="1">
      <c r="B135" s="207">
        <f>SUMIF(ORC!E:E,A135,ORC!K:K)+SUMIF(ADM_CANT_MOB!D:D,ABC!A135,ADM_CANT_MOB!I:I)</f>
        <v>0</v>
      </c>
      <c r="C135" s="208">
        <f t="shared" si="10"/>
        <v>128</v>
      </c>
      <c r="D135" s="209" t="e" vm="1">
        <f ca="1">IFERROR(INDEX([10]ORC!B:E,MATCH(E135,[10]ORC!D:D,0),1),INDEX([10]ORC!B:E,MATCH(E135,[10]ORC!D:D,0),1))</f>
        <v>#VALUE!</v>
      </c>
      <c r="E135" s="210" t="e" vm="1">
        <f t="shared" ca="1" si="14"/>
        <v>#VALUE!</v>
      </c>
      <c r="F135" s="211" t="e" vm="1">
        <f ca="1">IFERROR(INDEX([10]ORC!B:E,MATCH(E135,[10]ORC!D:D,0),4),INDEX([10]ORC!B:E,MATCH(E135,[10]ORC!D:D,0),4))</f>
        <v>#VALUE!</v>
      </c>
      <c r="G135" s="212" t="e">
        <f ca="1">SUMIF([10]ORC!B:J,D135,[10]ORC!G:G)</f>
        <v>#VALUE!</v>
      </c>
      <c r="H135" s="213">
        <f t="shared" ca="1" si="15"/>
        <v>0</v>
      </c>
      <c r="I135" s="214">
        <f t="shared" ca="1" si="11"/>
        <v>0</v>
      </c>
      <c r="J135" s="215">
        <f t="shared" ca="1" si="12"/>
        <v>0.99999999999999967</v>
      </c>
      <c r="K135" s="216" t="str">
        <f t="shared" ca="1" si="13"/>
        <v>C</v>
      </c>
    </row>
    <row r="136" spans="2:11" ht="36" customHeight="1">
      <c r="B136" s="207">
        <f>SUMIF(ORC!E:E,A136,ORC!K:K)+SUMIF(ADM_CANT_MOB!D:D,ABC!A136,ADM_CANT_MOB!I:I)</f>
        <v>0</v>
      </c>
      <c r="C136" s="208">
        <f t="shared" si="10"/>
        <v>129</v>
      </c>
      <c r="D136" s="209" t="e" vm="1">
        <f ca="1">IFERROR(INDEX([10]ORC!B:E,MATCH(E136,[10]ORC!D:D,0),1),INDEX([10]ORC!B:E,MATCH(E136,[10]ORC!D:D,0),1))</f>
        <v>#VALUE!</v>
      </c>
      <c r="E136" s="210" t="e" vm="1">
        <f t="shared" ref="E136:E167" ca="1" si="16">INDEX(A:B,MATCH(LARGE(B:B,ROW()-7),B:B,0),1)</f>
        <v>#VALUE!</v>
      </c>
      <c r="F136" s="211" t="e" vm="1">
        <f ca="1">IFERROR(INDEX([10]ORC!B:E,MATCH(E136,[10]ORC!D:D,0),4),INDEX([10]ORC!B:E,MATCH(E136,[10]ORC!D:D,0),4))</f>
        <v>#VALUE!</v>
      </c>
      <c r="G136" s="212" t="e">
        <f ca="1">SUMIF([10]ORC!B:J,D136,[10]ORC!G:G)</f>
        <v>#VALUE!</v>
      </c>
      <c r="H136" s="213">
        <f t="shared" ref="H136:H167" ca="1" si="17">LARGE(B:B,ROW()-7)</f>
        <v>0</v>
      </c>
      <c r="I136" s="214">
        <f t="shared" ca="1" si="11"/>
        <v>0</v>
      </c>
      <c r="J136" s="215">
        <f t="shared" ca="1" si="12"/>
        <v>0.99999999999999967</v>
      </c>
      <c r="K136" s="216" t="str">
        <f t="shared" ca="1" si="13"/>
        <v>C</v>
      </c>
    </row>
    <row r="137" spans="2:11" ht="36" customHeight="1">
      <c r="B137" s="207">
        <f>SUMIF(ORC!E:E,A137,ORC!K:K)+SUMIF(ADM_CANT_MOB!D:D,ABC!A137,ADM_CANT_MOB!I:I)</f>
        <v>0</v>
      </c>
      <c r="C137" s="208">
        <f t="shared" ref="C137:C187" si="18">C136+1</f>
        <v>130</v>
      </c>
      <c r="D137" s="209" t="e" vm="1">
        <f ca="1">IFERROR(INDEX([10]ORC!B:E,MATCH(E137,[10]ORC!D:D,0),1),INDEX([10]ORC!B:E,MATCH(E137,[10]ORC!D:D,0),1))</f>
        <v>#VALUE!</v>
      </c>
      <c r="E137" s="210" t="e" vm="1">
        <f t="shared" ca="1" si="16"/>
        <v>#VALUE!</v>
      </c>
      <c r="F137" s="211" t="e" vm="1">
        <f ca="1">IFERROR(INDEX([10]ORC!B:E,MATCH(E137,[10]ORC!D:D,0),4),INDEX([10]ORC!B:E,MATCH(E137,[10]ORC!D:D,0),4))</f>
        <v>#VALUE!</v>
      </c>
      <c r="G137" s="212" t="e">
        <f ca="1">SUMIF([10]ORC!B:J,D137,[10]ORC!G:G)</f>
        <v>#VALUE!</v>
      </c>
      <c r="H137" s="213">
        <f t="shared" ca="1" si="17"/>
        <v>0</v>
      </c>
      <c r="I137" s="214">
        <f t="shared" ref="I137:I187" ca="1" si="19">H137/$K$5</f>
        <v>0</v>
      </c>
      <c r="J137" s="215">
        <f t="shared" ref="J137:J187" ca="1" si="20">I137+J136</f>
        <v>0.99999999999999967</v>
      </c>
      <c r="K137" s="216" t="str">
        <f t="shared" ref="K137:K187" ca="1" si="21">IF(J137&lt;0.8,"A",IF(J137&lt;0.95,"B","C"))</f>
        <v>C</v>
      </c>
    </row>
    <row r="138" spans="2:11" ht="36" customHeight="1">
      <c r="B138" s="207">
        <f>SUMIF(ORC!E:E,A138,ORC!K:K)+SUMIF(ADM_CANT_MOB!D:D,ABC!A138,ADM_CANT_MOB!I:I)</f>
        <v>0</v>
      </c>
      <c r="C138" s="208">
        <f t="shared" si="18"/>
        <v>131</v>
      </c>
      <c r="D138" s="209" t="e" vm="1">
        <f ca="1">IFERROR(INDEX([10]ORC!B:E,MATCH(E138,[10]ORC!D:D,0),1),INDEX([10]ORC!B:E,MATCH(E138,[10]ORC!D:D,0),1))</f>
        <v>#VALUE!</v>
      </c>
      <c r="E138" s="210" t="e" vm="1">
        <f t="shared" ca="1" si="16"/>
        <v>#VALUE!</v>
      </c>
      <c r="F138" s="211" t="e" vm="1">
        <f ca="1">IFERROR(INDEX([10]ORC!B:E,MATCH(E138,[10]ORC!D:D,0),4),INDEX([10]ORC!B:E,MATCH(E138,[10]ORC!D:D,0),4))</f>
        <v>#VALUE!</v>
      </c>
      <c r="G138" s="212" t="e">
        <f ca="1">SUMIF([10]ORC!B:J,D138,[10]ORC!G:G)</f>
        <v>#VALUE!</v>
      </c>
      <c r="H138" s="213">
        <f t="shared" ca="1" si="17"/>
        <v>0</v>
      </c>
      <c r="I138" s="214">
        <f t="shared" ca="1" si="19"/>
        <v>0</v>
      </c>
      <c r="J138" s="215">
        <f t="shared" ca="1" si="20"/>
        <v>0.99999999999999967</v>
      </c>
      <c r="K138" s="216" t="str">
        <f t="shared" ca="1" si="21"/>
        <v>C</v>
      </c>
    </row>
    <row r="139" spans="2:11" ht="36" customHeight="1">
      <c r="B139" s="207">
        <f>SUMIF(ORC!E:E,A139,ORC!K:K)+SUMIF(ADM_CANT_MOB!D:D,ABC!A139,ADM_CANT_MOB!I:I)</f>
        <v>0</v>
      </c>
      <c r="C139" s="208">
        <f t="shared" si="18"/>
        <v>132</v>
      </c>
      <c r="D139" s="209" t="e" vm="1">
        <f ca="1">IFERROR(INDEX([10]ORC!B:E,MATCH(E139,[10]ORC!D:D,0),1),INDEX([10]ORC!B:E,MATCH(E139,[10]ORC!D:D,0),1))</f>
        <v>#VALUE!</v>
      </c>
      <c r="E139" s="210" t="e" vm="1">
        <f t="shared" ca="1" si="16"/>
        <v>#VALUE!</v>
      </c>
      <c r="F139" s="211" t="e" vm="1">
        <f ca="1">IFERROR(INDEX([10]ORC!B:E,MATCH(E139,[10]ORC!D:D,0),4),INDEX([10]ORC!B:E,MATCH(E139,[10]ORC!D:D,0),4))</f>
        <v>#VALUE!</v>
      </c>
      <c r="G139" s="212" t="e">
        <f ca="1">SUMIF([10]ORC!B:J,D139,[10]ORC!G:G)</f>
        <v>#VALUE!</v>
      </c>
      <c r="H139" s="213">
        <f t="shared" ca="1" si="17"/>
        <v>0</v>
      </c>
      <c r="I139" s="214">
        <f t="shared" ca="1" si="19"/>
        <v>0</v>
      </c>
      <c r="J139" s="215">
        <f t="shared" ca="1" si="20"/>
        <v>0.99999999999999967</v>
      </c>
      <c r="K139" s="216" t="str">
        <f t="shared" ca="1" si="21"/>
        <v>C</v>
      </c>
    </row>
    <row r="140" spans="2:11" ht="36" customHeight="1">
      <c r="B140" s="207">
        <f>SUMIF(ORC!E:E,A140,ORC!K:K)+SUMIF(ADM_CANT_MOB!D:D,ABC!A140,ADM_CANT_MOB!I:I)</f>
        <v>0</v>
      </c>
      <c r="C140" s="208">
        <f t="shared" si="18"/>
        <v>133</v>
      </c>
      <c r="D140" s="209" t="e" vm="1">
        <f ca="1">IFERROR(INDEX([10]ORC!B:E,MATCH(E140,[10]ORC!D:D,0),1),INDEX([10]ORC!B:E,MATCH(E140,[10]ORC!D:D,0),1))</f>
        <v>#VALUE!</v>
      </c>
      <c r="E140" s="210" t="e" vm="1">
        <f t="shared" ca="1" si="16"/>
        <v>#VALUE!</v>
      </c>
      <c r="F140" s="211" t="e" vm="1">
        <f ca="1">IFERROR(INDEX([10]ORC!B:E,MATCH(E140,[10]ORC!D:D,0),4),INDEX([10]ORC!B:E,MATCH(E140,[10]ORC!D:D,0),4))</f>
        <v>#VALUE!</v>
      </c>
      <c r="G140" s="212" t="e">
        <f ca="1">SUMIF([10]ORC!B:J,D140,[10]ORC!G:G)</f>
        <v>#VALUE!</v>
      </c>
      <c r="H140" s="213">
        <f t="shared" ca="1" si="17"/>
        <v>0</v>
      </c>
      <c r="I140" s="214">
        <f t="shared" ca="1" si="19"/>
        <v>0</v>
      </c>
      <c r="J140" s="215">
        <f t="shared" ca="1" si="20"/>
        <v>0.99999999999999967</v>
      </c>
      <c r="K140" s="216" t="str">
        <f t="shared" ca="1" si="21"/>
        <v>C</v>
      </c>
    </row>
    <row r="141" spans="2:11" ht="36" customHeight="1">
      <c r="B141" s="207">
        <f>SUMIF(ORC!E:E,A141,ORC!K:K)+SUMIF(ADM_CANT_MOB!D:D,ABC!A141,ADM_CANT_MOB!I:I)</f>
        <v>0</v>
      </c>
      <c r="C141" s="208">
        <f t="shared" si="18"/>
        <v>134</v>
      </c>
      <c r="D141" s="209" t="e" vm="1">
        <f ca="1">IFERROR(INDEX([10]ORC!B:E,MATCH(E141,[10]ORC!D:D,0),1),INDEX([10]ORC!B:E,MATCH(E141,[10]ORC!D:D,0),1))</f>
        <v>#VALUE!</v>
      </c>
      <c r="E141" s="210" t="e" vm="1">
        <f t="shared" ca="1" si="16"/>
        <v>#VALUE!</v>
      </c>
      <c r="F141" s="211" t="e" vm="1">
        <f ca="1">IFERROR(INDEX([10]ORC!B:E,MATCH(E141,[10]ORC!D:D,0),4),INDEX([10]ORC!B:E,MATCH(E141,[10]ORC!D:D,0),4))</f>
        <v>#VALUE!</v>
      </c>
      <c r="G141" s="212" t="e">
        <f ca="1">SUMIF([10]ORC!B:J,D141,[10]ORC!G:G)</f>
        <v>#VALUE!</v>
      </c>
      <c r="H141" s="213">
        <f t="shared" ca="1" si="17"/>
        <v>0</v>
      </c>
      <c r="I141" s="214">
        <f t="shared" ca="1" si="19"/>
        <v>0</v>
      </c>
      <c r="J141" s="215">
        <f t="shared" ca="1" si="20"/>
        <v>0.99999999999999967</v>
      </c>
      <c r="K141" s="216" t="str">
        <f t="shared" ca="1" si="21"/>
        <v>C</v>
      </c>
    </row>
    <row r="142" spans="2:11" ht="36" customHeight="1">
      <c r="B142" s="207">
        <f>SUMIF(ORC!E:E,A142,ORC!K:K)+SUMIF(ADM_CANT_MOB!D:D,ABC!A142,ADM_CANT_MOB!I:I)</f>
        <v>0</v>
      </c>
      <c r="C142" s="208">
        <f t="shared" si="18"/>
        <v>135</v>
      </c>
      <c r="D142" s="209" t="e" vm="1">
        <f ca="1">IFERROR(INDEX([10]ORC!B:E,MATCH(E142,[10]ORC!D:D,0),1),INDEX([10]ORC!B:E,MATCH(E142,[10]ORC!D:D,0),1))</f>
        <v>#VALUE!</v>
      </c>
      <c r="E142" s="210" t="e" vm="1">
        <f t="shared" ca="1" si="16"/>
        <v>#VALUE!</v>
      </c>
      <c r="F142" s="211" t="e" vm="1">
        <f ca="1">IFERROR(INDEX([10]ORC!B:E,MATCH(E142,[10]ORC!D:D,0),4),INDEX([10]ORC!B:E,MATCH(E142,[10]ORC!D:D,0),4))</f>
        <v>#VALUE!</v>
      </c>
      <c r="G142" s="212" t="e">
        <f ca="1">SUMIF([10]ORC!B:J,D142,[10]ORC!G:G)</f>
        <v>#VALUE!</v>
      </c>
      <c r="H142" s="213">
        <f t="shared" ca="1" si="17"/>
        <v>0</v>
      </c>
      <c r="I142" s="214">
        <f t="shared" ca="1" si="19"/>
        <v>0</v>
      </c>
      <c r="J142" s="215">
        <f t="shared" ca="1" si="20"/>
        <v>0.99999999999999967</v>
      </c>
      <c r="K142" s="216" t="str">
        <f t="shared" ca="1" si="21"/>
        <v>C</v>
      </c>
    </row>
    <row r="143" spans="2:11" ht="36" customHeight="1">
      <c r="B143" s="207">
        <f>SUMIF(ORC!E:E,A143,ORC!K:K)+SUMIF(ADM_CANT_MOB!D:D,ABC!A143,ADM_CANT_MOB!I:I)</f>
        <v>0</v>
      </c>
      <c r="C143" s="208">
        <f t="shared" si="18"/>
        <v>136</v>
      </c>
      <c r="D143" s="209" t="e" vm="1">
        <f ca="1">IFERROR(INDEX([10]ORC!B:E,MATCH(E143,[10]ORC!D:D,0),1),INDEX([10]ORC!B:E,MATCH(E143,[10]ORC!D:D,0),1))</f>
        <v>#VALUE!</v>
      </c>
      <c r="E143" s="210" t="e" vm="1">
        <f t="shared" ca="1" si="16"/>
        <v>#VALUE!</v>
      </c>
      <c r="F143" s="211" t="e" vm="1">
        <f ca="1">IFERROR(INDEX([10]ORC!B:E,MATCH(E143,[10]ORC!D:D,0),4),INDEX([10]ORC!B:E,MATCH(E143,[10]ORC!D:D,0),4))</f>
        <v>#VALUE!</v>
      </c>
      <c r="G143" s="212" t="e">
        <f ca="1">SUMIF([10]ORC!B:J,D143,[10]ORC!G:G)</f>
        <v>#VALUE!</v>
      </c>
      <c r="H143" s="213">
        <f t="shared" ca="1" si="17"/>
        <v>0</v>
      </c>
      <c r="I143" s="214">
        <f t="shared" ca="1" si="19"/>
        <v>0</v>
      </c>
      <c r="J143" s="215">
        <f t="shared" ca="1" si="20"/>
        <v>0.99999999999999967</v>
      </c>
      <c r="K143" s="216" t="str">
        <f t="shared" ca="1" si="21"/>
        <v>C</v>
      </c>
    </row>
    <row r="144" spans="2:11" ht="36" customHeight="1">
      <c r="B144" s="207">
        <f>SUMIF(ORC!E:E,A144,ORC!K:K)+SUMIF(ADM_CANT_MOB!D:D,ABC!A144,ADM_CANT_MOB!I:I)</f>
        <v>0</v>
      </c>
      <c r="C144" s="208">
        <f t="shared" si="18"/>
        <v>137</v>
      </c>
      <c r="D144" s="209" t="e" vm="1">
        <f ca="1">IFERROR(INDEX([10]ORC!B:E,MATCH(E144,[10]ORC!D:D,0),1),INDEX([10]ORC!B:E,MATCH(E144,[10]ORC!D:D,0),1))</f>
        <v>#VALUE!</v>
      </c>
      <c r="E144" s="210" t="e" vm="1">
        <f t="shared" ca="1" si="16"/>
        <v>#VALUE!</v>
      </c>
      <c r="F144" s="211" t="e" vm="1">
        <f ca="1">IFERROR(INDEX([10]ORC!B:E,MATCH(E144,[10]ORC!D:D,0),4),INDEX([10]ORC!B:E,MATCH(E144,[10]ORC!D:D,0),4))</f>
        <v>#VALUE!</v>
      </c>
      <c r="G144" s="212" t="e">
        <f ca="1">SUMIF([10]ORC!B:J,D144,[10]ORC!G:G)</f>
        <v>#VALUE!</v>
      </c>
      <c r="H144" s="213">
        <f t="shared" ca="1" si="17"/>
        <v>0</v>
      </c>
      <c r="I144" s="214">
        <f t="shared" ca="1" si="19"/>
        <v>0</v>
      </c>
      <c r="J144" s="215">
        <f t="shared" ca="1" si="20"/>
        <v>0.99999999999999967</v>
      </c>
      <c r="K144" s="216" t="str">
        <f t="shared" ca="1" si="21"/>
        <v>C</v>
      </c>
    </row>
    <row r="145" spans="2:11" ht="36" customHeight="1">
      <c r="B145" s="207">
        <f>SUMIF(ORC!E:E,A145,ORC!K:K)+SUMIF(ADM_CANT_MOB!D:D,ABC!A145,ADM_CANT_MOB!I:I)</f>
        <v>0</v>
      </c>
      <c r="C145" s="208">
        <f t="shared" si="18"/>
        <v>138</v>
      </c>
      <c r="D145" s="209" t="e" vm="1">
        <f ca="1">IFERROR(INDEX([10]ORC!B:E,MATCH(E145,[10]ORC!D:D,0),1),INDEX([10]ORC!B:E,MATCH(E145,[10]ORC!D:D,0),1))</f>
        <v>#VALUE!</v>
      </c>
      <c r="E145" s="210" t="e" vm="1">
        <f t="shared" ca="1" si="16"/>
        <v>#VALUE!</v>
      </c>
      <c r="F145" s="211" t="e" vm="1">
        <f ca="1">IFERROR(INDEX([10]ORC!B:E,MATCH(E145,[10]ORC!D:D,0),4),INDEX([10]ORC!B:E,MATCH(E145,[10]ORC!D:D,0),4))</f>
        <v>#VALUE!</v>
      </c>
      <c r="G145" s="212" t="e">
        <f ca="1">SUMIF([10]ORC!B:J,D145,[10]ORC!G:G)</f>
        <v>#VALUE!</v>
      </c>
      <c r="H145" s="213">
        <f t="shared" ca="1" si="17"/>
        <v>0</v>
      </c>
      <c r="I145" s="214">
        <f t="shared" ca="1" si="19"/>
        <v>0</v>
      </c>
      <c r="J145" s="215">
        <f t="shared" ca="1" si="20"/>
        <v>0.99999999999999967</v>
      </c>
      <c r="K145" s="216" t="str">
        <f t="shared" ca="1" si="21"/>
        <v>C</v>
      </c>
    </row>
    <row r="146" spans="2:11" ht="36" customHeight="1">
      <c r="B146" s="207">
        <f>SUMIF(ORC!E:E,A146,ORC!K:K)+SUMIF(ADM_CANT_MOB!D:D,ABC!A146,ADM_CANT_MOB!I:I)</f>
        <v>0</v>
      </c>
      <c r="C146" s="208">
        <f t="shared" si="18"/>
        <v>139</v>
      </c>
      <c r="D146" s="209" t="e" vm="1">
        <f ca="1">IFERROR(INDEX([10]ORC!B:E,MATCH(E146,[10]ORC!D:D,0),1),INDEX([10]ORC!B:E,MATCH(E146,[10]ORC!D:D,0),1))</f>
        <v>#VALUE!</v>
      </c>
      <c r="E146" s="210" t="e" vm="1">
        <f t="shared" ca="1" si="16"/>
        <v>#VALUE!</v>
      </c>
      <c r="F146" s="211" t="e" vm="1">
        <f ca="1">IFERROR(INDEX([10]ORC!B:E,MATCH(E146,[10]ORC!D:D,0),4),INDEX([10]ORC!B:E,MATCH(E146,[10]ORC!D:D,0),4))</f>
        <v>#VALUE!</v>
      </c>
      <c r="G146" s="212" t="e">
        <f ca="1">SUMIF([10]ORC!B:J,D146,[10]ORC!G:G)</f>
        <v>#VALUE!</v>
      </c>
      <c r="H146" s="213">
        <f t="shared" ca="1" si="17"/>
        <v>0</v>
      </c>
      <c r="I146" s="214">
        <f t="shared" ca="1" si="19"/>
        <v>0</v>
      </c>
      <c r="J146" s="215">
        <f t="shared" ca="1" si="20"/>
        <v>0.99999999999999967</v>
      </c>
      <c r="K146" s="216" t="str">
        <f t="shared" ca="1" si="21"/>
        <v>C</v>
      </c>
    </row>
    <row r="147" spans="2:11" ht="36" customHeight="1">
      <c r="B147" s="207">
        <f>SUMIF(ORC!E:E,A147,ORC!K:K)+SUMIF(ADM_CANT_MOB!D:D,ABC!A147,ADM_CANT_MOB!I:I)</f>
        <v>0</v>
      </c>
      <c r="C147" s="208">
        <f t="shared" si="18"/>
        <v>140</v>
      </c>
      <c r="D147" s="209" t="e" vm="1">
        <f ca="1">IFERROR(INDEX([10]ORC!B:E,MATCH(E147,[10]ORC!D:D,0),1),INDEX([10]ORC!B:E,MATCH(E147,[10]ORC!D:D,0),1))</f>
        <v>#VALUE!</v>
      </c>
      <c r="E147" s="210" t="e" vm="1">
        <f t="shared" ca="1" si="16"/>
        <v>#VALUE!</v>
      </c>
      <c r="F147" s="211" t="e" vm="1">
        <f ca="1">IFERROR(INDEX([10]ORC!B:E,MATCH(E147,[10]ORC!D:D,0),4),INDEX([10]ORC!B:E,MATCH(E147,[10]ORC!D:D,0),4))</f>
        <v>#VALUE!</v>
      </c>
      <c r="G147" s="212" t="e">
        <f ca="1">SUMIF([10]ORC!B:J,D147,[10]ORC!G:G)</f>
        <v>#VALUE!</v>
      </c>
      <c r="H147" s="213">
        <f t="shared" ca="1" si="17"/>
        <v>0</v>
      </c>
      <c r="I147" s="214">
        <f t="shared" ca="1" si="19"/>
        <v>0</v>
      </c>
      <c r="J147" s="215">
        <f t="shared" ca="1" si="20"/>
        <v>0.99999999999999967</v>
      </c>
      <c r="K147" s="216" t="str">
        <f t="shared" ca="1" si="21"/>
        <v>C</v>
      </c>
    </row>
    <row r="148" spans="2:11" ht="36" customHeight="1">
      <c r="B148" s="207">
        <f>SUMIF(ORC!E:E,A148,ORC!K:K)+SUMIF(ADM_CANT_MOB!D:D,ABC!A148,ADM_CANT_MOB!I:I)</f>
        <v>0</v>
      </c>
      <c r="C148" s="208">
        <f t="shared" si="18"/>
        <v>141</v>
      </c>
      <c r="D148" s="209" t="e" vm="1">
        <f ca="1">IFERROR(INDEX([10]ORC!B:E,MATCH(E148,[10]ORC!D:D,0),1),INDEX([10]ORC!B:E,MATCH(E148,[10]ORC!D:D,0),1))</f>
        <v>#VALUE!</v>
      </c>
      <c r="E148" s="210" t="e" vm="1">
        <f t="shared" ca="1" si="16"/>
        <v>#VALUE!</v>
      </c>
      <c r="F148" s="211" t="e" vm="1">
        <f ca="1">IFERROR(INDEX([10]ORC!B:E,MATCH(E148,[10]ORC!D:D,0),4),INDEX([10]ORC!B:E,MATCH(E148,[10]ORC!D:D,0),4))</f>
        <v>#VALUE!</v>
      </c>
      <c r="G148" s="212" t="e">
        <f ca="1">SUMIF([10]ORC!B:J,D148,[10]ORC!G:G)</f>
        <v>#VALUE!</v>
      </c>
      <c r="H148" s="213">
        <f t="shared" ca="1" si="17"/>
        <v>0</v>
      </c>
      <c r="I148" s="214">
        <f t="shared" ca="1" si="19"/>
        <v>0</v>
      </c>
      <c r="J148" s="215">
        <f t="shared" ca="1" si="20"/>
        <v>0.99999999999999967</v>
      </c>
      <c r="K148" s="216" t="str">
        <f t="shared" ca="1" si="21"/>
        <v>C</v>
      </c>
    </row>
    <row r="149" spans="2:11" ht="36" customHeight="1">
      <c r="B149" s="207">
        <f>SUMIF(ORC!E:E,A149,ORC!K:K)+SUMIF(ADM_CANT_MOB!D:D,ABC!A149,ADM_CANT_MOB!I:I)</f>
        <v>0</v>
      </c>
      <c r="C149" s="208">
        <f t="shared" si="18"/>
        <v>142</v>
      </c>
      <c r="D149" s="209" t="e" vm="1">
        <f ca="1">IFERROR(INDEX([10]ORC!B:E,MATCH(E149,[10]ORC!D:D,0),1),INDEX([10]ORC!B:E,MATCH(E149,[10]ORC!D:D,0),1))</f>
        <v>#VALUE!</v>
      </c>
      <c r="E149" s="210" t="e" vm="1">
        <f t="shared" ca="1" si="16"/>
        <v>#VALUE!</v>
      </c>
      <c r="F149" s="211" t="e" vm="1">
        <f ca="1">IFERROR(INDEX([10]ORC!B:E,MATCH(E149,[10]ORC!D:D,0),4),INDEX([10]ORC!B:E,MATCH(E149,[10]ORC!D:D,0),4))</f>
        <v>#VALUE!</v>
      </c>
      <c r="G149" s="212" t="e">
        <f ca="1">SUMIF([10]ORC!B:J,D149,[10]ORC!G:G)</f>
        <v>#VALUE!</v>
      </c>
      <c r="H149" s="213">
        <f t="shared" ca="1" si="17"/>
        <v>0</v>
      </c>
      <c r="I149" s="214">
        <f t="shared" ca="1" si="19"/>
        <v>0</v>
      </c>
      <c r="J149" s="215">
        <f t="shared" ca="1" si="20"/>
        <v>0.99999999999999967</v>
      </c>
      <c r="K149" s="216" t="str">
        <f t="shared" ca="1" si="21"/>
        <v>C</v>
      </c>
    </row>
    <row r="150" spans="2:11" ht="36" customHeight="1">
      <c r="B150" s="207">
        <f>SUMIF(ORC!E:E,A150,ORC!K:K)+SUMIF(ADM_CANT_MOB!D:D,ABC!A150,ADM_CANT_MOB!I:I)</f>
        <v>0</v>
      </c>
      <c r="C150" s="208">
        <f t="shared" si="18"/>
        <v>143</v>
      </c>
      <c r="D150" s="209" t="e" vm="1">
        <f ca="1">IFERROR(INDEX([10]ORC!B:E,MATCH(E150,[10]ORC!D:D,0),1),INDEX([10]ORC!B:E,MATCH(E150,[10]ORC!D:D,0),1))</f>
        <v>#VALUE!</v>
      </c>
      <c r="E150" s="210" t="e" vm="1">
        <f t="shared" ca="1" si="16"/>
        <v>#VALUE!</v>
      </c>
      <c r="F150" s="211" t="e" vm="1">
        <f ca="1">IFERROR(INDEX([10]ORC!B:E,MATCH(E150,[10]ORC!D:D,0),4),INDEX([10]ORC!B:E,MATCH(E150,[10]ORC!D:D,0),4))</f>
        <v>#VALUE!</v>
      </c>
      <c r="G150" s="212" t="e">
        <f ca="1">SUMIF([10]ORC!B:J,D150,[10]ORC!G:G)</f>
        <v>#VALUE!</v>
      </c>
      <c r="H150" s="213">
        <f t="shared" ca="1" si="17"/>
        <v>0</v>
      </c>
      <c r="I150" s="214">
        <f t="shared" ca="1" si="19"/>
        <v>0</v>
      </c>
      <c r="J150" s="215">
        <f t="shared" ca="1" si="20"/>
        <v>0.99999999999999967</v>
      </c>
      <c r="K150" s="216" t="str">
        <f t="shared" ca="1" si="21"/>
        <v>C</v>
      </c>
    </row>
    <row r="151" spans="2:11" ht="36" customHeight="1">
      <c r="B151" s="207">
        <f>SUMIF(ORC!E:E,A151,ORC!K:K)+SUMIF(ADM_CANT_MOB!D:D,ABC!A151,ADM_CANT_MOB!I:I)</f>
        <v>0</v>
      </c>
      <c r="C151" s="208">
        <f t="shared" si="18"/>
        <v>144</v>
      </c>
      <c r="D151" s="209" t="e" vm="1">
        <f ca="1">IFERROR(INDEX([10]ORC!B:E,MATCH(E151,[10]ORC!D:D,0),1),INDEX([10]ORC!B:E,MATCH(E151,[10]ORC!D:D,0),1))</f>
        <v>#VALUE!</v>
      </c>
      <c r="E151" s="210" t="e" vm="1">
        <f t="shared" ca="1" si="16"/>
        <v>#VALUE!</v>
      </c>
      <c r="F151" s="211" t="e" vm="1">
        <f ca="1">IFERROR(INDEX([10]ORC!B:E,MATCH(E151,[10]ORC!D:D,0),4),INDEX([10]ORC!B:E,MATCH(E151,[10]ORC!D:D,0),4))</f>
        <v>#VALUE!</v>
      </c>
      <c r="G151" s="212" t="e">
        <f ca="1">SUMIF([10]ORC!B:J,D151,[10]ORC!G:G)</f>
        <v>#VALUE!</v>
      </c>
      <c r="H151" s="213">
        <f t="shared" ca="1" si="17"/>
        <v>0</v>
      </c>
      <c r="I151" s="214">
        <f t="shared" ca="1" si="19"/>
        <v>0</v>
      </c>
      <c r="J151" s="215">
        <f t="shared" ca="1" si="20"/>
        <v>0.99999999999999967</v>
      </c>
      <c r="K151" s="216" t="str">
        <f t="shared" ca="1" si="21"/>
        <v>C</v>
      </c>
    </row>
    <row r="152" spans="2:11" ht="36" customHeight="1">
      <c r="B152" s="207">
        <f>SUMIF(ORC!E:E,A152,ORC!K:K)+SUMIF(ADM_CANT_MOB!D:D,ABC!A152,ADM_CANT_MOB!I:I)</f>
        <v>0</v>
      </c>
      <c r="C152" s="208">
        <f t="shared" si="18"/>
        <v>145</v>
      </c>
      <c r="D152" s="209" t="e" vm="1">
        <f ca="1">IFERROR(INDEX([10]ORC!B:E,MATCH(E152,[10]ORC!D:D,0),1),INDEX([10]ORC!B:E,MATCH(E152,[10]ORC!D:D,0),1))</f>
        <v>#VALUE!</v>
      </c>
      <c r="E152" s="210" t="e" vm="1">
        <f t="shared" ca="1" si="16"/>
        <v>#VALUE!</v>
      </c>
      <c r="F152" s="211" t="e" vm="1">
        <f ca="1">IFERROR(INDEX([10]ORC!B:E,MATCH(E152,[10]ORC!D:D,0),4),INDEX([10]ORC!B:E,MATCH(E152,[10]ORC!D:D,0),4))</f>
        <v>#VALUE!</v>
      </c>
      <c r="G152" s="212" t="e">
        <f ca="1">SUMIF([10]ORC!B:J,D152,[10]ORC!G:G)</f>
        <v>#VALUE!</v>
      </c>
      <c r="H152" s="213">
        <f t="shared" ca="1" si="17"/>
        <v>0</v>
      </c>
      <c r="I152" s="214">
        <f t="shared" ca="1" si="19"/>
        <v>0</v>
      </c>
      <c r="J152" s="215">
        <f t="shared" ca="1" si="20"/>
        <v>0.99999999999999967</v>
      </c>
      <c r="K152" s="216" t="str">
        <f t="shared" ca="1" si="21"/>
        <v>C</v>
      </c>
    </row>
    <row r="153" spans="2:11" ht="36" customHeight="1">
      <c r="B153" s="207">
        <f>SUMIF(ORC!E:E,A153,ORC!K:K)+SUMIF(ADM_CANT_MOB!D:D,ABC!A153,ADM_CANT_MOB!I:I)</f>
        <v>0</v>
      </c>
      <c r="C153" s="208">
        <f t="shared" si="18"/>
        <v>146</v>
      </c>
      <c r="D153" s="209" t="e" vm="1">
        <f ca="1">IFERROR(INDEX([10]ORC!B:E,MATCH(E153,[10]ORC!D:D,0),1),INDEX([10]ORC!B:E,MATCH(E153,[10]ORC!D:D,0),1))</f>
        <v>#VALUE!</v>
      </c>
      <c r="E153" s="210" t="e" vm="1">
        <f t="shared" ca="1" si="16"/>
        <v>#VALUE!</v>
      </c>
      <c r="F153" s="211" t="e" vm="1">
        <f ca="1">IFERROR(INDEX([10]ORC!B:E,MATCH(E153,[10]ORC!D:D,0),4),INDEX([10]ORC!B:E,MATCH(E153,[10]ORC!D:D,0),4))</f>
        <v>#VALUE!</v>
      </c>
      <c r="G153" s="212" t="e">
        <f ca="1">SUMIF([10]ORC!B:J,D153,[10]ORC!G:G)</f>
        <v>#VALUE!</v>
      </c>
      <c r="H153" s="213">
        <f t="shared" ca="1" si="17"/>
        <v>0</v>
      </c>
      <c r="I153" s="214">
        <f t="shared" ca="1" si="19"/>
        <v>0</v>
      </c>
      <c r="J153" s="215">
        <f t="shared" ca="1" si="20"/>
        <v>0.99999999999999967</v>
      </c>
      <c r="K153" s="216" t="str">
        <f t="shared" ca="1" si="21"/>
        <v>C</v>
      </c>
    </row>
    <row r="154" spans="2:11" ht="36" customHeight="1">
      <c r="B154" s="207">
        <f>SUMIF(ORC!E:E,A154,ORC!K:K)+SUMIF(ADM_CANT_MOB!D:D,ABC!A154,ADM_CANT_MOB!I:I)</f>
        <v>0</v>
      </c>
      <c r="C154" s="208">
        <f t="shared" si="18"/>
        <v>147</v>
      </c>
      <c r="D154" s="209" t="e" vm="1">
        <f ca="1">IFERROR(INDEX([10]ORC!B:E,MATCH(E154,[10]ORC!D:D,0),1),INDEX([10]ORC!B:E,MATCH(E154,[10]ORC!D:D,0),1))</f>
        <v>#VALUE!</v>
      </c>
      <c r="E154" s="210" t="e" vm="1">
        <f t="shared" ca="1" si="16"/>
        <v>#VALUE!</v>
      </c>
      <c r="F154" s="211" t="e" vm="1">
        <f ca="1">IFERROR(INDEX([10]ORC!B:E,MATCH(E154,[10]ORC!D:D,0),4),INDEX([10]ORC!B:E,MATCH(E154,[10]ORC!D:D,0),4))</f>
        <v>#VALUE!</v>
      </c>
      <c r="G154" s="212" t="e">
        <f ca="1">SUMIF([10]ORC!B:J,D154,[10]ORC!G:G)</f>
        <v>#VALUE!</v>
      </c>
      <c r="H154" s="213">
        <f t="shared" ca="1" si="17"/>
        <v>0</v>
      </c>
      <c r="I154" s="214">
        <f t="shared" ca="1" si="19"/>
        <v>0</v>
      </c>
      <c r="J154" s="215">
        <f t="shared" ca="1" si="20"/>
        <v>0.99999999999999967</v>
      </c>
      <c r="K154" s="216" t="str">
        <f t="shared" ca="1" si="21"/>
        <v>C</v>
      </c>
    </row>
    <row r="155" spans="2:11" ht="36" customHeight="1">
      <c r="B155" s="207">
        <f>SUMIF(ORC!E:E,A155,ORC!K:K)+SUMIF(ADM_CANT_MOB!D:D,ABC!A155,ADM_CANT_MOB!I:I)</f>
        <v>0</v>
      </c>
      <c r="C155" s="208">
        <f t="shared" si="18"/>
        <v>148</v>
      </c>
      <c r="D155" s="209" t="e" vm="1">
        <f ca="1">IFERROR(INDEX([10]ORC!B:E,MATCH(E155,[10]ORC!D:D,0),1),INDEX([10]ORC!B:E,MATCH(E155,[10]ORC!D:D,0),1))</f>
        <v>#VALUE!</v>
      </c>
      <c r="E155" s="210" t="e" vm="1">
        <f t="shared" ca="1" si="16"/>
        <v>#VALUE!</v>
      </c>
      <c r="F155" s="211" t="e" vm="1">
        <f ca="1">IFERROR(INDEX([10]ORC!B:E,MATCH(E155,[10]ORC!D:D,0),4),INDEX([10]ORC!B:E,MATCH(E155,[10]ORC!D:D,0),4))</f>
        <v>#VALUE!</v>
      </c>
      <c r="G155" s="212" t="e">
        <f ca="1">SUMIF([10]ORC!B:J,D155,[10]ORC!G:G)</f>
        <v>#VALUE!</v>
      </c>
      <c r="H155" s="213">
        <f t="shared" ca="1" si="17"/>
        <v>0</v>
      </c>
      <c r="I155" s="214">
        <f t="shared" ca="1" si="19"/>
        <v>0</v>
      </c>
      <c r="J155" s="215">
        <f t="shared" ca="1" si="20"/>
        <v>0.99999999999999967</v>
      </c>
      <c r="K155" s="216" t="str">
        <f t="shared" ca="1" si="21"/>
        <v>C</v>
      </c>
    </row>
    <row r="156" spans="2:11" ht="36" customHeight="1">
      <c r="B156" s="207">
        <f>SUMIF(ORC!E:E,A156,ORC!K:K)+SUMIF(ADM_CANT_MOB!D:D,ABC!A156,ADM_CANT_MOB!I:I)</f>
        <v>0</v>
      </c>
      <c r="C156" s="208">
        <f t="shared" si="18"/>
        <v>149</v>
      </c>
      <c r="D156" s="209" t="e" vm="1">
        <f ca="1">IFERROR(INDEX([10]ORC!B:E,MATCH(E156,[10]ORC!D:D,0),1),INDEX([10]ORC!B:E,MATCH(E156,[10]ORC!D:D,0),1))</f>
        <v>#VALUE!</v>
      </c>
      <c r="E156" s="210" t="e" vm="1">
        <f t="shared" ca="1" si="16"/>
        <v>#VALUE!</v>
      </c>
      <c r="F156" s="211" t="e" vm="1">
        <f ca="1">IFERROR(INDEX([10]ORC!B:E,MATCH(E156,[10]ORC!D:D,0),4),INDEX([10]ORC!B:E,MATCH(E156,[10]ORC!D:D,0),4))</f>
        <v>#VALUE!</v>
      </c>
      <c r="G156" s="212" t="e">
        <f ca="1">SUMIF([10]ORC!B:J,D156,[10]ORC!G:G)</f>
        <v>#VALUE!</v>
      </c>
      <c r="H156" s="213">
        <f t="shared" ca="1" si="17"/>
        <v>0</v>
      </c>
      <c r="I156" s="214">
        <f t="shared" ca="1" si="19"/>
        <v>0</v>
      </c>
      <c r="J156" s="215">
        <f t="shared" ca="1" si="20"/>
        <v>0.99999999999999967</v>
      </c>
      <c r="K156" s="216" t="str">
        <f t="shared" ca="1" si="21"/>
        <v>C</v>
      </c>
    </row>
    <row r="157" spans="2:11" ht="36" customHeight="1">
      <c r="B157" s="207">
        <f>SUMIF(ORC!E:E,A157,ORC!K:K)+SUMIF(ADM_CANT_MOB!D:D,ABC!A157,ADM_CANT_MOB!I:I)</f>
        <v>0</v>
      </c>
      <c r="C157" s="208">
        <f t="shared" si="18"/>
        <v>150</v>
      </c>
      <c r="D157" s="209" t="e" vm="1">
        <f ca="1">IFERROR(INDEX([10]ORC!B:E,MATCH(E157,[10]ORC!D:D,0),1),INDEX([10]ORC!B:E,MATCH(E157,[10]ORC!D:D,0),1))</f>
        <v>#VALUE!</v>
      </c>
      <c r="E157" s="210" t="e" vm="1">
        <f t="shared" ca="1" si="16"/>
        <v>#VALUE!</v>
      </c>
      <c r="F157" s="211" t="e" vm="1">
        <f ca="1">IFERROR(INDEX([10]ORC!B:E,MATCH(E157,[10]ORC!D:D,0),4),INDEX([10]ORC!B:E,MATCH(E157,[10]ORC!D:D,0),4))</f>
        <v>#VALUE!</v>
      </c>
      <c r="G157" s="212" t="e">
        <f ca="1">SUMIF([10]ORC!B:J,D157,[10]ORC!G:G)</f>
        <v>#VALUE!</v>
      </c>
      <c r="H157" s="213">
        <f t="shared" ca="1" si="17"/>
        <v>0</v>
      </c>
      <c r="I157" s="214">
        <f t="shared" ca="1" si="19"/>
        <v>0</v>
      </c>
      <c r="J157" s="215">
        <f t="shared" ca="1" si="20"/>
        <v>0.99999999999999967</v>
      </c>
      <c r="K157" s="216" t="str">
        <f t="shared" ca="1" si="21"/>
        <v>C</v>
      </c>
    </row>
    <row r="158" spans="2:11" ht="36" customHeight="1">
      <c r="B158" s="207">
        <f>SUMIF(ORC!E:E,A158,ORC!K:K)+SUMIF(ADM_CANT_MOB!D:D,ABC!A158,ADM_CANT_MOB!I:I)</f>
        <v>0</v>
      </c>
      <c r="C158" s="208">
        <f t="shared" si="18"/>
        <v>151</v>
      </c>
      <c r="D158" s="209" t="e" vm="1">
        <f ca="1">IFERROR(INDEX([10]ORC!B:E,MATCH(E158,[10]ORC!D:D,0),1),INDEX([10]ORC!B:E,MATCH(E158,[10]ORC!D:D,0),1))</f>
        <v>#VALUE!</v>
      </c>
      <c r="E158" s="210" t="e" vm="1">
        <f t="shared" ca="1" si="16"/>
        <v>#VALUE!</v>
      </c>
      <c r="F158" s="211" t="e" vm="1">
        <f ca="1">IFERROR(INDEX([10]ORC!B:E,MATCH(E158,[10]ORC!D:D,0),4),INDEX([10]ORC!B:E,MATCH(E158,[10]ORC!D:D,0),4))</f>
        <v>#VALUE!</v>
      </c>
      <c r="G158" s="212" t="e">
        <f ca="1">SUMIF([10]ORC!B:J,D158,[10]ORC!G:G)</f>
        <v>#VALUE!</v>
      </c>
      <c r="H158" s="213">
        <f t="shared" ca="1" si="17"/>
        <v>0</v>
      </c>
      <c r="I158" s="214">
        <f t="shared" ca="1" si="19"/>
        <v>0</v>
      </c>
      <c r="J158" s="215">
        <f t="shared" ca="1" si="20"/>
        <v>0.99999999999999967</v>
      </c>
      <c r="K158" s="216" t="str">
        <f t="shared" ca="1" si="21"/>
        <v>C</v>
      </c>
    </row>
    <row r="159" spans="2:11" ht="36" customHeight="1">
      <c r="B159" s="207">
        <f>SUMIF(ORC!E:E,A159,ORC!K:K)+SUMIF(ADM_CANT_MOB!D:D,ABC!A159,ADM_CANT_MOB!I:I)</f>
        <v>0</v>
      </c>
      <c r="C159" s="208">
        <f t="shared" si="18"/>
        <v>152</v>
      </c>
      <c r="D159" s="209" t="e" vm="1">
        <f ca="1">IFERROR(INDEX([10]ORC!B:E,MATCH(E159,[10]ORC!D:D,0),1),INDEX([10]ORC!B:E,MATCH(E159,[10]ORC!D:D,0),1))</f>
        <v>#VALUE!</v>
      </c>
      <c r="E159" s="210" t="e" vm="1">
        <f t="shared" ca="1" si="16"/>
        <v>#VALUE!</v>
      </c>
      <c r="F159" s="211" t="e" vm="1">
        <f ca="1">IFERROR(INDEX([10]ORC!B:E,MATCH(E159,[10]ORC!D:D,0),4),INDEX([10]ORC!B:E,MATCH(E159,[10]ORC!D:D,0),4))</f>
        <v>#VALUE!</v>
      </c>
      <c r="G159" s="212" t="e">
        <f ca="1">SUMIF([10]ORC!B:J,D159,[10]ORC!G:G)</f>
        <v>#VALUE!</v>
      </c>
      <c r="H159" s="213">
        <f t="shared" ca="1" si="17"/>
        <v>0</v>
      </c>
      <c r="I159" s="214">
        <f t="shared" ca="1" si="19"/>
        <v>0</v>
      </c>
      <c r="J159" s="215">
        <f t="shared" ca="1" si="20"/>
        <v>0.99999999999999967</v>
      </c>
      <c r="K159" s="216" t="str">
        <f t="shared" ca="1" si="21"/>
        <v>C</v>
      </c>
    </row>
    <row r="160" spans="2:11" ht="36" customHeight="1">
      <c r="B160" s="207">
        <f>SUMIF(ORC!E:E,A160,ORC!K:K)+SUMIF(ADM_CANT_MOB!D:D,ABC!A160,ADM_CANT_MOB!I:I)</f>
        <v>0</v>
      </c>
      <c r="C160" s="208">
        <f t="shared" si="18"/>
        <v>153</v>
      </c>
      <c r="D160" s="209" t="e" vm="1">
        <f ca="1">IFERROR(INDEX([10]ORC!B:E,MATCH(E160,[10]ORC!D:D,0),1),INDEX([10]ORC!B:E,MATCH(E160,[10]ORC!D:D,0),1))</f>
        <v>#VALUE!</v>
      </c>
      <c r="E160" s="210" t="e" vm="1">
        <f t="shared" ca="1" si="16"/>
        <v>#VALUE!</v>
      </c>
      <c r="F160" s="211" t="e" vm="1">
        <f ca="1">IFERROR(INDEX([10]ORC!B:E,MATCH(E160,[10]ORC!D:D,0),4),INDEX([10]ORC!B:E,MATCH(E160,[10]ORC!D:D,0),4))</f>
        <v>#VALUE!</v>
      </c>
      <c r="G160" s="212" t="e">
        <f ca="1">SUMIF([10]ORC!B:J,D160,[10]ORC!G:G)</f>
        <v>#VALUE!</v>
      </c>
      <c r="H160" s="213">
        <f t="shared" ca="1" si="17"/>
        <v>0</v>
      </c>
      <c r="I160" s="214">
        <f t="shared" ca="1" si="19"/>
        <v>0</v>
      </c>
      <c r="J160" s="215">
        <f t="shared" ca="1" si="20"/>
        <v>0.99999999999999967</v>
      </c>
      <c r="K160" s="216" t="str">
        <f t="shared" ca="1" si="21"/>
        <v>C</v>
      </c>
    </row>
    <row r="161" spans="2:11" ht="36" customHeight="1">
      <c r="B161" s="207">
        <f>SUMIF(ORC!E:E,A161,ORC!K:K)+SUMIF(ADM_CANT_MOB!D:D,ABC!A161,ADM_CANT_MOB!I:I)</f>
        <v>0</v>
      </c>
      <c r="C161" s="208">
        <f t="shared" si="18"/>
        <v>154</v>
      </c>
      <c r="D161" s="209" t="e" vm="1">
        <f ca="1">IFERROR(INDEX([10]ORC!B:E,MATCH(E161,[10]ORC!D:D,0),1),INDEX([10]ORC!B:E,MATCH(E161,[10]ORC!D:D,0),1))</f>
        <v>#VALUE!</v>
      </c>
      <c r="E161" s="210" t="e" vm="1">
        <f t="shared" ca="1" si="16"/>
        <v>#VALUE!</v>
      </c>
      <c r="F161" s="211" t="e" vm="1">
        <f ca="1">IFERROR(INDEX([10]ORC!B:E,MATCH(E161,[10]ORC!D:D,0),4),INDEX([10]ORC!B:E,MATCH(E161,[10]ORC!D:D,0),4))</f>
        <v>#VALUE!</v>
      </c>
      <c r="G161" s="212" t="e">
        <f ca="1">SUMIF([10]ORC!B:J,D161,[10]ORC!G:G)</f>
        <v>#VALUE!</v>
      </c>
      <c r="H161" s="213">
        <f t="shared" ca="1" si="17"/>
        <v>0</v>
      </c>
      <c r="I161" s="214">
        <f t="shared" ca="1" si="19"/>
        <v>0</v>
      </c>
      <c r="J161" s="215">
        <f t="shared" ca="1" si="20"/>
        <v>0.99999999999999967</v>
      </c>
      <c r="K161" s="216" t="str">
        <f t="shared" ca="1" si="21"/>
        <v>C</v>
      </c>
    </row>
    <row r="162" spans="2:11" ht="36" customHeight="1">
      <c r="B162" s="207">
        <f>SUMIF(ORC!E:E,A162,ORC!K:K)+SUMIF(ADM_CANT_MOB!D:D,ABC!A162,ADM_CANT_MOB!I:I)</f>
        <v>0</v>
      </c>
      <c r="C162" s="208">
        <f t="shared" si="18"/>
        <v>155</v>
      </c>
      <c r="D162" s="209" t="e" vm="1">
        <f ca="1">IFERROR(INDEX([10]ORC!B:E,MATCH(E162,[10]ORC!D:D,0),1),INDEX([10]ORC!B:E,MATCH(E162,[10]ORC!D:D,0),1))</f>
        <v>#VALUE!</v>
      </c>
      <c r="E162" s="210" t="e" vm="1">
        <f t="shared" ca="1" si="16"/>
        <v>#VALUE!</v>
      </c>
      <c r="F162" s="211" t="e" vm="1">
        <f ca="1">IFERROR(INDEX([10]ORC!B:E,MATCH(E162,[10]ORC!D:D,0),4),INDEX([10]ORC!B:E,MATCH(E162,[10]ORC!D:D,0),4))</f>
        <v>#VALUE!</v>
      </c>
      <c r="G162" s="212" t="e">
        <f ca="1">SUMIF([10]ORC!B:J,D162,[10]ORC!G:G)</f>
        <v>#VALUE!</v>
      </c>
      <c r="H162" s="213">
        <f t="shared" ca="1" si="17"/>
        <v>0</v>
      </c>
      <c r="I162" s="214">
        <f t="shared" ca="1" si="19"/>
        <v>0</v>
      </c>
      <c r="J162" s="215">
        <f t="shared" ca="1" si="20"/>
        <v>0.99999999999999967</v>
      </c>
      <c r="K162" s="216" t="str">
        <f t="shared" ca="1" si="21"/>
        <v>C</v>
      </c>
    </row>
    <row r="163" spans="2:11" ht="36" customHeight="1">
      <c r="B163" s="207">
        <f>SUMIF(ORC!E:E,A163,ORC!K:K)+SUMIF(ADM_CANT_MOB!D:D,ABC!A163,ADM_CANT_MOB!I:I)</f>
        <v>0</v>
      </c>
      <c r="C163" s="208">
        <f t="shared" si="18"/>
        <v>156</v>
      </c>
      <c r="D163" s="209" t="e" vm="1">
        <f ca="1">IFERROR(INDEX([10]ORC!B:E,MATCH(E163,[10]ORC!D:D,0),1),INDEX([10]ORC!B:E,MATCH(E163,[10]ORC!D:D,0),1))</f>
        <v>#VALUE!</v>
      </c>
      <c r="E163" s="210" t="e" vm="1">
        <f t="shared" ca="1" si="16"/>
        <v>#VALUE!</v>
      </c>
      <c r="F163" s="211" t="e" vm="1">
        <f ca="1">IFERROR(INDEX([10]ORC!B:E,MATCH(E163,[10]ORC!D:D,0),4),INDEX([10]ORC!B:E,MATCH(E163,[10]ORC!D:D,0),4))</f>
        <v>#VALUE!</v>
      </c>
      <c r="G163" s="212" t="e">
        <f ca="1">SUMIF([10]ORC!B:J,D163,[10]ORC!G:G)</f>
        <v>#VALUE!</v>
      </c>
      <c r="H163" s="213">
        <f t="shared" ca="1" si="17"/>
        <v>0</v>
      </c>
      <c r="I163" s="214">
        <f t="shared" ca="1" si="19"/>
        <v>0</v>
      </c>
      <c r="J163" s="215">
        <f t="shared" ca="1" si="20"/>
        <v>0.99999999999999967</v>
      </c>
      <c r="K163" s="216" t="str">
        <f t="shared" ca="1" si="21"/>
        <v>C</v>
      </c>
    </row>
    <row r="164" spans="2:11" ht="36" customHeight="1">
      <c r="B164" s="207">
        <f>SUMIF(ORC!E:E,A164,ORC!K:K)+SUMIF(ADM_CANT_MOB!D:D,ABC!A164,ADM_CANT_MOB!I:I)</f>
        <v>0</v>
      </c>
      <c r="C164" s="208">
        <f t="shared" si="18"/>
        <v>157</v>
      </c>
      <c r="D164" s="209" t="e" vm="1">
        <f ca="1">IFERROR(INDEX([10]ORC!B:E,MATCH(E164,[10]ORC!D:D,0),1),INDEX([10]ORC!B:E,MATCH(E164,[10]ORC!D:D,0),1))</f>
        <v>#VALUE!</v>
      </c>
      <c r="E164" s="210" t="e" vm="1">
        <f t="shared" ca="1" si="16"/>
        <v>#VALUE!</v>
      </c>
      <c r="F164" s="211" t="e" vm="1">
        <f ca="1">IFERROR(INDEX([10]ORC!B:E,MATCH(E164,[10]ORC!D:D,0),4),INDEX([10]ORC!B:E,MATCH(E164,[10]ORC!D:D,0),4))</f>
        <v>#VALUE!</v>
      </c>
      <c r="G164" s="212" t="e">
        <f ca="1">SUMIF([10]ORC!B:J,D164,[10]ORC!G:G)</f>
        <v>#VALUE!</v>
      </c>
      <c r="H164" s="213">
        <f t="shared" ca="1" si="17"/>
        <v>0</v>
      </c>
      <c r="I164" s="214">
        <f t="shared" ca="1" si="19"/>
        <v>0</v>
      </c>
      <c r="J164" s="215">
        <f t="shared" ca="1" si="20"/>
        <v>0.99999999999999967</v>
      </c>
      <c r="K164" s="216" t="str">
        <f t="shared" ca="1" si="21"/>
        <v>C</v>
      </c>
    </row>
    <row r="165" spans="2:11" ht="36" customHeight="1">
      <c r="B165" s="207">
        <f>SUMIF(ORC!E:E,A165,ORC!K:K)+SUMIF(ADM_CANT_MOB!D:D,ABC!A165,ADM_CANT_MOB!I:I)</f>
        <v>0</v>
      </c>
      <c r="C165" s="208">
        <f t="shared" si="18"/>
        <v>158</v>
      </c>
      <c r="D165" s="209" t="e" vm="1">
        <f ca="1">IFERROR(INDEX([10]ORC!B:E,MATCH(E165,[10]ORC!D:D,0),1),INDEX([10]ORC!B:E,MATCH(E165,[10]ORC!D:D,0),1))</f>
        <v>#VALUE!</v>
      </c>
      <c r="E165" s="210" t="e" vm="1">
        <f t="shared" ca="1" si="16"/>
        <v>#VALUE!</v>
      </c>
      <c r="F165" s="211" t="e" vm="1">
        <f ca="1">IFERROR(INDEX([10]ORC!B:E,MATCH(E165,[10]ORC!D:D,0),4),INDEX([10]ORC!B:E,MATCH(E165,[10]ORC!D:D,0),4))</f>
        <v>#VALUE!</v>
      </c>
      <c r="G165" s="212" t="e">
        <f ca="1">SUMIF([10]ORC!B:J,D165,[10]ORC!G:G)</f>
        <v>#VALUE!</v>
      </c>
      <c r="H165" s="213">
        <f t="shared" ca="1" si="17"/>
        <v>0</v>
      </c>
      <c r="I165" s="214">
        <f t="shared" ca="1" si="19"/>
        <v>0</v>
      </c>
      <c r="J165" s="215">
        <f t="shared" ca="1" si="20"/>
        <v>0.99999999999999967</v>
      </c>
      <c r="K165" s="216" t="str">
        <f t="shared" ca="1" si="21"/>
        <v>C</v>
      </c>
    </row>
    <row r="166" spans="2:11" ht="36" customHeight="1">
      <c r="B166" s="207">
        <f>SUMIF(ORC!E:E,A166,ORC!K:K)+SUMIF(ADM_CANT_MOB!D:D,ABC!A166,ADM_CANT_MOB!I:I)</f>
        <v>0</v>
      </c>
      <c r="C166" s="208">
        <f t="shared" si="18"/>
        <v>159</v>
      </c>
      <c r="D166" s="209" t="e" vm="1">
        <f ca="1">IFERROR(INDEX([10]ORC!B:E,MATCH(E166,[10]ORC!D:D,0),1),INDEX([10]ORC!B:E,MATCH(E166,[10]ORC!D:D,0),1))</f>
        <v>#VALUE!</v>
      </c>
      <c r="E166" s="210" t="e" vm="1">
        <f t="shared" ca="1" si="16"/>
        <v>#VALUE!</v>
      </c>
      <c r="F166" s="211" t="e" vm="1">
        <f ca="1">IFERROR(INDEX([10]ORC!B:E,MATCH(E166,[10]ORC!D:D,0),4),INDEX([10]ORC!B:E,MATCH(E166,[10]ORC!D:D,0),4))</f>
        <v>#VALUE!</v>
      </c>
      <c r="G166" s="212" t="e">
        <f ca="1">SUMIF([10]ORC!B:J,D166,[10]ORC!G:G)</f>
        <v>#VALUE!</v>
      </c>
      <c r="H166" s="213">
        <f t="shared" ca="1" si="17"/>
        <v>0</v>
      </c>
      <c r="I166" s="214">
        <f t="shared" ca="1" si="19"/>
        <v>0</v>
      </c>
      <c r="J166" s="215">
        <f t="shared" ca="1" si="20"/>
        <v>0.99999999999999967</v>
      </c>
      <c r="K166" s="216" t="str">
        <f t="shared" ca="1" si="21"/>
        <v>C</v>
      </c>
    </row>
    <row r="167" spans="2:11" ht="36" customHeight="1">
      <c r="B167" s="207">
        <f>SUMIF(ORC!E:E,A167,ORC!K:K)+SUMIF(ADM_CANT_MOB!D:D,ABC!A167,ADM_CANT_MOB!I:I)</f>
        <v>0</v>
      </c>
      <c r="C167" s="208">
        <f t="shared" si="18"/>
        <v>160</v>
      </c>
      <c r="D167" s="209" t="e" vm="1">
        <f ca="1">IFERROR(INDEX([10]ORC!B:E,MATCH(E167,[10]ORC!D:D,0),1),INDEX([10]ORC!B:E,MATCH(E167,[10]ORC!D:D,0),1))</f>
        <v>#VALUE!</v>
      </c>
      <c r="E167" s="210" t="e" vm="1">
        <f t="shared" ca="1" si="16"/>
        <v>#VALUE!</v>
      </c>
      <c r="F167" s="211" t="e" vm="1">
        <f ca="1">IFERROR(INDEX([10]ORC!B:E,MATCH(E167,[10]ORC!D:D,0),4),INDEX([10]ORC!B:E,MATCH(E167,[10]ORC!D:D,0),4))</f>
        <v>#VALUE!</v>
      </c>
      <c r="G167" s="212" t="e">
        <f ca="1">SUMIF([10]ORC!B:J,D167,[10]ORC!G:G)</f>
        <v>#VALUE!</v>
      </c>
      <c r="H167" s="213">
        <f t="shared" ca="1" si="17"/>
        <v>0</v>
      </c>
      <c r="I167" s="214">
        <f t="shared" ca="1" si="19"/>
        <v>0</v>
      </c>
      <c r="J167" s="215">
        <f t="shared" ca="1" si="20"/>
        <v>0.99999999999999967</v>
      </c>
      <c r="K167" s="216" t="str">
        <f t="shared" ca="1" si="21"/>
        <v>C</v>
      </c>
    </row>
    <row r="168" spans="2:11" ht="36" customHeight="1">
      <c r="B168" s="207">
        <f>SUMIF(ORC!E:E,A168,ORC!K:K)+SUMIF(ADM_CANT_MOB!D:D,ABC!A168,ADM_CANT_MOB!I:I)</f>
        <v>0</v>
      </c>
      <c r="C168" s="208">
        <f t="shared" si="18"/>
        <v>161</v>
      </c>
      <c r="D168" s="209" t="e" vm="1">
        <f ca="1">IFERROR(INDEX([10]ORC!B:E,MATCH(E168,[10]ORC!D:D,0),1),INDEX([10]ORC!B:E,MATCH(E168,[10]ORC!D:D,0),1))</f>
        <v>#VALUE!</v>
      </c>
      <c r="E168" s="210" t="e" vm="1">
        <f t="shared" ref="E168:E187" ca="1" si="22">INDEX(A:B,MATCH(LARGE(B:B,ROW()-7),B:B,0),1)</f>
        <v>#VALUE!</v>
      </c>
      <c r="F168" s="211" t="e" vm="1">
        <f ca="1">IFERROR(INDEX([10]ORC!B:E,MATCH(E168,[10]ORC!D:D,0),4),INDEX([10]ORC!B:E,MATCH(E168,[10]ORC!D:D,0),4))</f>
        <v>#VALUE!</v>
      </c>
      <c r="G168" s="212" t="e">
        <f ca="1">SUMIF([10]ORC!B:J,D168,[10]ORC!G:G)</f>
        <v>#VALUE!</v>
      </c>
      <c r="H168" s="213">
        <f t="shared" ref="H168:H187" ca="1" si="23">LARGE(B:B,ROW()-7)</f>
        <v>0</v>
      </c>
      <c r="I168" s="214">
        <f t="shared" ca="1" si="19"/>
        <v>0</v>
      </c>
      <c r="J168" s="215">
        <f t="shared" ca="1" si="20"/>
        <v>0.99999999999999967</v>
      </c>
      <c r="K168" s="216" t="str">
        <f t="shared" ca="1" si="21"/>
        <v>C</v>
      </c>
    </row>
    <row r="169" spans="2:11" ht="36" customHeight="1">
      <c r="B169" s="207">
        <f>SUMIF(ORC!E:E,A169,ORC!K:K)+SUMIF(ADM_CANT_MOB!D:D,ABC!A169,ADM_CANT_MOB!I:I)</f>
        <v>0</v>
      </c>
      <c r="C169" s="208">
        <f t="shared" si="18"/>
        <v>162</v>
      </c>
      <c r="D169" s="209" t="e" vm="1">
        <f ca="1">IFERROR(INDEX([10]ORC!B:E,MATCH(E169,[10]ORC!D:D,0),1),INDEX([10]ORC!B:E,MATCH(E169,[10]ORC!D:D,0),1))</f>
        <v>#VALUE!</v>
      </c>
      <c r="E169" s="210" t="e" vm="1">
        <f t="shared" ca="1" si="22"/>
        <v>#VALUE!</v>
      </c>
      <c r="F169" s="211" t="e" vm="1">
        <f ca="1">IFERROR(INDEX([10]ORC!B:E,MATCH(E169,[10]ORC!D:D,0),4),INDEX([10]ORC!B:E,MATCH(E169,[10]ORC!D:D,0),4))</f>
        <v>#VALUE!</v>
      </c>
      <c r="G169" s="212" t="e">
        <f ca="1">SUMIF([10]ORC!B:J,D169,[10]ORC!G:G)</f>
        <v>#VALUE!</v>
      </c>
      <c r="H169" s="213">
        <f t="shared" ca="1" si="23"/>
        <v>0</v>
      </c>
      <c r="I169" s="214">
        <f t="shared" ca="1" si="19"/>
        <v>0</v>
      </c>
      <c r="J169" s="215">
        <f t="shared" ca="1" si="20"/>
        <v>0.99999999999999967</v>
      </c>
      <c r="K169" s="216" t="str">
        <f t="shared" ca="1" si="21"/>
        <v>C</v>
      </c>
    </row>
    <row r="170" spans="2:11" ht="36" customHeight="1">
      <c r="B170" s="207">
        <f>SUMIF(ORC!E:E,A170,ORC!K:K)+SUMIF(ADM_CANT_MOB!D:D,ABC!A170,ADM_CANT_MOB!I:I)</f>
        <v>0</v>
      </c>
      <c r="C170" s="208">
        <f t="shared" si="18"/>
        <v>163</v>
      </c>
      <c r="D170" s="209" t="e" vm="1">
        <f ca="1">IFERROR(INDEX([10]ORC!B:E,MATCH(E170,[10]ORC!D:D,0),1),INDEX([10]ORC!B:E,MATCH(E170,[10]ORC!D:D,0),1))</f>
        <v>#VALUE!</v>
      </c>
      <c r="E170" s="210" t="e" vm="1">
        <f t="shared" ca="1" si="22"/>
        <v>#VALUE!</v>
      </c>
      <c r="F170" s="211" t="e" vm="1">
        <f ca="1">IFERROR(INDEX([10]ORC!B:E,MATCH(E170,[10]ORC!D:D,0),4),INDEX([10]ORC!B:E,MATCH(E170,[10]ORC!D:D,0),4))</f>
        <v>#VALUE!</v>
      </c>
      <c r="G170" s="212" t="e">
        <f ca="1">SUMIF([10]ORC!B:J,D170,[10]ORC!G:G)</f>
        <v>#VALUE!</v>
      </c>
      <c r="H170" s="213">
        <f t="shared" ca="1" si="23"/>
        <v>0</v>
      </c>
      <c r="I170" s="214">
        <f t="shared" ca="1" si="19"/>
        <v>0</v>
      </c>
      <c r="J170" s="215">
        <f t="shared" ca="1" si="20"/>
        <v>0.99999999999999967</v>
      </c>
      <c r="K170" s="216" t="str">
        <f t="shared" ca="1" si="21"/>
        <v>C</v>
      </c>
    </row>
    <row r="171" spans="2:11" ht="36" customHeight="1">
      <c r="B171" s="207">
        <f>SUMIF(ORC!E:E,A171,ORC!K:K)+SUMIF(ADM_CANT_MOB!D:D,ABC!A171,ADM_CANT_MOB!I:I)</f>
        <v>0</v>
      </c>
      <c r="C171" s="208">
        <f t="shared" si="18"/>
        <v>164</v>
      </c>
      <c r="D171" s="209" t="e" vm="1">
        <f ca="1">IFERROR(INDEX([10]ORC!B:E,MATCH(E171,[10]ORC!D:D,0),1),INDEX([10]ORC!B:E,MATCH(E171,[10]ORC!D:D,0),1))</f>
        <v>#VALUE!</v>
      </c>
      <c r="E171" s="210" t="e" vm="1">
        <f t="shared" ca="1" si="22"/>
        <v>#VALUE!</v>
      </c>
      <c r="F171" s="211" t="e" vm="1">
        <f ca="1">IFERROR(INDEX([10]ORC!B:E,MATCH(E171,[10]ORC!D:D,0),4),INDEX([10]ORC!B:E,MATCH(E171,[10]ORC!D:D,0),4))</f>
        <v>#VALUE!</v>
      </c>
      <c r="G171" s="212" t="e">
        <f ca="1">SUMIF([10]ORC!B:J,D171,[10]ORC!G:G)</f>
        <v>#VALUE!</v>
      </c>
      <c r="H171" s="213">
        <f t="shared" ca="1" si="23"/>
        <v>0</v>
      </c>
      <c r="I171" s="214">
        <f t="shared" ca="1" si="19"/>
        <v>0</v>
      </c>
      <c r="J171" s="215">
        <f t="shared" ca="1" si="20"/>
        <v>0.99999999999999967</v>
      </c>
      <c r="K171" s="216" t="str">
        <f t="shared" ca="1" si="21"/>
        <v>C</v>
      </c>
    </row>
    <row r="172" spans="2:11" ht="36" customHeight="1">
      <c r="B172" s="207">
        <f>SUMIF(ORC!E:E,A172,ORC!K:K)+SUMIF(ADM_CANT_MOB!D:D,ABC!A172,ADM_CANT_MOB!I:I)</f>
        <v>0</v>
      </c>
      <c r="C172" s="208">
        <f t="shared" si="18"/>
        <v>165</v>
      </c>
      <c r="D172" s="209" t="e" vm="1">
        <f ca="1">IFERROR(INDEX([10]ORC!B:E,MATCH(E172,[10]ORC!D:D,0),1),INDEX([10]ORC!B:E,MATCH(E172,[10]ORC!D:D,0),1))</f>
        <v>#VALUE!</v>
      </c>
      <c r="E172" s="210" t="e" vm="1">
        <f t="shared" ca="1" si="22"/>
        <v>#VALUE!</v>
      </c>
      <c r="F172" s="211" t="e" vm="1">
        <f ca="1">IFERROR(INDEX([10]ORC!B:E,MATCH(E172,[10]ORC!D:D,0),4),INDEX([10]ORC!B:E,MATCH(E172,[10]ORC!D:D,0),4))</f>
        <v>#VALUE!</v>
      </c>
      <c r="G172" s="212" t="e">
        <f ca="1">SUMIF([10]ORC!B:J,D172,[10]ORC!G:G)</f>
        <v>#VALUE!</v>
      </c>
      <c r="H172" s="213">
        <f t="shared" ca="1" si="23"/>
        <v>0</v>
      </c>
      <c r="I172" s="214">
        <f t="shared" ca="1" si="19"/>
        <v>0</v>
      </c>
      <c r="J172" s="215">
        <f t="shared" ca="1" si="20"/>
        <v>0.99999999999999967</v>
      </c>
      <c r="K172" s="216" t="str">
        <f t="shared" ca="1" si="21"/>
        <v>C</v>
      </c>
    </row>
    <row r="173" spans="2:11">
      <c r="B173" s="207">
        <f>SUMIF(ORC!E:E,A173,ORC!K:K)+SUMIF(ADM_CANT_MOB!D:D,ABC!A173,ADM_CANT_MOB!I:I)</f>
        <v>0</v>
      </c>
      <c r="C173" s="208">
        <f t="shared" si="18"/>
        <v>166</v>
      </c>
      <c r="D173" s="209" t="e" vm="1">
        <f ca="1">IFERROR(INDEX([10]ORC!B:E,MATCH(E173,[10]ORC!D:D,0),1),INDEX([10]ORC!B:E,MATCH(E173,[10]ORC!D:D,0),1))</f>
        <v>#VALUE!</v>
      </c>
      <c r="E173" s="210" t="e" vm="1">
        <f t="shared" ca="1" si="22"/>
        <v>#VALUE!</v>
      </c>
      <c r="F173" s="211" t="e" vm="1">
        <f ca="1">IFERROR(INDEX([10]ORC!B:E,MATCH(E173,[10]ORC!D:D,0),4),INDEX([10]ORC!B:E,MATCH(E173,[10]ORC!D:D,0),4))</f>
        <v>#VALUE!</v>
      </c>
      <c r="G173" s="212" t="e">
        <f ca="1">SUMIF([10]ORC!B:J,D173,[10]ORC!G:G)</f>
        <v>#VALUE!</v>
      </c>
      <c r="H173" s="213">
        <f t="shared" ca="1" si="23"/>
        <v>0</v>
      </c>
      <c r="I173" s="214">
        <f t="shared" ca="1" si="19"/>
        <v>0</v>
      </c>
      <c r="J173" s="215">
        <f t="shared" ca="1" si="20"/>
        <v>0.99999999999999967</v>
      </c>
      <c r="K173" s="216" t="str">
        <f t="shared" ca="1" si="21"/>
        <v>C</v>
      </c>
    </row>
    <row r="174" spans="2:11">
      <c r="B174" s="207">
        <f>SUMIF(ORC!E:E,A174,ORC!K:K)+SUMIF(ADM_CANT_MOB!D:D,ABC!A174,ADM_CANT_MOB!I:I)</f>
        <v>0</v>
      </c>
      <c r="C174" s="208">
        <f t="shared" si="18"/>
        <v>167</v>
      </c>
      <c r="D174" s="209" t="e" vm="1">
        <f ca="1">IFERROR(INDEX([10]ORC!B:E,MATCH(E174,[10]ORC!D:D,0),1),INDEX([10]ORC!B:E,MATCH(E174,[10]ORC!D:D,0),1))</f>
        <v>#VALUE!</v>
      </c>
      <c r="E174" s="210" t="e" vm="1">
        <f t="shared" ca="1" si="22"/>
        <v>#VALUE!</v>
      </c>
      <c r="F174" s="211" t="e" vm="1">
        <f ca="1">IFERROR(INDEX([10]ORC!B:E,MATCH(E174,[10]ORC!D:D,0),4),INDEX([10]ORC!B:E,MATCH(E174,[10]ORC!D:D,0),4))</f>
        <v>#VALUE!</v>
      </c>
      <c r="G174" s="212" t="e">
        <f ca="1">SUMIF([10]ORC!B:J,D174,[10]ORC!G:G)</f>
        <v>#VALUE!</v>
      </c>
      <c r="H174" s="213">
        <f t="shared" ca="1" si="23"/>
        <v>0</v>
      </c>
      <c r="I174" s="214">
        <f t="shared" ca="1" si="19"/>
        <v>0</v>
      </c>
      <c r="J174" s="215">
        <f t="shared" ca="1" si="20"/>
        <v>0.99999999999999967</v>
      </c>
      <c r="K174" s="216" t="str">
        <f t="shared" ca="1" si="21"/>
        <v>C</v>
      </c>
    </row>
    <row r="175" spans="2:11">
      <c r="B175" s="207">
        <f>SUMIF(ORC!E:E,A175,ORC!K:K)+SUMIF(ADM_CANT_MOB!D:D,ABC!A175,ADM_CANT_MOB!I:I)</f>
        <v>0</v>
      </c>
      <c r="C175" s="208">
        <f t="shared" si="18"/>
        <v>168</v>
      </c>
      <c r="D175" s="209" t="e" vm="1">
        <f ca="1">IFERROR(INDEX([10]ORC!B:E,MATCH(E175,[10]ORC!D:D,0),1),INDEX([10]ORC!B:E,MATCH(E175,[10]ORC!D:D,0),1))</f>
        <v>#VALUE!</v>
      </c>
      <c r="E175" s="210" t="e" vm="1">
        <f t="shared" ca="1" si="22"/>
        <v>#VALUE!</v>
      </c>
      <c r="F175" s="211" t="e" vm="1">
        <f ca="1">IFERROR(INDEX([10]ORC!B:E,MATCH(E175,[10]ORC!D:D,0),4),INDEX([10]ORC!B:E,MATCH(E175,[10]ORC!D:D,0),4))</f>
        <v>#VALUE!</v>
      </c>
      <c r="G175" s="212" t="e">
        <f ca="1">SUMIF([10]ORC!B:J,D175,[10]ORC!G:G)</f>
        <v>#VALUE!</v>
      </c>
      <c r="H175" s="213">
        <f t="shared" ca="1" si="23"/>
        <v>0</v>
      </c>
      <c r="I175" s="214">
        <f t="shared" ca="1" si="19"/>
        <v>0</v>
      </c>
      <c r="J175" s="215">
        <f t="shared" ca="1" si="20"/>
        <v>0.99999999999999967</v>
      </c>
      <c r="K175" s="216" t="str">
        <f t="shared" ca="1" si="21"/>
        <v>C</v>
      </c>
    </row>
    <row r="176" spans="2:11">
      <c r="B176" s="207">
        <f>SUMIF(ORC!E:E,A176,ORC!K:K)+SUMIF(ADM_CANT_MOB!D:D,ABC!A176,ADM_CANT_MOB!I:I)</f>
        <v>0</v>
      </c>
      <c r="C176" s="208">
        <f t="shared" si="18"/>
        <v>169</v>
      </c>
      <c r="D176" s="209" t="e" vm="1">
        <f ca="1">IFERROR(INDEX([10]ORC!B:E,MATCH(E176,[10]ORC!D:D,0),1),INDEX([10]ORC!B:E,MATCH(E176,[10]ORC!D:D,0),1))</f>
        <v>#VALUE!</v>
      </c>
      <c r="E176" s="210" t="e" vm="1">
        <f t="shared" ca="1" si="22"/>
        <v>#VALUE!</v>
      </c>
      <c r="F176" s="211" t="e" vm="1">
        <f ca="1">IFERROR(INDEX([10]ORC!B:E,MATCH(E176,[10]ORC!D:D,0),4),INDEX([10]ORC!B:E,MATCH(E176,[10]ORC!D:D,0),4))</f>
        <v>#VALUE!</v>
      </c>
      <c r="G176" s="212" t="e">
        <f ca="1">SUMIF([10]ORC!B:J,D176,[10]ORC!G:G)</f>
        <v>#VALUE!</v>
      </c>
      <c r="H176" s="213">
        <f t="shared" ca="1" si="23"/>
        <v>0</v>
      </c>
      <c r="I176" s="214">
        <f t="shared" ca="1" si="19"/>
        <v>0</v>
      </c>
      <c r="J176" s="215">
        <f t="shared" ca="1" si="20"/>
        <v>0.99999999999999967</v>
      </c>
      <c r="K176" s="216" t="str">
        <f t="shared" ca="1" si="21"/>
        <v>C</v>
      </c>
    </row>
    <row r="177" spans="2:11">
      <c r="B177" s="207">
        <f>SUMIF(ORC!E:E,A177,ORC!K:K)+SUMIF(ADM_CANT_MOB!D:D,ABC!A177,ADM_CANT_MOB!I:I)</f>
        <v>0</v>
      </c>
      <c r="C177" s="208">
        <f t="shared" si="18"/>
        <v>170</v>
      </c>
      <c r="D177" s="209" t="e" vm="1">
        <f ca="1">IFERROR(INDEX([10]ORC!B:E,MATCH(E177,[10]ORC!D:D,0),1),INDEX([10]ORC!B:E,MATCH(E177,[10]ORC!D:D,0),1))</f>
        <v>#VALUE!</v>
      </c>
      <c r="E177" s="210" t="e" vm="1">
        <f t="shared" ca="1" si="22"/>
        <v>#VALUE!</v>
      </c>
      <c r="F177" s="211" t="e" vm="1">
        <f ca="1">IFERROR(INDEX([10]ORC!B:E,MATCH(E177,[10]ORC!D:D,0),4),INDEX([10]ORC!B:E,MATCH(E177,[10]ORC!D:D,0),4))</f>
        <v>#VALUE!</v>
      </c>
      <c r="G177" s="212" t="e">
        <f ca="1">SUMIF([10]ORC!B:J,D177,[10]ORC!G:G)</f>
        <v>#VALUE!</v>
      </c>
      <c r="H177" s="213">
        <f t="shared" ca="1" si="23"/>
        <v>0</v>
      </c>
      <c r="I177" s="214">
        <f t="shared" ca="1" si="19"/>
        <v>0</v>
      </c>
      <c r="J177" s="215">
        <f t="shared" ca="1" si="20"/>
        <v>0.99999999999999967</v>
      </c>
      <c r="K177" s="216" t="str">
        <f t="shared" ca="1" si="21"/>
        <v>C</v>
      </c>
    </row>
    <row r="178" spans="2:11">
      <c r="B178" s="207">
        <f>SUMIF(ORC!E:E,A178,ORC!K:K)+SUMIF(ADM_CANT_MOB!D:D,ABC!A178,ADM_CANT_MOB!I:I)</f>
        <v>0</v>
      </c>
      <c r="C178" s="208">
        <f t="shared" si="18"/>
        <v>171</v>
      </c>
      <c r="D178" s="209" t="e" vm="1">
        <f ca="1">IFERROR(INDEX([10]ORC!B:E,MATCH(E178,[10]ORC!D:D,0),1),INDEX([10]ORC!B:E,MATCH(E178,[10]ORC!D:D,0),1))</f>
        <v>#VALUE!</v>
      </c>
      <c r="E178" s="210" t="e" vm="1">
        <f t="shared" ca="1" si="22"/>
        <v>#VALUE!</v>
      </c>
      <c r="F178" s="211" t="e" vm="1">
        <f ca="1">IFERROR(INDEX([10]ORC!B:E,MATCH(E178,[10]ORC!D:D,0),4),INDEX([10]ORC!B:E,MATCH(E178,[10]ORC!D:D,0),4))</f>
        <v>#VALUE!</v>
      </c>
      <c r="G178" s="212" t="e">
        <f ca="1">SUMIF([10]ORC!B:J,D178,[10]ORC!G:G)</f>
        <v>#VALUE!</v>
      </c>
      <c r="H178" s="213">
        <f t="shared" ca="1" si="23"/>
        <v>0</v>
      </c>
      <c r="I178" s="214">
        <f t="shared" ca="1" si="19"/>
        <v>0</v>
      </c>
      <c r="J178" s="215">
        <f t="shared" ca="1" si="20"/>
        <v>0.99999999999999967</v>
      </c>
      <c r="K178" s="216" t="str">
        <f t="shared" ca="1" si="21"/>
        <v>C</v>
      </c>
    </row>
    <row r="179" spans="2:11">
      <c r="B179" s="207">
        <f>SUMIF(ORC!E:E,A179,ORC!K:K)+SUMIF(ADM_CANT_MOB!D:D,ABC!A179,ADM_CANT_MOB!I:I)</f>
        <v>0</v>
      </c>
      <c r="C179" s="208">
        <f t="shared" si="18"/>
        <v>172</v>
      </c>
      <c r="D179" s="209" t="e" vm="1">
        <f ca="1">IFERROR(INDEX([10]ORC!B:E,MATCH(E179,[10]ORC!D:D,0),1),INDEX([10]ORC!B:E,MATCH(E179,[10]ORC!D:D,0),1))</f>
        <v>#VALUE!</v>
      </c>
      <c r="E179" s="210" t="e" vm="1">
        <f t="shared" ca="1" si="22"/>
        <v>#VALUE!</v>
      </c>
      <c r="F179" s="211" t="e" vm="1">
        <f ca="1">IFERROR(INDEX([10]ORC!B:E,MATCH(E179,[10]ORC!D:D,0),4),INDEX([10]ORC!B:E,MATCH(E179,[10]ORC!D:D,0),4))</f>
        <v>#VALUE!</v>
      </c>
      <c r="G179" s="212" t="e">
        <f ca="1">SUMIF([10]ORC!B:J,D179,[10]ORC!G:G)</f>
        <v>#VALUE!</v>
      </c>
      <c r="H179" s="213">
        <f t="shared" ca="1" si="23"/>
        <v>0</v>
      </c>
      <c r="I179" s="214">
        <f t="shared" ca="1" si="19"/>
        <v>0</v>
      </c>
      <c r="J179" s="215">
        <f t="shared" ca="1" si="20"/>
        <v>0.99999999999999967</v>
      </c>
      <c r="K179" s="216" t="str">
        <f t="shared" ca="1" si="21"/>
        <v>C</v>
      </c>
    </row>
    <row r="180" spans="2:11">
      <c r="B180" s="207">
        <f>SUMIF(ORC!E:E,A180,ORC!K:K)+SUMIF(ADM_CANT_MOB!D:D,ABC!A180,ADM_CANT_MOB!I:I)</f>
        <v>0</v>
      </c>
      <c r="C180" s="208">
        <f t="shared" si="18"/>
        <v>173</v>
      </c>
      <c r="D180" s="209" t="e" vm="1">
        <f ca="1">IFERROR(INDEX([10]ORC!B:E,MATCH(E180,[10]ORC!D:D,0),1),INDEX([10]ORC!B:E,MATCH(E180,[10]ORC!D:D,0),1))</f>
        <v>#VALUE!</v>
      </c>
      <c r="E180" s="210" t="e" vm="1">
        <f t="shared" ca="1" si="22"/>
        <v>#VALUE!</v>
      </c>
      <c r="F180" s="211" t="e" vm="1">
        <f ca="1">IFERROR(INDEX([10]ORC!B:E,MATCH(E180,[10]ORC!D:D,0),4),INDEX([10]ORC!B:E,MATCH(E180,[10]ORC!D:D,0),4))</f>
        <v>#VALUE!</v>
      </c>
      <c r="G180" s="212" t="e">
        <f ca="1">SUMIF([10]ORC!B:J,D180,[10]ORC!G:G)</f>
        <v>#VALUE!</v>
      </c>
      <c r="H180" s="213">
        <f t="shared" ca="1" si="23"/>
        <v>0</v>
      </c>
      <c r="I180" s="214">
        <f t="shared" ca="1" si="19"/>
        <v>0</v>
      </c>
      <c r="J180" s="215">
        <f t="shared" ca="1" si="20"/>
        <v>0.99999999999999967</v>
      </c>
      <c r="K180" s="216" t="str">
        <f t="shared" ca="1" si="21"/>
        <v>C</v>
      </c>
    </row>
    <row r="181" spans="2:11">
      <c r="B181" s="207">
        <f>SUMIF(ORC!E:E,A181,ORC!K:K)+SUMIF(ADM_CANT_MOB!D:D,ABC!A181,ADM_CANT_MOB!I:I)</f>
        <v>0</v>
      </c>
      <c r="C181" s="208">
        <f t="shared" si="18"/>
        <v>174</v>
      </c>
      <c r="D181" s="209" t="e" vm="1">
        <f ca="1">IFERROR(INDEX([10]ORC!B:E,MATCH(E181,[10]ORC!D:D,0),1),INDEX([10]ORC!B:E,MATCH(E181,[10]ORC!D:D,0),1))</f>
        <v>#VALUE!</v>
      </c>
      <c r="E181" s="210" t="e" vm="1">
        <f t="shared" ca="1" si="22"/>
        <v>#VALUE!</v>
      </c>
      <c r="F181" s="211" t="e" vm="1">
        <f ca="1">IFERROR(INDEX([10]ORC!B:E,MATCH(E181,[10]ORC!D:D,0),4),INDEX([10]ORC!B:E,MATCH(E181,[10]ORC!D:D,0),4))</f>
        <v>#VALUE!</v>
      </c>
      <c r="G181" s="212" t="e">
        <f ca="1">SUMIF([10]ORC!B:J,D181,[10]ORC!G:G)</f>
        <v>#VALUE!</v>
      </c>
      <c r="H181" s="213">
        <f t="shared" ca="1" si="23"/>
        <v>0</v>
      </c>
      <c r="I181" s="214">
        <f t="shared" ca="1" si="19"/>
        <v>0</v>
      </c>
      <c r="J181" s="215">
        <f t="shared" ca="1" si="20"/>
        <v>0.99999999999999967</v>
      </c>
      <c r="K181" s="216" t="str">
        <f t="shared" ca="1" si="21"/>
        <v>C</v>
      </c>
    </row>
    <row r="182" spans="2:11">
      <c r="B182" s="207">
        <f>SUMIF(ORC!E:E,A182,ORC!K:K)+SUMIF(ADM_CANT_MOB!D:D,ABC!A182,ADM_CANT_MOB!I:I)</f>
        <v>0</v>
      </c>
      <c r="C182" s="208">
        <f t="shared" si="18"/>
        <v>175</v>
      </c>
      <c r="D182" s="209" t="e" vm="1">
        <f ca="1">IFERROR(INDEX([10]ORC!B:E,MATCH(E182,[10]ORC!D:D,0),1),INDEX([10]ORC!B:E,MATCH(E182,[10]ORC!D:D,0),1))</f>
        <v>#VALUE!</v>
      </c>
      <c r="E182" s="210" t="e" vm="1">
        <f t="shared" ca="1" si="22"/>
        <v>#VALUE!</v>
      </c>
      <c r="F182" s="211" t="e" vm="1">
        <f ca="1">IFERROR(INDEX([10]ORC!B:E,MATCH(E182,[10]ORC!D:D,0),4),INDEX([10]ORC!B:E,MATCH(E182,[10]ORC!D:D,0),4))</f>
        <v>#VALUE!</v>
      </c>
      <c r="G182" s="212" t="e">
        <f ca="1">SUMIF([10]ORC!B:J,D182,[10]ORC!G:G)</f>
        <v>#VALUE!</v>
      </c>
      <c r="H182" s="213">
        <f t="shared" ca="1" si="23"/>
        <v>0</v>
      </c>
      <c r="I182" s="214">
        <f t="shared" ca="1" si="19"/>
        <v>0</v>
      </c>
      <c r="J182" s="215">
        <f t="shared" ca="1" si="20"/>
        <v>0.99999999999999967</v>
      </c>
      <c r="K182" s="216" t="str">
        <f t="shared" ca="1" si="21"/>
        <v>C</v>
      </c>
    </row>
    <row r="183" spans="2:11">
      <c r="B183" s="207">
        <f>SUMIF(ORC!E:E,A183,ORC!K:K)+SUMIF(ADM_CANT_MOB!D:D,ABC!A183,ADM_CANT_MOB!I:I)</f>
        <v>0</v>
      </c>
      <c r="C183" s="208">
        <f t="shared" si="18"/>
        <v>176</v>
      </c>
      <c r="D183" s="209" t="e" vm="1">
        <f ca="1">IFERROR(INDEX([10]ORC!B:E,MATCH(E183,[10]ORC!D:D,0),1),INDEX([10]ORC!B:E,MATCH(E183,[10]ORC!D:D,0),1))</f>
        <v>#VALUE!</v>
      </c>
      <c r="E183" s="210" t="e" vm="1">
        <f t="shared" ca="1" si="22"/>
        <v>#VALUE!</v>
      </c>
      <c r="F183" s="211" t="e" vm="1">
        <f ca="1">IFERROR(INDEX([10]ORC!B:E,MATCH(E183,[10]ORC!D:D,0),4),INDEX([10]ORC!B:E,MATCH(E183,[10]ORC!D:D,0),4))</f>
        <v>#VALUE!</v>
      </c>
      <c r="G183" s="212" t="e">
        <f ca="1">SUMIF([10]ORC!B:J,D183,[10]ORC!G:G)</f>
        <v>#VALUE!</v>
      </c>
      <c r="H183" s="213">
        <f t="shared" ca="1" si="23"/>
        <v>0</v>
      </c>
      <c r="I183" s="214">
        <f t="shared" ca="1" si="19"/>
        <v>0</v>
      </c>
      <c r="J183" s="215">
        <f t="shared" ca="1" si="20"/>
        <v>0.99999999999999967</v>
      </c>
      <c r="K183" s="216" t="str">
        <f t="shared" ca="1" si="21"/>
        <v>C</v>
      </c>
    </row>
    <row r="184" spans="2:11">
      <c r="B184" s="207">
        <f>SUMIF(ORC!E:E,A184,ORC!K:K)+SUMIF(ADM_CANT_MOB!D:D,ABC!A184,ADM_CANT_MOB!I:I)</f>
        <v>0</v>
      </c>
      <c r="C184" s="208">
        <f t="shared" si="18"/>
        <v>177</v>
      </c>
      <c r="D184" s="209" t="e" vm="1">
        <f ca="1">IFERROR(INDEX([10]ORC!B:E,MATCH(E184,[10]ORC!D:D,0),1),INDEX([10]ORC!B:E,MATCH(E184,[10]ORC!D:D,0),1))</f>
        <v>#VALUE!</v>
      </c>
      <c r="E184" s="210" t="e" vm="1">
        <f t="shared" ca="1" si="22"/>
        <v>#VALUE!</v>
      </c>
      <c r="F184" s="211" t="e" vm="1">
        <f ca="1">IFERROR(INDEX([10]ORC!B:E,MATCH(E184,[10]ORC!D:D,0),4),INDEX([10]ORC!B:E,MATCH(E184,[10]ORC!D:D,0),4))</f>
        <v>#VALUE!</v>
      </c>
      <c r="G184" s="212" t="e">
        <f ca="1">SUMIF([10]ORC!B:J,D184,[10]ORC!G:G)</f>
        <v>#VALUE!</v>
      </c>
      <c r="H184" s="213">
        <f t="shared" ca="1" si="23"/>
        <v>0</v>
      </c>
      <c r="I184" s="214">
        <f t="shared" ca="1" si="19"/>
        <v>0</v>
      </c>
      <c r="J184" s="215">
        <f t="shared" ca="1" si="20"/>
        <v>0.99999999999999967</v>
      </c>
      <c r="K184" s="216" t="str">
        <f t="shared" ca="1" si="21"/>
        <v>C</v>
      </c>
    </row>
    <row r="185" spans="2:11">
      <c r="B185" s="207">
        <f>SUMIF(ORC!E:E,A185,ORC!K:K)+SUMIF(ADM_CANT_MOB!D:D,ABC!A185,ADM_CANT_MOB!I:I)</f>
        <v>0</v>
      </c>
      <c r="C185" s="208">
        <f t="shared" si="18"/>
        <v>178</v>
      </c>
      <c r="D185" s="209" t="e" vm="1">
        <f ca="1">IFERROR(INDEX([10]ORC!B:E,MATCH(E185,[10]ORC!D:D,0),1),INDEX([10]ORC!B:E,MATCH(E185,[10]ORC!D:D,0),1))</f>
        <v>#VALUE!</v>
      </c>
      <c r="E185" s="210" t="e" vm="1">
        <f t="shared" ca="1" si="22"/>
        <v>#VALUE!</v>
      </c>
      <c r="F185" s="211" t="e" vm="1">
        <f ca="1">IFERROR(INDEX([10]ORC!B:E,MATCH(E185,[10]ORC!D:D,0),4),INDEX([10]ORC!B:E,MATCH(E185,[10]ORC!D:D,0),4))</f>
        <v>#VALUE!</v>
      </c>
      <c r="G185" s="212" t="e">
        <f ca="1">SUMIF([10]ORC!B:J,D185,[10]ORC!G:G)</f>
        <v>#VALUE!</v>
      </c>
      <c r="H185" s="213">
        <f t="shared" ca="1" si="23"/>
        <v>0</v>
      </c>
      <c r="I185" s="214">
        <f t="shared" ca="1" si="19"/>
        <v>0</v>
      </c>
      <c r="J185" s="215">
        <f t="shared" ca="1" si="20"/>
        <v>0.99999999999999967</v>
      </c>
      <c r="K185" s="216" t="str">
        <f t="shared" ca="1" si="21"/>
        <v>C</v>
      </c>
    </row>
    <row r="186" spans="2:11">
      <c r="B186" s="207">
        <f>SUMIF(ORC!E:E,A186,ORC!K:K)+SUMIF(ADM_CANT_MOB!D:D,ABC!A186,ADM_CANT_MOB!I:I)</f>
        <v>0</v>
      </c>
      <c r="C186" s="208">
        <f t="shared" si="18"/>
        <v>179</v>
      </c>
      <c r="D186" s="209" t="e" vm="1">
        <f ca="1">IFERROR(INDEX([10]ORC!B:E,MATCH(E186,[10]ORC!D:D,0),1),INDEX([10]ORC!B:E,MATCH(E186,[10]ORC!D:D,0),1))</f>
        <v>#VALUE!</v>
      </c>
      <c r="E186" s="210" t="e" vm="1">
        <f t="shared" ca="1" si="22"/>
        <v>#VALUE!</v>
      </c>
      <c r="F186" s="211" t="e" vm="1">
        <f ca="1">IFERROR(INDEX([10]ORC!B:E,MATCH(E186,[10]ORC!D:D,0),4),INDEX([10]ORC!B:E,MATCH(E186,[10]ORC!D:D,0),4))</f>
        <v>#VALUE!</v>
      </c>
      <c r="G186" s="212" t="e">
        <f ca="1">SUMIF([10]ORC!B:J,D186,[10]ORC!G:G)</f>
        <v>#VALUE!</v>
      </c>
      <c r="H186" s="213">
        <f t="shared" ca="1" si="23"/>
        <v>0</v>
      </c>
      <c r="I186" s="214">
        <f t="shared" ca="1" si="19"/>
        <v>0</v>
      </c>
      <c r="J186" s="215">
        <f t="shared" ca="1" si="20"/>
        <v>0.99999999999999967</v>
      </c>
      <c r="K186" s="216" t="str">
        <f t="shared" ca="1" si="21"/>
        <v>C</v>
      </c>
    </row>
    <row r="187" spans="2:11">
      <c r="B187" s="207">
        <f>SUMIF(ORC!E:E,A187,ORC!K:K)+SUMIF(ADM_CANT_MOB!D:D,ABC!A187,ADM_CANT_MOB!I:I)</f>
        <v>0</v>
      </c>
      <c r="C187" s="208">
        <f t="shared" si="18"/>
        <v>180</v>
      </c>
      <c r="D187" s="209" t="e" vm="1">
        <f ca="1">IFERROR(INDEX([10]ORC!B:E,MATCH(E187,[10]ORC!D:D,0),1),INDEX([10]ORC!B:E,MATCH(E187,[10]ORC!D:D,0),1))</f>
        <v>#VALUE!</v>
      </c>
      <c r="E187" s="210" t="e" vm="1">
        <f t="shared" ca="1" si="22"/>
        <v>#VALUE!</v>
      </c>
      <c r="F187" s="211" t="e" vm="1">
        <f ca="1">IFERROR(INDEX([10]ORC!B:E,MATCH(E187,[10]ORC!D:D,0),4),INDEX([10]ORC!B:E,MATCH(E187,[10]ORC!D:D,0),4))</f>
        <v>#VALUE!</v>
      </c>
      <c r="G187" s="212" t="e">
        <f ca="1">SUMIF([10]ORC!B:J,D187,[10]ORC!G:G)</f>
        <v>#VALUE!</v>
      </c>
      <c r="H187" s="213">
        <f t="shared" ca="1" si="23"/>
        <v>0</v>
      </c>
      <c r="I187" s="214">
        <f t="shared" ca="1" si="19"/>
        <v>0</v>
      </c>
      <c r="J187" s="215">
        <f t="shared" ca="1" si="20"/>
        <v>0.99999999999999967</v>
      </c>
      <c r="K187" s="216" t="str">
        <f t="shared" ca="1" si="21"/>
        <v>C</v>
      </c>
    </row>
    <row r="188" spans="2:11">
      <c r="B188" s="207">
        <f>SUMIF(ORC!E:E,A188,ORC!K:K)+SUMIF(ADM_CANT_MOB!D:D,ABC!A188,ADM_CANT_MOB!I:I)</f>
        <v>0</v>
      </c>
    </row>
    <row r="189" spans="2:11">
      <c r="B189" s="207">
        <f>SUMIF(ORC!E:E,A189,ORC!K:K)+SUMIF(ADM_CANT_MOB!D:D,ABC!A189,ADM_CANT_MOB!I:I)</f>
        <v>0</v>
      </c>
    </row>
    <row r="190" spans="2:11">
      <c r="B190" s="207">
        <f>SUMIF(ORC!E:E,A190,ORC!K:K)+SUMIF(ADM_CANT_MOB!D:D,ABC!A190,ADM_CANT_MOB!I:I)</f>
        <v>0</v>
      </c>
    </row>
    <row r="191" spans="2:11">
      <c r="B191" s="207">
        <f>SUMIF(ORC!E:E,A191,ORC!K:K)+SUMIF(ADM_CANT_MOB!D:D,ABC!A191,ADM_CANT_MOB!I:I)</f>
        <v>0</v>
      </c>
    </row>
    <row r="192" spans="2:11">
      <c r="B192" s="207">
        <f>SUMIF(ORC!E:E,A192,ORC!K:K)+SUMIF(ADM_CANT_MOB!D:D,ABC!A192,ADM_CANT_MOB!I:I)</f>
        <v>0</v>
      </c>
    </row>
    <row r="193" spans="2:13">
      <c r="B193" s="207">
        <f>SUMIF(ORC!E:E,A193,ORC!K:K)+SUMIF(ADM_CANT_MOB!D:D,ABC!A193,ADM_CANT_MOB!I:I)</f>
        <v>0</v>
      </c>
    </row>
    <row r="194" spans="2:13">
      <c r="B194" s="207">
        <f>SUMIF(ORC!E:E,A194,ORC!K:K)+SUMIF(ADM_CANT_MOB!D:D,ABC!A194,ADM_CANT_MOB!I:I)</f>
        <v>0</v>
      </c>
    </row>
    <row r="195" spans="2:13">
      <c r="B195" s="207">
        <f>SUMIF(ORC!E:E,A195,ORC!K:K)+SUMIF(ADM_CANT_MOB!D:D,ABC!A195,ADM_CANT_MOB!I:I)</f>
        <v>0</v>
      </c>
    </row>
    <row r="196" spans="2:13">
      <c r="B196" s="207">
        <f>SUMIF(ORC!E:E,A196,ORC!K:K)+SUMIF(ADM_CANT_MOB!D:D,ABC!A196,ADM_CANT_MOB!I:I)</f>
        <v>0</v>
      </c>
    </row>
    <row r="197" spans="2:13">
      <c r="B197" s="207">
        <f>SUMIF(ORC!E:E,A197,ORC!K:K)+SUMIF(ADM_CANT_MOB!D:D,ABC!A197,ADM_CANT_MOB!I:I)</f>
        <v>0</v>
      </c>
    </row>
    <row r="198" spans="2:13">
      <c r="B198" s="207">
        <f>SUMIF(ORC!E:E,A198,ORC!K:K)+SUMIF(ADM_CANT_MOB!D:D,ABC!A198,ADM_CANT_MOB!I:I)</f>
        <v>0</v>
      </c>
      <c r="M198" t="str" cm="1">
        <f t="array" ref="M198:M245">_xlfn.UNIQUE(_xlfn._xlws.FILTER(ADM_CANT_MOB!D7:D82,ADM_CANT_MOB!B7:B82&lt;&gt;""))</f>
        <v>ENGENHEIRO DE PRODUÇÃO</v>
      </c>
    </row>
    <row r="199" spans="2:13">
      <c r="B199" s="207">
        <f>SUMIF(ORC!E:E,A199,ORC!K:K)+SUMIF(ADM_CANT_MOB!D:D,ABC!A199,ADM_CANT_MOB!I:I)</f>
        <v>0</v>
      </c>
      <c r="M199" t="str">
        <v>TOPÓGRAFO</v>
      </c>
    </row>
    <row r="200" spans="2:13">
      <c r="B200" s="207">
        <f>SUMIF(ORC!E:E,A200,ORC!K:K)+SUMIF(ADM_CANT_MOB!D:D,ABC!A200,ADM_CANT_MOB!I:I)</f>
        <v>0</v>
      </c>
      <c r="M200" t="str">
        <v>AUXILIAR DE TOPOGRAFIA</v>
      </c>
    </row>
    <row r="201" spans="2:13">
      <c r="B201" s="207">
        <f>SUMIF(ORC!E:E,A201,ORC!K:K)+SUMIF(ADM_CANT_MOB!D:D,ABC!A201,ADM_CANT_MOB!I:I)</f>
        <v>0</v>
      </c>
      <c r="M201" t="str">
        <v>ENCARREGADO GERAL</v>
      </c>
    </row>
    <row r="202" spans="2:13">
      <c r="B202" s="207">
        <f>SUMIF(ORC!E:E,A202,ORC!K:K)+SUMIF(ADM_CANT_MOB!D:D,ABC!A202,ADM_CANT_MOB!I:I)</f>
        <v>0</v>
      </c>
      <c r="M202" t="str">
        <v>MATERIAL DE EXPEDIENTE / CÓPIAS / IMPRESSÕES</v>
      </c>
    </row>
    <row r="203" spans="2:13">
      <c r="B203" s="207">
        <f>SUMIF(ORC!E:E,A203,ORC!K:K)+SUMIF(ADM_CANT_MOB!D:D,ABC!A203,ADM_CANT_MOB!I:I)</f>
        <v>0</v>
      </c>
      <c r="M203" t="str">
        <v>MEDICAMENTOS</v>
      </c>
    </row>
    <row r="204" spans="2:13">
      <c r="B204" s="207">
        <f>SUMIF(ORC!E:E,A204,ORC!K:K)+SUMIF(ADM_CANT_MOB!D:D,ABC!A204,ADM_CANT_MOB!I:I)</f>
        <v>0</v>
      </c>
      <c r="M204" t="str">
        <v>INSTRUMENTAL DE TOPOGRAFIA</v>
      </c>
    </row>
    <row r="205" spans="2:13">
      <c r="B205" s="207">
        <f>SUMIF(ORC!E:E,A205,ORC!K:K)+SUMIF(ADM_CANT_MOB!D:D,ABC!A205,ADM_CANT_MOB!I:I)</f>
        <v>0</v>
      </c>
      <c r="M205" t="str">
        <v>PCMSO (NR-7)</v>
      </c>
    </row>
    <row r="206" spans="2:13">
      <c r="B206" s="207">
        <f>SUMIF(ORC!E:E,A206,ORC!K:K)+SUMIF(ADM_CANT_MOB!D:D,ABC!A206,ADM_CANT_MOB!I:I)</f>
        <v>0</v>
      </c>
      <c r="M206" t="str">
        <v>PGR (NR-18)</v>
      </c>
    </row>
    <row r="207" spans="2:13">
      <c r="B207" s="207">
        <f>SUMIF(ORC!E:E,A207,ORC!K:K)+SUMIF(ADM_CANT_MOB!D:D,ABC!A207,ADM_CANT_MOB!I:I)</f>
        <v>0</v>
      </c>
      <c r="M207" t="str">
        <v>EXAMES ADMISSIONAIS/DEMISSIONAIS</v>
      </c>
    </row>
    <row r="208" spans="2:13">
      <c r="B208" s="207">
        <f>SUMIF(ORC!E:E,A208,ORC!K:K)+SUMIF(ADM_CANT_MOB!D:D,ABC!A208,ADM_CANT_MOB!I:I)</f>
        <v>0</v>
      </c>
      <c r="M208" t="str">
        <v>ANOTAÇÃO DE RESPONSABILIDADE TÉCNICA</v>
      </c>
    </row>
    <row r="209" spans="2:13">
      <c r="B209" s="207">
        <f>SUMIF(ORC!E:E,A209,ORC!K:K)+SUMIF(ADM_CANT_MOB!D:D,ABC!A209,ADM_CANT_MOB!I:I)</f>
        <v>0</v>
      </c>
      <c r="M209">
        <v>0</v>
      </c>
    </row>
    <row r="210" spans="2:13">
      <c r="B210" s="207">
        <f>SUMIF(ORC!E:E,A210,ORC!K:K)+SUMIF(ADM_CANT_MOB!D:D,ABC!A210,ADM_CANT_MOB!I:I)</f>
        <v>0</v>
      </c>
      <c r="M210" t="str">
        <v>DESMATAMENTO, DESTOCAMENTO E LIMPEZA - ÁRVORES COM DIÂMETROS MENORES DE 15 CM</v>
      </c>
    </row>
    <row r="211" spans="2:13">
      <c r="B211" s="207">
        <f>SUMIF(ORC!E:E,A211,ORC!K:K)+SUMIF(ADM_CANT_MOB!D:D,ABC!A211,ADM_CANT_MOB!I:I)</f>
        <v>0</v>
      </c>
      <c r="M211" t="str">
        <v>ESCAV., CARGA E TRANSPORTE DE MAT. 1ª CATEG. - C/ ESCAVADEIRA - (DT: 201 A 400M)</v>
      </c>
    </row>
    <row r="212" spans="2:13">
      <c r="B212" s="207">
        <f>SUMIF(ORC!E:E,A212,ORC!K:K)+SUMIF(ADM_CANT_MOB!D:D,ABC!A212,ADM_CANT_MOB!I:I)</f>
        <v>0</v>
      </c>
      <c r="M212" t="str">
        <v>ESCRITÓRIO URBANO</v>
      </c>
    </row>
    <row r="213" spans="2:13">
      <c r="B213" s="207">
        <f>SUMIF(ORC!E:E,A213,ORC!K:K)+SUMIF(ADM_CANT_MOB!D:D,ABC!A213,ADM_CANT_MOB!I:I)</f>
        <v>0</v>
      </c>
      <c r="M213" t="str">
        <v>ALOJAMENTO (ENGENHEIROS)</v>
      </c>
    </row>
    <row r="214" spans="2:13">
      <c r="B214" s="207">
        <f>SUMIF(ORC!E:E,A214,ORC!K:K)+SUMIF(ADM_CANT_MOB!D:D,ABC!A214,ADM_CANT_MOB!I:I)</f>
        <v>0</v>
      </c>
      <c r="M214" t="str">
        <v>MOBILIÁRIO   DE   ESCRITÓRIO   (INCLUSIVE   EQUIPAMENTOS   DE INFORMÁTICA)</v>
      </c>
    </row>
    <row r="215" spans="2:13">
      <c r="B215" s="207">
        <f>SUMIF(ORC!E:E,A215,ORC!K:K)+SUMIF(ADM_CANT_MOB!D:D,ABC!A215,ADM_CANT_MOB!I:I)</f>
        <v>0</v>
      </c>
      <c r="M215" t="str">
        <v>MOBILIÁRIO DE ALOJAMENTO (ENGENHEIROS)</v>
      </c>
    </row>
    <row r="216" spans="2:13">
      <c r="B216" s="207">
        <f>SUMIF(ORC!E:E,A216,ORC!K:K)+SUMIF(ADM_CANT_MOB!D:D,ABC!A216,ADM_CANT_MOB!I:I)</f>
        <v>0</v>
      </c>
      <c r="M216" t="str">
        <v>GALPÕES PARA CARPINTARIA E ARMAÇÃO (COBERTURA) / LABORATÓRIO (ESPAÇO FÍSICO)</v>
      </c>
    </row>
    <row r="217" spans="2:13">
      <c r="B217" s="207">
        <f>SUMIF(ORC!E:E,A217,ORC!K:K)+SUMIF(ADM_CANT_MOB!D:D,ABC!A217,ADM_CANT_MOB!I:I)</f>
        <v>0</v>
      </c>
      <c r="M217" t="str">
        <v>FISCALIZAÇÃO</v>
      </c>
    </row>
    <row r="218" spans="2:13">
      <c r="B218" s="207">
        <f>SUMIF(ORC!E:E,A218,ORC!K:K)+SUMIF(ADM_CANT_MOB!D:D,ABC!A218,ADM_CANT_MOB!I:I)</f>
        <v>0</v>
      </c>
      <c r="M218" t="str">
        <v>VESTIÁRIOS</v>
      </c>
    </row>
    <row r="219" spans="2:13">
      <c r="B219" s="207">
        <f>SUMIF(ORC!E:E,A219,ORC!K:K)+SUMIF(ADM_CANT_MOB!D:D,ABC!A219,ADM_CANT_MOB!I:I)</f>
        <v>0</v>
      </c>
      <c r="M219" t="str">
        <v>SANITÁRIOS</v>
      </c>
    </row>
    <row r="220" spans="2:13">
      <c r="B220" s="207">
        <f>SUMIF(ORC!E:E,A220,ORC!K:K)+SUMIF(ADM_CANT_MOB!D:D,ABC!A220,ADM_CANT_MOB!I:I)</f>
        <v>0</v>
      </c>
      <c r="M220" t="str">
        <v>BANHEIROS QUÍMICOS (COM LAVATÓRIO)</v>
      </c>
    </row>
    <row r="221" spans="2:13">
      <c r="B221" s="207">
        <f>SUMIF(ORC!E:E,A221,ORC!K:K)+SUMIF(ADM_CANT_MOB!D:D,ABC!A221,ADM_CANT_MOB!I:I)</f>
        <v>0</v>
      </c>
      <c r="M221" t="str">
        <v>REFEITÓRIO (PARA OS ADMINISTRATIVOS)</v>
      </c>
    </row>
    <row r="222" spans="2:13">
      <c r="B222" s="207">
        <f>SUMIF(ORC!E:E,A222,ORC!K:K)+SUMIF(ADM_CANT_MOB!D:D,ABC!A222,ADM_CANT_MOB!I:I)</f>
        <v>0</v>
      </c>
      <c r="M222" t="str">
        <v>TENDA 6X6 M (REFEITÓRIO)</v>
      </c>
    </row>
    <row r="223" spans="2:13">
      <c r="B223" s="207">
        <f>SUMIF(ORC!E:E,A223,ORC!K:K)+SUMIF(ADM_CANT_MOB!D:D,ABC!A223,ADM_CANT_MOB!I:I)</f>
        <v>0</v>
      </c>
      <c r="M223" t="str">
        <v>MESA COM 4 CADEIRAS (REFEITÓRIO – TENDAS)</v>
      </c>
    </row>
    <row r="224" spans="2:13">
      <c r="B224" s="207">
        <f>SUMIF(ORC!E:E,A224,ORC!K:K)+SUMIF(ADM_CANT_MOB!D:D,ABC!A224,ADM_CANT_MOB!I:I)</f>
        <v>0</v>
      </c>
      <c r="M224" t="str">
        <v>CERCAS</v>
      </c>
    </row>
    <row r="225" spans="2:13">
      <c r="B225" s="207">
        <f>SUMIF(ORC!E:E,A225,ORC!K:K)+SUMIF(ADM_CANT_MOB!D:D,ABC!A225,ADM_CANT_MOB!I:I)</f>
        <v>0</v>
      </c>
      <c r="M225" t="str">
        <v>GUARITAS</v>
      </c>
    </row>
    <row r="226" spans="2:13">
      <c r="B226" s="207">
        <f>SUMIF(ORC!E:E,A226,ORC!K:K)+SUMIF(ADM_CANT_MOB!D:D,ABC!A226,ADM_CANT_MOB!I:I)</f>
        <v>0</v>
      </c>
      <c r="M226" t="str">
        <v>PLACA DE OBRA</v>
      </c>
    </row>
    <row r="227" spans="2:13">
      <c r="B227" s="207">
        <f>SUMIF(ORC!E:E,A227,ORC!K:K)+SUMIF(ADM_CANT_MOB!D:D,ABC!A227,ADM_CANT_MOB!I:I)</f>
        <v>0</v>
      </c>
      <c r="M227" t="str">
        <v>INSTALAÇÕES PROVISÓRIAS DE ÁGUA/ESGOTO</v>
      </c>
    </row>
    <row r="228" spans="2:13">
      <c r="B228" s="207">
        <f>SUMIF(ORC!E:E,A228,ORC!K:K)+SUMIF(ADM_CANT_MOB!D:D,ABC!A228,ADM_CANT_MOB!I:I)</f>
        <v>0</v>
      </c>
      <c r="M228" t="str">
        <v>INSTALAÇÕES PROVISÓRIAS DE ENERGIA ELÉTRICA</v>
      </c>
    </row>
    <row r="229" spans="2:13">
      <c r="B229" s="207">
        <f>SUMIF(ORC!E:E,A229,ORC!K:K)+SUMIF(ADM_CANT_MOB!D:D,ABC!A229,ADM_CANT_MOB!I:I)</f>
        <v>0</v>
      </c>
      <c r="M229" t="str">
        <v>CONSUMO DE ENERGIA (CANTEIRO/ ALOJAMENTO)</v>
      </c>
    </row>
    <row r="230" spans="2:13">
      <c r="B230" s="207">
        <f>SUMIF(ORC!E:E,A230,ORC!K:K)+SUMIF(ADM_CANT_MOB!D:D,ABC!A230,ADM_CANT_MOB!I:I)</f>
        <v>0</v>
      </c>
      <c r="M230" t="str">
        <v>CONSUMO DE TELEFONE/INTERNET (CANTEIRO)</v>
      </c>
    </row>
    <row r="231" spans="2:13">
      <c r="B231" s="207">
        <f>SUMIF(ORC!E:E,A231,ORC!K:K)+SUMIF(ADM_CANT_MOB!D:D,ABC!A231,ADM_CANT_MOB!I:I)</f>
        <v>0</v>
      </c>
      <c r="M231" t="str">
        <v>MATERIAIS  DE  LIMPEZA  (ALOJAMENTO  ENGENHEIRO/ESCRITORIO URBANO)</v>
      </c>
    </row>
    <row r="232" spans="2:13">
      <c r="B232" s="207">
        <f>SUMIF(ORC!E:E,A232,ORC!K:K)+SUMIF(ADM_CANT_MOB!D:D,ABC!A232,ADM_CANT_MOB!I:I)</f>
        <v>0</v>
      </c>
      <c r="M232" t="str">
        <v>SISTEMA VIÁRIO INTERNO E CAMINHOS DE SERVIÇO</v>
      </c>
    </row>
    <row r="233" spans="2:13">
      <c r="B233" s="207">
        <f>SUMIF(ORC!E:E,A233,ORC!K:K)+SUMIF(ADM_CANT_MOB!D:D,ABC!A233,ADM_CANT_MOB!I:I)</f>
        <v>0</v>
      </c>
      <c r="M233" t="str">
        <v>ESCAVAÇÃO,   CARGA   E   TRANSPORTE   DE   MATERIAL   DE   1ª CATEGORIA ATÉ 50M - C/ TRATOR DE ESTEIRAS</v>
      </c>
    </row>
    <row r="234" spans="2:13">
      <c r="B234" s="207">
        <f>SUMIF(ORC!E:E,A234,ORC!K:K)+SUMIF(ADM_CANT_MOB!D:D,ABC!A234,ADM_CANT_MOB!I:I)</f>
        <v>0</v>
      </c>
      <c r="M234" t="str">
        <v>COMPACTAÇÃO A 95% DO PROCTOR NORMAL</v>
      </c>
    </row>
    <row r="235" spans="2:13">
      <c r="B235" s="207">
        <f>SUMIF(ORC!E:E,A235,ORC!K:K)+SUMIF(ADM_CANT_MOB!D:D,ABC!A235,ADM_CANT_MOB!I:I)</f>
        <v>0</v>
      </c>
      <c r="M235" t="str">
        <v>SINALIZAÇÃO - PLACAS DA OBRA (CAMINHOS DE SERVIÇO)</v>
      </c>
    </row>
    <row r="236" spans="2:13">
      <c r="B236" s="207">
        <f>SUMIF(ORC!E:E,A236,ORC!K:K)+SUMIF(ADM_CANT_MOB!D:D,ABC!A236,ADM_CANT_MOB!I:I)</f>
        <v>0</v>
      </c>
      <c r="M236" t="str">
        <v>LICENÇA DE INSTALAÇÃO DE CANTEIRO (ÁREA)</v>
      </c>
    </row>
    <row r="237" spans="2:13">
      <c r="B237" s="207">
        <f>SUMIF(ORC!E:E,A237,ORC!K:K)+SUMIF(ADM_CANT_MOB!D:D,ABC!A237,ADM_CANT_MOB!I:I)</f>
        <v>0</v>
      </c>
      <c r="M237" t="str">
        <v>CARREGADEIRA DE PNEUS CAT - 924 G OU EQUIVALENTE</v>
      </c>
    </row>
    <row r="238" spans="2:13">
      <c r="B238" s="207">
        <f>SUMIF(ORC!E:E,A238,ORC!K:K)+SUMIF(ADM_CANT_MOB!D:D,ABC!A238,ADM_CANT_MOB!I:I)</f>
        <v>0</v>
      </c>
      <c r="M238" t="str">
        <v>RETRO ESCAVADEIRA DE PNEUS - CATERPILLAR 416E OU EQUIVALENTE</v>
      </c>
    </row>
    <row r="239" spans="2:13">
      <c r="B239" s="207">
        <f>SUMIF(ORC!E:E,A239,ORC!K:K)+SUMIF(ADM_CANT_MOB!D:D,ABC!A239,ADM_CANT_MOB!I:I)</f>
        <v>0</v>
      </c>
      <c r="M239" t="str">
        <v>ROLO COMPACTADOR DE PNEUS AUTOPROPELIDO - 27 T</v>
      </c>
    </row>
    <row r="240" spans="2:13">
      <c r="B240" s="207">
        <f>SUMIF(ORC!E:E,A240,ORC!K:K)+SUMIF(ADM_CANT_MOB!D:D,ABC!A240,ADM_CANT_MOB!I:I)</f>
        <v>0</v>
      </c>
      <c r="M240" t="str">
        <v>ROLO PÉ DE CARNEIRO AUTOPROP. CA-25 OU EQUIVALENTE</v>
      </c>
    </row>
    <row r="241" spans="2:13">
      <c r="B241" s="207">
        <f>SUMIF(ORC!E:E,A241,ORC!K:K)+SUMIF(ADM_CANT_MOB!D:D,ABC!A241,ADM_CANT_MOB!I:I)</f>
        <v>0</v>
      </c>
      <c r="M241" t="str">
        <v>TRATOR DE PNEUS AGRÍCOLA - MF 4292 OU EQUIVALENTE</v>
      </c>
    </row>
    <row r="242" spans="2:13">
      <c r="B242" s="207">
        <f>SUMIF(ORC!E:E,A242,ORC!K:K)+SUMIF(ADM_CANT_MOB!D:D,ABC!A242,ADM_CANT_MOB!I:I)</f>
        <v>0</v>
      </c>
      <c r="M242" t="str">
        <v>CAMINHÃO BASCULANTE 10 M3 - 15 T</v>
      </c>
    </row>
    <row r="243" spans="2:13">
      <c r="B243" s="207">
        <f>SUMIF(ORC!E:E,A243,ORC!K:K)+SUMIF(ADM_CANT_MOB!D:D,ABC!A243,ADM_CANT_MOB!I:I)</f>
        <v>0</v>
      </c>
      <c r="M243" t="str">
        <v>CAMINHÃO BASCULANTE 6 M3 - 10,5 T</v>
      </c>
    </row>
    <row r="244" spans="2:13">
      <c r="M244" t="str">
        <v>CAMINHÃO CARROCERIA MADEIRA - 15 T</v>
      </c>
    </row>
    <row r="245" spans="2:13">
      <c r="M245" t="str">
        <v>CAMINHÃO PARA HIDROSEMEADURA</v>
      </c>
    </row>
  </sheetData>
  <mergeCells count="3">
    <mergeCell ref="E1:K2"/>
    <mergeCell ref="C4:K4"/>
    <mergeCell ref="E5:J5"/>
  </mergeCells>
  <pageMargins left="0.511811024" right="0.511811024" top="0.78740157499999996" bottom="0.78740157499999996" header="0.31496062000000002" footer="0.3149606200000000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1BE35-ACAB-45C0-866A-5B09AB8F0DDD}">
  <sheetPr>
    <pageSetUpPr fitToPage="1"/>
  </sheetPr>
  <dimension ref="A1:DU447"/>
  <sheetViews>
    <sheetView showGridLines="0" tabSelected="1" defaultGridColor="0" colorId="23" zoomScale="60" zoomScaleNormal="60" zoomScaleSheetLayoutView="85" workbookViewId="0">
      <pane ySplit="4" topLeftCell="A435" activePane="bottomLeft" state="frozen"/>
      <selection activeCell="I40" sqref="I40:L40"/>
      <selection pane="bottomLeft" activeCell="L439" sqref="L439"/>
    </sheetView>
  </sheetViews>
  <sheetFormatPr defaultRowHeight="28" customHeight="1"/>
  <cols>
    <col min="1" max="1" width="10.81640625" style="1" bestFit="1" customWidth="1"/>
    <col min="2" max="2" width="12.7265625" style="7" customWidth="1"/>
    <col min="3" max="3" width="15.453125" style="7" bestFit="1" customWidth="1"/>
    <col min="4" max="4" width="16.7265625" style="7" hidden="1" customWidth="1"/>
    <col min="5" max="5" width="75.1796875" style="108" customWidth="1"/>
    <col min="6" max="6" width="6.453125" style="7" bestFit="1" customWidth="1"/>
    <col min="7" max="7" width="15.453125" style="335" customWidth="1"/>
    <col min="8" max="8" width="15.1796875" style="335" bestFit="1" customWidth="1"/>
    <col min="9" max="9" width="12.1796875" style="101" customWidth="1"/>
    <col min="10" max="10" width="8.453125" style="101" customWidth="1"/>
    <col min="11" max="11" width="18.453125" style="334" bestFit="1" customWidth="1"/>
    <col min="12" max="12" width="30" style="1" customWidth="1"/>
    <col min="13" max="13" width="13" style="1" bestFit="1" customWidth="1"/>
    <col min="14" max="258" width="9.1796875" style="1"/>
    <col min="259" max="259" width="18.453125" style="1" customWidth="1"/>
    <col min="260" max="260" width="15.26953125" style="1" bestFit="1" customWidth="1"/>
    <col min="261" max="261" width="0" style="1" hidden="1" customWidth="1"/>
    <col min="262" max="262" width="94.81640625" style="1" customWidth="1"/>
    <col min="263" max="263" width="6.453125" style="1" bestFit="1" customWidth="1"/>
    <col min="264" max="267" width="12.1796875" style="1" customWidth="1"/>
    <col min="268" max="268" width="11.7265625" style="1" customWidth="1"/>
    <col min="269" max="514" width="9.1796875" style="1"/>
    <col min="515" max="515" width="18.453125" style="1" customWidth="1"/>
    <col min="516" max="516" width="15.26953125" style="1" bestFit="1" customWidth="1"/>
    <col min="517" max="517" width="0" style="1" hidden="1" customWidth="1"/>
    <col min="518" max="518" width="94.81640625" style="1" customWidth="1"/>
    <col min="519" max="519" width="6.453125" style="1" bestFit="1" customWidth="1"/>
    <col min="520" max="523" width="12.1796875" style="1" customWidth="1"/>
    <col min="524" max="524" width="11.7265625" style="1" customWidth="1"/>
    <col min="525" max="770" width="9.1796875" style="1"/>
    <col min="771" max="771" width="18.453125" style="1" customWidth="1"/>
    <col min="772" max="772" width="15.26953125" style="1" bestFit="1" customWidth="1"/>
    <col min="773" max="773" width="0" style="1" hidden="1" customWidth="1"/>
    <col min="774" max="774" width="94.81640625" style="1" customWidth="1"/>
    <col min="775" max="775" width="6.453125" style="1" bestFit="1" customWidth="1"/>
    <col min="776" max="779" width="12.1796875" style="1" customWidth="1"/>
    <col min="780" max="780" width="11.7265625" style="1" customWidth="1"/>
    <col min="781" max="1026" width="9.1796875" style="1"/>
    <col min="1027" max="1027" width="18.453125" style="1" customWidth="1"/>
    <col min="1028" max="1028" width="15.26953125" style="1" bestFit="1" customWidth="1"/>
    <col min="1029" max="1029" width="0" style="1" hidden="1" customWidth="1"/>
    <col min="1030" max="1030" width="94.81640625" style="1" customWidth="1"/>
    <col min="1031" max="1031" width="6.453125" style="1" bestFit="1" customWidth="1"/>
    <col min="1032" max="1035" width="12.1796875" style="1" customWidth="1"/>
    <col min="1036" max="1036" width="11.7265625" style="1" customWidth="1"/>
    <col min="1037" max="1282" width="9.1796875" style="1"/>
    <col min="1283" max="1283" width="18.453125" style="1" customWidth="1"/>
    <col min="1284" max="1284" width="15.26953125" style="1" bestFit="1" customWidth="1"/>
    <col min="1285" max="1285" width="0" style="1" hidden="1" customWidth="1"/>
    <col min="1286" max="1286" width="94.81640625" style="1" customWidth="1"/>
    <col min="1287" max="1287" width="6.453125" style="1" bestFit="1" customWidth="1"/>
    <col min="1288" max="1291" width="12.1796875" style="1" customWidth="1"/>
    <col min="1292" max="1292" width="11.7265625" style="1" customWidth="1"/>
    <col min="1293" max="1538" width="9.1796875" style="1"/>
    <col min="1539" max="1539" width="18.453125" style="1" customWidth="1"/>
    <col min="1540" max="1540" width="15.26953125" style="1" bestFit="1" customWidth="1"/>
    <col min="1541" max="1541" width="0" style="1" hidden="1" customWidth="1"/>
    <col min="1542" max="1542" width="94.81640625" style="1" customWidth="1"/>
    <col min="1543" max="1543" width="6.453125" style="1" bestFit="1" customWidth="1"/>
    <col min="1544" max="1547" width="12.1796875" style="1" customWidth="1"/>
    <col min="1548" max="1548" width="11.7265625" style="1" customWidth="1"/>
    <col min="1549" max="1794" width="9.1796875" style="1"/>
    <col min="1795" max="1795" width="18.453125" style="1" customWidth="1"/>
    <col min="1796" max="1796" width="15.26953125" style="1" bestFit="1" customWidth="1"/>
    <col min="1797" max="1797" width="0" style="1" hidden="1" customWidth="1"/>
    <col min="1798" max="1798" width="94.81640625" style="1" customWidth="1"/>
    <col min="1799" max="1799" width="6.453125" style="1" bestFit="1" customWidth="1"/>
    <col min="1800" max="1803" width="12.1796875" style="1" customWidth="1"/>
    <col min="1804" max="1804" width="11.7265625" style="1" customWidth="1"/>
    <col min="1805" max="2050" width="9.1796875" style="1"/>
    <col min="2051" max="2051" width="18.453125" style="1" customWidth="1"/>
    <col min="2052" max="2052" width="15.26953125" style="1" bestFit="1" customWidth="1"/>
    <col min="2053" max="2053" width="0" style="1" hidden="1" customWidth="1"/>
    <col min="2054" max="2054" width="94.81640625" style="1" customWidth="1"/>
    <col min="2055" max="2055" width="6.453125" style="1" bestFit="1" customWidth="1"/>
    <col min="2056" max="2059" width="12.1796875" style="1" customWidth="1"/>
    <col min="2060" max="2060" width="11.7265625" style="1" customWidth="1"/>
    <col min="2061" max="2306" width="9.1796875" style="1"/>
    <col min="2307" max="2307" width="18.453125" style="1" customWidth="1"/>
    <col min="2308" max="2308" width="15.26953125" style="1" bestFit="1" customWidth="1"/>
    <col min="2309" max="2309" width="0" style="1" hidden="1" customWidth="1"/>
    <col min="2310" max="2310" width="94.81640625" style="1" customWidth="1"/>
    <col min="2311" max="2311" width="6.453125" style="1" bestFit="1" customWidth="1"/>
    <col min="2312" max="2315" width="12.1796875" style="1" customWidth="1"/>
    <col min="2316" max="2316" width="11.7265625" style="1" customWidth="1"/>
    <col min="2317" max="2562" width="9.1796875" style="1"/>
    <col min="2563" max="2563" width="18.453125" style="1" customWidth="1"/>
    <col min="2564" max="2564" width="15.26953125" style="1" bestFit="1" customWidth="1"/>
    <col min="2565" max="2565" width="0" style="1" hidden="1" customWidth="1"/>
    <col min="2566" max="2566" width="94.81640625" style="1" customWidth="1"/>
    <col min="2567" max="2567" width="6.453125" style="1" bestFit="1" customWidth="1"/>
    <col min="2568" max="2571" width="12.1796875" style="1" customWidth="1"/>
    <col min="2572" max="2572" width="11.7265625" style="1" customWidth="1"/>
    <col min="2573" max="2818" width="9.1796875" style="1"/>
    <col min="2819" max="2819" width="18.453125" style="1" customWidth="1"/>
    <col min="2820" max="2820" width="15.26953125" style="1" bestFit="1" customWidth="1"/>
    <col min="2821" max="2821" width="0" style="1" hidden="1" customWidth="1"/>
    <col min="2822" max="2822" width="94.81640625" style="1" customWidth="1"/>
    <col min="2823" max="2823" width="6.453125" style="1" bestFit="1" customWidth="1"/>
    <col min="2824" max="2827" width="12.1796875" style="1" customWidth="1"/>
    <col min="2828" max="2828" width="11.7265625" style="1" customWidth="1"/>
    <col min="2829" max="3074" width="9.1796875" style="1"/>
    <col min="3075" max="3075" width="18.453125" style="1" customWidth="1"/>
    <col min="3076" max="3076" width="15.26953125" style="1" bestFit="1" customWidth="1"/>
    <col min="3077" max="3077" width="0" style="1" hidden="1" customWidth="1"/>
    <col min="3078" max="3078" width="94.81640625" style="1" customWidth="1"/>
    <col min="3079" max="3079" width="6.453125" style="1" bestFit="1" customWidth="1"/>
    <col min="3080" max="3083" width="12.1796875" style="1" customWidth="1"/>
    <col min="3084" max="3084" width="11.7265625" style="1" customWidth="1"/>
    <col min="3085" max="3330" width="9.1796875" style="1"/>
    <col min="3331" max="3331" width="18.453125" style="1" customWidth="1"/>
    <col min="3332" max="3332" width="15.26953125" style="1" bestFit="1" customWidth="1"/>
    <col min="3333" max="3333" width="0" style="1" hidden="1" customWidth="1"/>
    <col min="3334" max="3334" width="94.81640625" style="1" customWidth="1"/>
    <col min="3335" max="3335" width="6.453125" style="1" bestFit="1" customWidth="1"/>
    <col min="3336" max="3339" width="12.1796875" style="1" customWidth="1"/>
    <col min="3340" max="3340" width="11.7265625" style="1" customWidth="1"/>
    <col min="3341" max="3586" width="9.1796875" style="1"/>
    <col min="3587" max="3587" width="18.453125" style="1" customWidth="1"/>
    <col min="3588" max="3588" width="15.26953125" style="1" bestFit="1" customWidth="1"/>
    <col min="3589" max="3589" width="0" style="1" hidden="1" customWidth="1"/>
    <col min="3590" max="3590" width="94.81640625" style="1" customWidth="1"/>
    <col min="3591" max="3591" width="6.453125" style="1" bestFit="1" customWidth="1"/>
    <col min="3592" max="3595" width="12.1796875" style="1" customWidth="1"/>
    <col min="3596" max="3596" width="11.7265625" style="1" customWidth="1"/>
    <col min="3597" max="3842" width="9.1796875" style="1"/>
    <col min="3843" max="3843" width="18.453125" style="1" customWidth="1"/>
    <col min="3844" max="3844" width="15.26953125" style="1" bestFit="1" customWidth="1"/>
    <col min="3845" max="3845" width="0" style="1" hidden="1" customWidth="1"/>
    <col min="3846" max="3846" width="94.81640625" style="1" customWidth="1"/>
    <col min="3847" max="3847" width="6.453125" style="1" bestFit="1" customWidth="1"/>
    <col min="3848" max="3851" width="12.1796875" style="1" customWidth="1"/>
    <col min="3852" max="3852" width="11.7265625" style="1" customWidth="1"/>
    <col min="3853" max="4098" width="9.1796875" style="1"/>
    <col min="4099" max="4099" width="18.453125" style="1" customWidth="1"/>
    <col min="4100" max="4100" width="15.26953125" style="1" bestFit="1" customWidth="1"/>
    <col min="4101" max="4101" width="0" style="1" hidden="1" customWidth="1"/>
    <col min="4102" max="4102" width="94.81640625" style="1" customWidth="1"/>
    <col min="4103" max="4103" width="6.453125" style="1" bestFit="1" customWidth="1"/>
    <col min="4104" max="4107" width="12.1796875" style="1" customWidth="1"/>
    <col min="4108" max="4108" width="11.7265625" style="1" customWidth="1"/>
    <col min="4109" max="4354" width="9.1796875" style="1"/>
    <col min="4355" max="4355" width="18.453125" style="1" customWidth="1"/>
    <col min="4356" max="4356" width="15.26953125" style="1" bestFit="1" customWidth="1"/>
    <col min="4357" max="4357" width="0" style="1" hidden="1" customWidth="1"/>
    <col min="4358" max="4358" width="94.81640625" style="1" customWidth="1"/>
    <col min="4359" max="4359" width="6.453125" style="1" bestFit="1" customWidth="1"/>
    <col min="4360" max="4363" width="12.1796875" style="1" customWidth="1"/>
    <col min="4364" max="4364" width="11.7265625" style="1" customWidth="1"/>
    <col min="4365" max="4610" width="9.1796875" style="1"/>
    <col min="4611" max="4611" width="18.453125" style="1" customWidth="1"/>
    <col min="4612" max="4612" width="15.26953125" style="1" bestFit="1" customWidth="1"/>
    <col min="4613" max="4613" width="0" style="1" hidden="1" customWidth="1"/>
    <col min="4614" max="4614" width="94.81640625" style="1" customWidth="1"/>
    <col min="4615" max="4615" width="6.453125" style="1" bestFit="1" customWidth="1"/>
    <col min="4616" max="4619" width="12.1796875" style="1" customWidth="1"/>
    <col min="4620" max="4620" width="11.7265625" style="1" customWidth="1"/>
    <col min="4621" max="4866" width="9.1796875" style="1"/>
    <col min="4867" max="4867" width="18.453125" style="1" customWidth="1"/>
    <col min="4868" max="4868" width="15.26953125" style="1" bestFit="1" customWidth="1"/>
    <col min="4869" max="4869" width="0" style="1" hidden="1" customWidth="1"/>
    <col min="4870" max="4870" width="94.81640625" style="1" customWidth="1"/>
    <col min="4871" max="4871" width="6.453125" style="1" bestFit="1" customWidth="1"/>
    <col min="4872" max="4875" width="12.1796875" style="1" customWidth="1"/>
    <col min="4876" max="4876" width="11.7265625" style="1" customWidth="1"/>
    <col min="4877" max="5122" width="9.1796875" style="1"/>
    <col min="5123" max="5123" width="18.453125" style="1" customWidth="1"/>
    <col min="5124" max="5124" width="15.26953125" style="1" bestFit="1" customWidth="1"/>
    <col min="5125" max="5125" width="0" style="1" hidden="1" customWidth="1"/>
    <col min="5126" max="5126" width="94.81640625" style="1" customWidth="1"/>
    <col min="5127" max="5127" width="6.453125" style="1" bestFit="1" customWidth="1"/>
    <col min="5128" max="5131" width="12.1796875" style="1" customWidth="1"/>
    <col min="5132" max="5132" width="11.7265625" style="1" customWidth="1"/>
    <col min="5133" max="5378" width="9.1796875" style="1"/>
    <col min="5379" max="5379" width="18.453125" style="1" customWidth="1"/>
    <col min="5380" max="5380" width="15.26953125" style="1" bestFit="1" customWidth="1"/>
    <col min="5381" max="5381" width="0" style="1" hidden="1" customWidth="1"/>
    <col min="5382" max="5382" width="94.81640625" style="1" customWidth="1"/>
    <col min="5383" max="5383" width="6.453125" style="1" bestFit="1" customWidth="1"/>
    <col min="5384" max="5387" width="12.1796875" style="1" customWidth="1"/>
    <col min="5388" max="5388" width="11.7265625" style="1" customWidth="1"/>
    <col min="5389" max="5634" width="9.1796875" style="1"/>
    <col min="5635" max="5635" width="18.453125" style="1" customWidth="1"/>
    <col min="5636" max="5636" width="15.26953125" style="1" bestFit="1" customWidth="1"/>
    <col min="5637" max="5637" width="0" style="1" hidden="1" customWidth="1"/>
    <col min="5638" max="5638" width="94.81640625" style="1" customWidth="1"/>
    <col min="5639" max="5639" width="6.453125" style="1" bestFit="1" customWidth="1"/>
    <col min="5640" max="5643" width="12.1796875" style="1" customWidth="1"/>
    <col min="5644" max="5644" width="11.7265625" style="1" customWidth="1"/>
    <col min="5645" max="5890" width="9.1796875" style="1"/>
    <col min="5891" max="5891" width="18.453125" style="1" customWidth="1"/>
    <col min="5892" max="5892" width="15.26953125" style="1" bestFit="1" customWidth="1"/>
    <col min="5893" max="5893" width="0" style="1" hidden="1" customWidth="1"/>
    <col min="5894" max="5894" width="94.81640625" style="1" customWidth="1"/>
    <col min="5895" max="5895" width="6.453125" style="1" bestFit="1" customWidth="1"/>
    <col min="5896" max="5899" width="12.1796875" style="1" customWidth="1"/>
    <col min="5900" max="5900" width="11.7265625" style="1" customWidth="1"/>
    <col min="5901" max="6146" width="9.1796875" style="1"/>
    <col min="6147" max="6147" width="18.453125" style="1" customWidth="1"/>
    <col min="6148" max="6148" width="15.26953125" style="1" bestFit="1" customWidth="1"/>
    <col min="6149" max="6149" width="0" style="1" hidden="1" customWidth="1"/>
    <col min="6150" max="6150" width="94.81640625" style="1" customWidth="1"/>
    <col min="6151" max="6151" width="6.453125" style="1" bestFit="1" customWidth="1"/>
    <col min="6152" max="6155" width="12.1796875" style="1" customWidth="1"/>
    <col min="6156" max="6156" width="11.7265625" style="1" customWidth="1"/>
    <col min="6157" max="6402" width="9.1796875" style="1"/>
    <col min="6403" max="6403" width="18.453125" style="1" customWidth="1"/>
    <col min="6404" max="6404" width="15.26953125" style="1" bestFit="1" customWidth="1"/>
    <col min="6405" max="6405" width="0" style="1" hidden="1" customWidth="1"/>
    <col min="6406" max="6406" width="94.81640625" style="1" customWidth="1"/>
    <col min="6407" max="6407" width="6.453125" style="1" bestFit="1" customWidth="1"/>
    <col min="6408" max="6411" width="12.1796875" style="1" customWidth="1"/>
    <col min="6412" max="6412" width="11.7265625" style="1" customWidth="1"/>
    <col min="6413" max="6658" width="9.1796875" style="1"/>
    <col min="6659" max="6659" width="18.453125" style="1" customWidth="1"/>
    <col min="6660" max="6660" width="15.26953125" style="1" bestFit="1" customWidth="1"/>
    <col min="6661" max="6661" width="0" style="1" hidden="1" customWidth="1"/>
    <col min="6662" max="6662" width="94.81640625" style="1" customWidth="1"/>
    <col min="6663" max="6663" width="6.453125" style="1" bestFit="1" customWidth="1"/>
    <col min="6664" max="6667" width="12.1796875" style="1" customWidth="1"/>
    <col min="6668" max="6668" width="11.7265625" style="1" customWidth="1"/>
    <col min="6669" max="6914" width="9.1796875" style="1"/>
    <col min="6915" max="6915" width="18.453125" style="1" customWidth="1"/>
    <col min="6916" max="6916" width="15.26953125" style="1" bestFit="1" customWidth="1"/>
    <col min="6917" max="6917" width="0" style="1" hidden="1" customWidth="1"/>
    <col min="6918" max="6918" width="94.81640625" style="1" customWidth="1"/>
    <col min="6919" max="6919" width="6.453125" style="1" bestFit="1" customWidth="1"/>
    <col min="6920" max="6923" width="12.1796875" style="1" customWidth="1"/>
    <col min="6924" max="6924" width="11.7265625" style="1" customWidth="1"/>
    <col min="6925" max="7170" width="9.1796875" style="1"/>
    <col min="7171" max="7171" width="18.453125" style="1" customWidth="1"/>
    <col min="7172" max="7172" width="15.26953125" style="1" bestFit="1" customWidth="1"/>
    <col min="7173" max="7173" width="0" style="1" hidden="1" customWidth="1"/>
    <col min="7174" max="7174" width="94.81640625" style="1" customWidth="1"/>
    <col min="7175" max="7175" width="6.453125" style="1" bestFit="1" customWidth="1"/>
    <col min="7176" max="7179" width="12.1796875" style="1" customWidth="1"/>
    <col min="7180" max="7180" width="11.7265625" style="1" customWidth="1"/>
    <col min="7181" max="7426" width="9.1796875" style="1"/>
    <col min="7427" max="7427" width="18.453125" style="1" customWidth="1"/>
    <col min="7428" max="7428" width="15.26953125" style="1" bestFit="1" customWidth="1"/>
    <col min="7429" max="7429" width="0" style="1" hidden="1" customWidth="1"/>
    <col min="7430" max="7430" width="94.81640625" style="1" customWidth="1"/>
    <col min="7431" max="7431" width="6.453125" style="1" bestFit="1" customWidth="1"/>
    <col min="7432" max="7435" width="12.1796875" style="1" customWidth="1"/>
    <col min="7436" max="7436" width="11.7265625" style="1" customWidth="1"/>
    <col min="7437" max="7682" width="9.1796875" style="1"/>
    <col min="7683" max="7683" width="18.453125" style="1" customWidth="1"/>
    <col min="7684" max="7684" width="15.26953125" style="1" bestFit="1" customWidth="1"/>
    <col min="7685" max="7685" width="0" style="1" hidden="1" customWidth="1"/>
    <col min="7686" max="7686" width="94.81640625" style="1" customWidth="1"/>
    <col min="7687" max="7687" width="6.453125" style="1" bestFit="1" customWidth="1"/>
    <col min="7688" max="7691" width="12.1796875" style="1" customWidth="1"/>
    <col min="7692" max="7692" width="11.7265625" style="1" customWidth="1"/>
    <col min="7693" max="7938" width="9.1796875" style="1"/>
    <col min="7939" max="7939" width="18.453125" style="1" customWidth="1"/>
    <col min="7940" max="7940" width="15.26953125" style="1" bestFit="1" customWidth="1"/>
    <col min="7941" max="7941" width="0" style="1" hidden="1" customWidth="1"/>
    <col min="7942" max="7942" width="94.81640625" style="1" customWidth="1"/>
    <col min="7943" max="7943" width="6.453125" style="1" bestFit="1" customWidth="1"/>
    <col min="7944" max="7947" width="12.1796875" style="1" customWidth="1"/>
    <col min="7948" max="7948" width="11.7265625" style="1" customWidth="1"/>
    <col min="7949" max="8194" width="9.1796875" style="1"/>
    <col min="8195" max="8195" width="18.453125" style="1" customWidth="1"/>
    <col min="8196" max="8196" width="15.26953125" style="1" bestFit="1" customWidth="1"/>
    <col min="8197" max="8197" width="0" style="1" hidden="1" customWidth="1"/>
    <col min="8198" max="8198" width="94.81640625" style="1" customWidth="1"/>
    <col min="8199" max="8199" width="6.453125" style="1" bestFit="1" customWidth="1"/>
    <col min="8200" max="8203" width="12.1796875" style="1" customWidth="1"/>
    <col min="8204" max="8204" width="11.7265625" style="1" customWidth="1"/>
    <col min="8205" max="8450" width="9.1796875" style="1"/>
    <col min="8451" max="8451" width="18.453125" style="1" customWidth="1"/>
    <col min="8452" max="8452" width="15.26953125" style="1" bestFit="1" customWidth="1"/>
    <col min="8453" max="8453" width="0" style="1" hidden="1" customWidth="1"/>
    <col min="8454" max="8454" width="94.81640625" style="1" customWidth="1"/>
    <col min="8455" max="8455" width="6.453125" style="1" bestFit="1" customWidth="1"/>
    <col min="8456" max="8459" width="12.1796875" style="1" customWidth="1"/>
    <col min="8460" max="8460" width="11.7265625" style="1" customWidth="1"/>
    <col min="8461" max="8706" width="9.1796875" style="1"/>
    <col min="8707" max="8707" width="18.453125" style="1" customWidth="1"/>
    <col min="8708" max="8708" width="15.26953125" style="1" bestFit="1" customWidth="1"/>
    <col min="8709" max="8709" width="0" style="1" hidden="1" customWidth="1"/>
    <col min="8710" max="8710" width="94.81640625" style="1" customWidth="1"/>
    <col min="8711" max="8711" width="6.453125" style="1" bestFit="1" customWidth="1"/>
    <col min="8712" max="8715" width="12.1796875" style="1" customWidth="1"/>
    <col min="8716" max="8716" width="11.7265625" style="1" customWidth="1"/>
    <col min="8717" max="8962" width="9.1796875" style="1"/>
    <col min="8963" max="8963" width="18.453125" style="1" customWidth="1"/>
    <col min="8964" max="8964" width="15.26953125" style="1" bestFit="1" customWidth="1"/>
    <col min="8965" max="8965" width="0" style="1" hidden="1" customWidth="1"/>
    <col min="8966" max="8966" width="94.81640625" style="1" customWidth="1"/>
    <col min="8967" max="8967" width="6.453125" style="1" bestFit="1" customWidth="1"/>
    <col min="8968" max="8971" width="12.1796875" style="1" customWidth="1"/>
    <col min="8972" max="8972" width="11.7265625" style="1" customWidth="1"/>
    <col min="8973" max="9218" width="9.1796875" style="1"/>
    <col min="9219" max="9219" width="18.453125" style="1" customWidth="1"/>
    <col min="9220" max="9220" width="15.26953125" style="1" bestFit="1" customWidth="1"/>
    <col min="9221" max="9221" width="0" style="1" hidden="1" customWidth="1"/>
    <col min="9222" max="9222" width="94.81640625" style="1" customWidth="1"/>
    <col min="9223" max="9223" width="6.453125" style="1" bestFit="1" customWidth="1"/>
    <col min="9224" max="9227" width="12.1796875" style="1" customWidth="1"/>
    <col min="9228" max="9228" width="11.7265625" style="1" customWidth="1"/>
    <col min="9229" max="9474" width="9.1796875" style="1"/>
    <col min="9475" max="9475" width="18.453125" style="1" customWidth="1"/>
    <col min="9476" max="9476" width="15.26953125" style="1" bestFit="1" customWidth="1"/>
    <col min="9477" max="9477" width="0" style="1" hidden="1" customWidth="1"/>
    <col min="9478" max="9478" width="94.81640625" style="1" customWidth="1"/>
    <col min="9479" max="9479" width="6.453125" style="1" bestFit="1" customWidth="1"/>
    <col min="9480" max="9483" width="12.1796875" style="1" customWidth="1"/>
    <col min="9484" max="9484" width="11.7265625" style="1" customWidth="1"/>
    <col min="9485" max="9730" width="9.1796875" style="1"/>
    <col min="9731" max="9731" width="18.453125" style="1" customWidth="1"/>
    <col min="9732" max="9732" width="15.26953125" style="1" bestFit="1" customWidth="1"/>
    <col min="9733" max="9733" width="0" style="1" hidden="1" customWidth="1"/>
    <col min="9734" max="9734" width="94.81640625" style="1" customWidth="1"/>
    <col min="9735" max="9735" width="6.453125" style="1" bestFit="1" customWidth="1"/>
    <col min="9736" max="9739" width="12.1796875" style="1" customWidth="1"/>
    <col min="9740" max="9740" width="11.7265625" style="1" customWidth="1"/>
    <col min="9741" max="9986" width="9.1796875" style="1"/>
    <col min="9987" max="9987" width="18.453125" style="1" customWidth="1"/>
    <col min="9988" max="9988" width="15.26953125" style="1" bestFit="1" customWidth="1"/>
    <col min="9989" max="9989" width="0" style="1" hidden="1" customWidth="1"/>
    <col min="9990" max="9990" width="94.81640625" style="1" customWidth="1"/>
    <col min="9991" max="9991" width="6.453125" style="1" bestFit="1" customWidth="1"/>
    <col min="9992" max="9995" width="12.1796875" style="1" customWidth="1"/>
    <col min="9996" max="9996" width="11.7265625" style="1" customWidth="1"/>
    <col min="9997" max="10242" width="9.1796875" style="1"/>
    <col min="10243" max="10243" width="18.453125" style="1" customWidth="1"/>
    <col min="10244" max="10244" width="15.26953125" style="1" bestFit="1" customWidth="1"/>
    <col min="10245" max="10245" width="0" style="1" hidden="1" customWidth="1"/>
    <col min="10246" max="10246" width="94.81640625" style="1" customWidth="1"/>
    <col min="10247" max="10247" width="6.453125" style="1" bestFit="1" customWidth="1"/>
    <col min="10248" max="10251" width="12.1796875" style="1" customWidth="1"/>
    <col min="10252" max="10252" width="11.7265625" style="1" customWidth="1"/>
    <col min="10253" max="10498" width="9.1796875" style="1"/>
    <col min="10499" max="10499" width="18.453125" style="1" customWidth="1"/>
    <col min="10500" max="10500" width="15.26953125" style="1" bestFit="1" customWidth="1"/>
    <col min="10501" max="10501" width="0" style="1" hidden="1" customWidth="1"/>
    <col min="10502" max="10502" width="94.81640625" style="1" customWidth="1"/>
    <col min="10503" max="10503" width="6.453125" style="1" bestFit="1" customWidth="1"/>
    <col min="10504" max="10507" width="12.1796875" style="1" customWidth="1"/>
    <col min="10508" max="10508" width="11.7265625" style="1" customWidth="1"/>
    <col min="10509" max="10754" width="9.1796875" style="1"/>
    <col min="10755" max="10755" width="18.453125" style="1" customWidth="1"/>
    <col min="10756" max="10756" width="15.26953125" style="1" bestFit="1" customWidth="1"/>
    <col min="10757" max="10757" width="0" style="1" hidden="1" customWidth="1"/>
    <col min="10758" max="10758" width="94.81640625" style="1" customWidth="1"/>
    <col min="10759" max="10759" width="6.453125" style="1" bestFit="1" customWidth="1"/>
    <col min="10760" max="10763" width="12.1796875" style="1" customWidth="1"/>
    <col min="10764" max="10764" width="11.7265625" style="1" customWidth="1"/>
    <col min="10765" max="11010" width="9.1796875" style="1"/>
    <col min="11011" max="11011" width="18.453125" style="1" customWidth="1"/>
    <col min="11012" max="11012" width="15.26953125" style="1" bestFit="1" customWidth="1"/>
    <col min="11013" max="11013" width="0" style="1" hidden="1" customWidth="1"/>
    <col min="11014" max="11014" width="94.81640625" style="1" customWidth="1"/>
    <col min="11015" max="11015" width="6.453125" style="1" bestFit="1" customWidth="1"/>
    <col min="11016" max="11019" width="12.1796875" style="1" customWidth="1"/>
    <col min="11020" max="11020" width="11.7265625" style="1" customWidth="1"/>
    <col min="11021" max="11266" width="9.1796875" style="1"/>
    <col min="11267" max="11267" width="18.453125" style="1" customWidth="1"/>
    <col min="11268" max="11268" width="15.26953125" style="1" bestFit="1" customWidth="1"/>
    <col min="11269" max="11269" width="0" style="1" hidden="1" customWidth="1"/>
    <col min="11270" max="11270" width="94.81640625" style="1" customWidth="1"/>
    <col min="11271" max="11271" width="6.453125" style="1" bestFit="1" customWidth="1"/>
    <col min="11272" max="11275" width="12.1796875" style="1" customWidth="1"/>
    <col min="11276" max="11276" width="11.7265625" style="1" customWidth="1"/>
    <col min="11277" max="11522" width="9.1796875" style="1"/>
    <col min="11523" max="11523" width="18.453125" style="1" customWidth="1"/>
    <col min="11524" max="11524" width="15.26953125" style="1" bestFit="1" customWidth="1"/>
    <col min="11525" max="11525" width="0" style="1" hidden="1" customWidth="1"/>
    <col min="11526" max="11526" width="94.81640625" style="1" customWidth="1"/>
    <col min="11527" max="11527" width="6.453125" style="1" bestFit="1" customWidth="1"/>
    <col min="11528" max="11531" width="12.1796875" style="1" customWidth="1"/>
    <col min="11532" max="11532" width="11.7265625" style="1" customWidth="1"/>
    <col min="11533" max="11778" width="9.1796875" style="1"/>
    <col min="11779" max="11779" width="18.453125" style="1" customWidth="1"/>
    <col min="11780" max="11780" width="15.26953125" style="1" bestFit="1" customWidth="1"/>
    <col min="11781" max="11781" width="0" style="1" hidden="1" customWidth="1"/>
    <col min="11782" max="11782" width="94.81640625" style="1" customWidth="1"/>
    <col min="11783" max="11783" width="6.453125" style="1" bestFit="1" customWidth="1"/>
    <col min="11784" max="11787" width="12.1796875" style="1" customWidth="1"/>
    <col min="11788" max="11788" width="11.7265625" style="1" customWidth="1"/>
    <col min="11789" max="12034" width="9.1796875" style="1"/>
    <col min="12035" max="12035" width="18.453125" style="1" customWidth="1"/>
    <col min="12036" max="12036" width="15.26953125" style="1" bestFit="1" customWidth="1"/>
    <col min="12037" max="12037" width="0" style="1" hidden="1" customWidth="1"/>
    <col min="12038" max="12038" width="94.81640625" style="1" customWidth="1"/>
    <col min="12039" max="12039" width="6.453125" style="1" bestFit="1" customWidth="1"/>
    <col min="12040" max="12043" width="12.1796875" style="1" customWidth="1"/>
    <col min="12044" max="12044" width="11.7265625" style="1" customWidth="1"/>
    <col min="12045" max="12290" width="9.1796875" style="1"/>
    <col min="12291" max="12291" width="18.453125" style="1" customWidth="1"/>
    <col min="12292" max="12292" width="15.26953125" style="1" bestFit="1" customWidth="1"/>
    <col min="12293" max="12293" width="0" style="1" hidden="1" customWidth="1"/>
    <col min="12294" max="12294" width="94.81640625" style="1" customWidth="1"/>
    <col min="12295" max="12295" width="6.453125" style="1" bestFit="1" customWidth="1"/>
    <col min="12296" max="12299" width="12.1796875" style="1" customWidth="1"/>
    <col min="12300" max="12300" width="11.7265625" style="1" customWidth="1"/>
    <col min="12301" max="12546" width="9.1796875" style="1"/>
    <col min="12547" max="12547" width="18.453125" style="1" customWidth="1"/>
    <col min="12548" max="12548" width="15.26953125" style="1" bestFit="1" customWidth="1"/>
    <col min="12549" max="12549" width="0" style="1" hidden="1" customWidth="1"/>
    <col min="12550" max="12550" width="94.81640625" style="1" customWidth="1"/>
    <col min="12551" max="12551" width="6.453125" style="1" bestFit="1" customWidth="1"/>
    <col min="12552" max="12555" width="12.1796875" style="1" customWidth="1"/>
    <col min="12556" max="12556" width="11.7265625" style="1" customWidth="1"/>
    <col min="12557" max="12802" width="9.1796875" style="1"/>
    <col min="12803" max="12803" width="18.453125" style="1" customWidth="1"/>
    <col min="12804" max="12804" width="15.26953125" style="1" bestFit="1" customWidth="1"/>
    <col min="12805" max="12805" width="0" style="1" hidden="1" customWidth="1"/>
    <col min="12806" max="12806" width="94.81640625" style="1" customWidth="1"/>
    <col min="12807" max="12807" width="6.453125" style="1" bestFit="1" customWidth="1"/>
    <col min="12808" max="12811" width="12.1796875" style="1" customWidth="1"/>
    <col min="12812" max="12812" width="11.7265625" style="1" customWidth="1"/>
    <col min="12813" max="13058" width="9.1796875" style="1"/>
    <col min="13059" max="13059" width="18.453125" style="1" customWidth="1"/>
    <col min="13060" max="13060" width="15.26953125" style="1" bestFit="1" customWidth="1"/>
    <col min="13061" max="13061" width="0" style="1" hidden="1" customWidth="1"/>
    <col min="13062" max="13062" width="94.81640625" style="1" customWidth="1"/>
    <col min="13063" max="13063" width="6.453125" style="1" bestFit="1" customWidth="1"/>
    <col min="13064" max="13067" width="12.1796875" style="1" customWidth="1"/>
    <col min="13068" max="13068" width="11.7265625" style="1" customWidth="1"/>
    <col min="13069" max="13314" width="9.1796875" style="1"/>
    <col min="13315" max="13315" width="18.453125" style="1" customWidth="1"/>
    <col min="13316" max="13316" width="15.26953125" style="1" bestFit="1" customWidth="1"/>
    <col min="13317" max="13317" width="0" style="1" hidden="1" customWidth="1"/>
    <col min="13318" max="13318" width="94.81640625" style="1" customWidth="1"/>
    <col min="13319" max="13319" width="6.453125" style="1" bestFit="1" customWidth="1"/>
    <col min="13320" max="13323" width="12.1796875" style="1" customWidth="1"/>
    <col min="13324" max="13324" width="11.7265625" style="1" customWidth="1"/>
    <col min="13325" max="13570" width="9.1796875" style="1"/>
    <col min="13571" max="13571" width="18.453125" style="1" customWidth="1"/>
    <col min="13572" max="13572" width="15.26953125" style="1" bestFit="1" customWidth="1"/>
    <col min="13573" max="13573" width="0" style="1" hidden="1" customWidth="1"/>
    <col min="13574" max="13574" width="94.81640625" style="1" customWidth="1"/>
    <col min="13575" max="13575" width="6.453125" style="1" bestFit="1" customWidth="1"/>
    <col min="13576" max="13579" width="12.1796875" style="1" customWidth="1"/>
    <col min="13580" max="13580" width="11.7265625" style="1" customWidth="1"/>
    <col min="13581" max="13826" width="9.1796875" style="1"/>
    <col min="13827" max="13827" width="18.453125" style="1" customWidth="1"/>
    <col min="13828" max="13828" width="15.26953125" style="1" bestFit="1" customWidth="1"/>
    <col min="13829" max="13829" width="0" style="1" hidden="1" customWidth="1"/>
    <col min="13830" max="13830" width="94.81640625" style="1" customWidth="1"/>
    <col min="13831" max="13831" width="6.453125" style="1" bestFit="1" customWidth="1"/>
    <col min="13832" max="13835" width="12.1796875" style="1" customWidth="1"/>
    <col min="13836" max="13836" width="11.7265625" style="1" customWidth="1"/>
    <col min="13837" max="14082" width="9.1796875" style="1"/>
    <col min="14083" max="14083" width="18.453125" style="1" customWidth="1"/>
    <col min="14084" max="14084" width="15.26953125" style="1" bestFit="1" customWidth="1"/>
    <col min="14085" max="14085" width="0" style="1" hidden="1" customWidth="1"/>
    <col min="14086" max="14086" width="94.81640625" style="1" customWidth="1"/>
    <col min="14087" max="14087" width="6.453125" style="1" bestFit="1" customWidth="1"/>
    <col min="14088" max="14091" width="12.1796875" style="1" customWidth="1"/>
    <col min="14092" max="14092" width="11.7265625" style="1" customWidth="1"/>
    <col min="14093" max="14338" width="9.1796875" style="1"/>
    <col min="14339" max="14339" width="18.453125" style="1" customWidth="1"/>
    <col min="14340" max="14340" width="15.26953125" style="1" bestFit="1" customWidth="1"/>
    <col min="14341" max="14341" width="0" style="1" hidden="1" customWidth="1"/>
    <col min="14342" max="14342" width="94.81640625" style="1" customWidth="1"/>
    <col min="14343" max="14343" width="6.453125" style="1" bestFit="1" customWidth="1"/>
    <col min="14344" max="14347" width="12.1796875" style="1" customWidth="1"/>
    <col min="14348" max="14348" width="11.7265625" style="1" customWidth="1"/>
    <col min="14349" max="14594" width="9.1796875" style="1"/>
    <col min="14595" max="14595" width="18.453125" style="1" customWidth="1"/>
    <col min="14596" max="14596" width="15.26953125" style="1" bestFit="1" customWidth="1"/>
    <col min="14597" max="14597" width="0" style="1" hidden="1" customWidth="1"/>
    <col min="14598" max="14598" width="94.81640625" style="1" customWidth="1"/>
    <col min="14599" max="14599" width="6.453125" style="1" bestFit="1" customWidth="1"/>
    <col min="14600" max="14603" width="12.1796875" style="1" customWidth="1"/>
    <col min="14604" max="14604" width="11.7265625" style="1" customWidth="1"/>
    <col min="14605" max="14850" width="9.1796875" style="1"/>
    <col min="14851" max="14851" width="18.453125" style="1" customWidth="1"/>
    <col min="14852" max="14852" width="15.26953125" style="1" bestFit="1" customWidth="1"/>
    <col min="14853" max="14853" width="0" style="1" hidden="1" customWidth="1"/>
    <col min="14854" max="14854" width="94.81640625" style="1" customWidth="1"/>
    <col min="14855" max="14855" width="6.453125" style="1" bestFit="1" customWidth="1"/>
    <col min="14856" max="14859" width="12.1796875" style="1" customWidth="1"/>
    <col min="14860" max="14860" width="11.7265625" style="1" customWidth="1"/>
    <col min="14861" max="15106" width="9.1796875" style="1"/>
    <col min="15107" max="15107" width="18.453125" style="1" customWidth="1"/>
    <col min="15108" max="15108" width="15.26953125" style="1" bestFit="1" customWidth="1"/>
    <col min="15109" max="15109" width="0" style="1" hidden="1" customWidth="1"/>
    <col min="15110" max="15110" width="94.81640625" style="1" customWidth="1"/>
    <col min="15111" max="15111" width="6.453125" style="1" bestFit="1" customWidth="1"/>
    <col min="15112" max="15115" width="12.1796875" style="1" customWidth="1"/>
    <col min="15116" max="15116" width="11.7265625" style="1" customWidth="1"/>
    <col min="15117" max="15362" width="9.1796875" style="1"/>
    <col min="15363" max="15363" width="18.453125" style="1" customWidth="1"/>
    <col min="15364" max="15364" width="15.26953125" style="1" bestFit="1" customWidth="1"/>
    <col min="15365" max="15365" width="0" style="1" hidden="1" customWidth="1"/>
    <col min="15366" max="15366" width="94.81640625" style="1" customWidth="1"/>
    <col min="15367" max="15367" width="6.453125" style="1" bestFit="1" customWidth="1"/>
    <col min="15368" max="15371" width="12.1796875" style="1" customWidth="1"/>
    <col min="15372" max="15372" width="11.7265625" style="1" customWidth="1"/>
    <col min="15373" max="15618" width="9.1796875" style="1"/>
    <col min="15619" max="15619" width="18.453125" style="1" customWidth="1"/>
    <col min="15620" max="15620" width="15.26953125" style="1" bestFit="1" customWidth="1"/>
    <col min="15621" max="15621" width="0" style="1" hidden="1" customWidth="1"/>
    <col min="15622" max="15622" width="94.81640625" style="1" customWidth="1"/>
    <col min="15623" max="15623" width="6.453125" style="1" bestFit="1" customWidth="1"/>
    <col min="15624" max="15627" width="12.1796875" style="1" customWidth="1"/>
    <col min="15628" max="15628" width="11.7265625" style="1" customWidth="1"/>
    <col min="15629" max="15874" width="9.1796875" style="1"/>
    <col min="15875" max="15875" width="18.453125" style="1" customWidth="1"/>
    <col min="15876" max="15876" width="15.26953125" style="1" bestFit="1" customWidth="1"/>
    <col min="15877" max="15877" width="0" style="1" hidden="1" customWidth="1"/>
    <col min="15878" max="15878" width="94.81640625" style="1" customWidth="1"/>
    <col min="15879" max="15879" width="6.453125" style="1" bestFit="1" customWidth="1"/>
    <col min="15880" max="15883" width="12.1796875" style="1" customWidth="1"/>
    <col min="15884" max="15884" width="11.7265625" style="1" customWidth="1"/>
    <col min="15885" max="16130" width="9.1796875" style="1"/>
    <col min="16131" max="16131" width="18.453125" style="1" customWidth="1"/>
    <col min="16132" max="16132" width="15.26953125" style="1" bestFit="1" customWidth="1"/>
    <col min="16133" max="16133" width="0" style="1" hidden="1" customWidth="1"/>
    <col min="16134" max="16134" width="94.81640625" style="1" customWidth="1"/>
    <col min="16135" max="16135" width="6.453125" style="1" bestFit="1" customWidth="1"/>
    <col min="16136" max="16139" width="12.1796875" style="1" customWidth="1"/>
    <col min="16140" max="16140" width="11.7265625" style="1" customWidth="1"/>
    <col min="16141" max="16384" width="9.1796875" style="1"/>
  </cols>
  <sheetData>
    <row r="1" spans="1:125" ht="28" customHeight="1">
      <c r="A1" s="404" t="s">
        <v>531</v>
      </c>
      <c r="B1" s="405"/>
      <c r="C1" s="405"/>
      <c r="D1" s="405"/>
      <c r="E1" s="405"/>
      <c r="F1" s="405"/>
      <c r="G1" s="405"/>
      <c r="H1" s="405"/>
      <c r="I1" s="405"/>
      <c r="J1" s="405"/>
      <c r="K1" s="406"/>
      <c r="L1" s="284" t="s">
        <v>1091</v>
      </c>
      <c r="M1" s="285">
        <v>0.26369999999999999</v>
      </c>
    </row>
    <row r="2" spans="1:125" ht="28" customHeight="1">
      <c r="A2" s="407" t="s">
        <v>0</v>
      </c>
      <c r="B2" s="408"/>
      <c r="C2" s="408"/>
      <c r="D2" s="408"/>
      <c r="E2" s="408"/>
      <c r="F2" s="408"/>
      <c r="G2" s="408"/>
      <c r="H2" s="408"/>
      <c r="I2" s="408"/>
      <c r="J2" s="408"/>
      <c r="K2" s="409"/>
      <c r="L2" s="284"/>
      <c r="M2" s="285"/>
    </row>
    <row r="3" spans="1:125" ht="63" customHeight="1">
      <c r="A3" s="410" t="s">
        <v>1092</v>
      </c>
      <c r="B3" s="411"/>
      <c r="C3" s="411"/>
      <c r="D3" s="411"/>
      <c r="E3" s="411"/>
      <c r="F3" s="411"/>
      <c r="G3" s="411"/>
      <c r="H3" s="411"/>
      <c r="I3" s="411"/>
      <c r="J3" s="411"/>
      <c r="K3" s="412"/>
      <c r="L3" s="286" t="s">
        <v>1089</v>
      </c>
      <c r="M3" s="287">
        <v>0.24079999999999999</v>
      </c>
      <c r="N3" s="104"/>
      <c r="O3" s="104"/>
      <c r="P3" s="104"/>
      <c r="Q3" s="104"/>
      <c r="R3" s="104"/>
      <c r="S3" s="104"/>
      <c r="T3" s="104"/>
      <c r="U3" s="104"/>
      <c r="V3" s="104"/>
      <c r="W3" s="104"/>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403"/>
      <c r="AX3" s="403"/>
      <c r="AY3" s="403"/>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s="403"/>
      <c r="CD3" s="403"/>
      <c r="CE3" s="403"/>
      <c r="CF3" s="403"/>
      <c r="CG3" s="403"/>
      <c r="CH3" s="403"/>
      <c r="CI3" s="403"/>
      <c r="CJ3" s="403"/>
      <c r="CK3" s="403"/>
      <c r="CL3" s="403"/>
      <c r="CM3" s="403"/>
      <c r="CN3" s="403"/>
      <c r="CO3" s="403"/>
      <c r="CP3" s="403"/>
      <c r="CQ3" s="403"/>
      <c r="CR3" s="403"/>
      <c r="CS3" s="403"/>
      <c r="CT3" s="403"/>
      <c r="CU3" s="403"/>
      <c r="CV3" s="403"/>
      <c r="CW3" s="403"/>
      <c r="CX3" s="403"/>
      <c r="CY3" s="403"/>
      <c r="CZ3" s="403"/>
      <c r="DA3" s="403"/>
      <c r="DB3" s="403"/>
      <c r="DC3" s="403"/>
      <c r="DD3" s="403"/>
      <c r="DE3" s="403"/>
      <c r="DF3" s="403"/>
      <c r="DG3" s="403"/>
      <c r="DH3" s="403"/>
      <c r="DI3" s="403"/>
      <c r="DJ3" s="403"/>
      <c r="DK3" s="403"/>
      <c r="DL3" s="403"/>
      <c r="DM3" s="403"/>
      <c r="DN3" s="403"/>
      <c r="DO3" s="403"/>
      <c r="DP3" s="403"/>
      <c r="DQ3" s="403"/>
      <c r="DR3" s="403"/>
      <c r="DS3" s="403"/>
      <c r="DT3" s="403"/>
      <c r="DU3" s="403"/>
    </row>
    <row r="4" spans="1:125" s="2" customFormat="1" ht="28" customHeight="1">
      <c r="A4" s="288" t="s">
        <v>1</v>
      </c>
      <c r="B4" s="289" t="s">
        <v>2</v>
      </c>
      <c r="C4" s="289" t="s">
        <v>3</v>
      </c>
      <c r="D4" s="290" t="s">
        <v>4</v>
      </c>
      <c r="E4" s="290" t="s">
        <v>5</v>
      </c>
      <c r="F4" s="289" t="s">
        <v>6</v>
      </c>
      <c r="G4" s="326" t="s">
        <v>140</v>
      </c>
      <c r="H4" s="326" t="s">
        <v>141</v>
      </c>
      <c r="I4" s="289" t="s">
        <v>7</v>
      </c>
      <c r="J4" s="289" t="s">
        <v>8</v>
      </c>
      <c r="K4" s="338" t="s">
        <v>9</v>
      </c>
      <c r="L4" s="286" t="s">
        <v>1089</v>
      </c>
      <c r="M4" s="287">
        <v>0.24079999999999999</v>
      </c>
    </row>
    <row r="5" spans="1:125" s="2" customFormat="1" ht="28" customHeight="1">
      <c r="A5" s="398">
        <v>1</v>
      </c>
      <c r="B5" s="399"/>
      <c r="C5" s="399" t="s">
        <v>10</v>
      </c>
      <c r="D5" s="399"/>
      <c r="E5" s="399"/>
      <c r="F5" s="399"/>
      <c r="G5" s="399"/>
      <c r="H5" s="399"/>
      <c r="I5" s="399"/>
      <c r="J5" s="399"/>
      <c r="K5" s="400"/>
      <c r="L5" s="291" t="s">
        <v>1090</v>
      </c>
      <c r="M5" s="291"/>
    </row>
    <row r="6" spans="1:125" s="2" customFormat="1" ht="28" customHeight="1">
      <c r="A6" s="292" t="s">
        <v>11</v>
      </c>
      <c r="B6" s="293">
        <v>40001</v>
      </c>
      <c r="C6" s="293" t="s">
        <v>12</v>
      </c>
      <c r="D6" s="294" t="s">
        <v>13</v>
      </c>
      <c r="E6" s="295" t="str">
        <f>VLOOKUP(B6,[11]Relatório!$A$1:$D$65536,2,0)</f>
        <v>DESMATAMENTO, DESTOCAMENTO E LIMPEZA - ÁRVORES COM DIÂMETROS MENORES DE 15 CM</v>
      </c>
      <c r="F6" s="296" t="s">
        <v>1041</v>
      </c>
      <c r="G6" s="327">
        <f t="shared" ref="G6:G15" si="0">ROUND(H6/(1+$M$1),2)</f>
        <v>0.24</v>
      </c>
      <c r="H6" s="327">
        <v>0.3</v>
      </c>
      <c r="I6" s="298">
        <f>TER!F10</f>
        <v>8670.2741118143476</v>
      </c>
      <c r="J6" s="298"/>
      <c r="K6" s="339">
        <f>ROUND(I6*H6,2)</f>
        <v>2601.08</v>
      </c>
      <c r="L6" s="291"/>
      <c r="M6" s="291"/>
    </row>
    <row r="7" spans="1:125" s="2" customFormat="1" ht="28" customHeight="1">
      <c r="A7" s="292" t="s">
        <v>16</v>
      </c>
      <c r="B7" s="293">
        <v>40002</v>
      </c>
      <c r="C7" s="293" t="s">
        <v>12</v>
      </c>
      <c r="D7" s="294" t="s">
        <v>13</v>
      </c>
      <c r="E7" s="295" t="str">
        <f>VLOOKUP(B7,[11]Relatório!$A$1:$D$65536,2,0)</f>
        <v>DESMATAMENTO, DESTOCAMENTO E LIMPEZA - ÁRVORES COM DIÂMETROS MAIORES DE 15 CM</v>
      </c>
      <c r="F7" s="296" t="s">
        <v>1041</v>
      </c>
      <c r="G7" s="327">
        <f t="shared" si="0"/>
        <v>0.51</v>
      </c>
      <c r="H7" s="327">
        <v>0.65</v>
      </c>
      <c r="I7" s="298">
        <f>TER!F16</f>
        <v>1000</v>
      </c>
      <c r="J7" s="298"/>
      <c r="K7" s="339">
        <f t="shared" ref="K7:K15" si="1">ROUND(I7*H7,2)</f>
        <v>650</v>
      </c>
      <c r="L7" s="291"/>
      <c r="M7" s="291"/>
    </row>
    <row r="8" spans="1:125" s="2" customFormat="1" ht="28" customHeight="1">
      <c r="A8" s="292" t="s">
        <v>18</v>
      </c>
      <c r="B8" s="293">
        <v>40005</v>
      </c>
      <c r="C8" s="293" t="s">
        <v>12</v>
      </c>
      <c r="D8" s="294" t="s">
        <v>13</v>
      </c>
      <c r="E8" s="295" t="str">
        <f>VLOOKUP(B8,[11]Relatório!$A$1:$D$65536,2,0)</f>
        <v>CARGA DE ENTULHOS</v>
      </c>
      <c r="F8" s="296" t="s">
        <v>978</v>
      </c>
      <c r="G8" s="327">
        <f t="shared" si="0"/>
        <v>2.2599999999999998</v>
      </c>
      <c r="H8" s="327">
        <v>2.85</v>
      </c>
      <c r="I8" s="298">
        <f>0.2*(I7+I6)*1.2</f>
        <v>2320.8657868354435</v>
      </c>
      <c r="J8" s="298"/>
      <c r="K8" s="339">
        <f t="shared" si="1"/>
        <v>6614.47</v>
      </c>
      <c r="L8" s="291"/>
      <c r="M8" s="291"/>
    </row>
    <row r="9" spans="1:125" s="2" customFormat="1" ht="28" customHeight="1">
      <c r="A9" s="292" t="s">
        <v>21</v>
      </c>
      <c r="B9" s="293">
        <v>40006</v>
      </c>
      <c r="C9" s="293" t="s">
        <v>12</v>
      </c>
      <c r="D9" s="294" t="s">
        <v>13</v>
      </c>
      <c r="E9" s="295" t="str">
        <f>VLOOKUP(B9,[11]Relatório!$A$1:$D$65536,2,0)</f>
        <v>TRANSPORTE DE ENTULHOS</v>
      </c>
      <c r="F9" s="296" t="str">
        <f>VLOOKUP(B9,[11]Relatório!$A$1:$D$65536,3,0)</f>
        <v xml:space="preserve">m3km  </v>
      </c>
      <c r="G9" s="327">
        <f t="shared" si="0"/>
        <v>2.1800000000000002</v>
      </c>
      <c r="H9" s="327">
        <v>2.76</v>
      </c>
      <c r="I9" s="298">
        <f>I8*J9</f>
        <v>9051.3765686582301</v>
      </c>
      <c r="J9" s="298">
        <f>'DT1'!K8</f>
        <v>3.9</v>
      </c>
      <c r="K9" s="339">
        <f t="shared" si="1"/>
        <v>24981.8</v>
      </c>
      <c r="L9" s="291"/>
      <c r="M9" s="291"/>
    </row>
    <row r="10" spans="1:125" s="2" customFormat="1" ht="28" customHeight="1">
      <c r="A10" s="292" t="s">
        <v>811</v>
      </c>
      <c r="B10" s="293">
        <v>40017</v>
      </c>
      <c r="C10" s="293" t="s">
        <v>12</v>
      </c>
      <c r="D10" s="294"/>
      <c r="E10" s="295" t="str">
        <f>VLOOKUP(B10,[11]Relatório!$A$1:$D$65536,2,0)</f>
        <v>ESCAV., CARGA E TRANSPORTE DE MAT. 1ª CATEG. - C/ ESCAVADEIRA - (DT: 401 A 600M)</v>
      </c>
      <c r="F10" s="296" t="s">
        <v>978</v>
      </c>
      <c r="G10" s="327">
        <f t="shared" ref="G10" si="2">ROUND(H10/(1+$M$1),2)</f>
        <v>8.17</v>
      </c>
      <c r="H10" s="327">
        <v>10.33</v>
      </c>
      <c r="I10" s="298">
        <f>TER!F52*1.2</f>
        <v>524.59199999999998</v>
      </c>
      <c r="J10" s="298"/>
      <c r="K10" s="339">
        <f t="shared" ref="K10" si="3">ROUND(I10*H10,2)</f>
        <v>5419.04</v>
      </c>
      <c r="L10" s="291"/>
      <c r="M10" s="291"/>
    </row>
    <row r="11" spans="1:125" s="2" customFormat="1" ht="28" customHeight="1">
      <c r="A11" s="292" t="s">
        <v>812</v>
      </c>
      <c r="B11" s="299">
        <v>40020</v>
      </c>
      <c r="C11" s="293" t="s">
        <v>12</v>
      </c>
      <c r="D11" s="294" t="s">
        <v>24</v>
      </c>
      <c r="E11" s="295" t="s">
        <v>883</v>
      </c>
      <c r="F11" s="296" t="s">
        <v>978</v>
      </c>
      <c r="G11" s="327">
        <f t="shared" si="0"/>
        <v>3.43</v>
      </c>
      <c r="H11" s="327">
        <v>4.34</v>
      </c>
      <c r="I11" s="298">
        <f>TER!F44*1.2</f>
        <v>20266.967999999997</v>
      </c>
      <c r="J11" s="298"/>
      <c r="K11" s="339">
        <f t="shared" si="1"/>
        <v>87958.64</v>
      </c>
      <c r="L11" s="291"/>
      <c r="M11" s="291"/>
    </row>
    <row r="12" spans="1:125" s="2" customFormat="1" ht="28" customHeight="1">
      <c r="A12" s="292" t="s">
        <v>813</v>
      </c>
      <c r="B12" s="299">
        <v>6077</v>
      </c>
      <c r="C12" s="293" t="s">
        <v>142</v>
      </c>
      <c r="D12" s="294"/>
      <c r="E12" s="295" t="s">
        <v>886</v>
      </c>
      <c r="F12" s="296" t="s">
        <v>978</v>
      </c>
      <c r="G12" s="327">
        <v>36.51</v>
      </c>
      <c r="H12" s="327">
        <f>G12*(1+M1)</f>
        <v>46.137687</v>
      </c>
      <c r="I12" s="298">
        <f>TER!F44</f>
        <v>16889.14</v>
      </c>
      <c r="J12" s="298"/>
      <c r="K12" s="339">
        <f t="shared" ref="K12:K13" si="4">ROUND(I12*H12,2)</f>
        <v>779225.86</v>
      </c>
      <c r="L12" s="291"/>
      <c r="M12" s="291"/>
    </row>
    <row r="13" spans="1:125" s="2" customFormat="1" ht="28" customHeight="1">
      <c r="A13" s="292" t="s">
        <v>884</v>
      </c>
      <c r="B13" s="299">
        <v>44021</v>
      </c>
      <c r="C13" s="293" t="s">
        <v>12</v>
      </c>
      <c r="D13" s="294"/>
      <c r="E13" s="295" t="s">
        <v>887</v>
      </c>
      <c r="F13" s="296" t="str">
        <f>VLOOKUP(B13,[11]Relatório!$A$1:$D$65536,3,0)</f>
        <v xml:space="preserve">m3km  </v>
      </c>
      <c r="G13" s="327">
        <f t="shared" ref="G13" si="5">ROUND(H13/(1+$M$1),2)</f>
        <v>2.67</v>
      </c>
      <c r="H13" s="327">
        <v>3.37</v>
      </c>
      <c r="I13" s="298">
        <f>I11*J13</f>
        <v>496540.71599999996</v>
      </c>
      <c r="J13" s="298">
        <f>'DT1'!K7</f>
        <v>24.5</v>
      </c>
      <c r="K13" s="339">
        <f t="shared" si="4"/>
        <v>1673342.21</v>
      </c>
      <c r="L13" s="291"/>
      <c r="M13" s="291"/>
    </row>
    <row r="14" spans="1:125" s="2" customFormat="1" ht="28" customHeight="1">
      <c r="A14" s="292" t="s">
        <v>885</v>
      </c>
      <c r="B14" s="293">
        <v>40101</v>
      </c>
      <c r="C14" s="293" t="s">
        <v>12</v>
      </c>
      <c r="D14" s="294" t="s">
        <v>26</v>
      </c>
      <c r="E14" s="295" t="str">
        <f>VLOOKUP(B14,[11]Relatório!$A$1:$D$65536,2,0)</f>
        <v>COMPACTAÇÃO A 100% DO PROCTOR NORMAL</v>
      </c>
      <c r="F14" s="296" t="s">
        <v>978</v>
      </c>
      <c r="G14" s="327">
        <f t="shared" si="0"/>
        <v>5.05</v>
      </c>
      <c r="H14" s="327">
        <v>6.38</v>
      </c>
      <c r="I14" s="298">
        <f>TER!F30</f>
        <v>17326.29</v>
      </c>
      <c r="J14" s="298"/>
      <c r="K14" s="339">
        <f t="shared" si="1"/>
        <v>110541.73</v>
      </c>
      <c r="L14" s="291"/>
      <c r="M14" s="291"/>
    </row>
    <row r="15" spans="1:125" s="2" customFormat="1" ht="28" customHeight="1">
      <c r="A15" s="292" t="s">
        <v>889</v>
      </c>
      <c r="B15" s="293">
        <v>40120</v>
      </c>
      <c r="C15" s="293" t="s">
        <v>12</v>
      </c>
      <c r="D15" s="294" t="s">
        <v>13</v>
      </c>
      <c r="E15" s="295" t="str">
        <f>VLOOKUP(B15,[11]Relatório!$A$1:$D$65536,2,0)</f>
        <v>ACABAMENTO E RECOMPOSIÇÃO DE EMPRESTIMO</v>
      </c>
      <c r="F15" s="296" t="s">
        <v>1041</v>
      </c>
      <c r="G15" s="327">
        <f t="shared" si="0"/>
        <v>0.28999999999999998</v>
      </c>
      <c r="H15" s="327">
        <v>0.37</v>
      </c>
      <c r="I15" s="298">
        <f>I11</f>
        <v>20266.967999999997</v>
      </c>
      <c r="J15" s="298"/>
      <c r="K15" s="339">
        <f t="shared" si="1"/>
        <v>7498.78</v>
      </c>
      <c r="L15" s="291"/>
      <c r="M15" s="291"/>
    </row>
    <row r="16" spans="1:125" s="2" customFormat="1" ht="28" customHeight="1">
      <c r="A16" s="292" t="s">
        <v>917</v>
      </c>
      <c r="B16" s="293">
        <v>42820</v>
      </c>
      <c r="C16" s="293" t="s">
        <v>12</v>
      </c>
      <c r="D16" s="294" t="s">
        <v>13</v>
      </c>
      <c r="E16" s="295" t="str">
        <f>VLOOKUP(B16,[11]Relatório!$A$1:$D$65536,2,0)</f>
        <v>DEMOLIÇÃO DE CONCRETO SIMPLES</v>
      </c>
      <c r="F16" s="296" t="s">
        <v>978</v>
      </c>
      <c r="G16" s="327">
        <f t="shared" ref="G16" si="6">ROUND(H16/(1+$M$1),2)</f>
        <v>167.41</v>
      </c>
      <c r="H16" s="327">
        <f>211.56</f>
        <v>211.56</v>
      </c>
      <c r="I16" s="298">
        <f>((1560.32+188.02+345.03+94.01)*0.018)+(94.01*2*0.07)</f>
        <v>52.534239999999997</v>
      </c>
      <c r="J16" s="298"/>
      <c r="K16" s="339">
        <f t="shared" ref="K16" si="7">ROUND(I16*H16,2)</f>
        <v>11114.14</v>
      </c>
      <c r="L16" s="291"/>
      <c r="M16" s="291"/>
    </row>
    <row r="17" spans="1:13" s="2" customFormat="1" ht="28" customHeight="1">
      <c r="A17" s="292" t="s">
        <v>918</v>
      </c>
      <c r="B17" s="293">
        <v>40006</v>
      </c>
      <c r="C17" s="293" t="s">
        <v>12</v>
      </c>
      <c r="D17" s="294" t="s">
        <v>13</v>
      </c>
      <c r="E17" s="295" t="str">
        <f>VLOOKUP(B17,[11]Relatório!$A$1:$D$65536,2,0)</f>
        <v>TRANSPORTE DE ENTULHOS</v>
      </c>
      <c r="F17" s="296" t="str">
        <f>VLOOKUP(B17,[11]Relatório!$A$1:$D$65536,3,0)</f>
        <v xml:space="preserve">m3km  </v>
      </c>
      <c r="G17" s="327">
        <f t="shared" ref="G17" si="8">ROUND(H17/(1+$M$1),2)</f>
        <v>2.1800000000000002</v>
      </c>
      <c r="H17" s="327">
        <f>H9</f>
        <v>2.76</v>
      </c>
      <c r="I17" s="298">
        <f>I16*J17</f>
        <v>204.88353599999999</v>
      </c>
      <c r="J17" s="298">
        <f>'DT1'!K8</f>
        <v>3.9</v>
      </c>
      <c r="K17" s="339">
        <f t="shared" ref="K17" si="9">ROUND(I17*H17,2)</f>
        <v>565.48</v>
      </c>
      <c r="L17" s="291"/>
      <c r="M17" s="291"/>
    </row>
    <row r="18" spans="1:13" s="2" customFormat="1" ht="28" customHeight="1">
      <c r="A18" s="292" t="s">
        <v>934</v>
      </c>
      <c r="B18" s="300">
        <v>40455</v>
      </c>
      <c r="C18" s="293" t="s">
        <v>12</v>
      </c>
      <c r="D18" s="294" t="s">
        <v>13</v>
      </c>
      <c r="E18" s="295" t="str">
        <f>VLOOKUP(B18,[11]Relatório!$A$1:$D$65536,2,0)</f>
        <v>TRANSPORTE COMERCIAL DE AGREGADOS</v>
      </c>
      <c r="F18" s="296" t="str">
        <f>VLOOKUP(B18,[11]Relatório!$A$1:$D$65536,3,0)</f>
        <v xml:space="preserve">m3km  </v>
      </c>
      <c r="G18" s="327">
        <f t="shared" ref="G18" si="10">ROUND(H18/(1+$M$1),2)</f>
        <v>1.18</v>
      </c>
      <c r="H18" s="327">
        <f>H31</f>
        <v>1.49</v>
      </c>
      <c r="I18" s="298">
        <f>I19*J18</f>
        <v>8555.6412</v>
      </c>
      <c r="J18" s="298">
        <f>'DT1'!K13</f>
        <v>16.2</v>
      </c>
      <c r="K18" s="339">
        <f t="shared" ref="K18:K19" si="11">ROUND(I18*H18,2)</f>
        <v>12747.91</v>
      </c>
      <c r="L18" s="291"/>
      <c r="M18" s="291"/>
    </row>
    <row r="19" spans="1:13" s="2" customFormat="1" ht="28" customHeight="1">
      <c r="A19" s="292" t="s">
        <v>935</v>
      </c>
      <c r="B19" s="293">
        <v>50620</v>
      </c>
      <c r="C19" s="293" t="s">
        <v>12</v>
      </c>
      <c r="D19" s="294" t="s">
        <v>13</v>
      </c>
      <c r="E19" s="295" t="s">
        <v>936</v>
      </c>
      <c r="F19" s="296" t="s">
        <v>978</v>
      </c>
      <c r="G19" s="327">
        <v>165.63</v>
      </c>
      <c r="H19" s="327">
        <f>G19*(1+M3)</f>
        <v>205.51370399999999</v>
      </c>
      <c r="I19" s="298">
        <f>TER!C56</f>
        <v>528.12599999999998</v>
      </c>
      <c r="J19" s="298"/>
      <c r="K19" s="339">
        <f t="shared" si="11"/>
        <v>108537.13</v>
      </c>
      <c r="L19" s="291"/>
      <c r="M19" s="291"/>
    </row>
    <row r="20" spans="1:13" s="2" customFormat="1" ht="28" customHeight="1">
      <c r="A20" s="413" t="s">
        <v>29</v>
      </c>
      <c r="B20" s="414"/>
      <c r="C20" s="414"/>
      <c r="D20" s="414"/>
      <c r="E20" s="414"/>
      <c r="F20" s="414"/>
      <c r="G20" s="414"/>
      <c r="H20" s="414"/>
      <c r="I20" s="415">
        <f>SUM(K6:K19)</f>
        <v>2831798.27</v>
      </c>
      <c r="J20" s="415"/>
      <c r="K20" s="416"/>
      <c r="L20" s="291"/>
      <c r="M20" s="291"/>
    </row>
    <row r="21" spans="1:13" s="2" customFormat="1" ht="28" customHeight="1">
      <c r="A21" s="398">
        <v>2</v>
      </c>
      <c r="B21" s="399">
        <v>2</v>
      </c>
      <c r="C21" s="399" t="s">
        <v>30</v>
      </c>
      <c r="D21" s="399"/>
      <c r="E21" s="399"/>
      <c r="F21" s="399"/>
      <c r="G21" s="399"/>
      <c r="H21" s="399"/>
      <c r="I21" s="399"/>
      <c r="J21" s="399"/>
      <c r="K21" s="400"/>
      <c r="L21" s="291"/>
      <c r="M21" s="291"/>
    </row>
    <row r="22" spans="1:13" s="2" customFormat="1" ht="28" customHeight="1">
      <c r="A22" s="292" t="s">
        <v>814</v>
      </c>
      <c r="B22" s="301">
        <v>40310</v>
      </c>
      <c r="C22" s="301" t="s">
        <v>12</v>
      </c>
      <c r="D22" s="301" t="s">
        <v>31</v>
      </c>
      <c r="E22" s="295" t="str">
        <f>VLOOKUP(B22,[11]Relatório!$A$1:$D$65536,2,0)</f>
        <v>REGULARIZAÇÃO E COMPACTAÇÃO DO SUB-LEITO</v>
      </c>
      <c r="F22" s="296" t="s">
        <v>1041</v>
      </c>
      <c r="G22" s="327">
        <f t="shared" ref="G22:G27" si="12">ROUND(H22/(1+$M$1),2)</f>
        <v>2.2799999999999998</v>
      </c>
      <c r="H22" s="327">
        <v>2.88</v>
      </c>
      <c r="I22" s="302">
        <f>4797.76</f>
        <v>4797.76</v>
      </c>
      <c r="J22" s="302"/>
      <c r="K22" s="339">
        <f t="shared" ref="K22" si="13">ROUND(I22*H22,2)</f>
        <v>13817.55</v>
      </c>
      <c r="L22" s="291"/>
      <c r="M22" s="291"/>
    </row>
    <row r="23" spans="1:13" s="2" customFormat="1" ht="28" customHeight="1">
      <c r="A23" s="292" t="s">
        <v>815</v>
      </c>
      <c r="B23" s="303"/>
      <c r="C23" s="300"/>
      <c r="D23" s="304"/>
      <c r="E23" s="305" t="s">
        <v>33</v>
      </c>
      <c r="F23" s="306"/>
      <c r="G23" s="328"/>
      <c r="H23" s="328"/>
      <c r="I23" s="307"/>
      <c r="J23" s="307"/>
      <c r="K23" s="340"/>
      <c r="L23" s="291"/>
      <c r="M23" s="291"/>
    </row>
    <row r="24" spans="1:13" s="2" customFormat="1" ht="28" customHeight="1">
      <c r="A24" s="292" t="s">
        <v>816</v>
      </c>
      <c r="B24" s="293">
        <v>40380</v>
      </c>
      <c r="C24" s="293" t="s">
        <v>12</v>
      </c>
      <c r="D24" s="293" t="s">
        <v>34</v>
      </c>
      <c r="E24" s="295" t="str">
        <f>VLOOKUP(B24,[11]Relatório!$A$1:$D$65536,2,0)</f>
        <v>IMPRIMAÇÃO</v>
      </c>
      <c r="F24" s="296" t="s">
        <v>1041</v>
      </c>
      <c r="G24" s="327">
        <f t="shared" si="12"/>
        <v>0.4</v>
      </c>
      <c r="H24" s="327">
        <v>0.5</v>
      </c>
      <c r="I24" s="298">
        <f>I22</f>
        <v>4797.76</v>
      </c>
      <c r="J24" s="298"/>
      <c r="K24" s="339">
        <f t="shared" ref="K24:K33" si="14">ROUND(I24*H24,2)</f>
        <v>2398.88</v>
      </c>
      <c r="L24" s="291"/>
      <c r="M24" s="291"/>
    </row>
    <row r="25" spans="1:13" s="2" customFormat="1" ht="28" customHeight="1">
      <c r="A25" s="292" t="s">
        <v>817</v>
      </c>
      <c r="B25" s="293">
        <v>40385</v>
      </c>
      <c r="C25" s="293" t="s">
        <v>12</v>
      </c>
      <c r="D25" s="293" t="s">
        <v>34</v>
      </c>
      <c r="E25" s="295" t="s">
        <v>839</v>
      </c>
      <c r="F25" s="296" t="s">
        <v>1041</v>
      </c>
      <c r="G25" s="327">
        <f t="shared" si="12"/>
        <v>0.39</v>
      </c>
      <c r="H25" s="327">
        <v>0.49</v>
      </c>
      <c r="I25" s="298">
        <f>I24</f>
        <v>4797.76</v>
      </c>
      <c r="J25" s="298"/>
      <c r="K25" s="339">
        <f t="shared" ref="K25:K27" si="15">ROUND(I25*H25,2)</f>
        <v>2350.9</v>
      </c>
      <c r="L25" s="291"/>
      <c r="M25" s="291"/>
    </row>
    <row r="26" spans="1:13" s="2" customFormat="1" ht="28" customHeight="1">
      <c r="A26" s="292" t="s">
        <v>818</v>
      </c>
      <c r="B26" s="293">
        <v>44204</v>
      </c>
      <c r="C26" s="293" t="s">
        <v>12</v>
      </c>
      <c r="D26" s="293" t="s">
        <v>34</v>
      </c>
      <c r="E26" s="295" t="str">
        <f>VLOOKUP(B26,[11]Relatório!$A$1:$D$65536,2,0)</f>
        <v>CONCRETO BETUM.USINADO À QUENTE-CBUQ (AC/BC) (PAV.URB.)</v>
      </c>
      <c r="F26" s="296" t="s">
        <v>978</v>
      </c>
      <c r="G26" s="327">
        <f t="shared" si="12"/>
        <v>372.25</v>
      </c>
      <c r="H26" s="327">
        <v>470.41</v>
      </c>
      <c r="I26" s="298">
        <f>I25*0.02</f>
        <v>95.955200000000005</v>
      </c>
      <c r="J26" s="298"/>
      <c r="K26" s="339">
        <f t="shared" si="15"/>
        <v>45138.29</v>
      </c>
      <c r="L26" s="291"/>
      <c r="M26" s="291"/>
    </row>
    <row r="27" spans="1:13" s="2" customFormat="1" ht="28" customHeight="1">
      <c r="A27" s="292" t="s">
        <v>819</v>
      </c>
      <c r="B27" s="293">
        <v>40460</v>
      </c>
      <c r="C27" s="293" t="s">
        <v>12</v>
      </c>
      <c r="D27" s="293" t="s">
        <v>34</v>
      </c>
      <c r="E27" s="295" t="str">
        <f>VLOOKUP(B27,[11]Relatório!$A$1:$D$65536,2,0)</f>
        <v>TRANSPORTE COMERCIAL DE MASSA</v>
      </c>
      <c r="F27" s="296" t="str">
        <f>VLOOKUP(B27,[11]Relatório!$A$1:$D$65536,3,0)</f>
        <v xml:space="preserve">TKM   </v>
      </c>
      <c r="G27" s="327">
        <f t="shared" si="12"/>
        <v>0.78</v>
      </c>
      <c r="H27" s="327">
        <v>0.99</v>
      </c>
      <c r="I27" s="298">
        <f>I26*2.4*J27</f>
        <v>9142.6114560000005</v>
      </c>
      <c r="J27" s="298">
        <f>'DT1'!K12</f>
        <v>39.700000000000003</v>
      </c>
      <c r="K27" s="339">
        <f t="shared" si="15"/>
        <v>9051.19</v>
      </c>
      <c r="L27" s="291"/>
      <c r="M27" s="291"/>
    </row>
    <row r="28" spans="1:13" s="2" customFormat="1" ht="28" customHeight="1">
      <c r="A28" s="292" t="s">
        <v>820</v>
      </c>
      <c r="B28" s="293">
        <v>40485</v>
      </c>
      <c r="C28" s="293" t="s">
        <v>12</v>
      </c>
      <c r="D28" s="293" t="s">
        <v>34</v>
      </c>
      <c r="E28" s="295" t="str">
        <f>VLOOKUP(B28,[11]Relatório!$A$1:$D$65536,2,0)</f>
        <v>FORNECIMENTO DE EMULSÃO ASFÁLTICA PARA IMPRIMAÇÃO - EAI</v>
      </c>
      <c r="F28" s="296" t="s">
        <v>40</v>
      </c>
      <c r="G28" s="468">
        <f>'PRODUTOS BETUMINOSOS '!I36</f>
        <v>4226.5571303895767</v>
      </c>
      <c r="H28" s="469"/>
      <c r="I28" s="298">
        <f>(I24*1.3)/1000</f>
        <v>6.2370880000000009</v>
      </c>
      <c r="J28" s="298"/>
      <c r="K28" s="339">
        <f>ROUND(I28*G28,2)</f>
        <v>26361.41</v>
      </c>
      <c r="L28" s="291"/>
      <c r="M28" s="291"/>
    </row>
    <row r="29" spans="1:13" s="2" customFormat="1" ht="28" customHeight="1">
      <c r="A29" s="292" t="s">
        <v>821</v>
      </c>
      <c r="B29" s="293">
        <v>40490</v>
      </c>
      <c r="C29" s="293" t="s">
        <v>12</v>
      </c>
      <c r="D29" s="293" t="s">
        <v>36</v>
      </c>
      <c r="E29" s="295" t="str">
        <f>VLOOKUP(B29,[11]Relatório!$A$1:$D$65536,2,0)</f>
        <v>FORNECIMENTO DE EMULSÃO RR-2C</v>
      </c>
      <c r="F29" s="296" t="s">
        <v>40</v>
      </c>
      <c r="G29" s="468">
        <f>'PRODUTOS BETUMINOSOS '!I37</f>
        <v>4720.8551303895774</v>
      </c>
      <c r="H29" s="469"/>
      <c r="I29" s="298">
        <f>(I25*0.5)/1000</f>
        <v>2.3988800000000001</v>
      </c>
      <c r="J29" s="298"/>
      <c r="K29" s="339">
        <f t="shared" ref="K29:K30" si="16">ROUND(I29*G29,2)</f>
        <v>11324.76</v>
      </c>
      <c r="L29" s="291"/>
      <c r="M29" s="291"/>
    </row>
    <row r="30" spans="1:13" s="2" customFormat="1" ht="28" customHeight="1">
      <c r="A30" s="292" t="s">
        <v>822</v>
      </c>
      <c r="B30" s="293">
        <v>40525</v>
      </c>
      <c r="C30" s="293" t="s">
        <v>12</v>
      </c>
      <c r="D30" s="293" t="s">
        <v>43</v>
      </c>
      <c r="E30" s="295" t="s">
        <v>840</v>
      </c>
      <c r="F30" s="296" t="s">
        <v>40</v>
      </c>
      <c r="G30" s="468">
        <f>'PRODUTOS BETUMINOSOS '!I38</f>
        <v>5834.1316327992163</v>
      </c>
      <c r="H30" s="469"/>
      <c r="I30" s="298">
        <f>I26*2.4*(5.2%)</f>
        <v>11.975208960000002</v>
      </c>
      <c r="J30" s="298"/>
      <c r="K30" s="339">
        <f t="shared" si="16"/>
        <v>69864.95</v>
      </c>
      <c r="L30" s="291"/>
      <c r="M30" s="291"/>
    </row>
    <row r="31" spans="1:13" s="2" customFormat="1" ht="28" customHeight="1">
      <c r="A31" s="292" t="s">
        <v>823</v>
      </c>
      <c r="B31" s="300">
        <v>40455</v>
      </c>
      <c r="C31" s="300" t="s">
        <v>12</v>
      </c>
      <c r="D31" s="300" t="s">
        <v>45</v>
      </c>
      <c r="E31" s="308" t="str">
        <f>VLOOKUP(B31,[11]Relatório!$A$1:$D$65536,2,0)</f>
        <v>TRANSPORTE COMERCIAL DE AGREGADOS</v>
      </c>
      <c r="F31" s="296" t="str">
        <f>VLOOKUP(B31,[11]Relatório!$A$1:$D$65536,3,0)</f>
        <v xml:space="preserve">m3km  </v>
      </c>
      <c r="G31" s="327">
        <f t="shared" ref="G31:G33" si="17">ROUND(H31/(1+$M$1),2)</f>
        <v>1.18</v>
      </c>
      <c r="H31" s="327">
        <v>1.49</v>
      </c>
      <c r="I31" s="298">
        <f>(I26*2.4*0.948/1.4*J31)+((I47+I48)*J31)</f>
        <v>2759.5227077485715</v>
      </c>
      <c r="J31" s="298">
        <f>'DT1'!K13</f>
        <v>16.2</v>
      </c>
      <c r="K31" s="339">
        <f t="shared" si="14"/>
        <v>4111.6899999999996</v>
      </c>
      <c r="L31" s="291"/>
      <c r="M31" s="291"/>
    </row>
    <row r="32" spans="1:13" s="2" customFormat="1" ht="28" customHeight="1">
      <c r="A32" s="292" t="s">
        <v>824</v>
      </c>
      <c r="B32" s="293">
        <v>40425</v>
      </c>
      <c r="C32" s="293" t="s">
        <v>12</v>
      </c>
      <c r="D32" s="293" t="s">
        <v>43</v>
      </c>
      <c r="E32" s="295" t="str">
        <f>VLOOKUP(B32,[11]Relatório!$A$1:$D$65536,2,0)</f>
        <v>REMOÇÃO E CARGA DE PAV. ASFÁLTICA ( EXCETO TRANSPORTE)</v>
      </c>
      <c r="F32" s="296" t="s">
        <v>978</v>
      </c>
      <c r="G32" s="327">
        <f t="shared" si="17"/>
        <v>7.82</v>
      </c>
      <c r="H32" s="327">
        <v>9.8800000000000008</v>
      </c>
      <c r="I32" s="298">
        <f>1490.39*0.04</f>
        <v>59.615600000000008</v>
      </c>
      <c r="J32" s="298"/>
      <c r="K32" s="339">
        <f t="shared" si="14"/>
        <v>589</v>
      </c>
      <c r="L32" s="291"/>
      <c r="M32" s="291"/>
    </row>
    <row r="33" spans="1:13" s="2" customFormat="1" ht="28" customHeight="1">
      <c r="A33" s="292" t="s">
        <v>825</v>
      </c>
      <c r="B33" s="293">
        <v>40430</v>
      </c>
      <c r="C33" s="293" t="s">
        <v>12</v>
      </c>
      <c r="D33" s="293" t="s">
        <v>43</v>
      </c>
      <c r="E33" s="295" t="str">
        <f>VLOOKUP(B33,[11]Relatório!$A$1:$D$65536,2,0)</f>
        <v>TRANSPORTE DE PAVIMENTO REMOVIDO</v>
      </c>
      <c r="F33" s="296" t="str">
        <f>VLOOKUP(B33,[11]Relatório!$A$1:$D$65536,3,0)</f>
        <v xml:space="preserve">m3km  </v>
      </c>
      <c r="G33" s="327">
        <f t="shared" si="17"/>
        <v>2.74</v>
      </c>
      <c r="H33" s="327">
        <v>3.46</v>
      </c>
      <c r="I33" s="298">
        <f>I32*J33</f>
        <v>232.50084000000001</v>
      </c>
      <c r="J33" s="298">
        <f>'DT1'!K8</f>
        <v>3.9</v>
      </c>
      <c r="K33" s="339">
        <f t="shared" si="14"/>
        <v>804.45</v>
      </c>
      <c r="L33" s="291"/>
      <c r="M33" s="291"/>
    </row>
    <row r="34" spans="1:13" s="2" customFormat="1" ht="28" customHeight="1">
      <c r="A34" s="401" t="s">
        <v>53</v>
      </c>
      <c r="B34" s="402"/>
      <c r="C34" s="402"/>
      <c r="D34" s="402"/>
      <c r="E34" s="402"/>
      <c r="F34" s="402"/>
      <c r="G34" s="402"/>
      <c r="H34" s="402"/>
      <c r="I34" s="396">
        <f>SUM(K22:K33)</f>
        <v>185813.07</v>
      </c>
      <c r="J34" s="396"/>
      <c r="K34" s="397"/>
      <c r="L34" s="291"/>
      <c r="M34" s="291"/>
    </row>
    <row r="35" spans="1:13" s="2" customFormat="1" ht="28" customHeight="1">
      <c r="A35" s="398">
        <v>3</v>
      </c>
      <c r="B35" s="399"/>
      <c r="C35" s="399" t="s">
        <v>54</v>
      </c>
      <c r="D35" s="399"/>
      <c r="E35" s="399"/>
      <c r="F35" s="399"/>
      <c r="G35" s="399"/>
      <c r="H35" s="399"/>
      <c r="I35" s="399"/>
      <c r="J35" s="399"/>
      <c r="K35" s="400"/>
      <c r="L35" s="309">
        <v>120471.52</v>
      </c>
      <c r="M35" s="310">
        <f>I34-L35</f>
        <v>65341.55</v>
      </c>
    </row>
    <row r="36" spans="1:13" s="2" customFormat="1" ht="28" customHeight="1">
      <c r="A36" s="311" t="s">
        <v>826</v>
      </c>
      <c r="B36" s="312"/>
      <c r="C36" s="293"/>
      <c r="D36" s="312"/>
      <c r="E36" s="313" t="s">
        <v>916</v>
      </c>
      <c r="F36" s="294"/>
      <c r="G36" s="329"/>
      <c r="H36" s="327"/>
      <c r="I36" s="298"/>
      <c r="J36" s="298"/>
      <c r="K36" s="339"/>
      <c r="L36" s="291"/>
      <c r="M36" s="291"/>
    </row>
    <row r="37" spans="1:13" s="2" customFormat="1" ht="28" customHeight="1">
      <c r="A37" s="292" t="s">
        <v>827</v>
      </c>
      <c r="B37" s="294">
        <v>47023</v>
      </c>
      <c r="C37" s="293" t="s">
        <v>12</v>
      </c>
      <c r="D37" s="293"/>
      <c r="E37" s="295" t="str">
        <f>VLOOKUP(B37,[11]Relatório!$A$1:$D$65536,2,0)</f>
        <v>ESCAVAÇÃO MEC. DE VALAS DE MAT. 1ª CAT. (INCL. TRANSPORTE)</v>
      </c>
      <c r="F37" s="296" t="s">
        <v>978</v>
      </c>
      <c r="G37" s="327">
        <f t="shared" ref="G37:G45" si="18">ROUND(H37/(1+$M$1),2)</f>
        <v>17.010000000000002</v>
      </c>
      <c r="H37" s="327">
        <v>21.5</v>
      </c>
      <c r="I37" s="298">
        <f>7*1*(1.5)+(207*2.5*1.5)</f>
        <v>786.75</v>
      </c>
      <c r="J37" s="298"/>
      <c r="K37" s="339">
        <f>ROUND(I37*H37,2)</f>
        <v>16915.13</v>
      </c>
      <c r="L37" s="291"/>
      <c r="M37" s="291"/>
    </row>
    <row r="38" spans="1:13" s="2" customFormat="1" ht="28" customHeight="1">
      <c r="A38" s="292" t="s">
        <v>828</v>
      </c>
      <c r="B38" s="294">
        <v>45430</v>
      </c>
      <c r="C38" s="293" t="s">
        <v>12</v>
      </c>
      <c r="D38" s="293"/>
      <c r="E38" s="295" t="str">
        <f>VLOOKUP(B38,[11]Relatório!$A$1:$D$65536,2,0)</f>
        <v>REATERRO APILOADO DE VALAS</v>
      </c>
      <c r="F38" s="296" t="s">
        <v>978</v>
      </c>
      <c r="G38" s="327">
        <f t="shared" si="18"/>
        <v>44.16</v>
      </c>
      <c r="H38" s="327">
        <v>55.81</v>
      </c>
      <c r="I38" s="298">
        <f>I37-I39</f>
        <v>728.78747999999996</v>
      </c>
      <c r="J38" s="298"/>
      <c r="K38" s="339">
        <f t="shared" ref="K38:K48" si="19">ROUND(I38*H38,2)</f>
        <v>40673.629999999997</v>
      </c>
      <c r="L38" s="291"/>
      <c r="M38" s="291"/>
    </row>
    <row r="39" spans="1:13" s="2" customFormat="1" ht="28" customHeight="1">
      <c r="A39" s="292" t="s">
        <v>829</v>
      </c>
      <c r="B39" s="294">
        <v>40005</v>
      </c>
      <c r="C39" s="293" t="s">
        <v>12</v>
      </c>
      <c r="D39" s="293"/>
      <c r="E39" s="295" t="str">
        <f>VLOOKUP(B39,[11]Relatório!$A$1:$D$65536,2,0)</f>
        <v>CARGA DE ENTULHOS</v>
      </c>
      <c r="F39" s="296" t="s">
        <v>978</v>
      </c>
      <c r="G39" s="327">
        <f t="shared" si="18"/>
        <v>2.2599999999999998</v>
      </c>
      <c r="H39" s="327">
        <v>2.85</v>
      </c>
      <c r="I39" s="298">
        <f>(3.1416*(0.3*0.3)*205)</f>
        <v>57.962519999999998</v>
      </c>
      <c r="J39" s="298"/>
      <c r="K39" s="339">
        <f t="shared" si="19"/>
        <v>165.19</v>
      </c>
      <c r="L39" s="291"/>
      <c r="M39" s="291"/>
    </row>
    <row r="40" spans="1:13" s="2" customFormat="1" ht="28" customHeight="1">
      <c r="A40" s="292" t="s">
        <v>830</v>
      </c>
      <c r="B40" s="294">
        <v>40006</v>
      </c>
      <c r="C40" s="293" t="s">
        <v>12</v>
      </c>
      <c r="D40" s="293"/>
      <c r="E40" s="295" t="str">
        <f>VLOOKUP(B40,[11]Relatório!$A$1:$D$65536,2,0)</f>
        <v>TRANSPORTE DE ENTULHOS</v>
      </c>
      <c r="F40" s="296" t="str">
        <f>VLOOKUP(B40,[11]Relatório!$A$1:$D$65536,3,0)</f>
        <v xml:space="preserve">m3km  </v>
      </c>
      <c r="G40" s="327">
        <f t="shared" si="18"/>
        <v>2.1800000000000002</v>
      </c>
      <c r="H40" s="327">
        <v>2.76</v>
      </c>
      <c r="I40" s="298">
        <f>I39*J40</f>
        <v>226.05382799999998</v>
      </c>
      <c r="J40" s="298">
        <f>'DT1'!K8</f>
        <v>3.9</v>
      </c>
      <c r="K40" s="339">
        <f t="shared" si="19"/>
        <v>623.91</v>
      </c>
      <c r="L40" s="291">
        <v>1.3</v>
      </c>
      <c r="M40" s="291" t="s">
        <v>58</v>
      </c>
    </row>
    <row r="41" spans="1:13" s="2" customFormat="1" ht="28" customHeight="1">
      <c r="A41" s="292" t="s">
        <v>831</v>
      </c>
      <c r="B41" s="294">
        <v>41806</v>
      </c>
      <c r="C41" s="293" t="s">
        <v>12</v>
      </c>
      <c r="D41" s="293"/>
      <c r="E41" s="295" t="str">
        <f>VLOOKUP(B41,[11]Relatório!$A$1:$D$65536,2,0)</f>
        <v>CORPO DE BSTC D=0,60M (EXCETO ESCAVAÇÃO)</v>
      </c>
      <c r="F41" s="296" t="s">
        <v>980</v>
      </c>
      <c r="G41" s="327">
        <f t="shared" si="18"/>
        <v>350</v>
      </c>
      <c r="H41" s="327">
        <v>442.3</v>
      </c>
      <c r="I41" s="298">
        <f>14+207</f>
        <v>221</v>
      </c>
      <c r="J41" s="298"/>
      <c r="K41" s="339">
        <f t="shared" si="19"/>
        <v>97748.3</v>
      </c>
      <c r="L41" s="291"/>
      <c r="M41" s="291"/>
    </row>
    <row r="42" spans="1:13" s="2" customFormat="1" ht="28" customHeight="1">
      <c r="A42" s="292" t="s">
        <v>832</v>
      </c>
      <c r="B42" s="294">
        <v>41846</v>
      </c>
      <c r="C42" s="293" t="s">
        <v>12</v>
      </c>
      <c r="D42" s="293"/>
      <c r="E42" s="295" t="str">
        <f>VLOOKUP(B42,[11]Relatório!$A$1:$D$65536,2,0)</f>
        <v>BOCA DE BSTC D=0,60M (AC/BC)</v>
      </c>
      <c r="F42" s="278" t="s">
        <v>979</v>
      </c>
      <c r="G42" s="327">
        <f t="shared" si="18"/>
        <v>643.03</v>
      </c>
      <c r="H42" s="327">
        <v>812.6</v>
      </c>
      <c r="I42" s="298">
        <f>4+6</f>
        <v>10</v>
      </c>
      <c r="J42" s="298"/>
      <c r="K42" s="339">
        <f t="shared" si="19"/>
        <v>8126</v>
      </c>
      <c r="L42" s="291"/>
      <c r="M42" s="291"/>
    </row>
    <row r="43" spans="1:13" s="2" customFormat="1" ht="36.75" customHeight="1">
      <c r="A43" s="292" t="s">
        <v>833</v>
      </c>
      <c r="B43" s="294">
        <v>45510</v>
      </c>
      <c r="C43" s="293" t="s">
        <v>12</v>
      </c>
      <c r="D43" s="293"/>
      <c r="E43" s="295" t="s">
        <v>1087</v>
      </c>
      <c r="F43" s="296" t="s">
        <v>979</v>
      </c>
      <c r="G43" s="327">
        <f>5941.31</f>
        <v>5941.31</v>
      </c>
      <c r="H43" s="327">
        <f>G43*(1+$M$1)</f>
        <v>7508.0334470000007</v>
      </c>
      <c r="I43" s="298">
        <f>1</f>
        <v>1</v>
      </c>
      <c r="J43" s="298"/>
      <c r="K43" s="339">
        <f t="shared" ref="K43:K44" si="20">ROUND(I43*H43,2)</f>
        <v>7508.03</v>
      </c>
      <c r="L43" s="291"/>
      <c r="M43" s="291"/>
    </row>
    <row r="44" spans="1:13" s="2" customFormat="1" ht="28" customHeight="1">
      <c r="A44" s="292" t="s">
        <v>834</v>
      </c>
      <c r="B44" s="294">
        <v>45515</v>
      </c>
      <c r="C44" s="293" t="s">
        <v>12</v>
      </c>
      <c r="D44" s="293"/>
      <c r="E44" s="295" t="s">
        <v>1088</v>
      </c>
      <c r="F44" s="296" t="s">
        <v>980</v>
      </c>
      <c r="G44" s="327">
        <v>2695.24</v>
      </c>
      <c r="H44" s="327">
        <f>G44*(1+$M$1)</f>
        <v>3405.974788</v>
      </c>
      <c r="I44" s="298">
        <v>0.15</v>
      </c>
      <c r="J44" s="298"/>
      <c r="K44" s="339">
        <f t="shared" si="20"/>
        <v>510.9</v>
      </c>
      <c r="L44" s="291"/>
      <c r="M44" s="291"/>
    </row>
    <row r="45" spans="1:13" s="2" customFormat="1" ht="28" customHeight="1">
      <c r="A45" s="292" t="s">
        <v>877</v>
      </c>
      <c r="B45" s="294">
        <v>41373</v>
      </c>
      <c r="C45" s="293" t="s">
        <v>12</v>
      </c>
      <c r="D45" s="293"/>
      <c r="E45" s="295" t="str">
        <f>VLOOKUP(B45,[11]Relatório!$A$1:$D$65536,2,0)</f>
        <v>DISSIPADOR DE ENERGIA - DEB 03 (AC/BC)</v>
      </c>
      <c r="F45" s="278" t="s">
        <v>979</v>
      </c>
      <c r="G45" s="327">
        <f t="shared" si="18"/>
        <v>1096.83</v>
      </c>
      <c r="H45" s="327">
        <v>1386.06</v>
      </c>
      <c r="I45" s="298">
        <f>2+16</f>
        <v>18</v>
      </c>
      <c r="J45" s="298"/>
      <c r="K45" s="339">
        <f t="shared" si="19"/>
        <v>24949.08</v>
      </c>
      <c r="L45" s="291"/>
      <c r="M45" s="291"/>
    </row>
    <row r="46" spans="1:13" s="2" customFormat="1" ht="31.5" customHeight="1">
      <c r="A46" s="292" t="s">
        <v>878</v>
      </c>
      <c r="B46" s="294">
        <v>45450</v>
      </c>
      <c r="C46" s="293" t="s">
        <v>12</v>
      </c>
      <c r="D46" s="293"/>
      <c r="E46" s="295" t="s">
        <v>880</v>
      </c>
      <c r="F46" s="296" t="s">
        <v>980</v>
      </c>
      <c r="G46" s="327">
        <v>495.3</v>
      </c>
      <c r="H46" s="327">
        <f>G46*(1+$M$1)</f>
        <v>625.91061000000002</v>
      </c>
      <c r="I46" s="298">
        <f>32</f>
        <v>32</v>
      </c>
      <c r="J46" s="298"/>
      <c r="K46" s="339">
        <f t="shared" si="19"/>
        <v>20029.14</v>
      </c>
      <c r="L46" s="291"/>
      <c r="M46" s="291"/>
    </row>
    <row r="47" spans="1:13" s="2" customFormat="1" ht="28" customHeight="1">
      <c r="A47" s="292" t="s">
        <v>879</v>
      </c>
      <c r="B47" s="294">
        <v>45580</v>
      </c>
      <c r="C47" s="293" t="s">
        <v>12</v>
      </c>
      <c r="D47" s="293"/>
      <c r="E47" s="295" t="s">
        <v>881</v>
      </c>
      <c r="F47" s="296" t="s">
        <v>978</v>
      </c>
      <c r="G47" s="327">
        <v>152.83000000000001</v>
      </c>
      <c r="H47" s="327">
        <f t="shared" ref="H47:H48" si="21">G47*(1+$M$1)</f>
        <v>193.13127100000003</v>
      </c>
      <c r="I47" s="297">
        <f>I46*(1.5)*0.1</f>
        <v>4.8000000000000007</v>
      </c>
      <c r="J47" s="298"/>
      <c r="K47" s="339">
        <f t="shared" si="19"/>
        <v>927.03</v>
      </c>
      <c r="L47" s="291"/>
      <c r="M47" s="291"/>
    </row>
    <row r="48" spans="1:13" s="2" customFormat="1" ht="28" customHeight="1">
      <c r="A48" s="292" t="s">
        <v>897</v>
      </c>
      <c r="B48" s="294">
        <v>45585</v>
      </c>
      <c r="C48" s="293" t="s">
        <v>12</v>
      </c>
      <c r="D48" s="293"/>
      <c r="E48" s="295" t="s">
        <v>882</v>
      </c>
      <c r="F48" s="296" t="s">
        <v>978</v>
      </c>
      <c r="G48" s="327">
        <v>216.01</v>
      </c>
      <c r="H48" s="327">
        <f t="shared" si="21"/>
        <v>272.97183699999999</v>
      </c>
      <c r="I48" s="297">
        <f>I46*(1.5)*0.2</f>
        <v>9.6000000000000014</v>
      </c>
      <c r="J48" s="298"/>
      <c r="K48" s="339">
        <f t="shared" si="19"/>
        <v>2620.5300000000002</v>
      </c>
      <c r="L48" s="291"/>
      <c r="M48" s="291"/>
    </row>
    <row r="49" spans="1:13" s="2" customFormat="1" ht="28" customHeight="1">
      <c r="A49" s="292" t="s">
        <v>898</v>
      </c>
      <c r="B49" s="294">
        <v>41851</v>
      </c>
      <c r="C49" s="293" t="s">
        <v>12</v>
      </c>
      <c r="D49" s="293"/>
      <c r="E49" s="295" t="str">
        <f>VLOOKUP(B49,[11]Relatório!$A$1:$D$65536,2,0)</f>
        <v>BOCA DE BSTC D=0,80M (AC/BC)</v>
      </c>
      <c r="F49" s="278" t="s">
        <v>979</v>
      </c>
      <c r="G49" s="327">
        <v>724.63499999999999</v>
      </c>
      <c r="H49" s="327">
        <f t="shared" ref="H49" si="22">G49*(1+$M$1)</f>
        <v>915.7212495</v>
      </c>
      <c r="I49" s="297">
        <f>1</f>
        <v>1</v>
      </c>
      <c r="J49" s="298"/>
      <c r="K49" s="339">
        <f t="shared" ref="K49" si="23">ROUND(I49*H49,2)</f>
        <v>915.72</v>
      </c>
      <c r="L49" s="291"/>
      <c r="M49" s="291"/>
    </row>
    <row r="50" spans="1:13" s="2" customFormat="1" ht="28" customHeight="1">
      <c r="A50" s="292" t="s">
        <v>899</v>
      </c>
      <c r="B50" s="294">
        <v>41374</v>
      </c>
      <c r="C50" s="293" t="s">
        <v>12</v>
      </c>
      <c r="D50" s="293"/>
      <c r="E50" s="295" t="str">
        <f>VLOOKUP(B50,[11]Relatório!$A$1:$D$65536,2,0)</f>
        <v>DISSIPADOR DE ENERGIA - DEB 04 (AC/BC)</v>
      </c>
      <c r="F50" s="278" t="s">
        <v>979</v>
      </c>
      <c r="G50" s="327">
        <v>1675.4860000000001</v>
      </c>
      <c r="H50" s="327">
        <f t="shared" ref="H50" si="24">G50*(1+$M$1)</f>
        <v>2117.3116582000002</v>
      </c>
      <c r="I50" s="297">
        <f>1</f>
        <v>1</v>
      </c>
      <c r="J50" s="298"/>
      <c r="K50" s="339">
        <f t="shared" ref="K50" si="25">ROUND(I50*H50,2)</f>
        <v>2117.31</v>
      </c>
      <c r="L50" s="291"/>
      <c r="M50" s="291"/>
    </row>
    <row r="51" spans="1:13" s="2" customFormat="1" ht="31.5" customHeight="1">
      <c r="A51" s="292" t="s">
        <v>900</v>
      </c>
      <c r="B51" s="294">
        <v>40087</v>
      </c>
      <c r="C51" s="293" t="s">
        <v>12</v>
      </c>
      <c r="D51" s="293"/>
      <c r="E51" s="295" t="s">
        <v>902</v>
      </c>
      <c r="F51" s="296" t="s">
        <v>978</v>
      </c>
      <c r="G51" s="330">
        <v>19.626000000000001</v>
      </c>
      <c r="H51" s="327">
        <f t="shared" ref="H51:H52" si="26">G51*(1+$M$1)</f>
        <v>24.801376200000004</v>
      </c>
      <c r="I51" s="297">
        <f>266.451*1</f>
        <v>266.45100000000002</v>
      </c>
      <c r="J51" s="298"/>
      <c r="K51" s="339">
        <f t="shared" ref="K51:K52" si="27">ROUND(I51*H51,2)</f>
        <v>6608.35</v>
      </c>
      <c r="L51" s="291"/>
      <c r="M51" s="291"/>
    </row>
    <row r="52" spans="1:13" s="2" customFormat="1" ht="28" customHeight="1">
      <c r="A52" s="292" t="s">
        <v>904</v>
      </c>
      <c r="B52" s="294">
        <v>45580</v>
      </c>
      <c r="C52" s="293" t="s">
        <v>12</v>
      </c>
      <c r="D52" s="293"/>
      <c r="E52" s="295" t="s">
        <v>881</v>
      </c>
      <c r="F52" s="296" t="s">
        <v>978</v>
      </c>
      <c r="G52" s="327">
        <v>152.83000000000001</v>
      </c>
      <c r="H52" s="327">
        <f t="shared" si="26"/>
        <v>193.13127100000003</v>
      </c>
      <c r="I52" s="297">
        <f>I51</f>
        <v>266.45100000000002</v>
      </c>
      <c r="J52" s="298"/>
      <c r="K52" s="339">
        <f t="shared" si="27"/>
        <v>51460.02</v>
      </c>
      <c r="L52" s="291"/>
      <c r="M52" s="291"/>
    </row>
    <row r="53" spans="1:13" s="2" customFormat="1" ht="28" customHeight="1">
      <c r="A53" s="292" t="s">
        <v>905</v>
      </c>
      <c r="B53" s="294">
        <v>45050</v>
      </c>
      <c r="C53" s="293" t="s">
        <v>12</v>
      </c>
      <c r="D53" s="293"/>
      <c r="E53" s="295" t="s">
        <v>903</v>
      </c>
      <c r="F53" s="296" t="s">
        <v>978</v>
      </c>
      <c r="G53" s="327">
        <v>441.39</v>
      </c>
      <c r="H53" s="327">
        <f t="shared" ref="H53" si="28">G53*(1+$M$1)</f>
        <v>557.78454299999999</v>
      </c>
      <c r="I53" s="297">
        <f>I51*0.05</f>
        <v>13.322550000000001</v>
      </c>
      <c r="J53" s="298"/>
      <c r="K53" s="339">
        <f t="shared" ref="K53" si="29">ROUND(I53*H53,2)</f>
        <v>7431.11</v>
      </c>
      <c r="L53" s="291"/>
      <c r="M53" s="291"/>
    </row>
    <row r="54" spans="1:13" s="2" customFormat="1" ht="28" customHeight="1">
      <c r="A54" s="292" t="s">
        <v>906</v>
      </c>
      <c r="B54" s="294">
        <v>41841</v>
      </c>
      <c r="C54" s="293" t="s">
        <v>12</v>
      </c>
      <c r="D54" s="293"/>
      <c r="E54" s="295" t="s">
        <v>901</v>
      </c>
      <c r="F54" s="296" t="s">
        <v>980</v>
      </c>
      <c r="G54" s="327">
        <f>2420.86</f>
        <v>2420.86</v>
      </c>
      <c r="H54" s="327">
        <f t="shared" ref="H54" si="30">G54*(1+$M$1)</f>
        <v>3059.2407820000003</v>
      </c>
      <c r="I54" s="297">
        <f>11</f>
        <v>11</v>
      </c>
      <c r="J54" s="298"/>
      <c r="K54" s="339">
        <f t="shared" ref="K54" si="31">ROUND(I54*H54,2)</f>
        <v>33651.65</v>
      </c>
      <c r="L54" s="291"/>
      <c r="M54" s="291"/>
    </row>
    <row r="55" spans="1:13" s="2" customFormat="1" ht="28" customHeight="1">
      <c r="A55" s="292" t="s">
        <v>919</v>
      </c>
      <c r="B55" s="294">
        <v>41881</v>
      </c>
      <c r="C55" s="293" t="s">
        <v>12</v>
      </c>
      <c r="D55" s="293"/>
      <c r="E55" s="295" t="s">
        <v>922</v>
      </c>
      <c r="F55" s="278" t="s">
        <v>979</v>
      </c>
      <c r="G55" s="327">
        <f>1945.345</f>
        <v>1945.345</v>
      </c>
      <c r="H55" s="327">
        <f t="shared" ref="H55:H56" si="32">G55*(1+$M$1)</f>
        <v>2458.3324765000002</v>
      </c>
      <c r="I55" s="297">
        <f>2</f>
        <v>2</v>
      </c>
      <c r="J55" s="298"/>
      <c r="K55" s="339">
        <f t="shared" ref="K55:K56" si="33">ROUND(I55*H55,2)</f>
        <v>4916.66</v>
      </c>
      <c r="L55" s="291"/>
      <c r="M55" s="291"/>
    </row>
    <row r="56" spans="1:13" s="2" customFormat="1" ht="28" customHeight="1">
      <c r="A56" s="292" t="s">
        <v>920</v>
      </c>
      <c r="B56" s="294">
        <v>41381</v>
      </c>
      <c r="C56" s="293" t="s">
        <v>12</v>
      </c>
      <c r="D56" s="293"/>
      <c r="E56" s="295" t="str">
        <f>VLOOKUP(B56,[11]Relatório!$A$1:$D$65536,2,0)</f>
        <v>DISSIPADOR DE ENERGIA - DEB 11 (AC/BC)</v>
      </c>
      <c r="F56" s="278" t="s">
        <v>979</v>
      </c>
      <c r="G56" s="327">
        <f>4141.545</f>
        <v>4141.5450000000001</v>
      </c>
      <c r="H56" s="327">
        <f t="shared" si="32"/>
        <v>5233.6704165000001</v>
      </c>
      <c r="I56" s="297">
        <f>1</f>
        <v>1</v>
      </c>
      <c r="J56" s="298"/>
      <c r="K56" s="339">
        <f t="shared" si="33"/>
        <v>5233.67</v>
      </c>
      <c r="L56" s="291"/>
      <c r="M56" s="291"/>
    </row>
    <row r="57" spans="1:13" s="2" customFormat="1" ht="28" customHeight="1">
      <c r="A57" s="292" t="s">
        <v>921</v>
      </c>
      <c r="B57" s="294">
        <v>45535</v>
      </c>
      <c r="C57" s="293" t="s">
        <v>12</v>
      </c>
      <c r="D57" s="293"/>
      <c r="E57" s="295" t="str">
        <f>VLOOKUP(B57,[11]Relatório!$A$1:$D$65536,2,0)</f>
        <v>BOCA-DE-LOBO, ALTURA MÉDIA DE 1,30 M (AC/BC)</v>
      </c>
      <c r="F57" s="278" t="s">
        <v>979</v>
      </c>
      <c r="G57" s="327">
        <v>1143.31</v>
      </c>
      <c r="H57" s="327">
        <f t="shared" ref="H57" si="34">G57*(1+$M$1)</f>
        <v>1444.800847</v>
      </c>
      <c r="I57" s="297">
        <f>10</f>
        <v>10</v>
      </c>
      <c r="J57" s="298"/>
      <c r="K57" s="339">
        <f t="shared" ref="K57" si="35">ROUND(I57*H57,2)</f>
        <v>14448.01</v>
      </c>
      <c r="L57" s="291"/>
      <c r="M57" s="291"/>
    </row>
    <row r="58" spans="1:13" s="2" customFormat="1" ht="28" customHeight="1">
      <c r="A58" s="292" t="s">
        <v>923</v>
      </c>
      <c r="B58" s="294">
        <v>41386</v>
      </c>
      <c r="C58" s="293" t="s">
        <v>12</v>
      </c>
      <c r="D58" s="293"/>
      <c r="E58" s="295" t="str">
        <f>VLOOKUP(B58,[11]Relatório!$A$1:$D$65536,2,0)</f>
        <v>ENTRADA D'ÁGUA - EDA 02 (AC/BC)</v>
      </c>
      <c r="F58" s="278" t="s">
        <v>979</v>
      </c>
      <c r="G58" s="327">
        <v>63.664999999999999</v>
      </c>
      <c r="H58" s="327">
        <f t="shared" ref="H58" si="36">G58*(1+$M$1)</f>
        <v>80.453460500000006</v>
      </c>
      <c r="I58" s="297">
        <f>10</f>
        <v>10</v>
      </c>
      <c r="J58" s="298"/>
      <c r="K58" s="339">
        <f t="shared" ref="K58" si="37">ROUND(I58*H58,2)</f>
        <v>804.53</v>
      </c>
      <c r="L58" s="291"/>
      <c r="M58" s="291"/>
    </row>
    <row r="59" spans="1:13" s="2" customFormat="1" ht="28" customHeight="1">
      <c r="A59" s="292" t="s">
        <v>924</v>
      </c>
      <c r="B59" s="294">
        <v>41414</v>
      </c>
      <c r="C59" s="293" t="s">
        <v>12</v>
      </c>
      <c r="D59" s="293"/>
      <c r="E59" s="295" t="str">
        <f>VLOOKUP(B59,[11]Relatório!$A$1:$D$65536,2,0)</f>
        <v>DESCIDA D'ÁGUA DE ATERROS TIPO RÁPIDO - DAR 02 (AC/BC)</v>
      </c>
      <c r="F59" s="296" t="s">
        <v>980</v>
      </c>
      <c r="G59" s="327">
        <v>87.394999999999996</v>
      </c>
      <c r="H59" s="327">
        <f t="shared" ref="H59" si="38">G59*(1+$M$1)</f>
        <v>110.4410615</v>
      </c>
      <c r="I59" s="297">
        <f>131</f>
        <v>131</v>
      </c>
      <c r="J59" s="298"/>
      <c r="K59" s="339">
        <f t="shared" ref="K59" si="39">ROUND(I59*H59,2)</f>
        <v>14467.78</v>
      </c>
      <c r="L59" s="291"/>
      <c r="M59" s="291"/>
    </row>
    <row r="60" spans="1:13" s="2" customFormat="1" ht="28" customHeight="1">
      <c r="A60" s="292" t="s">
        <v>1085</v>
      </c>
      <c r="B60" s="294">
        <v>44450</v>
      </c>
      <c r="C60" s="293" t="s">
        <v>12</v>
      </c>
      <c r="D60" s="293"/>
      <c r="E60" s="295" t="str">
        <f>VLOOKUP(B60,[11]Relatório!$A$1:$D$65536,2,0)</f>
        <v>MEIO FIO SEM SARJETA - MFU01</v>
      </c>
      <c r="F60" s="296" t="s">
        <v>980</v>
      </c>
      <c r="G60" s="327">
        <v>8.2850000000000001</v>
      </c>
      <c r="H60" s="327">
        <f t="shared" ref="H60:H61" si="40">G60*(1+$M$1)</f>
        <v>10.469754500000001</v>
      </c>
      <c r="I60" s="297">
        <f>1153.06</f>
        <v>1153.06</v>
      </c>
      <c r="J60" s="298"/>
      <c r="K60" s="339">
        <f t="shared" ref="K60:K61" si="41">ROUND(I60*H60,2)</f>
        <v>12072.26</v>
      </c>
      <c r="L60" s="291"/>
      <c r="M60" s="291"/>
    </row>
    <row r="61" spans="1:13" s="2" customFormat="1" ht="28" customHeight="1">
      <c r="A61" s="292" t="s">
        <v>1086</v>
      </c>
      <c r="B61" s="294">
        <v>44455</v>
      </c>
      <c r="C61" s="293" t="s">
        <v>12</v>
      </c>
      <c r="D61" s="293"/>
      <c r="E61" s="295" t="str">
        <f>VLOOKUP(B61,[11]Relatório!$A$1:$D$65536,2,0)</f>
        <v>MEIO FIO COM SARJETA - MFU02</v>
      </c>
      <c r="F61" s="296" t="s">
        <v>980</v>
      </c>
      <c r="G61" s="327">
        <v>26.6</v>
      </c>
      <c r="H61" s="327">
        <f t="shared" si="40"/>
        <v>33.614420000000003</v>
      </c>
      <c r="I61" s="297">
        <f>1594.89</f>
        <v>1594.89</v>
      </c>
      <c r="J61" s="298"/>
      <c r="K61" s="339">
        <f t="shared" si="41"/>
        <v>53611.3</v>
      </c>
      <c r="L61" s="291"/>
      <c r="M61" s="291"/>
    </row>
    <row r="62" spans="1:13" s="2" customFormat="1" ht="28" customHeight="1">
      <c r="A62" s="401" t="s">
        <v>64</v>
      </c>
      <c r="B62" s="402"/>
      <c r="C62" s="402"/>
      <c r="D62" s="402"/>
      <c r="E62" s="402"/>
      <c r="F62" s="402"/>
      <c r="G62" s="402"/>
      <c r="H62" s="402"/>
      <c r="I62" s="396">
        <f>SUM(K37:K61)</f>
        <v>428535.24000000005</v>
      </c>
      <c r="J62" s="396"/>
      <c r="K62" s="397"/>
      <c r="L62" s="291"/>
      <c r="M62" s="291"/>
    </row>
    <row r="63" spans="1:13" s="2" customFormat="1" ht="28" customHeight="1">
      <c r="A63" s="398">
        <v>4</v>
      </c>
      <c r="B63" s="399"/>
      <c r="C63" s="399" t="s">
        <v>65</v>
      </c>
      <c r="D63" s="399"/>
      <c r="E63" s="399"/>
      <c r="F63" s="399"/>
      <c r="G63" s="399"/>
      <c r="H63" s="399"/>
      <c r="I63" s="399"/>
      <c r="J63" s="399"/>
      <c r="K63" s="400"/>
      <c r="L63" s="291"/>
      <c r="M63" s="291"/>
    </row>
    <row r="64" spans="1:13" s="2" customFormat="1" ht="28" customHeight="1">
      <c r="A64" s="292" t="s">
        <v>66</v>
      </c>
      <c r="B64" s="293">
        <v>270210</v>
      </c>
      <c r="C64" s="293" t="s">
        <v>12</v>
      </c>
      <c r="D64" s="293"/>
      <c r="E64" s="295" t="str">
        <f>E80</f>
        <v>PLANTIO GRAMA ESMERALDA PLACA C/ M.O. IRRIG., ADUBO,TERRA VEGETAL (O.C.) A&lt;11.000,00M2</v>
      </c>
      <c r="F64" s="296" t="s">
        <v>1041</v>
      </c>
      <c r="G64" s="327">
        <v>20.45</v>
      </c>
      <c r="H64" s="327">
        <f>H80</f>
        <v>25.37</v>
      </c>
      <c r="I64" s="298">
        <f>889.97+7989.02</f>
        <v>8878.99</v>
      </c>
      <c r="J64" s="298"/>
      <c r="K64" s="339">
        <f t="shared" ref="K64:K66" si="42">ROUND(I64*H64,2)</f>
        <v>225259.98</v>
      </c>
      <c r="L64" s="291"/>
      <c r="M64" s="291"/>
    </row>
    <row r="65" spans="1:13" s="2" customFormat="1" ht="28" customHeight="1">
      <c r="A65" s="292" t="s">
        <v>68</v>
      </c>
      <c r="B65" s="294">
        <v>98516</v>
      </c>
      <c r="C65" s="293" t="s">
        <v>142</v>
      </c>
      <c r="D65" s="293"/>
      <c r="E65" s="314" t="str">
        <f>IFERROR(VLOOKUP(B65,[12]planilhanull!$G$1:$K$65536,2,0),VLOOKUP(B65,[13]sheet1!$A$1:$E$65536,2,0))</f>
        <v>PLANTIO DE PALMEIRA COM ALTURA DE MUDA MENOR OU IGUAL A 2,00 M. AF_05/2018</v>
      </c>
      <c r="F65" s="296" t="s">
        <v>979</v>
      </c>
      <c r="G65" s="327">
        <v>340.26</v>
      </c>
      <c r="H65" s="327">
        <f>ROUND(G65*(1+$M$3),2)</f>
        <v>422.19</v>
      </c>
      <c r="I65" s="298">
        <f>'[14]QUANT-PARQUE'!$D$106</f>
        <v>78</v>
      </c>
      <c r="J65" s="298"/>
      <c r="K65" s="339">
        <f t="shared" si="42"/>
        <v>32930.82</v>
      </c>
      <c r="L65" s="275"/>
      <c r="M65" s="291"/>
    </row>
    <row r="66" spans="1:13" s="2" customFormat="1" ht="28" customHeight="1">
      <c r="A66" s="292" t="s">
        <v>526</v>
      </c>
      <c r="B66" s="294">
        <v>98520</v>
      </c>
      <c r="C66" s="293" t="s">
        <v>142</v>
      </c>
      <c r="D66" s="293"/>
      <c r="E66" s="314" t="str">
        <f>IFERROR(VLOOKUP(B66,[12]planilhanull!$G$1:$K$65536,2,0),VLOOKUP(B66,[13]sheet1!$A$1:$E$65536,2,0))</f>
        <v>APLICAÇÃO DE ADUBO EM SOLO. AF_05/2018</v>
      </c>
      <c r="F66" s="296" t="s">
        <v>1041</v>
      </c>
      <c r="G66" s="327">
        <v>6.04</v>
      </c>
      <c r="H66" s="327">
        <f>ROUND(G66*(1+$M$3),2)</f>
        <v>7.49</v>
      </c>
      <c r="I66" s="298">
        <f>I65*0.7*0.7</f>
        <v>38.219999999999992</v>
      </c>
      <c r="J66" s="298"/>
      <c r="K66" s="339">
        <f t="shared" si="42"/>
        <v>286.27</v>
      </c>
      <c r="L66" s="275"/>
      <c r="M66" s="291"/>
    </row>
    <row r="67" spans="1:13" s="2" customFormat="1" ht="28" customHeight="1">
      <c r="A67" s="292" t="s">
        <v>527</v>
      </c>
      <c r="B67" s="300">
        <v>40815</v>
      </c>
      <c r="C67" s="300" t="s">
        <v>12</v>
      </c>
      <c r="D67" s="300" t="s">
        <v>69</v>
      </c>
      <c r="E67" s="295" t="str">
        <f>VLOOKUP(B67,[11]Relatório!$A$1:$D$65536,2,0)</f>
        <v>SINALIZAÇÃO HORIZONTAL COM RESINA ACRÍLICA (0,6 mm)</v>
      </c>
      <c r="F67" s="296" t="s">
        <v>1041</v>
      </c>
      <c r="G67" s="327">
        <f t="shared" ref="G67" si="43">ROUND(H67/(1+$M$1),2)</f>
        <v>32.090000000000003</v>
      </c>
      <c r="H67" s="327">
        <v>40.549999999999997</v>
      </c>
      <c r="I67" s="298">
        <f>SUM('[14]QUANT-PARQUE'!$D$111:$D$112)</f>
        <v>302.74333333333334</v>
      </c>
      <c r="J67" s="298"/>
      <c r="K67" s="339">
        <f>ROUND(I67*H67,2)</f>
        <v>12276.24</v>
      </c>
      <c r="L67" s="291"/>
      <c r="M67" s="291"/>
    </row>
    <row r="68" spans="1:13" s="2" customFormat="1" ht="28" customHeight="1">
      <c r="A68" s="474" t="s">
        <v>71</v>
      </c>
      <c r="B68" s="475"/>
      <c r="C68" s="475"/>
      <c r="D68" s="475"/>
      <c r="E68" s="475"/>
      <c r="F68" s="475"/>
      <c r="G68" s="475"/>
      <c r="H68" s="475"/>
      <c r="I68" s="396">
        <f>SUM(K64:K67)</f>
        <v>270753.31</v>
      </c>
      <c r="J68" s="396"/>
      <c r="K68" s="397"/>
      <c r="L68" s="291"/>
      <c r="M68" s="291"/>
    </row>
    <row r="69" spans="1:13" s="2" customFormat="1" ht="28" customHeight="1">
      <c r="A69" s="398">
        <v>5</v>
      </c>
      <c r="B69" s="399"/>
      <c r="C69" s="399" t="s">
        <v>133</v>
      </c>
      <c r="D69" s="399"/>
      <c r="E69" s="399"/>
      <c r="F69" s="399"/>
      <c r="G69" s="399"/>
      <c r="H69" s="399"/>
      <c r="I69" s="399"/>
      <c r="J69" s="399"/>
      <c r="K69" s="400"/>
      <c r="L69" s="291"/>
      <c r="M69" s="291"/>
    </row>
    <row r="70" spans="1:13" s="2" customFormat="1" ht="28" customHeight="1">
      <c r="A70" s="311" t="s">
        <v>135</v>
      </c>
      <c r="B70" s="312"/>
      <c r="C70" s="293"/>
      <c r="D70" s="312"/>
      <c r="E70" s="315" t="s">
        <v>134</v>
      </c>
      <c r="F70" s="316"/>
      <c r="G70" s="331"/>
      <c r="H70" s="331"/>
      <c r="I70" s="307"/>
      <c r="J70" s="307"/>
      <c r="K70" s="340"/>
      <c r="L70" s="291"/>
      <c r="M70" s="291"/>
    </row>
    <row r="71" spans="1:13" s="2" customFormat="1" ht="28" customHeight="1">
      <c r="A71" s="311" t="s">
        <v>136</v>
      </c>
      <c r="B71" s="312"/>
      <c r="C71" s="293"/>
      <c r="D71" s="312"/>
      <c r="E71" s="317" t="s">
        <v>146</v>
      </c>
      <c r="F71" s="316"/>
      <c r="G71" s="331"/>
      <c r="H71" s="331"/>
      <c r="I71" s="307"/>
      <c r="J71" s="307"/>
      <c r="K71" s="340"/>
      <c r="L71" s="291"/>
      <c r="M71" s="291"/>
    </row>
    <row r="72" spans="1:13" s="2" customFormat="1" ht="28" customHeight="1">
      <c r="A72" s="311" t="s">
        <v>137</v>
      </c>
      <c r="B72" s="294">
        <v>220104</v>
      </c>
      <c r="C72" s="293" t="s">
        <v>139</v>
      </c>
      <c r="D72" s="293"/>
      <c r="E72" s="314" t="str">
        <f>VLOOKUP(B72,[15]Relatório!$A$1:$F$65536,2,)</f>
        <v>PISO EM CONCRETO DESEMPENADO ESPESSURA = 7 CM  1:2,5:3,5</v>
      </c>
      <c r="F72" s="296" t="s">
        <v>1041</v>
      </c>
      <c r="G72" s="327">
        <v>45.7</v>
      </c>
      <c r="H72" s="329">
        <f>ROUND(G72*(1+$M$3),2)</f>
        <v>56.7</v>
      </c>
      <c r="I72" s="298">
        <f>SUM('[14]QUANT-PARQUE'!$D$5:$D$6)</f>
        <v>851.69830000000002</v>
      </c>
      <c r="J72" s="298"/>
      <c r="K72" s="339">
        <f t="shared" ref="K72:K75" si="44">ROUND(I72*H72,2)</f>
        <v>48291.29</v>
      </c>
      <c r="L72" s="291"/>
      <c r="M72" s="291"/>
    </row>
    <row r="73" spans="1:13" s="2" customFormat="1" ht="28" customHeight="1">
      <c r="A73" s="311" t="s">
        <v>138</v>
      </c>
      <c r="B73" s="294">
        <v>93680</v>
      </c>
      <c r="C73" s="293" t="s">
        <v>142</v>
      </c>
      <c r="D73" s="293"/>
      <c r="E73" s="314" t="str">
        <f>IFERROR(VLOOKUP(B73,[12]planilhanull!$G$1:$K$65536,2,0),VLOOKUP(B73,[13]sheet1!$A$1:$E$65536,2,0))</f>
        <v>EXECUÇÃO DE PAVIMENTO EM PISO INTERTRAVADO, COM BLOCO RETANGULAR COLORIDO DE 20 X 10 CM, ESPESSURA 6 CM. AF_10/2022</v>
      </c>
      <c r="F73" s="296" t="s">
        <v>1041</v>
      </c>
      <c r="G73" s="327">
        <v>87.33</v>
      </c>
      <c r="H73" s="329">
        <f t="shared" ref="H73:H78" si="45">ROUND(G73*(1+$M$3),2)</f>
        <v>108.36</v>
      </c>
      <c r="I73" s="298">
        <f>'[14]QUANT-PARQUE'!$D$7</f>
        <v>278.35930000000002</v>
      </c>
      <c r="J73" s="298"/>
      <c r="K73" s="339">
        <f t="shared" si="44"/>
        <v>30163.01</v>
      </c>
      <c r="L73" s="291"/>
      <c r="M73" s="291"/>
    </row>
    <row r="74" spans="1:13" s="2" customFormat="1" ht="28" customHeight="1">
      <c r="A74" s="292" t="s">
        <v>798</v>
      </c>
      <c r="B74" s="318">
        <v>94267</v>
      </c>
      <c r="C74" s="293" t="s">
        <v>142</v>
      </c>
      <c r="D74" s="293"/>
      <c r="E74" s="314" t="str">
        <f>IFERROR(VLOOKUP(B74,[12]planilhanull!$G$1:$K$65536,2,0),VLOOKUP(B74,[13]sheet1!$A$1:$E$65536,2,0))</f>
        <v>GUIA (MEIO-FIO) E SARJETA CONJUGADOS DE CONCRETO, MOLDADA  IN LOCO  EM TRECHO RETO COM EXTRUSORA, 45 CM BASE (15 CM BASE DA GUIA + 30 CM BASE DA SARJETA) X 22 CM ALTURA. AF_06/2016</v>
      </c>
      <c r="F74" s="296" t="s">
        <v>980</v>
      </c>
      <c r="G74" s="327">
        <v>57.9</v>
      </c>
      <c r="H74" s="327">
        <f t="shared" si="45"/>
        <v>71.84</v>
      </c>
      <c r="I74" s="298">
        <f>'[14]QUANT-PARQUE'!D8</f>
        <v>37.9193</v>
      </c>
      <c r="J74" s="298"/>
      <c r="K74" s="339">
        <f t="shared" si="44"/>
        <v>2724.12</v>
      </c>
      <c r="L74" s="291"/>
      <c r="M74" s="291"/>
    </row>
    <row r="75" spans="1:13" s="2" customFormat="1" ht="28" customHeight="1">
      <c r="A75" s="292" t="s">
        <v>799</v>
      </c>
      <c r="B75" s="318">
        <v>94268</v>
      </c>
      <c r="C75" s="293" t="s">
        <v>142</v>
      </c>
      <c r="D75" s="293"/>
      <c r="E75" s="314" t="str">
        <f>IFERROR(VLOOKUP(B75,[12]planilhanull!$G$1:$K$65536,2,0),VLOOKUP(B75,[13]sheet1!$A$1:$E$65536,2,0))</f>
        <v>GUIA (MEIO-FIO) E SARJETA CONJUGADOS DE CONCRETO, MOLDADA  IN LOCO  EM TRECHO CURVO COM EXTRUSORA, 45 CM BASE (15 CM BASE DA GUIA + 30 CM BASE DA SARJETA) X 22 CM ALTURA. AF_06/2016</v>
      </c>
      <c r="F75" s="296" t="s">
        <v>980</v>
      </c>
      <c r="G75" s="327">
        <v>62.07</v>
      </c>
      <c r="H75" s="327">
        <f t="shared" si="45"/>
        <v>77.02</v>
      </c>
      <c r="I75" s="298">
        <f>'[14]QUANT-PARQUE'!D9</f>
        <v>2.9975000000000001</v>
      </c>
      <c r="J75" s="298"/>
      <c r="K75" s="339">
        <f t="shared" si="44"/>
        <v>230.87</v>
      </c>
      <c r="L75" s="291"/>
      <c r="M75" s="291"/>
    </row>
    <row r="76" spans="1:13" s="2" customFormat="1" ht="28" customHeight="1">
      <c r="A76" s="292" t="s">
        <v>800</v>
      </c>
      <c r="B76" s="318">
        <v>94263</v>
      </c>
      <c r="C76" s="293" t="s">
        <v>142</v>
      </c>
      <c r="D76" s="293"/>
      <c r="E76" s="314" t="str">
        <f>IFERROR(VLOOKUP(B76,[12]planilhanull!$G$1:$K$65536,2,0),VLOOKUP(B76,[13]sheet1!$A$1:$E$65536,2,0))</f>
        <v>GUIA (MEIO-FIO) CONCRETO, MOLDADA  IN LOCO  EM TRECHO RETO COM EXTRUSORA, 13 CM BASE X 22 CM ALTURA. AF_06/2016</v>
      </c>
      <c r="F76" s="296" t="s">
        <v>980</v>
      </c>
      <c r="G76" s="327">
        <v>35.42</v>
      </c>
      <c r="H76" s="327">
        <f t="shared" si="45"/>
        <v>43.95</v>
      </c>
      <c r="I76" s="298">
        <f>'[14]QUANT-PARQUE'!D10</f>
        <v>27.102600000000002</v>
      </c>
      <c r="J76" s="298"/>
      <c r="K76" s="339">
        <f t="shared" ref="K76:K77" si="46">ROUND(I76*H76,2)</f>
        <v>1191.1600000000001</v>
      </c>
      <c r="L76" s="291"/>
      <c r="M76" s="291"/>
    </row>
    <row r="77" spans="1:13" s="2" customFormat="1" ht="28" customHeight="1">
      <c r="A77" s="292" t="s">
        <v>801</v>
      </c>
      <c r="B77" s="318">
        <v>94264</v>
      </c>
      <c r="C77" s="293" t="s">
        <v>142</v>
      </c>
      <c r="D77" s="293"/>
      <c r="E77" s="314" t="str">
        <f>IFERROR(VLOOKUP(B77,[12]planilhanull!$G$1:$K$65536,2,0),VLOOKUP(B77,[13]sheet1!$A$1:$E$65536,2,0))</f>
        <v>GUIA (MEIO-FIO) CONCRETO, MOLDADA  IN LOCO  EM TRECHO CURVO COM EXTRUSORA, 13 CM BASE X 22 CM ALTURA. AF_06/2016</v>
      </c>
      <c r="F77" s="296" t="s">
        <v>980</v>
      </c>
      <c r="G77" s="327">
        <v>38.76</v>
      </c>
      <c r="H77" s="327">
        <f t="shared" si="45"/>
        <v>48.09</v>
      </c>
      <c r="I77" s="298">
        <f>'[14]QUANT-PARQUE'!D11</f>
        <v>11.8813</v>
      </c>
      <c r="J77" s="298"/>
      <c r="K77" s="339">
        <f t="shared" si="46"/>
        <v>571.37</v>
      </c>
      <c r="L77" s="291"/>
      <c r="M77" s="291"/>
    </row>
    <row r="78" spans="1:13" s="2" customFormat="1" ht="28" customHeight="1">
      <c r="A78" s="292" t="s">
        <v>802</v>
      </c>
      <c r="B78" s="318">
        <v>94279</v>
      </c>
      <c r="C78" s="293" t="s">
        <v>142</v>
      </c>
      <c r="D78" s="293"/>
      <c r="E78" s="314" t="str">
        <f>IFERROR(VLOOKUP(B78,[12]planilhanull!$G$1:$K$65536,2,0),VLOOKUP(B78,[13]sheet1!$A$1:$E$65536,2,0))</f>
        <v>ASSENTAMENTO DE GUIA (MEIO-FIO) EM TRECHO RETO, CONFECCIONADA EM CONCRETO PRÉ-FABRICADO, DIMENSÕES 39X6,5X6,5X19 CM (COMPRIMENTO X BASE INFERIOR X BASE SUPERIOR X ALTURA), PARA DELIMITAÇÃO DE JARDINS, PRAÇAS OU PASSEIOS. AF_05/2016</v>
      </c>
      <c r="F78" s="296" t="s">
        <v>980</v>
      </c>
      <c r="G78" s="327">
        <v>50.29</v>
      </c>
      <c r="H78" s="327">
        <f t="shared" si="45"/>
        <v>62.4</v>
      </c>
      <c r="I78" s="298">
        <f>'[14]QUANT-PARQUE'!D12</f>
        <v>31.768899999999999</v>
      </c>
      <c r="J78" s="298"/>
      <c r="K78" s="339">
        <f t="shared" ref="K78" si="47">ROUND(I78*H78,2)</f>
        <v>1982.38</v>
      </c>
      <c r="L78" s="291"/>
      <c r="M78" s="291"/>
    </row>
    <row r="79" spans="1:13" s="2" customFormat="1" ht="28" customHeight="1">
      <c r="A79" s="311" t="s">
        <v>191</v>
      </c>
      <c r="B79" s="312"/>
      <c r="C79" s="293"/>
      <c r="D79" s="312"/>
      <c r="E79" s="317" t="s">
        <v>147</v>
      </c>
      <c r="F79" s="316"/>
      <c r="G79" s="332"/>
      <c r="H79" s="331"/>
      <c r="I79" s="307"/>
      <c r="J79" s="307"/>
      <c r="K79" s="340"/>
      <c r="L79" s="291"/>
      <c r="M79" s="291"/>
    </row>
    <row r="80" spans="1:13" s="2" customFormat="1" ht="28" customHeight="1">
      <c r="A80" s="311" t="s">
        <v>192</v>
      </c>
      <c r="B80" s="294">
        <v>270210</v>
      </c>
      <c r="C80" s="293" t="s">
        <v>139</v>
      </c>
      <c r="D80" s="293"/>
      <c r="E80" s="314" t="str">
        <f>VLOOKUP(B80,[15]Relatório!$A$1:$F$65536,2,)</f>
        <v>PLANTIO GRAMA ESMERALDA PLACA C/ M.O. IRRIG., ADUBO,TERRA VEGETAL (O.C.) A&lt;11.000,00M2</v>
      </c>
      <c r="F80" s="296" t="s">
        <v>1041</v>
      </c>
      <c r="G80" s="327">
        <v>20.45</v>
      </c>
      <c r="H80" s="329">
        <f>ROUND(G80*(1+$M$3),2)</f>
        <v>25.37</v>
      </c>
      <c r="I80" s="298">
        <f>SUM('[14]QUANT-PARQUE'!$D$14:$D$15)</f>
        <v>383.50689999999997</v>
      </c>
      <c r="J80" s="298"/>
      <c r="K80" s="339">
        <f t="shared" ref="K80:K82" si="48">ROUND(I80*H80,2)</f>
        <v>9729.57</v>
      </c>
      <c r="L80" s="291"/>
      <c r="M80" s="291"/>
    </row>
    <row r="81" spans="1:13" s="2" customFormat="1" ht="28" customHeight="1">
      <c r="A81" s="311" t="s">
        <v>193</v>
      </c>
      <c r="B81" s="294">
        <v>98510</v>
      </c>
      <c r="C81" s="293" t="s">
        <v>142</v>
      </c>
      <c r="D81" s="293"/>
      <c r="E81" s="314" t="str">
        <f>IFERROR(VLOOKUP(B81,[12]planilhanull!$G$1:$K$65536,2,0),VLOOKUP(B81,[13]sheet1!$A$1:$E$65536,2,0))</f>
        <v>PLANTIO DE ÁRVORE ORNAMENTAL COM ALTURA DE MUDA MENOR OU IGUAL A 2,00 M. AF_05/2018</v>
      </c>
      <c r="F81" s="296" t="s">
        <v>979</v>
      </c>
      <c r="G81" s="327">
        <v>60.18</v>
      </c>
      <c r="H81" s="329">
        <f>ROUND(G81*(1+$M$3),2)</f>
        <v>74.67</v>
      </c>
      <c r="I81" s="298">
        <f>SUM('[14]QUANT-PARQUE'!$D$17:$D$22)</f>
        <v>23</v>
      </c>
      <c r="J81" s="298"/>
      <c r="K81" s="339">
        <f t="shared" si="48"/>
        <v>1717.41</v>
      </c>
      <c r="L81" s="291"/>
      <c r="M81" s="291"/>
    </row>
    <row r="82" spans="1:13" s="2" customFormat="1" ht="28" customHeight="1">
      <c r="A82" s="311" t="s">
        <v>194</v>
      </c>
      <c r="B82" s="294">
        <v>98520</v>
      </c>
      <c r="C82" s="293" t="s">
        <v>142</v>
      </c>
      <c r="D82" s="293"/>
      <c r="E82" s="314" t="str">
        <f>IFERROR(VLOOKUP(B82,[12]planilhanull!$G$1:$K$65536,2,0),VLOOKUP(B82,[13]sheet1!$A$1:$E$65536,2,0))</f>
        <v>APLICAÇÃO DE ADUBO EM SOLO. AF_05/2018</v>
      </c>
      <c r="F82" s="296" t="s">
        <v>1041</v>
      </c>
      <c r="G82" s="327">
        <v>6.04</v>
      </c>
      <c r="H82" s="329">
        <f>ROUND(G82*(1+$M$3),2)</f>
        <v>7.49</v>
      </c>
      <c r="I82" s="298">
        <f>I81*0.7*0.7</f>
        <v>11.269999999999998</v>
      </c>
      <c r="J82" s="298"/>
      <c r="K82" s="339">
        <f t="shared" si="48"/>
        <v>84.41</v>
      </c>
      <c r="L82" s="291"/>
      <c r="M82" s="291"/>
    </row>
    <row r="83" spans="1:13" s="2" customFormat="1" ht="28" customHeight="1">
      <c r="A83" s="311" t="s">
        <v>195</v>
      </c>
      <c r="B83" s="312"/>
      <c r="C83" s="293"/>
      <c r="D83" s="312"/>
      <c r="E83" s="317" t="s">
        <v>148</v>
      </c>
      <c r="F83" s="316"/>
      <c r="G83" s="331"/>
      <c r="H83" s="331"/>
      <c r="I83" s="307"/>
      <c r="J83" s="307"/>
      <c r="K83" s="340"/>
      <c r="L83" s="291"/>
      <c r="M83" s="291"/>
    </row>
    <row r="84" spans="1:13" s="2" customFormat="1" ht="28" customHeight="1">
      <c r="A84" s="311" t="s">
        <v>196</v>
      </c>
      <c r="B84" s="294">
        <v>251511</v>
      </c>
      <c r="C84" s="293" t="s">
        <v>1040</v>
      </c>
      <c r="D84" s="293"/>
      <c r="E84" s="314" t="s">
        <v>143</v>
      </c>
      <c r="F84" s="296" t="s">
        <v>979</v>
      </c>
      <c r="G84" s="327">
        <v>437.56</v>
      </c>
      <c r="H84" s="329">
        <f>ROUND(G84*(1+$M$3),2)</f>
        <v>542.91999999999996</v>
      </c>
      <c r="I84" s="298">
        <f>'[14]QUANT-PARQUE'!$D$24</f>
        <v>5</v>
      </c>
      <c r="J84" s="298"/>
      <c r="K84" s="339">
        <f t="shared" ref="K84:K85" si="49">ROUND(I84*H84,2)</f>
        <v>2714.6</v>
      </c>
      <c r="L84" s="291"/>
      <c r="M84" s="291"/>
    </row>
    <row r="85" spans="1:13" s="2" customFormat="1" ht="28" customHeight="1">
      <c r="A85" s="311" t="s">
        <v>197</v>
      </c>
      <c r="B85" s="294">
        <v>180328</v>
      </c>
      <c r="C85" s="293" t="s">
        <v>139</v>
      </c>
      <c r="D85" s="293"/>
      <c r="E85" s="314" t="str">
        <f>VLOOKUP(B85,[15]Relatório!$A$1:$F$65536,2,)</f>
        <v>GUARDA CORPO COM CORRIMÃOS/TUBO INDUSTRIAL GCR</v>
      </c>
      <c r="F85" s="296" t="s">
        <v>1041</v>
      </c>
      <c r="G85" s="327">
        <v>355.09</v>
      </c>
      <c r="H85" s="329">
        <f>ROUND(G85*(1+$M$3),2)</f>
        <v>440.6</v>
      </c>
      <c r="I85" s="298">
        <f>'[14]QUANT-PARQUE'!$D$25</f>
        <v>36.265756000000003</v>
      </c>
      <c r="J85" s="298"/>
      <c r="K85" s="339">
        <f t="shared" si="49"/>
        <v>15978.69</v>
      </c>
      <c r="L85" s="291"/>
      <c r="M85" s="291"/>
    </row>
    <row r="86" spans="1:13" s="2" customFormat="1" ht="28" customHeight="1">
      <c r="A86" s="311" t="s">
        <v>198</v>
      </c>
      <c r="B86" s="312"/>
      <c r="C86" s="293"/>
      <c r="D86" s="312"/>
      <c r="E86" s="317" t="s">
        <v>149</v>
      </c>
      <c r="F86" s="316"/>
      <c r="G86" s="331"/>
      <c r="H86" s="331"/>
      <c r="I86" s="307"/>
      <c r="J86" s="307"/>
      <c r="K86" s="340"/>
      <c r="L86" s="291"/>
      <c r="M86" s="291"/>
    </row>
    <row r="87" spans="1:13" s="2" customFormat="1" ht="28" customHeight="1">
      <c r="A87" s="311" t="s">
        <v>199</v>
      </c>
      <c r="B87" s="319">
        <v>271303</v>
      </c>
      <c r="C87" s="320" t="s">
        <v>139</v>
      </c>
      <c r="D87" s="293"/>
      <c r="E87" s="314" t="str">
        <f>VLOOKUP(B87,[15]Relatório!$A$1:$F$65536,2,)</f>
        <v xml:space="preserve">BANCO DE CONCRETO POLIDO BASE EM ALVENARIA REBOCADA E PINTADA - PADRÃO GOINFRA </v>
      </c>
      <c r="F87" s="296" t="s">
        <v>980</v>
      </c>
      <c r="G87" s="327">
        <v>279.77999999999997</v>
      </c>
      <c r="H87" s="329">
        <f>ROUND(G87*(1+$M$3),2)</f>
        <v>347.15</v>
      </c>
      <c r="I87" s="298">
        <f>'[14]QUANT-PARQUE'!$D$26</f>
        <v>22.5</v>
      </c>
      <c r="J87" s="298"/>
      <c r="K87" s="339">
        <f t="shared" ref="K87" si="50">ROUND(I87*H87,2)</f>
        <v>7810.88</v>
      </c>
      <c r="L87" s="291"/>
      <c r="M87" s="291"/>
    </row>
    <row r="88" spans="1:13" s="2" customFormat="1" ht="28" customHeight="1">
      <c r="A88" s="311" t="s">
        <v>200</v>
      </c>
      <c r="B88" s="312"/>
      <c r="C88" s="293"/>
      <c r="D88" s="312"/>
      <c r="E88" s="317" t="s">
        <v>150</v>
      </c>
      <c r="F88" s="316"/>
      <c r="G88" s="331"/>
      <c r="H88" s="331"/>
      <c r="I88" s="307"/>
      <c r="J88" s="307"/>
      <c r="K88" s="340"/>
      <c r="L88" s="291"/>
      <c r="M88" s="291"/>
    </row>
    <row r="89" spans="1:13" s="2" customFormat="1" ht="28" customHeight="1">
      <c r="A89" s="311" t="s">
        <v>201</v>
      </c>
      <c r="B89" s="319" t="s">
        <v>495</v>
      </c>
      <c r="C89" s="320" t="s">
        <v>144</v>
      </c>
      <c r="D89" s="293"/>
      <c r="E89" s="314" t="s">
        <v>474</v>
      </c>
      <c r="F89" s="278" t="s">
        <v>979</v>
      </c>
      <c r="G89" s="329">
        <f>VLOOKUP(B89,'Mapa de Cotações'!$A:$I,9,0)</f>
        <v>1462.58</v>
      </c>
      <c r="H89" s="329">
        <f>ROUND(G89*(1+$M$4),2)</f>
        <v>1814.77</v>
      </c>
      <c r="I89" s="298">
        <f>'[14]QUANT-PARQUE'!D28</f>
        <v>1</v>
      </c>
      <c r="J89" s="298"/>
      <c r="K89" s="339">
        <f t="shared" ref="K89:K97" si="51">ROUND(I89*H89,2)</f>
        <v>1814.77</v>
      </c>
      <c r="L89" s="291"/>
      <c r="M89" s="291"/>
    </row>
    <row r="90" spans="1:13" s="2" customFormat="1" ht="28" customHeight="1">
      <c r="A90" s="311" t="s">
        <v>202</v>
      </c>
      <c r="B90" s="319" t="s">
        <v>497</v>
      </c>
      <c r="C90" s="320" t="s">
        <v>144</v>
      </c>
      <c r="D90" s="293"/>
      <c r="E90" s="314" t="s">
        <v>475</v>
      </c>
      <c r="F90" s="278" t="s">
        <v>979</v>
      </c>
      <c r="G90" s="329">
        <f>VLOOKUP(B90,'Mapa de Cotações'!$A:$I,9,0)</f>
        <v>1685.2533333333333</v>
      </c>
      <c r="H90" s="329">
        <f t="shared" ref="H90:H96" si="52">ROUND(G90*(1+$M$4),2)</f>
        <v>2091.06</v>
      </c>
      <c r="I90" s="298">
        <f>'[14]QUANT-PARQUE'!D29</f>
        <v>1</v>
      </c>
      <c r="J90" s="298"/>
      <c r="K90" s="339">
        <f t="shared" si="51"/>
        <v>2091.06</v>
      </c>
      <c r="L90" s="291"/>
      <c r="M90" s="291"/>
    </row>
    <row r="91" spans="1:13" s="2" customFormat="1" ht="28" customHeight="1">
      <c r="A91" s="311" t="s">
        <v>203</v>
      </c>
      <c r="B91" s="319" t="s">
        <v>498</v>
      </c>
      <c r="C91" s="320" t="s">
        <v>144</v>
      </c>
      <c r="D91" s="293"/>
      <c r="E91" s="314" t="s">
        <v>476</v>
      </c>
      <c r="F91" s="278" t="s">
        <v>979</v>
      </c>
      <c r="G91" s="329">
        <f>VLOOKUP(B91,'Mapa de Cotações'!$A:$I,9,0)</f>
        <v>2700.7999999999997</v>
      </c>
      <c r="H91" s="329">
        <f t="shared" si="52"/>
        <v>3351.15</v>
      </c>
      <c r="I91" s="298">
        <f>'[14]QUANT-PARQUE'!D30</f>
        <v>1</v>
      </c>
      <c r="J91" s="298"/>
      <c r="K91" s="339">
        <f t="shared" si="51"/>
        <v>3351.15</v>
      </c>
      <c r="L91" s="291"/>
      <c r="M91" s="291"/>
    </row>
    <row r="92" spans="1:13" s="2" customFormat="1" ht="28" customHeight="1">
      <c r="A92" s="311" t="s">
        <v>204</v>
      </c>
      <c r="B92" s="319" t="s">
        <v>499</v>
      </c>
      <c r="C92" s="320" t="s">
        <v>144</v>
      </c>
      <c r="D92" s="293"/>
      <c r="E92" s="314" t="s">
        <v>477</v>
      </c>
      <c r="F92" s="278" t="s">
        <v>979</v>
      </c>
      <c r="G92" s="329">
        <f>VLOOKUP(B92,'Mapa de Cotações'!$A:$I,9,0)</f>
        <v>1764.47</v>
      </c>
      <c r="H92" s="329">
        <f t="shared" si="52"/>
        <v>2189.35</v>
      </c>
      <c r="I92" s="298">
        <f>'[14]QUANT-PARQUE'!D31</f>
        <v>1</v>
      </c>
      <c r="J92" s="298"/>
      <c r="K92" s="339">
        <f t="shared" si="51"/>
        <v>2189.35</v>
      </c>
      <c r="L92" s="291"/>
      <c r="M92" s="291"/>
    </row>
    <row r="93" spans="1:13" s="2" customFormat="1" ht="28" customHeight="1">
      <c r="A93" s="311" t="s">
        <v>205</v>
      </c>
      <c r="B93" s="319" t="s">
        <v>503</v>
      </c>
      <c r="C93" s="320" t="s">
        <v>144</v>
      </c>
      <c r="D93" s="293"/>
      <c r="E93" s="314" t="s">
        <v>478</v>
      </c>
      <c r="F93" s="278" t="s">
        <v>979</v>
      </c>
      <c r="G93" s="329">
        <f>VLOOKUP(B93,'Mapa de Cotações'!$A:$I,9,0)</f>
        <v>2314.853333333333</v>
      </c>
      <c r="H93" s="329">
        <f t="shared" si="52"/>
        <v>2872.27</v>
      </c>
      <c r="I93" s="298">
        <f>'[14]QUANT-PARQUE'!D32</f>
        <v>1</v>
      </c>
      <c r="J93" s="298"/>
      <c r="K93" s="339">
        <f t="shared" si="51"/>
        <v>2872.27</v>
      </c>
      <c r="L93" s="291"/>
      <c r="M93" s="291"/>
    </row>
    <row r="94" spans="1:13" s="2" customFormat="1" ht="28" customHeight="1">
      <c r="A94" s="311" t="s">
        <v>206</v>
      </c>
      <c r="B94" s="319" t="s">
        <v>505</v>
      </c>
      <c r="C94" s="320" t="s">
        <v>144</v>
      </c>
      <c r="D94" s="293"/>
      <c r="E94" s="314" t="s">
        <v>479</v>
      </c>
      <c r="F94" s="278" t="s">
        <v>979</v>
      </c>
      <c r="G94" s="329">
        <f>VLOOKUP(B94,'Mapa de Cotações'!$A:$I,9,0)</f>
        <v>2277.8233333333333</v>
      </c>
      <c r="H94" s="329">
        <f t="shared" si="52"/>
        <v>2826.32</v>
      </c>
      <c r="I94" s="298">
        <f>'[14]QUANT-PARQUE'!D33</f>
        <v>1</v>
      </c>
      <c r="J94" s="298"/>
      <c r="K94" s="339">
        <f t="shared" si="51"/>
        <v>2826.32</v>
      </c>
      <c r="L94" s="291"/>
      <c r="M94" s="291"/>
    </row>
    <row r="95" spans="1:13" s="2" customFormat="1" ht="28" customHeight="1">
      <c r="A95" s="311" t="s">
        <v>207</v>
      </c>
      <c r="B95" s="319" t="s">
        <v>506</v>
      </c>
      <c r="C95" s="320" t="s">
        <v>144</v>
      </c>
      <c r="D95" s="293"/>
      <c r="E95" s="314" t="s">
        <v>480</v>
      </c>
      <c r="F95" s="278" t="s">
        <v>979</v>
      </c>
      <c r="G95" s="329">
        <f>VLOOKUP(B95,'Mapa de Cotações'!$A:$I,9,0)</f>
        <v>2759.3199999999997</v>
      </c>
      <c r="H95" s="329">
        <f t="shared" si="52"/>
        <v>3423.76</v>
      </c>
      <c r="I95" s="298">
        <f>'[14]QUANT-PARQUE'!D34</f>
        <v>3</v>
      </c>
      <c r="J95" s="298"/>
      <c r="K95" s="339">
        <f t="shared" si="51"/>
        <v>10271.280000000001</v>
      </c>
      <c r="L95" s="291"/>
      <c r="M95" s="291"/>
    </row>
    <row r="96" spans="1:13" s="2" customFormat="1" ht="28" customHeight="1">
      <c r="A96" s="311" t="s">
        <v>208</v>
      </c>
      <c r="B96" s="319" t="s">
        <v>508</v>
      </c>
      <c r="C96" s="320" t="s">
        <v>144</v>
      </c>
      <c r="D96" s="293"/>
      <c r="E96" s="314" t="s">
        <v>481</v>
      </c>
      <c r="F96" s="278" t="s">
        <v>979</v>
      </c>
      <c r="G96" s="329">
        <f>VLOOKUP(B96,'Mapa de Cotações'!$A:$I,9,0)</f>
        <v>2200.8933333333334</v>
      </c>
      <c r="H96" s="329">
        <f t="shared" si="52"/>
        <v>2730.87</v>
      </c>
      <c r="I96" s="298">
        <f>'[14]QUANT-PARQUE'!D35</f>
        <v>1</v>
      </c>
      <c r="J96" s="298"/>
      <c r="K96" s="339">
        <f t="shared" si="51"/>
        <v>2730.87</v>
      </c>
      <c r="L96" s="291"/>
      <c r="M96" s="291"/>
    </row>
    <row r="97" spans="1:13" s="2" customFormat="1" ht="28" customHeight="1">
      <c r="A97" s="311" t="s">
        <v>209</v>
      </c>
      <c r="B97" s="319">
        <v>103195</v>
      </c>
      <c r="C97" s="320" t="s">
        <v>142</v>
      </c>
      <c r="D97" s="293"/>
      <c r="E97" s="314" t="str">
        <f>IFERROR(VLOOKUP(B97,[12]planilhanull!$G$1:$K$65536,2,0),VLOOKUP(B97,[13]sheet1!$A$1:$E$65536,2,0))</f>
        <v>INSTALAÇÃO DE PLACA ORIENTATIVA SOBRE EXERCÍCIOS, 2,00M X 1,00M, EM TUBO DE AÇO CARBONO - PARA ACADEMIA AO AR LIVRE / ACADEMIA DA TERCEIRA IDADE - ATI, INSTALADO SOBRE SOLO. AF_10/2021</v>
      </c>
      <c r="F97" s="278" t="s">
        <v>979</v>
      </c>
      <c r="G97" s="327">
        <v>2190.41</v>
      </c>
      <c r="H97" s="329">
        <f>ROUND(G97*(1+$M$3),2)</f>
        <v>2717.86</v>
      </c>
      <c r="I97" s="298">
        <f>'[14]QUANT-PARQUE'!D36</f>
        <v>1</v>
      </c>
      <c r="J97" s="298"/>
      <c r="K97" s="339">
        <f t="shared" si="51"/>
        <v>2717.86</v>
      </c>
      <c r="L97" s="291"/>
      <c r="M97" s="291"/>
    </row>
    <row r="98" spans="1:13" s="2" customFormat="1" ht="28" customHeight="1">
      <c r="A98" s="311" t="s">
        <v>210</v>
      </c>
      <c r="B98" s="312"/>
      <c r="C98" s="293"/>
      <c r="D98" s="312"/>
      <c r="E98" s="317" t="s">
        <v>151</v>
      </c>
      <c r="F98" s="316"/>
      <c r="G98" s="331"/>
      <c r="H98" s="331"/>
      <c r="I98" s="307"/>
      <c r="J98" s="307"/>
      <c r="K98" s="340"/>
      <c r="L98" s="291"/>
      <c r="M98" s="291"/>
    </row>
    <row r="99" spans="1:13" s="2" customFormat="1" ht="28" customHeight="1">
      <c r="A99" s="311" t="s">
        <v>211</v>
      </c>
      <c r="B99" s="319" t="s">
        <v>510</v>
      </c>
      <c r="C99" s="320" t="s">
        <v>144</v>
      </c>
      <c r="D99" s="293"/>
      <c r="E99" s="314" t="s">
        <v>482</v>
      </c>
      <c r="F99" s="278" t="s">
        <v>979</v>
      </c>
      <c r="G99" s="329">
        <f>VLOOKUP(B99,'Mapa de Cotações'!$A:$I,9,0)</f>
        <v>1881.8866666666665</v>
      </c>
      <c r="H99" s="329">
        <f t="shared" ref="H99:H101" si="53">ROUND(G99*(1+$M$4),2)</f>
        <v>2335.04</v>
      </c>
      <c r="I99" s="298">
        <f>'[14]QUANT-PARQUE'!D38</f>
        <v>2</v>
      </c>
      <c r="J99" s="298"/>
      <c r="K99" s="339">
        <f t="shared" ref="K99:K108" si="54">ROUND(I99*H99,2)</f>
        <v>4670.08</v>
      </c>
      <c r="L99" s="291"/>
      <c r="M99" s="291"/>
    </row>
    <row r="100" spans="1:13" s="2" customFormat="1" ht="28" customHeight="1">
      <c r="A100" s="311" t="s">
        <v>212</v>
      </c>
      <c r="B100" s="319" t="s">
        <v>512</v>
      </c>
      <c r="C100" s="320" t="s">
        <v>144</v>
      </c>
      <c r="D100" s="293"/>
      <c r="E100" s="314" t="s">
        <v>483</v>
      </c>
      <c r="F100" s="278" t="s">
        <v>979</v>
      </c>
      <c r="G100" s="329">
        <f>VLOOKUP(B100,'Mapa de Cotações'!$A:$I,9,0)</f>
        <v>2569.48</v>
      </c>
      <c r="H100" s="329">
        <f t="shared" si="53"/>
        <v>3188.21</v>
      </c>
      <c r="I100" s="298">
        <f>'[14]QUANT-PARQUE'!D39</f>
        <v>2</v>
      </c>
      <c r="J100" s="298"/>
      <c r="K100" s="339">
        <f t="shared" si="54"/>
        <v>6376.42</v>
      </c>
      <c r="L100" s="291"/>
      <c r="M100" s="291"/>
    </row>
    <row r="101" spans="1:13" s="2" customFormat="1" ht="28" customHeight="1">
      <c r="A101" s="311" t="s">
        <v>213</v>
      </c>
      <c r="B101" s="319" t="s">
        <v>514</v>
      </c>
      <c r="C101" s="320" t="s">
        <v>144</v>
      </c>
      <c r="D101" s="293"/>
      <c r="E101" s="314" t="s">
        <v>484</v>
      </c>
      <c r="F101" s="278" t="s">
        <v>979</v>
      </c>
      <c r="G101" s="329">
        <f>VLOOKUP(B101,'Mapa de Cotações'!$A:$I,9,0)</f>
        <v>1652.1333333333332</v>
      </c>
      <c r="H101" s="329">
        <f t="shared" si="53"/>
        <v>2049.9699999999998</v>
      </c>
      <c r="I101" s="298">
        <f>'[14]QUANT-PARQUE'!D40</f>
        <v>1</v>
      </c>
      <c r="J101" s="298"/>
      <c r="K101" s="339">
        <f t="shared" si="54"/>
        <v>2049.9699999999998</v>
      </c>
      <c r="L101" s="291"/>
      <c r="M101" s="291"/>
    </row>
    <row r="102" spans="1:13" s="2" customFormat="1" ht="28" customHeight="1">
      <c r="A102" s="292" t="s">
        <v>214</v>
      </c>
      <c r="B102" s="318">
        <v>94277</v>
      </c>
      <c r="C102" s="293" t="s">
        <v>142</v>
      </c>
      <c r="D102" s="293"/>
      <c r="E102" s="314" t="str">
        <f>IFERROR(VLOOKUP(B102,[12]planilhanull!$G$1:$K$65536,2,0),VLOOKUP(B102,[13]sheet1!$A$1:$E$65536,2,0))</f>
        <v>ASSENTAMENTO DE GUIA (MEIO-FIO) EM TRECHO RETO, CONFECCIONADA EM CONCRETO PRÉ-FABRICADO, DIMENSÕES 80X08X08X25 CM (COMPRIMENTO X BASE INFERIOR X BASE SUPERIOR X ALTURA), PARA URBANIZAÇÃO INTERNA DE EMPREENDIMENTOS. AF_06/2016</v>
      </c>
      <c r="F102" s="296" t="s">
        <v>980</v>
      </c>
      <c r="G102" s="327">
        <v>43.19</v>
      </c>
      <c r="H102" s="327">
        <f>ROUND(G102*(1+$M$3),2)</f>
        <v>53.59</v>
      </c>
      <c r="I102" s="298">
        <f>'[14]QUANT-PARQUE'!D41</f>
        <v>19.285</v>
      </c>
      <c r="J102" s="298"/>
      <c r="K102" s="339">
        <f t="shared" ref="K102:K103" si="55">ROUND(I102*H102,2)</f>
        <v>1033.48</v>
      </c>
      <c r="L102" s="291"/>
      <c r="M102" s="291"/>
    </row>
    <row r="103" spans="1:13" s="2" customFormat="1" ht="28" customHeight="1">
      <c r="A103" s="292" t="s">
        <v>215</v>
      </c>
      <c r="B103" s="318">
        <v>94278</v>
      </c>
      <c r="C103" s="293" t="s">
        <v>142</v>
      </c>
      <c r="D103" s="293"/>
      <c r="E103" s="314" t="str">
        <f>IFERROR(VLOOKUP(B103,[12]planilhanull!$G$1:$K$65536,2,0),VLOOKUP(B103,[13]sheet1!$A$1:$E$65536,2,0))</f>
        <v>ASSENTAMENTO DE GUIA (MEIO-FIO) EM TRECHO CURVO, CONFECCIONADA EM CONCRETO PRÉ-FABRICADO, DIMENSÕES 80X08X08X25 CM (COMPRIMENTO X BASE INFERIOR X BASE SUPERIOR X ALTURA), PARA URBANIZAÇÃO INTERNA DE EMPREENDIMENTOS. AF_06/2016</v>
      </c>
      <c r="F103" s="296" t="s">
        <v>980</v>
      </c>
      <c r="G103" s="327">
        <v>47.16</v>
      </c>
      <c r="H103" s="327">
        <f>ROUND(G103*(1+$M$3),2)</f>
        <v>58.52</v>
      </c>
      <c r="I103" s="298">
        <f>'[14]QUANT-PARQUE'!D42</f>
        <v>25.22</v>
      </c>
      <c r="J103" s="298"/>
      <c r="K103" s="339">
        <f t="shared" si="55"/>
        <v>1475.87</v>
      </c>
      <c r="L103" s="291"/>
      <c r="M103" s="291"/>
    </row>
    <row r="104" spans="1:13" s="2" customFormat="1" ht="28" customHeight="1">
      <c r="A104" s="311" t="s">
        <v>216</v>
      </c>
      <c r="B104" s="319">
        <v>102713</v>
      </c>
      <c r="C104" s="320" t="s">
        <v>142</v>
      </c>
      <c r="D104" s="293"/>
      <c r="E104" s="314" t="str">
        <f>IFERROR(VLOOKUP(B104,[12]planilhanull!$G$1:$K$65536,2,0),VLOOKUP(B104,[13]sheet1!$A$1:$E$65536,2,0))</f>
        <v>GEOTÊXTIL NÃO TECIDO 100% POLIÉSTER, RESISTÊNCIA A TRAÇÃO DE 14 KN/M (RT - 14), INSTALADO EM DRENO - FORNECIMENTO E INSTALAÇÃO. AF_07/2021</v>
      </c>
      <c r="F104" s="296" t="s">
        <v>1041</v>
      </c>
      <c r="G104" s="327">
        <v>10.87</v>
      </c>
      <c r="H104" s="329">
        <f>ROUND(G104*(1+$M$3),2)</f>
        <v>13.49</v>
      </c>
      <c r="I104" s="298">
        <f>'[14]QUANT-PARQUE'!D43</f>
        <v>106.37000000000002</v>
      </c>
      <c r="J104" s="298"/>
      <c r="K104" s="339">
        <f t="shared" si="54"/>
        <v>1434.93</v>
      </c>
      <c r="L104" s="291"/>
      <c r="M104" s="291"/>
    </row>
    <row r="105" spans="1:13" s="2" customFormat="1" ht="28" customHeight="1">
      <c r="A105" s="311" t="s">
        <v>217</v>
      </c>
      <c r="B105" s="319">
        <v>3672</v>
      </c>
      <c r="C105" s="320" t="s">
        <v>142</v>
      </c>
      <c r="D105" s="293"/>
      <c r="E105" s="314" t="str">
        <f>IFERROR(VLOOKUP(B105,[12]planilhanull!$G$1:$K$65536,2,0),VLOOKUP(B105,[13]sheet1!$A$1:$E$65536,2,0))</f>
        <v xml:space="preserve">JUNTA PLASTICA DE DILATACAO PARA PISOS, COR CINZA, 10 X 4,5 MM (ALTURA X ESPESSURA)                                                                                                                                                                                                                                                                                                                                                                                                                       </v>
      </c>
      <c r="F105" s="296" t="s">
        <v>980</v>
      </c>
      <c r="G105" s="327">
        <v>1.36</v>
      </c>
      <c r="H105" s="329">
        <f>ROUND(G105*(1+$M$3),2)</f>
        <v>1.69</v>
      </c>
      <c r="I105" s="298">
        <f>'[14]QUANT-PARQUE'!D44</f>
        <v>12.838800000000001</v>
      </c>
      <c r="J105" s="298"/>
      <c r="K105" s="339">
        <f t="shared" si="54"/>
        <v>21.7</v>
      </c>
      <c r="L105" s="291"/>
      <c r="M105" s="291"/>
    </row>
    <row r="106" spans="1:13" s="2" customFormat="1" ht="28" customHeight="1">
      <c r="A106" s="311" t="s">
        <v>218</v>
      </c>
      <c r="B106" s="319">
        <v>51027</v>
      </c>
      <c r="C106" s="320" t="s">
        <v>139</v>
      </c>
      <c r="D106" s="293"/>
      <c r="E106" s="314" t="str">
        <f>VLOOKUP(B106,[15]Relatório!$A$1:$F$65536,2,)</f>
        <v>LASTRO DE BRITA (OBRAS CIVIS)</v>
      </c>
      <c r="F106" s="296" t="s">
        <v>978</v>
      </c>
      <c r="G106" s="327">
        <v>202.92</v>
      </c>
      <c r="H106" s="329">
        <f>ROUND(G106*(1+$M$3),2)</f>
        <v>251.78</v>
      </c>
      <c r="I106" s="298">
        <f>'[14]QUANT-PARQUE'!D45</f>
        <v>14.058</v>
      </c>
      <c r="J106" s="298"/>
      <c r="K106" s="339">
        <f t="shared" si="54"/>
        <v>3539.52</v>
      </c>
      <c r="L106" s="291"/>
      <c r="M106" s="291"/>
    </row>
    <row r="107" spans="1:13" s="2" customFormat="1" ht="28" customHeight="1">
      <c r="A107" s="311" t="s">
        <v>796</v>
      </c>
      <c r="B107" s="319">
        <v>102716</v>
      </c>
      <c r="C107" s="320" t="s">
        <v>142</v>
      </c>
      <c r="D107" s="293"/>
      <c r="E107" s="314" t="str">
        <f>IFERROR(VLOOKUP(B107,[12]planilhanull!$G$1:$K$65536,2,0),VLOOKUP(B107,[13]sheet1!$A$1:$E$65536,2,0))</f>
        <v>ENCHIMENTO DE AREIA PARA DRENO, LANÇAMENTO MECANIZADO. AF_07/2021</v>
      </c>
      <c r="F107" s="296" t="s">
        <v>978</v>
      </c>
      <c r="G107" s="327">
        <v>189.3</v>
      </c>
      <c r="H107" s="329">
        <f t="shared" ref="H107:H108" si="56">ROUND(G107*(1+$M$3),2)</f>
        <v>234.88</v>
      </c>
      <c r="I107" s="298">
        <f>'[14]QUANT-PARQUE'!D46</f>
        <v>28.116</v>
      </c>
      <c r="J107" s="298"/>
      <c r="K107" s="339">
        <f t="shared" si="54"/>
        <v>6603.89</v>
      </c>
      <c r="L107" s="291"/>
      <c r="M107" s="291"/>
    </row>
    <row r="108" spans="1:13" s="2" customFormat="1" ht="28" customHeight="1">
      <c r="A108" s="311" t="s">
        <v>797</v>
      </c>
      <c r="B108" s="319">
        <v>97914</v>
      </c>
      <c r="C108" s="320" t="s">
        <v>142</v>
      </c>
      <c r="D108" s="293"/>
      <c r="E108" s="314" t="str">
        <f>IFERROR(VLOOKUP(B108,[12]planilhanull!$G$1:$K$65536,2,0),VLOOKUP(B108,[13]sheet1!$A$1:$E$65536,2,0))</f>
        <v>TRANSPORTE COM CAMINHÃO BASCULANTE DE 6 M³, EM VIA URBANA PAVIMENTADA, DMT ATÉ 30 KM (UNIDADE: M3XKM). AF_07/2020</v>
      </c>
      <c r="F108" s="296" t="str">
        <f>LOWER(IFERROR(VLOOKUP(B108,[12]planilhanull!$G$1:$K$65536,3,0),VLOOKUP(B108,[13]sheet1!$A$1:$E$65536,3,0)))</f>
        <v>m3xkm</v>
      </c>
      <c r="G108" s="327">
        <v>2.99</v>
      </c>
      <c r="H108" s="329">
        <f t="shared" si="56"/>
        <v>3.71</v>
      </c>
      <c r="I108" s="298">
        <f>1.1*(I107)*J108</f>
        <v>501.02712000000002</v>
      </c>
      <c r="J108" s="298">
        <f>'DT1'!K14</f>
        <v>16.2</v>
      </c>
      <c r="K108" s="339">
        <f t="shared" si="54"/>
        <v>1858.81</v>
      </c>
      <c r="L108" s="291"/>
      <c r="M108" s="291"/>
    </row>
    <row r="109" spans="1:13" s="2" customFormat="1" ht="28" customHeight="1">
      <c r="A109" s="311" t="s">
        <v>219</v>
      </c>
      <c r="B109" s="312"/>
      <c r="C109" s="293"/>
      <c r="D109" s="312"/>
      <c r="E109" s="317" t="s">
        <v>152</v>
      </c>
      <c r="F109" s="316" t="s">
        <v>153</v>
      </c>
      <c r="G109" s="331"/>
      <c r="H109" s="331"/>
      <c r="I109" s="307">
        <f>'[14]QUANT-PARQUE'!$D$47</f>
        <v>2</v>
      </c>
      <c r="J109" s="307"/>
      <c r="K109" s="340"/>
      <c r="L109" s="291"/>
      <c r="M109" s="291"/>
    </row>
    <row r="110" spans="1:13" s="2" customFormat="1" ht="28" customHeight="1">
      <c r="A110" s="311" t="s">
        <v>220</v>
      </c>
      <c r="B110" s="319">
        <v>102690</v>
      </c>
      <c r="C110" s="320" t="s">
        <v>142</v>
      </c>
      <c r="D110" s="293"/>
      <c r="E110" s="314" t="str">
        <f>IFERROR(VLOOKUP(B110,[12]planilhanull!$G$1:$K$65536,2,0),VLOOKUP(B110,[13]sheet1!$A$1:$E$65536,2,0))</f>
        <v>DRENO ESPINHA DE PEIXE (SEÇÃO (0,40 X 0,40 M), COM TUBO DE PEAD CORRUGADO PERFURADO, DN 100 MM, ENCHIMENTO COM BRITA, ENVOLVIDO COM MANTA GEOTÊXTIL, INCLUSIVE CONEXÕES. AF_07/2021</v>
      </c>
      <c r="F110" s="296" t="s">
        <v>980</v>
      </c>
      <c r="G110" s="327">
        <v>60.13</v>
      </c>
      <c r="H110" s="329">
        <f>ROUND(G110*(1+$M$3),2)</f>
        <v>74.61</v>
      </c>
      <c r="I110" s="298">
        <f>'[14]QUANT-PARQUE'!D48</f>
        <v>156.56</v>
      </c>
      <c r="J110" s="298"/>
      <c r="K110" s="339">
        <f t="shared" ref="K110:K116" si="57">ROUND(I110*H110,2)</f>
        <v>11680.94</v>
      </c>
      <c r="L110" s="291"/>
      <c r="M110" s="291"/>
    </row>
    <row r="111" spans="1:13" s="2" customFormat="1" ht="28" customHeight="1">
      <c r="A111" s="311" t="s">
        <v>221</v>
      </c>
      <c r="B111" s="319">
        <v>51027</v>
      </c>
      <c r="C111" s="320" t="s">
        <v>139</v>
      </c>
      <c r="D111" s="293"/>
      <c r="E111" s="314" t="str">
        <f>VLOOKUP(B111,[15]Relatório!$A$1:$F$65536,2,)</f>
        <v>LASTRO DE BRITA (OBRAS CIVIS)</v>
      </c>
      <c r="F111" s="296" t="s">
        <v>978</v>
      </c>
      <c r="G111" s="327">
        <v>202.92</v>
      </c>
      <c r="H111" s="329">
        <f>ROUND(G111*(1+$M$3),2)</f>
        <v>251.78</v>
      </c>
      <c r="I111" s="298">
        <f>'[14]QUANT-PARQUE'!D49</f>
        <v>37.128</v>
      </c>
      <c r="J111" s="298"/>
      <c r="K111" s="339">
        <f t="shared" si="57"/>
        <v>9348.09</v>
      </c>
      <c r="L111" s="291"/>
      <c r="M111" s="291"/>
    </row>
    <row r="112" spans="1:13" s="2" customFormat="1" ht="28" customHeight="1">
      <c r="A112" s="311" t="s">
        <v>222</v>
      </c>
      <c r="B112" s="319">
        <v>102716</v>
      </c>
      <c r="C112" s="320" t="s">
        <v>142</v>
      </c>
      <c r="D112" s="293"/>
      <c r="E112" s="314" t="str">
        <f>IFERROR(VLOOKUP(B112,[12]planilhanull!$G$1:$K$65536,2,0),VLOOKUP(B112,[13]sheet1!$A$1:$E$65536,2,0))</f>
        <v>ENCHIMENTO DE AREIA PARA DRENO, LANÇAMENTO MECANIZADO. AF_07/2021</v>
      </c>
      <c r="F112" s="296" t="s">
        <v>978</v>
      </c>
      <c r="G112" s="327">
        <v>189.3</v>
      </c>
      <c r="H112" s="329">
        <f>ROUND(G112*(1+$M$3),2)</f>
        <v>234.88</v>
      </c>
      <c r="I112" s="298">
        <f>'[14]QUANT-PARQUE'!D50</f>
        <v>29.702399999999997</v>
      </c>
      <c r="J112" s="298"/>
      <c r="K112" s="339">
        <f t="shared" si="57"/>
        <v>6976.5</v>
      </c>
      <c r="L112" s="291"/>
      <c r="M112" s="291"/>
    </row>
    <row r="113" spans="1:13" s="2" customFormat="1" ht="28" customHeight="1">
      <c r="A113" s="311" t="s">
        <v>223</v>
      </c>
      <c r="B113" s="319">
        <v>97914</v>
      </c>
      <c r="C113" s="320" t="s">
        <v>142</v>
      </c>
      <c r="D113" s="293"/>
      <c r="E113" s="314" t="str">
        <f>IFERROR(VLOOKUP(B113,[12]planilhanull!$G$1:$K$65536,2,0),VLOOKUP(B113,[13]sheet1!$A$1:$E$65536,2,0))</f>
        <v>TRANSPORTE COM CAMINHÃO BASCULANTE DE 6 M³, EM VIA URBANA PAVIMENTADA, DMT ATÉ 30 KM (UNIDADE: M3XKM). AF_07/2020</v>
      </c>
      <c r="F113" s="296" t="str">
        <f>LOWER(IFERROR(VLOOKUP(B113,[12]planilhanull!$G$1:$K$65536,3,0),VLOOKUP(B113,[13]sheet1!$A$1:$E$65536,3,0)))</f>
        <v>m3xkm</v>
      </c>
      <c r="G113" s="327">
        <v>2.99</v>
      </c>
      <c r="H113" s="329">
        <f>ROUND(G113*(1+$M$3),2)</f>
        <v>3.71</v>
      </c>
      <c r="I113" s="298">
        <f>1.1*(I112)*J113</f>
        <v>529.29676800000004</v>
      </c>
      <c r="J113" s="298">
        <f>'DT1'!K14</f>
        <v>16.2</v>
      </c>
      <c r="K113" s="339">
        <f t="shared" si="57"/>
        <v>1963.69</v>
      </c>
      <c r="L113" s="291"/>
      <c r="M113" s="291"/>
    </row>
    <row r="114" spans="1:13" s="2" customFormat="1" ht="28" customHeight="1">
      <c r="A114" s="311" t="s">
        <v>224</v>
      </c>
      <c r="B114" s="319">
        <v>270621</v>
      </c>
      <c r="C114" s="320" t="s">
        <v>139</v>
      </c>
      <c r="D114" s="293"/>
      <c r="E114" s="314" t="str">
        <f>VLOOKUP(B114,[15]Relatório!$A$1:$F$65536,2,)</f>
        <v>ALAMBRADO EM TUBO INDUSTRIAL 2"#2,28 E TELA MALHA 4" FIO 12 (QUADRA ESPORTE EXISTENTE) SEM PINTURA</v>
      </c>
      <c r="F114" s="296" t="s">
        <v>1041</v>
      </c>
      <c r="G114" s="327">
        <v>127.95</v>
      </c>
      <c r="H114" s="329">
        <f t="shared" ref="H114:H116" si="58">ROUND(G114*(1+$M$3),2)</f>
        <v>158.76</v>
      </c>
      <c r="I114" s="298">
        <f>SUM('[14]QUANT-PARQUE'!$D$51:$D$52)</f>
        <v>243.92</v>
      </c>
      <c r="J114" s="298"/>
      <c r="K114" s="339">
        <f t="shared" si="57"/>
        <v>38724.74</v>
      </c>
      <c r="L114" s="291"/>
      <c r="M114" s="291"/>
    </row>
    <row r="115" spans="1:13" s="2" customFormat="1" ht="28" customHeight="1">
      <c r="A115" s="311" t="s">
        <v>225</v>
      </c>
      <c r="B115" s="319">
        <v>180305</v>
      </c>
      <c r="C115" s="320" t="s">
        <v>139</v>
      </c>
      <c r="D115" s="293"/>
      <c r="E115" s="314" t="str">
        <f>VLOOKUP(B115,[15]Relatório!$A$1:$F$65536,2,)</f>
        <v>PORTÃO DE ABRIR 02 FOLHAS DE TELA E TUBO GALVANIZADO 2" PT 9 C/FERRAGENS</v>
      </c>
      <c r="F115" s="296" t="s">
        <v>1041</v>
      </c>
      <c r="G115" s="327">
        <v>547.02</v>
      </c>
      <c r="H115" s="329">
        <f t="shared" si="58"/>
        <v>678.74</v>
      </c>
      <c r="I115" s="298">
        <f>'[14]QUANT-PARQUE'!D54</f>
        <v>2</v>
      </c>
      <c r="J115" s="298"/>
      <c r="K115" s="339">
        <f t="shared" si="57"/>
        <v>1357.48</v>
      </c>
      <c r="L115" s="291"/>
      <c r="M115" s="291"/>
    </row>
    <row r="116" spans="1:13" s="2" customFormat="1" ht="28" customHeight="1">
      <c r="A116" s="311" t="s">
        <v>226</v>
      </c>
      <c r="B116" s="319">
        <v>271103</v>
      </c>
      <c r="C116" s="320" t="s">
        <v>139</v>
      </c>
      <c r="D116" s="293"/>
      <c r="E116" s="314" t="str">
        <f>VLOOKUP(B116,[15]Relatório!$A$1:$F$65536,2,)</f>
        <v>CONJUNTO PARA VOLEIBOL EM FERRO GALVANIZADO COM PINTURA (2 SUPORTES)</v>
      </c>
      <c r="F116" s="296" t="s">
        <v>1042</v>
      </c>
      <c r="G116" s="327">
        <v>1636.44</v>
      </c>
      <c r="H116" s="329">
        <f t="shared" si="58"/>
        <v>2030.49</v>
      </c>
      <c r="I116" s="298">
        <f>'[14]QUANT-PARQUE'!D55</f>
        <v>1</v>
      </c>
      <c r="J116" s="298"/>
      <c r="K116" s="339">
        <f t="shared" si="57"/>
        <v>2030.49</v>
      </c>
      <c r="L116" s="291"/>
      <c r="M116" s="291"/>
    </row>
    <row r="117" spans="1:13" s="2" customFormat="1" ht="28" customHeight="1">
      <c r="A117" s="311" t="s">
        <v>227</v>
      </c>
      <c r="B117" s="312"/>
      <c r="C117" s="293"/>
      <c r="D117" s="312"/>
      <c r="E117" s="317" t="s">
        <v>154</v>
      </c>
      <c r="F117" s="316" t="s">
        <v>153</v>
      </c>
      <c r="G117" s="331"/>
      <c r="H117" s="331"/>
      <c r="I117" s="307">
        <f>'[14]QUANT-PARQUE'!$D$55</f>
        <v>1</v>
      </c>
      <c r="J117" s="307"/>
      <c r="K117" s="340"/>
      <c r="L117" s="291"/>
      <c r="M117" s="291"/>
    </row>
    <row r="118" spans="1:13" s="2" customFormat="1" ht="28" customHeight="1">
      <c r="A118" s="311" t="s">
        <v>228</v>
      </c>
      <c r="B118" s="319"/>
      <c r="C118" s="320"/>
      <c r="D118" s="293"/>
      <c r="E118" s="321" t="s">
        <v>155</v>
      </c>
      <c r="F118" s="306"/>
      <c r="G118" s="331"/>
      <c r="H118" s="331"/>
      <c r="I118" s="307"/>
      <c r="J118" s="307"/>
      <c r="K118" s="340"/>
      <c r="L118" s="291"/>
      <c r="M118" s="291"/>
    </row>
    <row r="119" spans="1:13" s="2" customFormat="1" ht="28" customHeight="1">
      <c r="A119" s="311"/>
      <c r="B119" s="319"/>
      <c r="C119" s="320"/>
      <c r="D119" s="293"/>
      <c r="E119" s="322" t="s">
        <v>156</v>
      </c>
      <c r="F119" s="306"/>
      <c r="G119" s="331"/>
      <c r="H119" s="331"/>
      <c r="I119" s="307"/>
      <c r="J119" s="307"/>
      <c r="K119" s="340"/>
      <c r="L119" s="291"/>
      <c r="M119" s="291"/>
    </row>
    <row r="120" spans="1:13" s="2" customFormat="1" ht="28" customHeight="1">
      <c r="A120" s="311" t="s">
        <v>229</v>
      </c>
      <c r="B120" s="319">
        <v>40103</v>
      </c>
      <c r="C120" s="320" t="s">
        <v>139</v>
      </c>
      <c r="D120" s="293"/>
      <c r="E120" s="314" t="str">
        <f>VLOOKUP(B120,[15]Relatório!$A$1:$F$65536,2,)</f>
        <v>ESCAVAÇAO MANUAL DE VALAS PROF. 1 A 2 M</v>
      </c>
      <c r="F120" s="296" t="s">
        <v>978</v>
      </c>
      <c r="G120" s="327">
        <v>37.880000000000003</v>
      </c>
      <c r="H120" s="329">
        <f>ROUND(G120*(1+$M$3),2)</f>
        <v>47</v>
      </c>
      <c r="I120" s="298">
        <f>'[14]EST-QQ'!$F$6</f>
        <v>1.305724446648258</v>
      </c>
      <c r="J120" s="298"/>
      <c r="K120" s="339">
        <f t="shared" ref="K120:K122" si="59">ROUND(I120*H120,2)</f>
        <v>61.37</v>
      </c>
      <c r="L120" s="291"/>
      <c r="M120" s="291"/>
    </row>
    <row r="121" spans="1:13" s="2" customFormat="1" ht="28" customHeight="1">
      <c r="A121" s="311" t="s">
        <v>230</v>
      </c>
      <c r="B121" s="319">
        <v>41005</v>
      </c>
      <c r="C121" s="320" t="s">
        <v>139</v>
      </c>
      <c r="D121" s="293"/>
      <c r="E121" s="314" t="str">
        <f>VLOOKUP(B121,[15]Relatório!$A$1:$F$65536,2,)</f>
        <v>CARGA MECANIZADA</v>
      </c>
      <c r="F121" s="296" t="s">
        <v>978</v>
      </c>
      <c r="G121" s="327">
        <v>1.51</v>
      </c>
      <c r="H121" s="329">
        <f t="shared" ref="H121:H122" si="60">ROUND(G121*(1+$M$3),2)</f>
        <v>1.87</v>
      </c>
      <c r="I121" s="298">
        <f>(I120)*L122</f>
        <v>1.6974417806427355</v>
      </c>
      <c r="J121" s="298"/>
      <c r="K121" s="339">
        <f t="shared" si="59"/>
        <v>3.17</v>
      </c>
      <c r="L121" s="291"/>
      <c r="M121" s="291"/>
    </row>
    <row r="122" spans="1:13" s="2" customFormat="1" ht="28" customHeight="1">
      <c r="A122" s="311" t="s">
        <v>231</v>
      </c>
      <c r="B122" s="319">
        <v>41006</v>
      </c>
      <c r="C122" s="320" t="s">
        <v>139</v>
      </c>
      <c r="D122" s="293"/>
      <c r="E122" s="314" t="str">
        <f>VLOOKUP(B122,[15]Relatório!$A$1:$F$65536,2,)</f>
        <v>TRANSPORTE DE MATERIAL ESCAVADO M3.KM</v>
      </c>
      <c r="F122" s="296" t="str">
        <f>VLOOKUP(B122,[15]Relatório!$A$1:$F$65536,3,)</f>
        <v xml:space="preserve">m3km  </v>
      </c>
      <c r="G122" s="327">
        <v>2.67</v>
      </c>
      <c r="H122" s="329">
        <f t="shared" si="60"/>
        <v>3.31</v>
      </c>
      <c r="I122" s="298">
        <f>I121*J122</f>
        <v>6.6200229445066681</v>
      </c>
      <c r="J122" s="298">
        <f>'DT1'!K8</f>
        <v>3.9</v>
      </c>
      <c r="K122" s="339">
        <f t="shared" si="59"/>
        <v>21.91</v>
      </c>
      <c r="L122" s="291">
        <v>1.3</v>
      </c>
      <c r="M122" s="291" t="s">
        <v>58</v>
      </c>
    </row>
    <row r="123" spans="1:13" s="2" customFormat="1" ht="28" customHeight="1">
      <c r="A123" s="311" t="s">
        <v>232</v>
      </c>
      <c r="B123" s="319">
        <v>101620</v>
      </c>
      <c r="C123" s="320" t="s">
        <v>142</v>
      </c>
      <c r="D123" s="293"/>
      <c r="E123" s="314" t="str">
        <f>IFERROR(VLOOKUP(B123,[12]planilhanull!$G$1:$K$65536,2,0),VLOOKUP(B123,[13]sheet1!$A$1:$E$65536,2,0))</f>
        <v>PREPARO DE FUNDO DE VALA COM LARGURA MAIOR OU IGUAL A 1,5 M E MENOR QUE 2,5 M, COM CAMADA DE AREIA, LANÇAMENTO MANUAL. AF_08/2020</v>
      </c>
      <c r="F123" s="296" t="s">
        <v>978</v>
      </c>
      <c r="G123" s="327">
        <v>254.8</v>
      </c>
      <c r="H123" s="329">
        <f>ROUND(G123*(1+$M$3),2)</f>
        <v>316.16000000000003</v>
      </c>
      <c r="I123" s="298">
        <f>'[14]EST-QQ'!$H$6</f>
        <v>0.65286222332412902</v>
      </c>
      <c r="J123" s="298"/>
      <c r="K123" s="339">
        <f t="shared" ref="K123:K125" si="61">ROUND(I123*H123,2)</f>
        <v>206.41</v>
      </c>
      <c r="L123" s="291"/>
      <c r="M123" s="291"/>
    </row>
    <row r="124" spans="1:13" s="2" customFormat="1" ht="28" customHeight="1">
      <c r="A124" s="311" t="s">
        <v>233</v>
      </c>
      <c r="B124" s="319">
        <v>101621</v>
      </c>
      <c r="C124" s="320" t="s">
        <v>142</v>
      </c>
      <c r="D124" s="293"/>
      <c r="E124" s="314" t="str">
        <f>IFERROR(VLOOKUP(B124,[12]planilhanull!$G$1:$K$65536,2,0),VLOOKUP(B124,[13]sheet1!$A$1:$E$65536,2,0))</f>
        <v>PREPARO DE FUNDO DE VALA COM LARGURA MAIOR OU IGUAL A 1,5 M E MENOR QUE 2,5 M, COM CAMADA DE BRITA, LANÇAMENTO MANUAL. AF_08/2020</v>
      </c>
      <c r="F124" s="296" t="s">
        <v>978</v>
      </c>
      <c r="G124" s="327">
        <v>247.54</v>
      </c>
      <c r="H124" s="329">
        <f t="shared" ref="H124:H125" si="62">ROUND(G124*(1+$M$3),2)</f>
        <v>307.14999999999998</v>
      </c>
      <c r="I124" s="298">
        <f>'[14]EST-QQ'!$G$6</f>
        <v>0.65286222332412902</v>
      </c>
      <c r="J124" s="298"/>
      <c r="K124" s="339">
        <f t="shared" si="61"/>
        <v>200.53</v>
      </c>
      <c r="L124" s="291"/>
      <c r="M124" s="291"/>
    </row>
    <row r="125" spans="1:13" s="2" customFormat="1" ht="28" customHeight="1">
      <c r="A125" s="311" t="s">
        <v>234</v>
      </c>
      <c r="B125" s="319">
        <v>97914</v>
      </c>
      <c r="C125" s="320" t="s">
        <v>142</v>
      </c>
      <c r="D125" s="293"/>
      <c r="E125" s="314" t="str">
        <f>IFERROR(VLOOKUP(B125,[12]planilhanull!$G$1:$K$65536,2,0),VLOOKUP(B125,[13]sheet1!$A$1:$E$65536,2,0))</f>
        <v>TRANSPORTE COM CAMINHÃO BASCULANTE DE 6 M³, EM VIA URBANA PAVIMENTADA, DMT ATÉ 30 KM (UNIDADE: M3XKM). AF_07/2020</v>
      </c>
      <c r="F125" s="296" t="str">
        <f>LOWER(IFERROR(VLOOKUP(B125,[12]planilhanull!$G$1:$K$65536,3,0),VLOOKUP(B125,[13]sheet1!$A$1:$E$65536,3,0)))</f>
        <v>m3xkm</v>
      </c>
      <c r="G125" s="327">
        <v>2.99</v>
      </c>
      <c r="H125" s="329">
        <f t="shared" si="62"/>
        <v>3.71</v>
      </c>
      <c r="I125" s="323">
        <f>1.1*(I124+I123)*J125</f>
        <v>23.268009639271959</v>
      </c>
      <c r="J125" s="298">
        <f>'DT1'!K14</f>
        <v>16.2</v>
      </c>
      <c r="K125" s="339">
        <f t="shared" si="61"/>
        <v>86.32</v>
      </c>
      <c r="L125" s="291"/>
      <c r="M125" s="291"/>
    </row>
    <row r="126" spans="1:13" s="2" customFormat="1" ht="28" customHeight="1">
      <c r="A126" s="311"/>
      <c r="B126" s="319"/>
      <c r="C126" s="320"/>
      <c r="D126" s="293"/>
      <c r="E126" s="322" t="s">
        <v>157</v>
      </c>
      <c r="F126" s="306"/>
      <c r="G126" s="331"/>
      <c r="H126" s="331"/>
      <c r="I126" s="307"/>
      <c r="J126" s="307"/>
      <c r="K126" s="340"/>
      <c r="L126" s="291"/>
      <c r="M126" s="291"/>
    </row>
    <row r="127" spans="1:13" s="2" customFormat="1" ht="28" customHeight="1">
      <c r="A127" s="311" t="s">
        <v>235</v>
      </c>
      <c r="B127" s="319">
        <v>40103</v>
      </c>
      <c r="C127" s="320" t="s">
        <v>139</v>
      </c>
      <c r="D127" s="293"/>
      <c r="E127" s="314" t="str">
        <f>VLOOKUP(B127,[15]Relatório!$A$1:$F$65536,2,)</f>
        <v>ESCAVAÇAO MANUAL DE VALAS PROF. 1 A 2 M</v>
      </c>
      <c r="F127" s="296" t="s">
        <v>978</v>
      </c>
      <c r="G127" s="327">
        <v>37.880000000000003</v>
      </c>
      <c r="H127" s="329">
        <f t="shared" ref="H127:H132" si="63">ROUND(G127*(1+$M$3),2)</f>
        <v>47</v>
      </c>
      <c r="I127" s="298">
        <f>'[14]EST-QQ'!$F$10</f>
        <v>0.14726215563702155</v>
      </c>
      <c r="J127" s="298"/>
      <c r="K127" s="339">
        <f t="shared" ref="K127:K192" si="64">ROUND(I127*H127,2)</f>
        <v>6.92</v>
      </c>
      <c r="L127" s="291"/>
      <c r="M127" s="291"/>
    </row>
    <row r="128" spans="1:13" s="2" customFormat="1" ht="28" customHeight="1">
      <c r="A128" s="311" t="s">
        <v>236</v>
      </c>
      <c r="B128" s="319">
        <v>41005</v>
      </c>
      <c r="C128" s="320" t="s">
        <v>139</v>
      </c>
      <c r="D128" s="293"/>
      <c r="E128" s="314" t="str">
        <f>VLOOKUP(B128,[15]Relatório!$A$1:$F$65536,2,)</f>
        <v>CARGA MECANIZADA</v>
      </c>
      <c r="F128" s="296" t="s">
        <v>978</v>
      </c>
      <c r="G128" s="327">
        <v>1.51</v>
      </c>
      <c r="H128" s="329">
        <f t="shared" si="63"/>
        <v>1.87</v>
      </c>
      <c r="I128" s="298">
        <f>(I127)*L129</f>
        <v>0.19144080232812802</v>
      </c>
      <c r="J128" s="298"/>
      <c r="K128" s="339">
        <f t="shared" si="64"/>
        <v>0.36</v>
      </c>
      <c r="L128" s="291"/>
      <c r="M128" s="291"/>
    </row>
    <row r="129" spans="1:13" s="2" customFormat="1" ht="28" customHeight="1">
      <c r="A129" s="311" t="s">
        <v>237</v>
      </c>
      <c r="B129" s="319">
        <v>41006</v>
      </c>
      <c r="C129" s="320" t="s">
        <v>139</v>
      </c>
      <c r="D129" s="293"/>
      <c r="E129" s="314" t="str">
        <f>VLOOKUP(B129,[15]Relatório!$A$1:$F$65536,2,)</f>
        <v>TRANSPORTE DE MATERIAL ESCAVADO M3.KM</v>
      </c>
      <c r="F129" s="296" t="str">
        <f>VLOOKUP(B129,[15]Relatório!$A$1:$F$65536,3,)</f>
        <v xml:space="preserve">m3km  </v>
      </c>
      <c r="G129" s="327">
        <v>2.67</v>
      </c>
      <c r="H129" s="329">
        <f t="shared" si="63"/>
        <v>3.31</v>
      </c>
      <c r="I129" s="298">
        <f>I128*J129</f>
        <v>0.7466191290796993</v>
      </c>
      <c r="J129" s="298">
        <f>'DT1'!K8</f>
        <v>3.9</v>
      </c>
      <c r="K129" s="339">
        <f t="shared" si="64"/>
        <v>2.4700000000000002</v>
      </c>
      <c r="L129" s="291">
        <v>1.3</v>
      </c>
      <c r="M129" s="291" t="s">
        <v>58</v>
      </c>
    </row>
    <row r="130" spans="1:13" s="2" customFormat="1" ht="28" customHeight="1">
      <c r="A130" s="311" t="s">
        <v>238</v>
      </c>
      <c r="B130" s="319">
        <v>50301</v>
      </c>
      <c r="C130" s="320" t="s">
        <v>139</v>
      </c>
      <c r="D130" s="293"/>
      <c r="E130" s="314" t="str">
        <f>VLOOKUP(B130,[15]Relatório!$A$1:$F$65536,2,)</f>
        <v>ESTACA A TRADO DIAM.25 CM SEM FERRO</v>
      </c>
      <c r="F130" s="296" t="s">
        <v>980</v>
      </c>
      <c r="G130" s="327">
        <v>44.33</v>
      </c>
      <c r="H130" s="329">
        <f t="shared" si="63"/>
        <v>55</v>
      </c>
      <c r="I130" s="298">
        <f>'[14]EST-QQ'!$D$10</f>
        <v>3</v>
      </c>
      <c r="J130" s="298"/>
      <c r="K130" s="339">
        <f t="shared" si="64"/>
        <v>165</v>
      </c>
      <c r="L130" s="291"/>
      <c r="M130" s="291"/>
    </row>
    <row r="131" spans="1:13" s="2" customFormat="1" ht="28" customHeight="1">
      <c r="A131" s="311" t="s">
        <v>239</v>
      </c>
      <c r="B131" s="319">
        <v>52014</v>
      </c>
      <c r="C131" s="320" t="s">
        <v>139</v>
      </c>
      <c r="D131" s="293"/>
      <c r="E131" s="314" t="str">
        <f>VLOOKUP(B131,[15]Relatório!$A$1:$F$65536,2,)</f>
        <v>ACO CA-60 - 5,0 MM - (OBRAS CIVIS)</v>
      </c>
      <c r="F131" s="296" t="s">
        <v>981</v>
      </c>
      <c r="G131" s="327">
        <v>13.55</v>
      </c>
      <c r="H131" s="329">
        <f t="shared" si="63"/>
        <v>16.809999999999999</v>
      </c>
      <c r="I131" s="298">
        <f>'[14]EST-QQ'!$I$15</f>
        <v>2.6043600000000002</v>
      </c>
      <c r="J131" s="298"/>
      <c r="K131" s="339">
        <f t="shared" si="64"/>
        <v>43.78</v>
      </c>
      <c r="L131" s="291"/>
      <c r="M131" s="291"/>
    </row>
    <row r="132" spans="1:13" s="2" customFormat="1" ht="28" customHeight="1">
      <c r="A132" s="311" t="s">
        <v>240</v>
      </c>
      <c r="B132" s="319">
        <v>52004</v>
      </c>
      <c r="C132" s="320" t="s">
        <v>139</v>
      </c>
      <c r="D132" s="293"/>
      <c r="E132" s="314" t="str">
        <f>VLOOKUP(B132,[15]Relatório!$A$1:$F$65536,2,)</f>
        <v>ACO CA 50-A - 8,0 MM (5/16") - (OBRAS CIVIS)</v>
      </c>
      <c r="F132" s="296" t="s">
        <v>981</v>
      </c>
      <c r="G132" s="327">
        <v>10.96</v>
      </c>
      <c r="H132" s="329">
        <f t="shared" si="63"/>
        <v>13.6</v>
      </c>
      <c r="I132" s="298">
        <f>'[14]EST-QQ'!$I$16</f>
        <v>0.93508800000000003</v>
      </c>
      <c r="J132" s="298"/>
      <c r="K132" s="339">
        <f t="shared" si="64"/>
        <v>12.72</v>
      </c>
      <c r="L132" s="291"/>
      <c r="M132" s="291"/>
    </row>
    <row r="133" spans="1:13" s="2" customFormat="1" ht="28" customHeight="1">
      <c r="A133" s="311"/>
      <c r="B133" s="319"/>
      <c r="C133" s="320"/>
      <c r="D133" s="293"/>
      <c r="E133" s="322" t="s">
        <v>158</v>
      </c>
      <c r="F133" s="306"/>
      <c r="G133" s="331"/>
      <c r="H133" s="331"/>
      <c r="I133" s="307"/>
      <c r="J133" s="307"/>
      <c r="K133" s="340"/>
      <c r="L133" s="291"/>
      <c r="M133" s="291"/>
    </row>
    <row r="134" spans="1:13" s="2" customFormat="1" ht="28" customHeight="1">
      <c r="A134" s="311" t="s">
        <v>241</v>
      </c>
      <c r="B134" s="319">
        <v>50901</v>
      </c>
      <c r="C134" s="320" t="s">
        <v>139</v>
      </c>
      <c r="D134" s="293"/>
      <c r="E134" s="314" t="str">
        <f>VLOOKUP(B134,[15]Relatório!$A$1:$F$65536,2,)</f>
        <v>ESCAVACAO MANUAL DE VALAS (SAPATAS/BLOCOS)</v>
      </c>
      <c r="F134" s="296" t="s">
        <v>978</v>
      </c>
      <c r="G134" s="327">
        <v>37.880000000000003</v>
      </c>
      <c r="H134" s="329">
        <f t="shared" ref="H134:H142" si="65">ROUND(G134*(1+$M$3),2)</f>
        <v>47</v>
      </c>
      <c r="I134" s="298">
        <f>'[14]EST-QQ'!$M$26</f>
        <v>6.4849999999999994</v>
      </c>
      <c r="J134" s="298"/>
      <c r="K134" s="339">
        <f t="shared" si="64"/>
        <v>304.8</v>
      </c>
      <c r="L134" s="291"/>
      <c r="M134" s="291"/>
    </row>
    <row r="135" spans="1:13" s="2" customFormat="1" ht="28" customHeight="1">
      <c r="A135" s="311" t="s">
        <v>242</v>
      </c>
      <c r="B135" s="319">
        <v>50905</v>
      </c>
      <c r="C135" s="320" t="s">
        <v>139</v>
      </c>
      <c r="D135" s="293"/>
      <c r="E135" s="314" t="str">
        <f>VLOOKUP(B135,[15]Relatório!$A$1:$F$65536,2,)</f>
        <v>REATERRO COM APILOAMENTO MECÂNICO (BLOCOS/SAPATAS)</v>
      </c>
      <c r="F135" s="296" t="s">
        <v>978</v>
      </c>
      <c r="G135" s="327">
        <v>3.35</v>
      </c>
      <c r="H135" s="329">
        <f>ROUND(G135*(1+$M$3),2)</f>
        <v>4.16</v>
      </c>
      <c r="I135" s="298">
        <f>'[14]EST-QQ'!$N$26</f>
        <v>5.1574001928893205</v>
      </c>
      <c r="J135" s="298"/>
      <c r="K135" s="339">
        <f>ROUND(I135*H135,2)</f>
        <v>21.45</v>
      </c>
      <c r="L135" s="291"/>
      <c r="M135" s="291"/>
    </row>
    <row r="136" spans="1:13" s="2" customFormat="1" ht="28" customHeight="1">
      <c r="A136" s="311" t="s">
        <v>243</v>
      </c>
      <c r="B136" s="319">
        <v>41005</v>
      </c>
      <c r="C136" s="320" t="s">
        <v>139</v>
      </c>
      <c r="D136" s="293"/>
      <c r="E136" s="314" t="str">
        <f>VLOOKUP(B136,[15]Relatório!$A$1:$F$65536,2,)</f>
        <v>CARGA MECANIZADA</v>
      </c>
      <c r="F136" s="296" t="s">
        <v>978</v>
      </c>
      <c r="G136" s="327">
        <v>1.51</v>
      </c>
      <c r="H136" s="329">
        <f>ROUND(G136*(1+$M$3),2)</f>
        <v>1.87</v>
      </c>
      <c r="I136" s="298">
        <f>(I134-I135)*L137</f>
        <v>1.7258797492438827</v>
      </c>
      <c r="J136" s="298"/>
      <c r="K136" s="339">
        <f>ROUND(I136*H136,2)</f>
        <v>3.23</v>
      </c>
      <c r="L136" s="291"/>
      <c r="M136" s="291"/>
    </row>
    <row r="137" spans="1:13" s="2" customFormat="1" ht="28" customHeight="1">
      <c r="A137" s="311" t="s">
        <v>244</v>
      </c>
      <c r="B137" s="319">
        <v>41006</v>
      </c>
      <c r="C137" s="320" t="s">
        <v>139</v>
      </c>
      <c r="D137" s="293"/>
      <c r="E137" s="314" t="str">
        <f>VLOOKUP(B137,[15]Relatório!$A$1:$F$65536,2,)</f>
        <v>TRANSPORTE DE MATERIAL ESCAVADO M3.KM</v>
      </c>
      <c r="F137" s="296" t="str">
        <f>VLOOKUP(B137,[15]Relatório!$A$1:$F$65536,3,)</f>
        <v xml:space="preserve">m3km  </v>
      </c>
      <c r="G137" s="327">
        <v>2.67</v>
      </c>
      <c r="H137" s="329">
        <f>ROUND(G137*(1+$M$3),2)</f>
        <v>3.31</v>
      </c>
      <c r="I137" s="298">
        <f>I136*J137</f>
        <v>6.7309310220511422</v>
      </c>
      <c r="J137" s="298">
        <f>'DT1'!K8</f>
        <v>3.9</v>
      </c>
      <c r="K137" s="339">
        <f>ROUND(I137*H137,2)</f>
        <v>22.28</v>
      </c>
      <c r="L137" s="291">
        <v>1.3</v>
      </c>
      <c r="M137" s="291" t="s">
        <v>58</v>
      </c>
    </row>
    <row r="138" spans="1:13" s="2" customFormat="1" ht="28" customHeight="1">
      <c r="A138" s="311" t="s">
        <v>245</v>
      </c>
      <c r="B138" s="319">
        <v>51009</v>
      </c>
      <c r="C138" s="320" t="s">
        <v>139</v>
      </c>
      <c r="D138" s="293"/>
      <c r="E138" s="314" t="str">
        <f>VLOOKUP(B138,[15]Relatório!$A$1:$F$65536,2,)</f>
        <v>FORMA TABUA PINHO PARA FUNDACOES U=3V - (OBRAS CIVIS)</v>
      </c>
      <c r="F138" s="296" t="s">
        <v>1041</v>
      </c>
      <c r="G138" s="327">
        <v>71.77</v>
      </c>
      <c r="H138" s="329">
        <f t="shared" si="65"/>
        <v>89.05</v>
      </c>
      <c r="I138" s="298">
        <f>'[14]EST-QQ'!$K$26</f>
        <v>9.4394480000000005</v>
      </c>
      <c r="J138" s="298"/>
      <c r="K138" s="339">
        <f t="shared" si="64"/>
        <v>840.58</v>
      </c>
      <c r="L138" s="291"/>
      <c r="M138" s="291"/>
    </row>
    <row r="139" spans="1:13" s="2" customFormat="1" ht="28" customHeight="1">
      <c r="A139" s="311" t="s">
        <v>246</v>
      </c>
      <c r="B139" s="319">
        <v>51035</v>
      </c>
      <c r="C139" s="320" t="s">
        <v>139</v>
      </c>
      <c r="D139" s="293"/>
      <c r="E139" s="314" t="str">
        <f>VLOOKUP(B139,[15]Relatório!$A$1:$F$65536,2,)</f>
        <v>CONCRETO USINADO BOMBEÁVEL FCK=20 MPA (O.C.)</v>
      </c>
      <c r="F139" s="296" t="s">
        <v>978</v>
      </c>
      <c r="G139" s="327">
        <v>558.14</v>
      </c>
      <c r="H139" s="329">
        <f t="shared" si="65"/>
        <v>692.54</v>
      </c>
      <c r="I139" s="298">
        <f>'[14]EST-QQ'!$J$26</f>
        <v>1.1747198071106792</v>
      </c>
      <c r="J139" s="298"/>
      <c r="K139" s="339">
        <f t="shared" si="64"/>
        <v>813.54</v>
      </c>
      <c r="L139" s="291"/>
      <c r="M139" s="291"/>
    </row>
    <row r="140" spans="1:13" s="2" customFormat="1" ht="28" customHeight="1">
      <c r="A140" s="311" t="s">
        <v>247</v>
      </c>
      <c r="B140" s="319">
        <v>51026</v>
      </c>
      <c r="C140" s="320" t="s">
        <v>139</v>
      </c>
      <c r="D140" s="293"/>
      <c r="E140" s="314" t="str">
        <f>VLOOKUP(B140,[15]Relatório!$A$1:$F$65536,2,)</f>
        <v>LANÇAMENTO/APLICAÇÃO/ADENSAMENTO DE CONCRETO EM FUNDAÇÃO- (O.C.)</v>
      </c>
      <c r="F140" s="296" t="s">
        <v>978</v>
      </c>
      <c r="G140" s="327">
        <v>35.1</v>
      </c>
      <c r="H140" s="329">
        <f t="shared" si="65"/>
        <v>43.55</v>
      </c>
      <c r="I140" s="298">
        <f>I139</f>
        <v>1.1747198071106792</v>
      </c>
      <c r="J140" s="298"/>
      <c r="K140" s="339">
        <f t="shared" si="64"/>
        <v>51.16</v>
      </c>
      <c r="L140" s="291"/>
      <c r="M140" s="291"/>
    </row>
    <row r="141" spans="1:13" s="2" customFormat="1" ht="28" customHeight="1">
      <c r="A141" s="311" t="s">
        <v>248</v>
      </c>
      <c r="B141" s="319">
        <v>51024</v>
      </c>
      <c r="C141" s="320" t="s">
        <v>139</v>
      </c>
      <c r="D141" s="293"/>
      <c r="E141" s="314" t="str">
        <f>VLOOKUP(B141,[15]Relatório!$A$1:$F$65536,2,)</f>
        <v>PREPARO COM BETONEIRA E TRANSPORTE MANUAL DE CONCRETO PARA LASTRO  - (O.C.)</v>
      </c>
      <c r="F141" s="296" t="s">
        <v>978</v>
      </c>
      <c r="G141" s="327">
        <v>451.78</v>
      </c>
      <c r="H141" s="329">
        <f t="shared" si="65"/>
        <v>560.57000000000005</v>
      </c>
      <c r="I141" s="298">
        <f>'[14]EST-QQ'!$L$26</f>
        <v>0.32425000000000004</v>
      </c>
      <c r="J141" s="298"/>
      <c r="K141" s="339">
        <f t="shared" si="64"/>
        <v>181.76</v>
      </c>
      <c r="L141" s="291"/>
      <c r="M141" s="291"/>
    </row>
    <row r="142" spans="1:13" s="2" customFormat="1" ht="28" customHeight="1">
      <c r="A142" s="311" t="s">
        <v>249</v>
      </c>
      <c r="B142" s="319">
        <v>52004</v>
      </c>
      <c r="C142" s="320" t="s">
        <v>139</v>
      </c>
      <c r="D142" s="293"/>
      <c r="E142" s="314" t="str">
        <f>VLOOKUP(B142,[15]Relatório!$A$1:$F$65536,2,)</f>
        <v>ACO CA 50-A - 8,0 MM (5/16") - (OBRAS CIVIS)</v>
      </c>
      <c r="F142" s="296" t="s">
        <v>981</v>
      </c>
      <c r="G142" s="327">
        <v>10.96</v>
      </c>
      <c r="H142" s="329">
        <f t="shared" si="65"/>
        <v>13.6</v>
      </c>
      <c r="I142" s="298">
        <f>'[14]EST-QQ'!$I$33</f>
        <v>36.270053600000004</v>
      </c>
      <c r="J142" s="298"/>
      <c r="K142" s="339">
        <f t="shared" ref="K142" si="66">ROUND(I142*H142,2)</f>
        <v>493.27</v>
      </c>
      <c r="L142" s="291"/>
      <c r="M142" s="291"/>
    </row>
    <row r="143" spans="1:13" s="2" customFormat="1" ht="28" customHeight="1">
      <c r="A143" s="311"/>
      <c r="B143" s="319"/>
      <c r="C143" s="320"/>
      <c r="D143" s="293"/>
      <c r="E143" s="322" t="s">
        <v>159</v>
      </c>
      <c r="F143" s="306"/>
      <c r="G143" s="332"/>
      <c r="H143" s="331"/>
      <c r="I143" s="307"/>
      <c r="J143" s="307"/>
      <c r="K143" s="340"/>
      <c r="L143" s="291"/>
      <c r="M143" s="291"/>
    </row>
    <row r="144" spans="1:13" s="2" customFormat="1" ht="28" customHeight="1">
      <c r="A144" s="311" t="s">
        <v>250</v>
      </c>
      <c r="B144" s="319">
        <v>50901</v>
      </c>
      <c r="C144" s="320" t="s">
        <v>139</v>
      </c>
      <c r="D144" s="293"/>
      <c r="E144" s="314" t="str">
        <f>VLOOKUP(B144,[15]Relatório!$A$1:$F$65536,2,)</f>
        <v>ESCAVACAO MANUAL DE VALAS (SAPATAS/BLOCOS)</v>
      </c>
      <c r="F144" s="296" t="s">
        <v>978</v>
      </c>
      <c r="G144" s="327">
        <v>37.880000000000003</v>
      </c>
      <c r="H144" s="329">
        <f t="shared" ref="H144:H153" si="67">ROUND(G144*(1+$M$3),2)</f>
        <v>47</v>
      </c>
      <c r="I144" s="298">
        <f>'[14]EST-QQ'!$E$45</f>
        <v>0.84428400000000003</v>
      </c>
      <c r="J144" s="298"/>
      <c r="K144" s="339">
        <f t="shared" si="64"/>
        <v>39.68</v>
      </c>
      <c r="L144" s="291"/>
      <c r="M144" s="291"/>
    </row>
    <row r="145" spans="1:13" s="2" customFormat="1" ht="28" customHeight="1">
      <c r="A145" s="311" t="s">
        <v>251</v>
      </c>
      <c r="B145" s="319">
        <v>41005</v>
      </c>
      <c r="C145" s="320" t="s">
        <v>139</v>
      </c>
      <c r="D145" s="293"/>
      <c r="E145" s="314" t="str">
        <f>VLOOKUP(B145,[15]Relatório!$A$1:$F$65536,2,)</f>
        <v>CARGA MECANIZADA</v>
      </c>
      <c r="F145" s="296" t="s">
        <v>978</v>
      </c>
      <c r="G145" s="327">
        <v>1.51</v>
      </c>
      <c r="H145" s="329">
        <f t="shared" si="67"/>
        <v>1.87</v>
      </c>
      <c r="I145" s="298">
        <f>(I144)*L146</f>
        <v>1.0975692000000001</v>
      </c>
      <c r="J145" s="298"/>
      <c r="K145" s="339">
        <f t="shared" si="64"/>
        <v>2.0499999999999998</v>
      </c>
      <c r="L145" s="291"/>
      <c r="M145" s="291"/>
    </row>
    <row r="146" spans="1:13" s="2" customFormat="1" ht="28" customHeight="1">
      <c r="A146" s="311" t="s">
        <v>252</v>
      </c>
      <c r="B146" s="319">
        <v>41006</v>
      </c>
      <c r="C146" s="320" t="s">
        <v>139</v>
      </c>
      <c r="D146" s="293"/>
      <c r="E146" s="314" t="str">
        <f>VLOOKUP(B146,[15]Relatório!$A$1:$F$65536,2,)</f>
        <v>TRANSPORTE DE MATERIAL ESCAVADO M3.KM</v>
      </c>
      <c r="F146" s="296" t="str">
        <f>VLOOKUP(B146,[15]Relatório!$A$1:$F$65536,3,)</f>
        <v xml:space="preserve">m3km  </v>
      </c>
      <c r="G146" s="327">
        <v>2.67</v>
      </c>
      <c r="H146" s="329">
        <f t="shared" si="67"/>
        <v>3.31</v>
      </c>
      <c r="I146" s="298">
        <f>I145*J146</f>
        <v>4.2805198800000008</v>
      </c>
      <c r="J146" s="298">
        <f>'DT1'!K8</f>
        <v>3.9</v>
      </c>
      <c r="K146" s="339">
        <f t="shared" si="64"/>
        <v>14.17</v>
      </c>
      <c r="L146" s="291">
        <v>1.3</v>
      </c>
      <c r="M146" s="291" t="s">
        <v>58</v>
      </c>
    </row>
    <row r="147" spans="1:13" s="2" customFormat="1" ht="28" customHeight="1">
      <c r="A147" s="311" t="s">
        <v>253</v>
      </c>
      <c r="B147" s="319">
        <v>51009</v>
      </c>
      <c r="C147" s="320" t="s">
        <v>139</v>
      </c>
      <c r="D147" s="293"/>
      <c r="E147" s="314" t="str">
        <f>VLOOKUP(B147,[15]Relatório!$A$1:$F$65536,2,)</f>
        <v>FORMA TABUA PINHO PARA FUNDACOES U=3V - (OBRAS CIVIS)</v>
      </c>
      <c r="F147" s="296" t="s">
        <v>1041</v>
      </c>
      <c r="G147" s="327">
        <v>71.77</v>
      </c>
      <c r="H147" s="329">
        <f t="shared" si="67"/>
        <v>89.05</v>
      </c>
      <c r="I147" s="298">
        <f>'[14]EST-QQ'!$F$45</f>
        <v>12.061199999999999</v>
      </c>
      <c r="J147" s="298"/>
      <c r="K147" s="339">
        <f t="shared" si="64"/>
        <v>1074.05</v>
      </c>
      <c r="L147" s="291"/>
      <c r="M147" s="291"/>
    </row>
    <row r="148" spans="1:13" s="2" customFormat="1" ht="28" customHeight="1">
      <c r="A148" s="311" t="s">
        <v>254</v>
      </c>
      <c r="B148" s="319">
        <v>51035</v>
      </c>
      <c r="C148" s="320" t="s">
        <v>139</v>
      </c>
      <c r="D148" s="293"/>
      <c r="E148" s="314" t="str">
        <f>VLOOKUP(B148,[15]Relatório!$A$1:$F$65536,2,)</f>
        <v>CONCRETO USINADO BOMBEÁVEL FCK=20 MPA (O.C.)</v>
      </c>
      <c r="F148" s="296" t="s">
        <v>978</v>
      </c>
      <c r="G148" s="327">
        <v>558.14</v>
      </c>
      <c r="H148" s="329">
        <f t="shared" si="67"/>
        <v>692.54</v>
      </c>
      <c r="I148" s="298">
        <f>'[14]EST-QQ'!$E$45</f>
        <v>0.84428400000000003</v>
      </c>
      <c r="J148" s="298"/>
      <c r="K148" s="339">
        <f t="shared" si="64"/>
        <v>584.70000000000005</v>
      </c>
      <c r="L148" s="291"/>
      <c r="M148" s="291"/>
    </row>
    <row r="149" spans="1:13" s="2" customFormat="1" ht="28" customHeight="1">
      <c r="A149" s="311" t="s">
        <v>255</v>
      </c>
      <c r="B149" s="319">
        <v>51026</v>
      </c>
      <c r="C149" s="320" t="s">
        <v>139</v>
      </c>
      <c r="D149" s="293"/>
      <c r="E149" s="314" t="str">
        <f>VLOOKUP(B149,[15]Relatório!$A$1:$F$65536,2,)</f>
        <v>LANÇAMENTO/APLICAÇÃO/ADENSAMENTO DE CONCRETO EM FUNDAÇÃO- (O.C.)</v>
      </c>
      <c r="F149" s="296" t="s">
        <v>978</v>
      </c>
      <c r="G149" s="327">
        <v>35.1</v>
      </c>
      <c r="H149" s="329">
        <f t="shared" si="67"/>
        <v>43.55</v>
      </c>
      <c r="I149" s="298">
        <f>I148</f>
        <v>0.84428400000000003</v>
      </c>
      <c r="J149" s="298"/>
      <c r="K149" s="339">
        <f t="shared" si="64"/>
        <v>36.770000000000003</v>
      </c>
      <c r="L149" s="291"/>
      <c r="M149" s="291"/>
    </row>
    <row r="150" spans="1:13" s="2" customFormat="1" ht="28" customHeight="1">
      <c r="A150" s="311" t="s">
        <v>256</v>
      </c>
      <c r="B150" s="319">
        <v>51024</v>
      </c>
      <c r="C150" s="320" t="s">
        <v>139</v>
      </c>
      <c r="D150" s="293"/>
      <c r="E150" s="314" t="str">
        <f>VLOOKUP(B150,[15]Relatório!$A$1:$F$65536,2,)</f>
        <v>PREPARO COM BETONEIRA E TRANSPORTE MANUAL DE CONCRETO PARA LASTRO  - (O.C.)</v>
      </c>
      <c r="F150" s="296" t="s">
        <v>978</v>
      </c>
      <c r="G150" s="327">
        <v>451.78</v>
      </c>
      <c r="H150" s="329">
        <f t="shared" si="67"/>
        <v>560.57000000000005</v>
      </c>
      <c r="I150" s="298">
        <f>'[14]EST-QQ'!$G$45</f>
        <v>0.14071400000000003</v>
      </c>
      <c r="J150" s="298"/>
      <c r="K150" s="339">
        <f t="shared" si="64"/>
        <v>78.88</v>
      </c>
      <c r="L150" s="291"/>
      <c r="M150" s="291"/>
    </row>
    <row r="151" spans="1:13" s="2" customFormat="1" ht="28" customHeight="1">
      <c r="A151" s="311" t="s">
        <v>469</v>
      </c>
      <c r="B151" s="319">
        <v>120902</v>
      </c>
      <c r="C151" s="320" t="s">
        <v>139</v>
      </c>
      <c r="D151" s="293"/>
      <c r="E151" s="314" t="str">
        <f>VLOOKUP(B151,[15]Relatório!$A$1:$F$65536,2,)</f>
        <v>IMPERMEABILIZACAO VIGAS BALDRAMES E=2,0 CM</v>
      </c>
      <c r="F151" s="296" t="s">
        <v>1041</v>
      </c>
      <c r="G151" s="327">
        <v>31.82</v>
      </c>
      <c r="H151" s="329">
        <f t="shared" si="67"/>
        <v>39.479999999999997</v>
      </c>
      <c r="I151" s="298">
        <f>I147</f>
        <v>12.061199999999999</v>
      </c>
      <c r="J151" s="298"/>
      <c r="K151" s="339">
        <f t="shared" si="64"/>
        <v>476.18</v>
      </c>
      <c r="L151" s="291"/>
      <c r="M151" s="291"/>
    </row>
    <row r="152" spans="1:13" s="2" customFormat="1" ht="28" customHeight="1">
      <c r="A152" s="311" t="s">
        <v>470</v>
      </c>
      <c r="B152" s="319">
        <v>52014</v>
      </c>
      <c r="C152" s="320" t="s">
        <v>139</v>
      </c>
      <c r="D152" s="293"/>
      <c r="E152" s="314" t="str">
        <f>VLOOKUP(B152,[15]Relatório!$A$1:$F$65536,2,)</f>
        <v>ACO CA-60 - 5,0 MM - (OBRAS CIVIS)</v>
      </c>
      <c r="F152" s="296" t="s">
        <v>981</v>
      </c>
      <c r="G152" s="327">
        <v>13.55</v>
      </c>
      <c r="H152" s="329">
        <f t="shared" si="67"/>
        <v>16.809999999999999</v>
      </c>
      <c r="I152" s="298">
        <f>SUM('[14]EST-QQ'!$I$48)</f>
        <v>18.640775999999999</v>
      </c>
      <c r="J152" s="298"/>
      <c r="K152" s="339">
        <f t="shared" ref="K152:K153" si="68">ROUND(I152*H152,2)</f>
        <v>313.35000000000002</v>
      </c>
      <c r="L152" s="291"/>
      <c r="M152" s="291"/>
    </row>
    <row r="153" spans="1:13" s="2" customFormat="1" ht="28" customHeight="1">
      <c r="A153" s="311" t="s">
        <v>471</v>
      </c>
      <c r="B153" s="319">
        <v>52003</v>
      </c>
      <c r="C153" s="320" t="s">
        <v>139</v>
      </c>
      <c r="D153" s="293"/>
      <c r="E153" s="314" t="str">
        <f>VLOOKUP(B153,[15]Relatório!$A$1:$F$65536,2,)</f>
        <v>ACO CA-50A - 6,3 MM (1/4") - (OBRAS CIVIS)</v>
      </c>
      <c r="F153" s="296" t="s">
        <v>981</v>
      </c>
      <c r="G153" s="327">
        <v>11.06</v>
      </c>
      <c r="H153" s="329">
        <f t="shared" si="67"/>
        <v>13.72</v>
      </c>
      <c r="I153" s="298">
        <f>SUM('[14]EST-QQ'!$I$49:$I$51)</f>
        <v>8.4950051999999996</v>
      </c>
      <c r="J153" s="298"/>
      <c r="K153" s="339">
        <f t="shared" si="68"/>
        <v>116.55</v>
      </c>
      <c r="L153" s="291"/>
      <c r="M153" s="291"/>
    </row>
    <row r="154" spans="1:13" s="2" customFormat="1" ht="28" customHeight="1">
      <c r="A154" s="311" t="s">
        <v>472</v>
      </c>
      <c r="B154" s="319">
        <v>52004</v>
      </c>
      <c r="C154" s="320" t="s">
        <v>139</v>
      </c>
      <c r="D154" s="293"/>
      <c r="E154" s="314" t="str">
        <f>VLOOKUP(B154,[15]Relatório!$A$1:$F$65536,2,)</f>
        <v>ACO CA 50-A - 8,0 MM (5/16") - (OBRAS CIVIS)</v>
      </c>
      <c r="F154" s="296" t="s">
        <v>981</v>
      </c>
      <c r="G154" s="327">
        <v>10.96</v>
      </c>
      <c r="H154" s="329">
        <f t="shared" ref="H154:H155" si="69">ROUND(G154*(1+$M$3),2)</f>
        <v>13.6</v>
      </c>
      <c r="I154" s="298">
        <f>SUM('[14]EST-QQ'!$I$52:$I$56)</f>
        <v>20.9564168</v>
      </c>
      <c r="J154" s="298"/>
      <c r="K154" s="339">
        <f t="shared" ref="K154:K155" si="70">ROUND(I154*H154,2)</f>
        <v>285.01</v>
      </c>
      <c r="L154" s="291"/>
      <c r="M154" s="291"/>
    </row>
    <row r="155" spans="1:13" s="2" customFormat="1" ht="28" customHeight="1">
      <c r="A155" s="311" t="s">
        <v>473</v>
      </c>
      <c r="B155" s="319">
        <v>52005</v>
      </c>
      <c r="C155" s="320" t="s">
        <v>139</v>
      </c>
      <c r="D155" s="293"/>
      <c r="E155" s="314" t="str">
        <f>VLOOKUP(B155,[15]Relatório!$A$1:$F$65536,2,)</f>
        <v>ACO CA-50A - 10,0 MM (3/8") - (OBRAS CIVIS)</v>
      </c>
      <c r="F155" s="296" t="s">
        <v>981</v>
      </c>
      <c r="G155" s="327">
        <v>10.72</v>
      </c>
      <c r="H155" s="329">
        <f t="shared" si="69"/>
        <v>13.3</v>
      </c>
      <c r="I155" s="298">
        <f>SUM('[14]EST-QQ'!$I$57)</f>
        <v>6.9906100000000011</v>
      </c>
      <c r="J155" s="298"/>
      <c r="K155" s="339">
        <f t="shared" si="70"/>
        <v>92.98</v>
      </c>
      <c r="L155" s="291"/>
      <c r="M155" s="291"/>
    </row>
    <row r="156" spans="1:13" s="2" customFormat="1" ht="28" customHeight="1">
      <c r="A156" s="311" t="s">
        <v>257</v>
      </c>
      <c r="B156" s="319"/>
      <c r="C156" s="320"/>
      <c r="D156" s="293"/>
      <c r="E156" s="321" t="s">
        <v>160</v>
      </c>
      <c r="F156" s="306"/>
      <c r="G156" s="332"/>
      <c r="H156" s="331"/>
      <c r="I156" s="307"/>
      <c r="J156" s="307"/>
      <c r="K156" s="340"/>
      <c r="L156" s="291"/>
      <c r="M156" s="291"/>
    </row>
    <row r="157" spans="1:13" s="2" customFormat="1" ht="28" customHeight="1">
      <c r="A157" s="311" t="s">
        <v>258</v>
      </c>
      <c r="B157" s="319">
        <v>60105</v>
      </c>
      <c r="C157" s="320" t="s">
        <v>139</v>
      </c>
      <c r="D157" s="293"/>
      <c r="E157" s="314" t="str">
        <f>VLOOKUP(B157,[15]Relatório!$A$1:$F$65536,2,)</f>
        <v>ANDAIME METALICO FACHADEIRO (ALUGUEL/MES)</v>
      </c>
      <c r="F157" s="296" t="s">
        <v>1041</v>
      </c>
      <c r="G157" s="327">
        <v>9.34</v>
      </c>
      <c r="H157" s="329">
        <f>ROUND(G157*(1+$M$3),2)</f>
        <v>11.59</v>
      </c>
      <c r="I157" s="298">
        <f>'[14]EST-QQ'!$C$119</f>
        <v>12.3939</v>
      </c>
      <c r="J157" s="298"/>
      <c r="K157" s="339">
        <f t="shared" si="64"/>
        <v>143.65</v>
      </c>
      <c r="L157" s="291"/>
      <c r="M157" s="291"/>
    </row>
    <row r="158" spans="1:13" s="2" customFormat="1" ht="28" customHeight="1">
      <c r="A158" s="311"/>
      <c r="B158" s="319"/>
      <c r="C158" s="320"/>
      <c r="D158" s="293"/>
      <c r="E158" s="322" t="s">
        <v>161</v>
      </c>
      <c r="F158" s="306"/>
      <c r="G158" s="332"/>
      <c r="H158" s="331"/>
      <c r="I158" s="307"/>
      <c r="J158" s="307"/>
      <c r="K158" s="340"/>
      <c r="L158" s="291"/>
      <c r="M158" s="291"/>
    </row>
    <row r="159" spans="1:13" s="2" customFormat="1" ht="28" customHeight="1">
      <c r="A159" s="311" t="s">
        <v>259</v>
      </c>
      <c r="B159" s="319">
        <v>60208</v>
      </c>
      <c r="C159" s="320" t="s">
        <v>139</v>
      </c>
      <c r="D159" s="293"/>
      <c r="E159" s="314" t="str">
        <f>VLOOKUP(B159,[15]Relatório!$A$1:$F$65536,2,)</f>
        <v>FORMA CHAPA DE COMPENSADO RESINADO 12MM-VIGA/PILAR U=3V - (OBRAS CIVIS)</v>
      </c>
      <c r="F159" s="296" t="s">
        <v>1041</v>
      </c>
      <c r="G159" s="327">
        <v>90.27</v>
      </c>
      <c r="H159" s="329">
        <f t="shared" ref="H159:H161" si="71">ROUND(G159*(1+$M$3),2)</f>
        <v>112.01</v>
      </c>
      <c r="I159" s="298">
        <f>'[14]EST-QQ'!$G$97</f>
        <v>24.432000000000002</v>
      </c>
      <c r="J159" s="298"/>
      <c r="K159" s="339">
        <f t="shared" si="64"/>
        <v>2736.63</v>
      </c>
      <c r="L159" s="291"/>
      <c r="M159" s="291"/>
    </row>
    <row r="160" spans="1:13" s="2" customFormat="1" ht="28" customHeight="1">
      <c r="A160" s="311" t="s">
        <v>260</v>
      </c>
      <c r="B160" s="319">
        <v>51035</v>
      </c>
      <c r="C160" s="320" t="s">
        <v>139</v>
      </c>
      <c r="D160" s="293"/>
      <c r="E160" s="314" t="str">
        <f>VLOOKUP(B160,[15]Relatório!$A$1:$F$65536,2,)</f>
        <v>CONCRETO USINADO BOMBEÁVEL FCK=20 MPA (O.C.)</v>
      </c>
      <c r="F160" s="296" t="s">
        <v>978</v>
      </c>
      <c r="G160" s="327">
        <v>558.14</v>
      </c>
      <c r="H160" s="329">
        <f t="shared" si="71"/>
        <v>692.54</v>
      </c>
      <c r="I160" s="298">
        <f>'[14]EST-QQ'!$F$97</f>
        <v>1.0640399999999999</v>
      </c>
      <c r="J160" s="298"/>
      <c r="K160" s="339">
        <f t="shared" si="64"/>
        <v>736.89</v>
      </c>
      <c r="L160" s="291"/>
      <c r="M160" s="291"/>
    </row>
    <row r="161" spans="1:13" s="2" customFormat="1" ht="28" customHeight="1">
      <c r="A161" s="311" t="s">
        <v>261</v>
      </c>
      <c r="B161" s="319">
        <v>51026</v>
      </c>
      <c r="C161" s="320" t="s">
        <v>139</v>
      </c>
      <c r="D161" s="293"/>
      <c r="E161" s="314" t="str">
        <f>VLOOKUP(B161,[15]Relatório!$A$1:$F$65536,2,)</f>
        <v>LANÇAMENTO/APLICAÇÃO/ADENSAMENTO DE CONCRETO EM FUNDAÇÃO- (O.C.)</v>
      </c>
      <c r="F161" s="296" t="s">
        <v>978</v>
      </c>
      <c r="G161" s="327">
        <v>35.1</v>
      </c>
      <c r="H161" s="329">
        <f t="shared" si="71"/>
        <v>43.55</v>
      </c>
      <c r="I161" s="298">
        <f>I160</f>
        <v>1.0640399999999999</v>
      </c>
      <c r="J161" s="298"/>
      <c r="K161" s="339">
        <f t="shared" si="64"/>
        <v>46.34</v>
      </c>
      <c r="L161" s="291"/>
      <c r="M161" s="291"/>
    </row>
    <row r="162" spans="1:13" s="2" customFormat="1" ht="28" customHeight="1">
      <c r="A162" s="311" t="s">
        <v>262</v>
      </c>
      <c r="B162" s="319">
        <v>60314</v>
      </c>
      <c r="C162" s="320" t="s">
        <v>139</v>
      </c>
      <c r="D162" s="293"/>
      <c r="E162" s="314" t="str">
        <f>VLOOKUP(B162,[15]Relatório!$A$1:$F$65536,2,)</f>
        <v>ACO CA - 60 - 5,0 MM - (OBRAS CIVIS)</v>
      </c>
      <c r="F162" s="296" t="s">
        <v>981</v>
      </c>
      <c r="G162" s="327">
        <v>13.55</v>
      </c>
      <c r="H162" s="329">
        <f>ROUND(G162*(1+$M$3),2)</f>
        <v>16.809999999999999</v>
      </c>
      <c r="I162" s="298">
        <f>SUM('[14]EST-QQ'!$I$100:$I$101)</f>
        <v>30.654624000000005</v>
      </c>
      <c r="J162" s="298"/>
      <c r="K162" s="339">
        <f>ROUND(I162*H162,2)</f>
        <v>515.29999999999995</v>
      </c>
      <c r="L162" s="291"/>
      <c r="M162" s="291"/>
    </row>
    <row r="163" spans="1:13" s="2" customFormat="1" ht="28" customHeight="1">
      <c r="A163" s="311" t="s">
        <v>263</v>
      </c>
      <c r="B163" s="319">
        <v>52004</v>
      </c>
      <c r="C163" s="320" t="s">
        <v>139</v>
      </c>
      <c r="D163" s="293"/>
      <c r="E163" s="314" t="str">
        <f>VLOOKUP(B163,[15]Relatório!$A$1:$F$65536,2,)</f>
        <v>ACO CA 50-A - 8,0 MM (5/16") - (OBRAS CIVIS)</v>
      </c>
      <c r="F163" s="296" t="s">
        <v>981</v>
      </c>
      <c r="G163" s="327">
        <v>10.96</v>
      </c>
      <c r="H163" s="329">
        <f t="shared" ref="H163" si="72">ROUND(G163*(1+$M$3),2)</f>
        <v>13.6</v>
      </c>
      <c r="I163" s="298">
        <f>'[14]EST-QQ'!$I$102</f>
        <v>17.501299200000002</v>
      </c>
      <c r="J163" s="298"/>
      <c r="K163" s="339">
        <f t="shared" ref="K163" si="73">ROUND(I163*H163,2)</f>
        <v>238.02</v>
      </c>
      <c r="L163" s="291"/>
      <c r="M163" s="291"/>
    </row>
    <row r="164" spans="1:13" s="2" customFormat="1" ht="28" customHeight="1">
      <c r="A164" s="311" t="s">
        <v>264</v>
      </c>
      <c r="B164" s="319">
        <v>60306</v>
      </c>
      <c r="C164" s="320" t="s">
        <v>139</v>
      </c>
      <c r="D164" s="293"/>
      <c r="E164" s="314" t="str">
        <f>VLOOKUP(B164,[15]Relatório!$A$1:$F$65536,2,)</f>
        <v>ACO CA-50A - 12,5 MM (1/2") - (OBRAS CIVIS)</v>
      </c>
      <c r="F164" s="296" t="s">
        <v>981</v>
      </c>
      <c r="G164" s="327">
        <v>11.2</v>
      </c>
      <c r="H164" s="329">
        <f>ROUND(G164*(1+$M$3),2)</f>
        <v>13.9</v>
      </c>
      <c r="I164" s="298">
        <f>SUM('[14]EST-QQ'!$I$103:$I$104)</f>
        <v>245.07964800000002</v>
      </c>
      <c r="J164" s="298"/>
      <c r="K164" s="339">
        <f>ROUND(I164*H164,2)</f>
        <v>3406.61</v>
      </c>
      <c r="L164" s="291"/>
      <c r="M164" s="291"/>
    </row>
    <row r="165" spans="1:13" s="2" customFormat="1" ht="28" customHeight="1">
      <c r="A165" s="311"/>
      <c r="B165" s="319"/>
      <c r="C165" s="320"/>
      <c r="D165" s="293"/>
      <c r="E165" s="322" t="s">
        <v>162</v>
      </c>
      <c r="F165" s="306"/>
      <c r="G165" s="332"/>
      <c r="H165" s="331"/>
      <c r="I165" s="307"/>
      <c r="J165" s="307"/>
      <c r="K165" s="340"/>
      <c r="L165" s="291"/>
      <c r="M165" s="291"/>
    </row>
    <row r="166" spans="1:13" s="2" customFormat="1" ht="28" customHeight="1">
      <c r="A166" s="311" t="s">
        <v>265</v>
      </c>
      <c r="B166" s="319">
        <v>60208</v>
      </c>
      <c r="C166" s="320" t="s">
        <v>139</v>
      </c>
      <c r="D166" s="293"/>
      <c r="E166" s="314" t="str">
        <f>VLOOKUP(B166,[15]Relatório!$A$1:$F$65536,2,)</f>
        <v>FORMA CHAPA DE COMPENSADO RESINADO 12MM-VIGA/PILAR U=3V - (OBRAS CIVIS)</v>
      </c>
      <c r="F166" s="296" t="s">
        <v>1041</v>
      </c>
      <c r="G166" s="327">
        <v>90.27</v>
      </c>
      <c r="H166" s="329">
        <f t="shared" ref="H166:H168" si="74">ROUND(G166*(1+$M$3),2)</f>
        <v>112.01</v>
      </c>
      <c r="I166" s="298">
        <f>'[14]EST-QQ'!$F$70</f>
        <v>20.973320000000001</v>
      </c>
      <c r="J166" s="298"/>
      <c r="K166" s="339">
        <f t="shared" si="64"/>
        <v>2349.2199999999998</v>
      </c>
      <c r="L166" s="291"/>
      <c r="M166" s="291"/>
    </row>
    <row r="167" spans="1:13" s="2" customFormat="1" ht="28" customHeight="1">
      <c r="A167" s="311" t="s">
        <v>266</v>
      </c>
      <c r="B167" s="319">
        <v>51035</v>
      </c>
      <c r="C167" s="320" t="s">
        <v>139</v>
      </c>
      <c r="D167" s="293"/>
      <c r="E167" s="314" t="str">
        <f>VLOOKUP(B167,[15]Relatório!$A$1:$F$65536,2,)</f>
        <v>CONCRETO USINADO BOMBEÁVEL FCK=20 MPA (O.C.)</v>
      </c>
      <c r="F167" s="296" t="s">
        <v>978</v>
      </c>
      <c r="G167" s="327">
        <v>558.14</v>
      </c>
      <c r="H167" s="329">
        <f t="shared" si="74"/>
        <v>692.54</v>
      </c>
      <c r="I167" s="298">
        <f>'[14]EST-QQ'!$E$70</f>
        <v>1.1390640000000001</v>
      </c>
      <c r="J167" s="298"/>
      <c r="K167" s="339">
        <f t="shared" si="64"/>
        <v>788.85</v>
      </c>
      <c r="L167" s="291"/>
      <c r="M167" s="291"/>
    </row>
    <row r="168" spans="1:13" s="2" customFormat="1" ht="28" customHeight="1">
      <c r="A168" s="311" t="s">
        <v>267</v>
      </c>
      <c r="B168" s="319">
        <v>51026</v>
      </c>
      <c r="C168" s="320" t="s">
        <v>139</v>
      </c>
      <c r="D168" s="293"/>
      <c r="E168" s="314" t="str">
        <f>VLOOKUP(B168,[15]Relatório!$A$1:$F$65536,2,)</f>
        <v>LANÇAMENTO/APLICAÇÃO/ADENSAMENTO DE CONCRETO EM FUNDAÇÃO- (O.C.)</v>
      </c>
      <c r="F168" s="296" t="s">
        <v>978</v>
      </c>
      <c r="G168" s="327">
        <v>35.1</v>
      </c>
      <c r="H168" s="329">
        <f t="shared" si="74"/>
        <v>43.55</v>
      </c>
      <c r="I168" s="298">
        <f>I167</f>
        <v>1.1390640000000001</v>
      </c>
      <c r="J168" s="298"/>
      <c r="K168" s="339">
        <f t="shared" si="64"/>
        <v>49.61</v>
      </c>
      <c r="L168" s="291"/>
      <c r="M168" s="291"/>
    </row>
    <row r="169" spans="1:13" s="2" customFormat="1" ht="28" customHeight="1">
      <c r="A169" s="311" t="s">
        <v>268</v>
      </c>
      <c r="B169" s="319">
        <v>60314</v>
      </c>
      <c r="C169" s="320" t="s">
        <v>139</v>
      </c>
      <c r="D169" s="293"/>
      <c r="E169" s="314" t="str">
        <f>VLOOKUP(B169,[15]Relatório!$A$1:$F$65536,2,)</f>
        <v>ACO CA - 60 - 5,0 MM - (OBRAS CIVIS)</v>
      </c>
      <c r="F169" s="296" t="s">
        <v>981</v>
      </c>
      <c r="G169" s="327">
        <v>13.55</v>
      </c>
      <c r="H169" s="329">
        <f>ROUND(G169*(1+$M$3),2)</f>
        <v>16.809999999999999</v>
      </c>
      <c r="I169" s="298">
        <f>SUM('[14]EST-QQ'!$I$73:$I$74)</f>
        <v>21.872928000000002</v>
      </c>
      <c r="J169" s="298"/>
      <c r="K169" s="339">
        <f>ROUND(I169*H169,2)</f>
        <v>367.68</v>
      </c>
      <c r="L169" s="291"/>
      <c r="M169" s="291"/>
    </row>
    <row r="170" spans="1:13" s="2" customFormat="1" ht="28" customHeight="1">
      <c r="A170" s="311" t="s">
        <v>269</v>
      </c>
      <c r="B170" s="319">
        <v>52003</v>
      </c>
      <c r="C170" s="320" t="s">
        <v>139</v>
      </c>
      <c r="D170" s="293"/>
      <c r="E170" s="314" t="str">
        <f>VLOOKUP(B170,[15]Relatório!$A$1:$F$65536,2,)</f>
        <v>ACO CA-50A - 6,3 MM (1/4") - (OBRAS CIVIS)</v>
      </c>
      <c r="F170" s="296" t="s">
        <v>981</v>
      </c>
      <c r="G170" s="327">
        <v>11.06</v>
      </c>
      <c r="H170" s="329">
        <f t="shared" ref="H170:H171" si="75">ROUND(G170*(1+$M$3),2)</f>
        <v>13.72</v>
      </c>
      <c r="I170" s="298">
        <f>SUM('[14]EST-QQ'!$I$75:$I$80)</f>
        <v>25.444640100000001</v>
      </c>
      <c r="J170" s="298"/>
      <c r="K170" s="339">
        <f t="shared" ref="K170:K171" si="76">ROUND(I170*H170,2)</f>
        <v>349.1</v>
      </c>
      <c r="L170" s="291"/>
      <c r="M170" s="291"/>
    </row>
    <row r="171" spans="1:13" s="2" customFormat="1" ht="28" customHeight="1">
      <c r="A171" s="311" t="s">
        <v>789</v>
      </c>
      <c r="B171" s="319">
        <v>52004</v>
      </c>
      <c r="C171" s="320" t="s">
        <v>139</v>
      </c>
      <c r="D171" s="293"/>
      <c r="E171" s="314" t="str">
        <f>VLOOKUP(B171,[15]Relatório!$A$1:$F$65536,2,)</f>
        <v>ACO CA 50-A - 8,0 MM (5/16") - (OBRAS CIVIS)</v>
      </c>
      <c r="F171" s="296" t="s">
        <v>981</v>
      </c>
      <c r="G171" s="327">
        <v>10.96</v>
      </c>
      <c r="H171" s="329">
        <f t="shared" si="75"/>
        <v>13.6</v>
      </c>
      <c r="I171" s="298">
        <f>'[14]EST-QQ'!$I$81</f>
        <v>27.467316800000003</v>
      </c>
      <c r="J171" s="298"/>
      <c r="K171" s="339">
        <f t="shared" si="76"/>
        <v>373.56</v>
      </c>
      <c r="L171" s="291"/>
      <c r="M171" s="291"/>
    </row>
    <row r="172" spans="1:13" s="2" customFormat="1" ht="28" customHeight="1">
      <c r="A172" s="311" t="s">
        <v>790</v>
      </c>
      <c r="B172" s="319">
        <v>52005</v>
      </c>
      <c r="C172" s="320" t="s">
        <v>139</v>
      </c>
      <c r="D172" s="293"/>
      <c r="E172" s="314" t="str">
        <f>VLOOKUP(B172,[15]Relatório!$A$1:$F$65536,2,)</f>
        <v>ACO CA-50A - 10,0 MM (3/8") - (OBRAS CIVIS)</v>
      </c>
      <c r="F172" s="296" t="s">
        <v>981</v>
      </c>
      <c r="G172" s="327">
        <v>10.72</v>
      </c>
      <c r="H172" s="329">
        <f>ROUND(G172*(1+$M$3),2)</f>
        <v>13.3</v>
      </c>
      <c r="I172" s="298">
        <f>SUM('[14]EST-QQ'!$I$82:$I$84)</f>
        <v>21.664104000000002</v>
      </c>
      <c r="J172" s="298"/>
      <c r="K172" s="339">
        <f>ROUND(I172*H172,2)</f>
        <v>288.13</v>
      </c>
      <c r="L172" s="291"/>
      <c r="M172" s="291"/>
    </row>
    <row r="173" spans="1:13" s="2" customFormat="1" ht="28" customHeight="1">
      <c r="A173" s="311"/>
      <c r="B173" s="319"/>
      <c r="C173" s="320"/>
      <c r="D173" s="293"/>
      <c r="E173" s="322" t="s">
        <v>163</v>
      </c>
      <c r="F173" s="306"/>
      <c r="G173" s="332"/>
      <c r="H173" s="331"/>
      <c r="I173" s="307"/>
      <c r="J173" s="307"/>
      <c r="K173" s="340"/>
      <c r="L173" s="291"/>
      <c r="M173" s="291"/>
    </row>
    <row r="174" spans="1:13" s="2" customFormat="1" ht="28" customHeight="1">
      <c r="A174" s="311" t="s">
        <v>791</v>
      </c>
      <c r="B174" s="319">
        <v>61101</v>
      </c>
      <c r="C174" s="320" t="s">
        <v>139</v>
      </c>
      <c r="D174" s="293"/>
      <c r="E174" s="314" t="str">
        <f>VLOOKUP(B174,[15]Relatório!$A$1:$F$65536,2,)</f>
        <v>FORRO EM LAJE PRE-MOLDADA INCLUSO CAPEAMENTO/ARMADURA DE DISTRIBUIÇÃO/ESCORAMENTO E FORMA/DESFORMA</v>
      </c>
      <c r="F174" s="296" t="s">
        <v>1041</v>
      </c>
      <c r="G174" s="327">
        <v>120.72</v>
      </c>
      <c r="H174" s="329">
        <f>ROUND(G174*(1+$M$3),2)</f>
        <v>149.79</v>
      </c>
      <c r="I174" s="298">
        <f>'[14]EST-QQ'!$C$110</f>
        <v>15.8</v>
      </c>
      <c r="J174" s="298"/>
      <c r="K174" s="339">
        <f t="shared" si="64"/>
        <v>2366.6799999999998</v>
      </c>
      <c r="L174" s="291"/>
      <c r="M174" s="291"/>
    </row>
    <row r="175" spans="1:13" s="2" customFormat="1" ht="28" customHeight="1">
      <c r="A175" s="311" t="s">
        <v>270</v>
      </c>
      <c r="B175" s="319"/>
      <c r="C175" s="320"/>
      <c r="D175" s="293"/>
      <c r="E175" s="321" t="s">
        <v>164</v>
      </c>
      <c r="F175" s="306"/>
      <c r="G175" s="332"/>
      <c r="H175" s="331"/>
      <c r="I175" s="307"/>
      <c r="J175" s="307"/>
      <c r="K175" s="340"/>
      <c r="L175" s="291"/>
      <c r="M175" s="291"/>
    </row>
    <row r="176" spans="1:13" s="2" customFormat="1" ht="28" customHeight="1">
      <c r="A176" s="311" t="s">
        <v>271</v>
      </c>
      <c r="B176" s="319">
        <v>150204</v>
      </c>
      <c r="C176" s="320" t="s">
        <v>139</v>
      </c>
      <c r="D176" s="293"/>
      <c r="E176" s="314" t="str">
        <f>VLOOKUP(B176,[15]Relatório!$A$1:$F$65536,2,)</f>
        <v>ESTRUTURA METÁLICA CONVENCIONAL EM AÇO DO TIPO MR-250 / ASTM A36 COM FUNDO ANTICORROSIVO</v>
      </c>
      <c r="F176" s="296" t="s">
        <v>981</v>
      </c>
      <c r="G176" s="327">
        <v>16.399999999999999</v>
      </c>
      <c r="H176" s="329">
        <f>ROUND(G176*(1+$M$3),2)</f>
        <v>20.350000000000001</v>
      </c>
      <c r="I176" s="298">
        <f>'[14]EST-QQ'!$E$115</f>
        <v>1914</v>
      </c>
      <c r="J176" s="298"/>
      <c r="K176" s="339">
        <f t="shared" si="64"/>
        <v>38949.9</v>
      </c>
      <c r="L176" s="291"/>
      <c r="M176" s="291"/>
    </row>
    <row r="177" spans="1:13" s="2" customFormat="1" ht="28" customHeight="1">
      <c r="A177" s="311" t="s">
        <v>272</v>
      </c>
      <c r="B177" s="319">
        <v>261609</v>
      </c>
      <c r="C177" s="320" t="s">
        <v>139</v>
      </c>
      <c r="D177" s="293"/>
      <c r="E177" s="314" t="str">
        <f>VLOOKUP(B177,[15]Relatório!$A$1:$F$65536,2,)</f>
        <v>PINTURA ESMALTE ALQUIDICO ESTRUTURA METALICA 2 DEMAOS</v>
      </c>
      <c r="F177" s="296" t="s">
        <v>1041</v>
      </c>
      <c r="G177" s="327">
        <v>12.33</v>
      </c>
      <c r="H177" s="329">
        <f>ROUND(G177*(1+$M$3),2)</f>
        <v>15.3</v>
      </c>
      <c r="I177" s="298">
        <f>'[14]EST-QQ'!$F$115</f>
        <v>81.540000000000006</v>
      </c>
      <c r="J177" s="298"/>
      <c r="K177" s="339">
        <f t="shared" si="64"/>
        <v>1247.56</v>
      </c>
      <c r="L177" s="291"/>
      <c r="M177" s="291"/>
    </row>
    <row r="178" spans="1:13" s="2" customFormat="1" ht="28" customHeight="1">
      <c r="A178" s="311" t="s">
        <v>273</v>
      </c>
      <c r="B178" s="319"/>
      <c r="C178" s="320"/>
      <c r="D178" s="293"/>
      <c r="E178" s="321" t="s">
        <v>165</v>
      </c>
      <c r="F178" s="306"/>
      <c r="G178" s="332"/>
      <c r="H178" s="331"/>
      <c r="I178" s="307"/>
      <c r="J178" s="307"/>
      <c r="K178" s="340"/>
      <c r="L178" s="291"/>
      <c r="M178" s="291"/>
    </row>
    <row r="179" spans="1:13" s="2" customFormat="1" ht="28" customHeight="1">
      <c r="A179" s="311" t="s">
        <v>274</v>
      </c>
      <c r="B179" s="319">
        <v>100160</v>
      </c>
      <c r="C179" s="320" t="s">
        <v>139</v>
      </c>
      <c r="D179" s="293"/>
      <c r="E179" s="314" t="str">
        <f>VLOOKUP(B179,[15]Relatório!$A$1:$F$65536,2,)</f>
        <v>ALVENARIA DE TIJOLO FURADO 1/2 VEZ 14X29X9 - 6 FUROS -  ARG. (1CALH:4ARML+100KG DE CI/M3)</v>
      </c>
      <c r="F179" s="296" t="s">
        <v>1041</v>
      </c>
      <c r="G179" s="327">
        <v>48.51</v>
      </c>
      <c r="H179" s="329">
        <f>ROUND(G179*(1+$M$3),2)</f>
        <v>60.19</v>
      </c>
      <c r="I179" s="298">
        <f>'[14]ARQ-QQ'!$G$14</f>
        <v>73.480410000000006</v>
      </c>
      <c r="J179" s="298"/>
      <c r="K179" s="339">
        <f t="shared" si="64"/>
        <v>4422.79</v>
      </c>
      <c r="L179" s="291"/>
      <c r="M179" s="291"/>
    </row>
    <row r="180" spans="1:13" s="2" customFormat="1" ht="28" customHeight="1">
      <c r="A180" s="311" t="s">
        <v>275</v>
      </c>
      <c r="B180" s="319"/>
      <c r="C180" s="320"/>
      <c r="D180" s="293"/>
      <c r="E180" s="321" t="s">
        <v>166</v>
      </c>
      <c r="F180" s="306"/>
      <c r="G180" s="332"/>
      <c r="H180" s="331"/>
      <c r="I180" s="307"/>
      <c r="J180" s="307"/>
      <c r="K180" s="340"/>
      <c r="L180" s="291"/>
      <c r="M180" s="291"/>
    </row>
    <row r="181" spans="1:13" s="2" customFormat="1" ht="28" customHeight="1">
      <c r="A181" s="311" t="s">
        <v>276</v>
      </c>
      <c r="B181" s="319">
        <v>140201</v>
      </c>
      <c r="C181" s="320" t="s">
        <v>139</v>
      </c>
      <c r="D181" s="293"/>
      <c r="E181" s="314" t="str">
        <f>VLOOKUP(B181,[15]Relatório!$A$1:$F$65536,2,)</f>
        <v>ESTRUTURA DE MADEIRA PARA TELHA DE FIBROCIMENTO (C/TESOURA) C/FERRAGENS</v>
      </c>
      <c r="F181" s="296" t="s">
        <v>1041</v>
      </c>
      <c r="G181" s="327">
        <v>116.02</v>
      </c>
      <c r="H181" s="329">
        <f t="shared" ref="H181:H182" si="77">ROUND(G181*(1+$M$3),2)</f>
        <v>143.96</v>
      </c>
      <c r="I181" s="298">
        <f>'[14]ARQ-QQ'!$F$35</f>
        <v>15.8</v>
      </c>
      <c r="J181" s="298"/>
      <c r="K181" s="339">
        <f t="shared" si="64"/>
        <v>2274.5700000000002</v>
      </c>
      <c r="L181" s="291"/>
      <c r="M181" s="291"/>
    </row>
    <row r="182" spans="1:13" s="2" customFormat="1" ht="28" customHeight="1">
      <c r="A182" s="311" t="s">
        <v>277</v>
      </c>
      <c r="B182" s="319">
        <v>160967</v>
      </c>
      <c r="C182" s="320" t="s">
        <v>139</v>
      </c>
      <c r="D182" s="293"/>
      <c r="E182" s="314" t="str">
        <f>VLOOKUP(B182,[15]Relatório!$A$1:$F$65536,2,)</f>
        <v>COBERTURA COM TELHA CHAPA GALVANIZADA  TRAPEZOIDAL 0,5 MM COM ACESSÓRIOS</v>
      </c>
      <c r="F182" s="296" t="s">
        <v>1041</v>
      </c>
      <c r="G182" s="327">
        <v>76.37</v>
      </c>
      <c r="H182" s="329">
        <f t="shared" si="77"/>
        <v>94.76</v>
      </c>
      <c r="I182" s="298">
        <f>I181</f>
        <v>15.8</v>
      </c>
      <c r="J182" s="298"/>
      <c r="K182" s="339">
        <f t="shared" si="64"/>
        <v>1497.21</v>
      </c>
      <c r="L182" s="291"/>
      <c r="M182" s="291"/>
    </row>
    <row r="183" spans="1:13" s="2" customFormat="1" ht="28" customHeight="1">
      <c r="A183" s="311" t="s">
        <v>278</v>
      </c>
      <c r="B183" s="319"/>
      <c r="C183" s="320"/>
      <c r="D183" s="293"/>
      <c r="E183" s="321" t="s">
        <v>167</v>
      </c>
      <c r="F183" s="306"/>
      <c r="G183" s="332"/>
      <c r="H183" s="331"/>
      <c r="I183" s="307"/>
      <c r="J183" s="307"/>
      <c r="K183" s="340"/>
      <c r="L183" s="291"/>
      <c r="M183" s="291"/>
    </row>
    <row r="184" spans="1:13" s="2" customFormat="1" ht="28" customHeight="1">
      <c r="A184" s="311" t="s">
        <v>279</v>
      </c>
      <c r="B184" s="319">
        <v>200101</v>
      </c>
      <c r="C184" s="320" t="s">
        <v>139</v>
      </c>
      <c r="D184" s="293"/>
      <c r="E184" s="314" t="str">
        <f>VLOOKUP(B184,[15]Relatório!$A$1:$F$65536,2,)</f>
        <v>CHAPISCO COMUM</v>
      </c>
      <c r="F184" s="296" t="s">
        <v>1041</v>
      </c>
      <c r="G184" s="327">
        <v>5.34</v>
      </c>
      <c r="H184" s="329">
        <f>ROUND(G184*(1+$M$3),2)</f>
        <v>6.63</v>
      </c>
      <c r="I184" s="298">
        <f>'[14]ARQ-QQ'!$H$14</f>
        <v>151.69282000000001</v>
      </c>
      <c r="J184" s="298"/>
      <c r="K184" s="339">
        <f t="shared" si="64"/>
        <v>1005.72</v>
      </c>
      <c r="L184" s="291"/>
      <c r="M184" s="291"/>
    </row>
    <row r="185" spans="1:13" s="2" customFormat="1" ht="28" customHeight="1">
      <c r="A185" s="311" t="s">
        <v>280</v>
      </c>
      <c r="B185" s="319">
        <v>200403</v>
      </c>
      <c r="C185" s="320" t="s">
        <v>139</v>
      </c>
      <c r="D185" s="293"/>
      <c r="E185" s="314" t="str">
        <f>VLOOKUP(B185,[15]Relatório!$A$1:$F$65536,2,)</f>
        <v>REBOCO (1 CALH:4 ARFC+100kgCI/M3)</v>
      </c>
      <c r="F185" s="296" t="s">
        <v>1041</v>
      </c>
      <c r="G185" s="327">
        <v>16.02</v>
      </c>
      <c r="H185" s="329">
        <f>ROUND(G185*(1+$M$3),2)</f>
        <v>19.88</v>
      </c>
      <c r="I185" s="298">
        <f>I184</f>
        <v>151.69282000000001</v>
      </c>
      <c r="J185" s="298"/>
      <c r="K185" s="339">
        <f t="shared" si="64"/>
        <v>3015.65</v>
      </c>
      <c r="L185" s="291"/>
      <c r="M185" s="291"/>
    </row>
    <row r="186" spans="1:13" s="2" customFormat="1" ht="28" customHeight="1">
      <c r="A186" s="311" t="s">
        <v>281</v>
      </c>
      <c r="B186" s="319"/>
      <c r="C186" s="320"/>
      <c r="D186" s="293"/>
      <c r="E186" s="321" t="s">
        <v>168</v>
      </c>
      <c r="F186" s="306"/>
      <c r="G186" s="332"/>
      <c r="H186" s="331"/>
      <c r="I186" s="307"/>
      <c r="J186" s="307"/>
      <c r="K186" s="340"/>
      <c r="L186" s="291"/>
      <c r="M186" s="291"/>
    </row>
    <row r="187" spans="1:13" s="2" customFormat="1" ht="28" customHeight="1">
      <c r="A187" s="311" t="s">
        <v>282</v>
      </c>
      <c r="B187" s="319">
        <v>210501</v>
      </c>
      <c r="C187" s="320" t="s">
        <v>139</v>
      </c>
      <c r="D187" s="293"/>
      <c r="E187" s="314" t="str">
        <f>VLOOKUP(B187,[15]Relatório!$A$1:$F$65536,2,)</f>
        <v>FORRO DE GESSO COMUM</v>
      </c>
      <c r="F187" s="296" t="s">
        <v>1041</v>
      </c>
      <c r="G187" s="327">
        <v>39.17</v>
      </c>
      <c r="H187" s="329">
        <f t="shared" ref="H187:H188" si="78">ROUND(G187*(1+$M$3),2)</f>
        <v>48.6</v>
      </c>
      <c r="I187" s="298">
        <f>'[14]ARQ-QQ'!$F$21</f>
        <v>14.879999999999999</v>
      </c>
      <c r="J187" s="298"/>
      <c r="K187" s="339">
        <f t="shared" si="64"/>
        <v>723.17</v>
      </c>
      <c r="L187" s="291"/>
      <c r="M187" s="291"/>
    </row>
    <row r="188" spans="1:13" s="2" customFormat="1" ht="28" customHeight="1">
      <c r="A188" s="311" t="s">
        <v>283</v>
      </c>
      <c r="B188" s="319">
        <v>210506</v>
      </c>
      <c r="C188" s="320" t="s">
        <v>139</v>
      </c>
      <c r="D188" s="293"/>
      <c r="E188" s="314" t="str">
        <f>VLOOKUP(B188,[15]Relatório!$A$1:$F$65536,2,)</f>
        <v>TABICA PARA FORRO DE GESSO COMUM</v>
      </c>
      <c r="F188" s="296" t="s">
        <v>980</v>
      </c>
      <c r="G188" s="327">
        <v>16.329999999999998</v>
      </c>
      <c r="H188" s="329">
        <f t="shared" si="78"/>
        <v>20.260000000000002</v>
      </c>
      <c r="I188" s="298">
        <f>'[14]ARQ-QQ'!$F$22</f>
        <v>21.700000000000003</v>
      </c>
      <c r="J188" s="298"/>
      <c r="K188" s="339">
        <f t="shared" si="64"/>
        <v>439.64</v>
      </c>
      <c r="L188" s="291"/>
      <c r="M188" s="291"/>
    </row>
    <row r="189" spans="1:13" s="2" customFormat="1" ht="28" customHeight="1">
      <c r="A189" s="311" t="s">
        <v>284</v>
      </c>
      <c r="B189" s="319"/>
      <c r="C189" s="320"/>
      <c r="D189" s="293"/>
      <c r="E189" s="321" t="s">
        <v>169</v>
      </c>
      <c r="F189" s="306"/>
      <c r="G189" s="332"/>
      <c r="H189" s="331"/>
      <c r="I189" s="307"/>
      <c r="J189" s="307"/>
      <c r="K189" s="340"/>
      <c r="L189" s="291"/>
      <c r="M189" s="291"/>
    </row>
    <row r="190" spans="1:13" s="2" customFormat="1" ht="28" customHeight="1">
      <c r="A190" s="311" t="s">
        <v>285</v>
      </c>
      <c r="B190" s="319">
        <v>220102</v>
      </c>
      <c r="C190" s="320" t="s">
        <v>139</v>
      </c>
      <c r="D190" s="293"/>
      <c r="E190" s="314" t="str">
        <f>VLOOKUP(B190,[15]Relatório!$A$1:$F$65536,2,)</f>
        <v>PISO CONCRETO DESEMPENADO ESPESSURA = 5 CM  1:2,5:3,5</v>
      </c>
      <c r="F190" s="296" t="s">
        <v>1041</v>
      </c>
      <c r="G190" s="327">
        <v>33.03</v>
      </c>
      <c r="H190" s="329">
        <f t="shared" ref="H190:H192" si="79">ROUND(G190*(1+$M$3),2)</f>
        <v>40.98</v>
      </c>
      <c r="I190" s="298">
        <f>'[14]ARQ-QQ'!$F$31</f>
        <v>14.879999999999999</v>
      </c>
      <c r="J190" s="298"/>
      <c r="K190" s="339">
        <f t="shared" si="64"/>
        <v>609.78</v>
      </c>
      <c r="L190" s="291"/>
      <c r="M190" s="291"/>
    </row>
    <row r="191" spans="1:13" s="2" customFormat="1" ht="28" customHeight="1">
      <c r="A191" s="311" t="s">
        <v>286</v>
      </c>
      <c r="B191" s="319">
        <v>201302</v>
      </c>
      <c r="C191" s="320" t="s">
        <v>139</v>
      </c>
      <c r="D191" s="293"/>
      <c r="E191" s="314" t="str">
        <f>VLOOKUP(B191,[15]Relatório!$A$1:$F$65536,2,)</f>
        <v xml:space="preserve">REVESTIMENTO COM CERÂMICA </v>
      </c>
      <c r="F191" s="296" t="s">
        <v>1041</v>
      </c>
      <c r="G191" s="327">
        <v>80.19</v>
      </c>
      <c r="H191" s="329">
        <f t="shared" si="79"/>
        <v>99.5</v>
      </c>
      <c r="I191" s="298">
        <f>I190</f>
        <v>14.879999999999999</v>
      </c>
      <c r="J191" s="298"/>
      <c r="K191" s="339">
        <f t="shared" si="64"/>
        <v>1480.56</v>
      </c>
      <c r="L191" s="291"/>
      <c r="M191" s="291"/>
    </row>
    <row r="192" spans="1:13" s="2" customFormat="1" ht="28" customHeight="1">
      <c r="A192" s="311" t="s">
        <v>287</v>
      </c>
      <c r="B192" s="319">
        <v>220310</v>
      </c>
      <c r="C192" s="320" t="s">
        <v>139</v>
      </c>
      <c r="D192" s="293"/>
      <c r="E192" s="314" t="str">
        <f>VLOOKUP(B192,[15]Relatório!$A$1:$F$65536,2,)</f>
        <v>RODAPÉ DE CERÂMICA  COM ARGAMASSA COLANTE</v>
      </c>
      <c r="F192" s="296" t="s">
        <v>980</v>
      </c>
      <c r="G192" s="327">
        <v>8.02</v>
      </c>
      <c r="H192" s="329">
        <f t="shared" si="79"/>
        <v>9.9499999999999993</v>
      </c>
      <c r="I192" s="298">
        <f>'[14]ARQ-QQ'!$F$33</f>
        <v>21.700000000000003</v>
      </c>
      <c r="J192" s="298"/>
      <c r="K192" s="339">
        <f t="shared" si="64"/>
        <v>215.92</v>
      </c>
      <c r="L192" s="291"/>
      <c r="M192" s="291"/>
    </row>
    <row r="193" spans="1:13" s="2" customFormat="1" ht="28" customHeight="1">
      <c r="A193" s="311" t="s">
        <v>288</v>
      </c>
      <c r="B193" s="319"/>
      <c r="C193" s="320"/>
      <c r="D193" s="293"/>
      <c r="E193" s="321" t="s">
        <v>170</v>
      </c>
      <c r="F193" s="306"/>
      <c r="G193" s="332"/>
      <c r="H193" s="331"/>
      <c r="I193" s="307"/>
      <c r="J193" s="307"/>
      <c r="K193" s="340"/>
      <c r="L193" s="291"/>
      <c r="M193" s="291"/>
    </row>
    <row r="194" spans="1:13" s="2" customFormat="1" ht="28" customHeight="1">
      <c r="A194" s="324"/>
      <c r="B194" s="319"/>
      <c r="C194" s="320"/>
      <c r="D194" s="293"/>
      <c r="E194" s="322" t="s">
        <v>171</v>
      </c>
      <c r="F194" s="306"/>
      <c r="G194" s="332"/>
      <c r="H194" s="331"/>
      <c r="I194" s="307"/>
      <c r="J194" s="307"/>
      <c r="K194" s="340"/>
      <c r="L194" s="291"/>
      <c r="M194" s="291"/>
    </row>
    <row r="195" spans="1:13" s="2" customFormat="1" ht="28" customHeight="1">
      <c r="A195" s="311" t="s">
        <v>289</v>
      </c>
      <c r="B195" s="319">
        <v>180303</v>
      </c>
      <c r="C195" s="320" t="s">
        <v>139</v>
      </c>
      <c r="D195" s="293"/>
      <c r="E195" s="314" t="str">
        <f>VLOOKUP(B195,[15]Relatório!$A$1:$F$65536,2,)</f>
        <v>PORTA DE ENROLAR C/FERRAGENS</v>
      </c>
      <c r="F195" s="296" t="s">
        <v>1041</v>
      </c>
      <c r="G195" s="327">
        <v>323.36</v>
      </c>
      <c r="H195" s="329">
        <f>ROUND(G195*(1+$M$3),2)</f>
        <v>401.23</v>
      </c>
      <c r="I195" s="298">
        <f>'[14]ARQ-QQ'!$P$11</f>
        <v>4.2</v>
      </c>
      <c r="J195" s="298"/>
      <c r="K195" s="339">
        <f t="shared" ref="K195:K196" si="80">ROUND(I195*H195,2)</f>
        <v>1685.17</v>
      </c>
      <c r="L195" s="291"/>
      <c r="M195" s="291"/>
    </row>
    <row r="196" spans="1:13" s="2" customFormat="1" ht="28" customHeight="1">
      <c r="A196" s="311" t="s">
        <v>290</v>
      </c>
      <c r="B196" s="319">
        <v>180504</v>
      </c>
      <c r="C196" s="320" t="s">
        <v>139</v>
      </c>
      <c r="D196" s="293"/>
      <c r="E196" s="314" t="str">
        <f>VLOOKUP(B196,[15]Relatório!$A$1:$F$65536,2,)</f>
        <v>PORTA DE ABRIR DE 01 FOLHA EM VENEZIANA PF-4 C/FERRAGENS</v>
      </c>
      <c r="F196" s="296" t="s">
        <v>1041</v>
      </c>
      <c r="G196" s="327">
        <v>607.08000000000004</v>
      </c>
      <c r="H196" s="329">
        <f t="shared" ref="H196:H197" si="81">ROUND(G196*(1+$M$3),2)</f>
        <v>753.26</v>
      </c>
      <c r="I196" s="298">
        <f>'[14]ARQ-QQ'!$P$12</f>
        <v>1.8900000000000001</v>
      </c>
      <c r="J196" s="298"/>
      <c r="K196" s="339">
        <f t="shared" si="80"/>
        <v>1423.66</v>
      </c>
      <c r="L196" s="291"/>
      <c r="M196" s="291"/>
    </row>
    <row r="197" spans="1:13" s="2" customFormat="1" ht="28" customHeight="1">
      <c r="A197" s="311" t="s">
        <v>291</v>
      </c>
      <c r="B197" s="319">
        <v>180505</v>
      </c>
      <c r="C197" s="320" t="s">
        <v>139</v>
      </c>
      <c r="D197" s="293"/>
      <c r="E197" s="314" t="str">
        <f>VLOOKUP(B197,[15]Relatório!$A$1:$F$65536,2,)</f>
        <v>PORTA DE ABRIR DE 02 FOLHAS EM VENEZIANA PF-5 C/FERRAGENS</v>
      </c>
      <c r="F197" s="296" t="s">
        <v>1041</v>
      </c>
      <c r="G197" s="327">
        <v>531.85</v>
      </c>
      <c r="H197" s="329">
        <f t="shared" si="81"/>
        <v>659.92</v>
      </c>
      <c r="I197" s="298">
        <f>'[14]ARQ-QQ'!$P$13</f>
        <v>2.52</v>
      </c>
      <c r="J197" s="298"/>
      <c r="K197" s="339">
        <f>ROUND(I197*H197,2)</f>
        <v>1663</v>
      </c>
      <c r="L197" s="291"/>
      <c r="M197" s="291"/>
    </row>
    <row r="198" spans="1:13" s="2" customFormat="1" ht="28" customHeight="1">
      <c r="A198" s="311"/>
      <c r="B198" s="319"/>
      <c r="C198" s="320"/>
      <c r="D198" s="293"/>
      <c r="E198" s="322" t="s">
        <v>172</v>
      </c>
      <c r="F198" s="306"/>
      <c r="G198" s="332"/>
      <c r="H198" s="331"/>
      <c r="I198" s="307"/>
      <c r="J198" s="307"/>
      <c r="K198" s="340"/>
      <c r="L198" s="291"/>
      <c r="M198" s="291"/>
    </row>
    <row r="199" spans="1:13" s="2" customFormat="1" ht="28" customHeight="1">
      <c r="A199" s="311" t="s">
        <v>292</v>
      </c>
      <c r="B199" s="319">
        <v>180303</v>
      </c>
      <c r="C199" s="320" t="s">
        <v>139</v>
      </c>
      <c r="D199" s="293"/>
      <c r="E199" s="314" t="str">
        <f>VLOOKUP(B199,[15]Relatório!$A$1:$F$65536,2,)</f>
        <v>PORTA DE ENROLAR C/FERRAGENS</v>
      </c>
      <c r="F199" s="296" t="s">
        <v>1041</v>
      </c>
      <c r="G199" s="327">
        <v>323.36</v>
      </c>
      <c r="H199" s="329">
        <f t="shared" ref="H199:H201" si="82">ROUND(G199*(1+$M$3),2)</f>
        <v>401.23</v>
      </c>
      <c r="I199" s="298">
        <f>'[14]ARQ-QQ'!$P$5</f>
        <v>2.88</v>
      </c>
      <c r="J199" s="298"/>
      <c r="K199" s="339">
        <f t="shared" ref="K199:K201" si="83">ROUND(I199*H199,2)</f>
        <v>1155.54</v>
      </c>
      <c r="L199" s="291"/>
      <c r="M199" s="291"/>
    </row>
    <row r="200" spans="1:13" s="2" customFormat="1" ht="28" customHeight="1">
      <c r="A200" s="311" t="s">
        <v>293</v>
      </c>
      <c r="B200" s="319">
        <v>180404</v>
      </c>
      <c r="C200" s="320" t="s">
        <v>139</v>
      </c>
      <c r="D200" s="293"/>
      <c r="E200" s="314" t="str">
        <f>VLOOKUP(B200,[15]Relatório!$A$1:$F$65536,2,)</f>
        <v>JANELA BASCULANTE EM CHAPA  J17, J18 e J19 C/FERRAGENS</v>
      </c>
      <c r="F200" s="296" t="s">
        <v>1041</v>
      </c>
      <c r="G200" s="327">
        <v>374.95</v>
      </c>
      <c r="H200" s="329">
        <f t="shared" si="82"/>
        <v>465.24</v>
      </c>
      <c r="I200" s="298">
        <f>'[14]ARQ-QQ'!$P$6</f>
        <v>0.5</v>
      </c>
      <c r="J200" s="298"/>
      <c r="K200" s="339">
        <f t="shared" si="83"/>
        <v>232.62</v>
      </c>
      <c r="L200" s="291"/>
      <c r="M200" s="291"/>
    </row>
    <row r="201" spans="1:13" s="2" customFormat="1" ht="28" customHeight="1">
      <c r="A201" s="311" t="s">
        <v>294</v>
      </c>
      <c r="B201" s="319">
        <v>190102</v>
      </c>
      <c r="C201" s="320" t="s">
        <v>139</v>
      </c>
      <c r="D201" s="293"/>
      <c r="E201" s="314" t="str">
        <f>VLOOKUP(B201,[15]Relatório!$A$1:$F$65536,2,)</f>
        <v>VIDRO LISO 4 MM - COLOCADO</v>
      </c>
      <c r="G201" s="327">
        <v>182.44</v>
      </c>
      <c r="H201" s="329">
        <f t="shared" si="82"/>
        <v>226.37</v>
      </c>
      <c r="I201" s="298">
        <f>I200</f>
        <v>0.5</v>
      </c>
      <c r="J201" s="298"/>
      <c r="K201" s="339">
        <f t="shared" si="83"/>
        <v>113.19</v>
      </c>
      <c r="L201" s="291"/>
      <c r="M201" s="291"/>
    </row>
    <row r="202" spans="1:13" s="2" customFormat="1" ht="28" customHeight="1">
      <c r="A202" s="311" t="s">
        <v>295</v>
      </c>
      <c r="B202" s="319"/>
      <c r="C202" s="320"/>
      <c r="D202" s="293"/>
      <c r="E202" s="321" t="s">
        <v>792</v>
      </c>
      <c r="F202" s="306"/>
      <c r="G202" s="332"/>
      <c r="H202" s="331"/>
      <c r="I202" s="307"/>
      <c r="J202" s="307"/>
      <c r="K202" s="340"/>
      <c r="L202" s="291"/>
      <c r="M202" s="291"/>
    </row>
    <row r="203" spans="1:13" s="2" customFormat="1" ht="28" customHeight="1">
      <c r="A203" s="311" t="s">
        <v>296</v>
      </c>
      <c r="B203" s="319">
        <v>261304</v>
      </c>
      <c r="C203" s="320" t="s">
        <v>139</v>
      </c>
      <c r="D203" s="293"/>
      <c r="E203" s="314" t="str">
        <f>VLOOKUP(B203,[15]Relatório!$A$1:$F$65536,2,)</f>
        <v>EMASSAMENTO ACRILICO 2 DEMAOS</v>
      </c>
      <c r="F203" s="296" t="s">
        <v>1041</v>
      </c>
      <c r="G203" s="327">
        <v>15.15</v>
      </c>
      <c r="H203" s="329">
        <f>ROUND(G203*(1+$M$3),2)</f>
        <v>18.8</v>
      </c>
      <c r="I203" s="298">
        <f>I185+I187</f>
        <v>166.57282000000001</v>
      </c>
      <c r="J203" s="298"/>
      <c r="K203" s="339">
        <f t="shared" ref="K203:K204" si="84">ROUND(I203*H203,2)</f>
        <v>3131.57</v>
      </c>
      <c r="L203" s="291"/>
      <c r="M203" s="291"/>
    </row>
    <row r="204" spans="1:13" s="2" customFormat="1" ht="28" customHeight="1">
      <c r="A204" s="311" t="s">
        <v>297</v>
      </c>
      <c r="B204" s="319">
        <v>261001</v>
      </c>
      <c r="C204" s="320" t="s">
        <v>139</v>
      </c>
      <c r="D204" s="293"/>
      <c r="E204" s="314" t="str">
        <f>VLOOKUP(B204,[15]Relatório!$A$1:$F$65536,2,)</f>
        <v>PINTURA LATEX ACRILICO 2 DEMAOS</v>
      </c>
      <c r="F204" s="296" t="s">
        <v>1041</v>
      </c>
      <c r="G204" s="327">
        <v>10.87</v>
      </c>
      <c r="H204" s="329">
        <f>ROUND(G204*(1+$M$3),2)</f>
        <v>13.49</v>
      </c>
      <c r="I204" s="298">
        <f>I203</f>
        <v>166.57282000000001</v>
      </c>
      <c r="J204" s="298"/>
      <c r="K204" s="339">
        <f t="shared" si="84"/>
        <v>2247.0700000000002</v>
      </c>
      <c r="L204" s="291"/>
      <c r="M204" s="291"/>
    </row>
    <row r="205" spans="1:13" s="2" customFormat="1" ht="28" customHeight="1">
      <c r="A205" s="311" t="s">
        <v>298</v>
      </c>
      <c r="B205" s="319"/>
      <c r="C205" s="320"/>
      <c r="D205" s="293"/>
      <c r="E205" s="321" t="s">
        <v>173</v>
      </c>
      <c r="F205" s="306"/>
      <c r="G205" s="332"/>
      <c r="H205" s="331"/>
      <c r="I205" s="307"/>
      <c r="J205" s="307"/>
      <c r="K205" s="340"/>
      <c r="L205" s="291"/>
      <c r="M205" s="291"/>
    </row>
    <row r="206" spans="1:13" s="2" customFormat="1" ht="28" customHeight="1">
      <c r="A206" s="311" t="s">
        <v>299</v>
      </c>
      <c r="B206" s="319">
        <v>271608</v>
      </c>
      <c r="C206" s="320" t="s">
        <v>139</v>
      </c>
      <c r="D206" s="293"/>
      <c r="E206" s="314" t="str">
        <f>VLOOKUP(B206,[15]Relatório!$A$1:$F$65536,2,)</f>
        <v>BANCADA DE GRANITO C/ ESPELHO</v>
      </c>
      <c r="F206" s="296" t="s">
        <v>1041</v>
      </c>
      <c r="G206" s="327">
        <v>497.16</v>
      </c>
      <c r="H206" s="329">
        <f>ROUND(G206*(1+$M$3),2)</f>
        <v>616.88</v>
      </c>
      <c r="I206" s="298">
        <f>'[14]ARQ-QQ'!$F$24</f>
        <v>2.61</v>
      </c>
      <c r="J206" s="298"/>
      <c r="K206" s="339">
        <f t="shared" ref="K206" si="85">ROUND(I206*H206,2)</f>
        <v>1610.06</v>
      </c>
      <c r="L206" s="291"/>
      <c r="M206" s="291"/>
    </row>
    <row r="207" spans="1:13" s="2" customFormat="1" ht="28" customHeight="1">
      <c r="A207" s="311" t="s">
        <v>793</v>
      </c>
      <c r="B207" s="319">
        <v>80688</v>
      </c>
      <c r="C207" s="320" t="s">
        <v>139</v>
      </c>
      <c r="D207" s="293"/>
      <c r="E207" s="314" t="str">
        <f>VLOOKUP(B207,[15]Relatório!$A$1:$F$65536,2,)</f>
        <v>CUBA INOX 46X30X15CM E=0,6MM-AÇO 304 (CUBA Nº 1)</v>
      </c>
      <c r="F207" s="278" t="s">
        <v>979</v>
      </c>
      <c r="G207" s="327">
        <v>163.16999999999999</v>
      </c>
      <c r="H207" s="329">
        <f>ROUND(G207*(1+$M$3),2)</f>
        <v>202.46</v>
      </c>
      <c r="I207" s="298">
        <f>'[14]ARQ-QQ'!$F$25</f>
        <v>1</v>
      </c>
      <c r="J207" s="298"/>
      <c r="K207" s="339">
        <f t="shared" ref="K207:K208" si="86">ROUND(I207*H207,2)</f>
        <v>202.46</v>
      </c>
      <c r="L207" s="291"/>
      <c r="M207" s="291"/>
    </row>
    <row r="208" spans="1:13" s="2" customFormat="1" ht="28" customHeight="1">
      <c r="A208" s="311" t="s">
        <v>794</v>
      </c>
      <c r="B208" s="319">
        <v>80542</v>
      </c>
      <c r="C208" s="320" t="s">
        <v>139</v>
      </c>
      <c r="D208" s="293"/>
      <c r="E208" s="314" t="str">
        <f>VLOOKUP(B208,[15]Relatório!$A$1:$F$65536,2,)</f>
        <v>LAVATÓRIO MÉDIO SEM COLUNA</v>
      </c>
      <c r="F208" s="278" t="s">
        <v>979</v>
      </c>
      <c r="G208" s="327">
        <v>144.4</v>
      </c>
      <c r="H208" s="329">
        <f>ROUND(G208*(1+$M$3),2)</f>
        <v>179.17</v>
      </c>
      <c r="I208" s="298">
        <f>'[14]ARQ-QQ'!F27</f>
        <v>1</v>
      </c>
      <c r="J208" s="298"/>
      <c r="K208" s="339">
        <f t="shared" si="86"/>
        <v>179.17</v>
      </c>
      <c r="L208" s="291"/>
      <c r="M208" s="291"/>
    </row>
    <row r="209" spans="1:13" s="2" customFormat="1" ht="28" customHeight="1">
      <c r="A209" s="311" t="s">
        <v>795</v>
      </c>
      <c r="B209" s="319">
        <v>230176</v>
      </c>
      <c r="C209" s="320" t="s">
        <v>139</v>
      </c>
      <c r="D209" s="293"/>
      <c r="E209" s="314" t="str">
        <f>VLOOKUP(B209,[15]Relatório!$A$1:$F$65536,2,)</f>
        <v xml:space="preserve">BARRA DE APOIO EM AÇO INOX - 80 CM </v>
      </c>
      <c r="F209" s="296" t="s">
        <v>979</v>
      </c>
      <c r="G209" s="327">
        <v>133.88999999999999</v>
      </c>
      <c r="H209" s="329">
        <f>ROUND(G209*(1+$M$3),2)</f>
        <v>166.13</v>
      </c>
      <c r="I209" s="298">
        <f>'[14]ARQ-QQ'!F28</f>
        <v>2</v>
      </c>
      <c r="J209" s="298"/>
      <c r="K209" s="339">
        <f t="shared" ref="K209" si="87">ROUND(I209*H209,2)</f>
        <v>332.26</v>
      </c>
      <c r="L209" s="291"/>
      <c r="M209" s="291"/>
    </row>
    <row r="210" spans="1:13" s="2" customFormat="1" ht="28" customHeight="1">
      <c r="A210" s="311" t="s">
        <v>300</v>
      </c>
      <c r="B210" s="319"/>
      <c r="C210" s="320"/>
      <c r="D210" s="293"/>
      <c r="E210" s="321" t="s">
        <v>174</v>
      </c>
      <c r="F210" s="306"/>
      <c r="G210" s="332"/>
      <c r="H210" s="331"/>
      <c r="I210" s="307"/>
      <c r="J210" s="307"/>
      <c r="K210" s="340"/>
      <c r="L210" s="291"/>
      <c r="M210" s="291"/>
    </row>
    <row r="211" spans="1:13" s="2" customFormat="1" ht="28" customHeight="1">
      <c r="A211" s="324"/>
      <c r="B211" s="319"/>
      <c r="C211" s="320"/>
      <c r="D211" s="293"/>
      <c r="E211" s="322" t="s">
        <v>175</v>
      </c>
      <c r="F211" s="306"/>
      <c r="G211" s="332"/>
      <c r="H211" s="331"/>
      <c r="I211" s="307"/>
      <c r="J211" s="307"/>
      <c r="K211" s="340"/>
      <c r="L211" s="291"/>
      <c r="M211" s="291"/>
    </row>
    <row r="212" spans="1:13" s="2" customFormat="1" ht="28" customHeight="1">
      <c r="A212" s="311" t="s">
        <v>301</v>
      </c>
      <c r="B212" s="319">
        <v>80976</v>
      </c>
      <c r="C212" s="320" t="s">
        <v>139</v>
      </c>
      <c r="D212" s="293"/>
      <c r="E212" s="314" t="str">
        <f>VLOOKUP(B212,[15]Relatório!$A$1:$F$65536,2,)</f>
        <v>REGISTRO DE ESFERA DIAMETRO 3/4"</v>
      </c>
      <c r="F212" s="278" t="s">
        <v>979</v>
      </c>
      <c r="G212" s="327">
        <v>68.010000000000005</v>
      </c>
      <c r="H212" s="329">
        <f>ROUND(G212*(1+$M$3),2)</f>
        <v>84.39</v>
      </c>
      <c r="I212" s="298">
        <f>'[14]HIDRO-QQ'!$G$4</f>
        <v>1</v>
      </c>
      <c r="J212" s="298"/>
      <c r="K212" s="339">
        <f t="shared" ref="K212:K218" si="88">ROUND(I212*H212,2)</f>
        <v>84.39</v>
      </c>
      <c r="L212" s="291"/>
      <c r="M212" s="291"/>
    </row>
    <row r="213" spans="1:13" s="2" customFormat="1" ht="28" customHeight="1">
      <c r="A213" s="311" t="s">
        <v>302</v>
      </c>
      <c r="B213" s="319">
        <v>1402</v>
      </c>
      <c r="C213" s="320" t="s">
        <v>142</v>
      </c>
      <c r="D213" s="293"/>
      <c r="E213" s="314" t="str">
        <f>IFERROR(VLOOKUP(B213,[12]planilhanull!$G$1:$K$65536,2,0),VLOOKUP(B213,[13]sheet1!$A$1:$E$65536,2,0))</f>
        <v xml:space="preserve">COLAR TOMADA PVC, COM TRAVAS, SAIDA COM ROSCA, DE 32 MM X 1/2" OU 32 MM X 3/4", PARA LIGACAO PREDIAL DE AGUA                                                                                                                                                                                                                                                                                                                                                                                              </v>
      </c>
      <c r="F213" s="278" t="s">
        <v>979</v>
      </c>
      <c r="G213" s="327">
        <v>5.57</v>
      </c>
      <c r="H213" s="329">
        <f>ROUND(G213*(1+$M$3),2)</f>
        <v>6.91</v>
      </c>
      <c r="I213" s="298">
        <f>'[14]HIDRO-QQ'!$G$6</f>
        <v>1</v>
      </c>
      <c r="J213" s="298"/>
      <c r="K213" s="339">
        <f t="shared" si="88"/>
        <v>6.91</v>
      </c>
      <c r="L213" s="291"/>
      <c r="M213" s="291"/>
    </row>
    <row r="214" spans="1:13" s="2" customFormat="1" ht="28" customHeight="1">
      <c r="A214" s="311" t="s">
        <v>303</v>
      </c>
      <c r="B214" s="319">
        <v>81369</v>
      </c>
      <c r="C214" s="320" t="s">
        <v>139</v>
      </c>
      <c r="D214" s="293"/>
      <c r="E214" s="314" t="str">
        <f>VLOOKUP(B214,[15]Relatório!$A$1:$F$65536,2,)</f>
        <v>JOELHO 90 GRAUS SOLDAVEL COM BUCHA DE LATAO 25 X 3/4"</v>
      </c>
      <c r="F214" s="278" t="s">
        <v>979</v>
      </c>
      <c r="G214" s="327">
        <v>10.4</v>
      </c>
      <c r="H214" s="329">
        <f t="shared" ref="H214:H218" si="89">ROUND(G214*(1+$M$3),2)</f>
        <v>12.9</v>
      </c>
      <c r="I214" s="298">
        <f>'[14]HIDRO-QQ'!$G$7</f>
        <v>1</v>
      </c>
      <c r="J214" s="298"/>
      <c r="K214" s="339">
        <f t="shared" si="88"/>
        <v>12.9</v>
      </c>
      <c r="L214" s="291"/>
      <c r="M214" s="291"/>
    </row>
    <row r="215" spans="1:13" s="2" customFormat="1" ht="28" customHeight="1">
      <c r="A215" s="311" t="s">
        <v>304</v>
      </c>
      <c r="B215" s="319">
        <v>81066</v>
      </c>
      <c r="C215" s="320" t="s">
        <v>139</v>
      </c>
      <c r="D215" s="293"/>
      <c r="E215" s="314" t="str">
        <f>VLOOKUP(B215,[15]Relatório!$A$1:$F$65536,2,)</f>
        <v>ADAPTADOR SOLDÁVEL CURTO C/ BOLSA E ROSCA PARA REGISTRO 25X3/4"</v>
      </c>
      <c r="F215" s="278" t="s">
        <v>979</v>
      </c>
      <c r="G215" s="327">
        <v>4.04</v>
      </c>
      <c r="H215" s="329">
        <f t="shared" si="89"/>
        <v>5.01</v>
      </c>
      <c r="I215" s="298">
        <f>'[14]HIDRO-QQ'!G9</f>
        <v>1</v>
      </c>
      <c r="J215" s="298"/>
      <c r="K215" s="339">
        <f t="shared" si="88"/>
        <v>5.01</v>
      </c>
      <c r="L215" s="291"/>
      <c r="M215" s="291"/>
    </row>
    <row r="216" spans="1:13" s="2" customFormat="1" ht="28" customHeight="1">
      <c r="A216" s="311" t="s">
        <v>305</v>
      </c>
      <c r="B216" s="319">
        <v>81321</v>
      </c>
      <c r="C216" s="320" t="s">
        <v>139</v>
      </c>
      <c r="D216" s="293"/>
      <c r="E216" s="314" t="str">
        <f>VLOOKUP(B216,[15]Relatório!$A$1:$F$65536,2,)</f>
        <v>JOELHO 90 GRAUS SOLDAVEL DIAMETRO 25 MM</v>
      </c>
      <c r="F216" s="278" t="s">
        <v>979</v>
      </c>
      <c r="G216" s="327">
        <v>6.77</v>
      </c>
      <c r="H216" s="329">
        <f t="shared" si="89"/>
        <v>8.4</v>
      </c>
      <c r="I216" s="298">
        <f>'[14]HIDRO-QQ'!G10</f>
        <v>1</v>
      </c>
      <c r="J216" s="298"/>
      <c r="K216" s="339">
        <f t="shared" si="88"/>
        <v>8.4</v>
      </c>
      <c r="L216" s="291"/>
      <c r="M216" s="291"/>
    </row>
    <row r="217" spans="1:13" s="2" customFormat="1" ht="28" customHeight="1">
      <c r="A217" s="311" t="s">
        <v>306</v>
      </c>
      <c r="B217" s="319">
        <v>81102</v>
      </c>
      <c r="C217" s="320" t="s">
        <v>139</v>
      </c>
      <c r="D217" s="293"/>
      <c r="E217" s="314" t="str">
        <f>VLOOKUP(B217,[15]Relatório!$A$1:$F$65536,2,)</f>
        <v>LUVA SOLDAVEL DIAMETRO 25 mm</v>
      </c>
      <c r="F217" s="278" t="s">
        <v>979</v>
      </c>
      <c r="G217" s="327">
        <v>3.96</v>
      </c>
      <c r="H217" s="329">
        <f t="shared" si="89"/>
        <v>4.91</v>
      </c>
      <c r="I217" s="298">
        <f>'[14]HIDRO-QQ'!G11</f>
        <v>1</v>
      </c>
      <c r="J217" s="298"/>
      <c r="K217" s="339">
        <f t="shared" si="88"/>
        <v>4.91</v>
      </c>
      <c r="L217" s="291"/>
      <c r="M217" s="291"/>
    </row>
    <row r="218" spans="1:13" s="2" customFormat="1" ht="28" customHeight="1">
      <c r="A218" s="311" t="s">
        <v>307</v>
      </c>
      <c r="B218" s="319">
        <v>81003</v>
      </c>
      <c r="C218" s="320" t="s">
        <v>139</v>
      </c>
      <c r="D218" s="293"/>
      <c r="E218" s="314" t="str">
        <f>VLOOKUP(B218,[15]Relatório!$A$1:$F$65536,2,)</f>
        <v>TUBO SOLDAVEL PVC MARROM DIAM. 25 MM</v>
      </c>
      <c r="F218" s="296" t="s">
        <v>980</v>
      </c>
      <c r="G218" s="327">
        <v>8.07</v>
      </c>
      <c r="H218" s="329">
        <f t="shared" si="89"/>
        <v>10.01</v>
      </c>
      <c r="I218" s="298">
        <f>'[14]HIDRO-QQ'!G12</f>
        <v>3.82</v>
      </c>
      <c r="J218" s="298"/>
      <c r="K218" s="339">
        <f t="shared" si="88"/>
        <v>38.24</v>
      </c>
      <c r="L218" s="291"/>
      <c r="M218" s="291"/>
    </row>
    <row r="219" spans="1:13" s="2" customFormat="1" ht="28" customHeight="1">
      <c r="A219" s="311"/>
      <c r="B219" s="319"/>
      <c r="C219" s="320"/>
      <c r="D219" s="293"/>
      <c r="E219" s="322" t="s">
        <v>176</v>
      </c>
      <c r="F219" s="306"/>
      <c r="G219" s="332"/>
      <c r="H219" s="331"/>
      <c r="I219" s="307"/>
      <c r="J219" s="307"/>
      <c r="K219" s="340"/>
      <c r="L219" s="291"/>
      <c r="M219" s="291"/>
    </row>
    <row r="220" spans="1:13" s="2" customFormat="1" ht="28" customHeight="1">
      <c r="A220" s="311" t="s">
        <v>308</v>
      </c>
      <c r="B220" s="319">
        <v>80660</v>
      </c>
      <c r="C220" s="320" t="s">
        <v>139</v>
      </c>
      <c r="D220" s="293"/>
      <c r="E220" s="314" t="str">
        <f>VLOOKUP(B220,[15]Relatório!$A$1:$F$65536,2,)</f>
        <v xml:space="preserve">TORNEIRA DE PAREDE PARA PIA OU BEBEDOURO DIÂMETRO DE 1/2" E 3/4" </v>
      </c>
      <c r="F220" s="278" t="s">
        <v>979</v>
      </c>
      <c r="G220" s="327">
        <v>143.31</v>
      </c>
      <c r="H220" s="329">
        <f t="shared" ref="H220:H236" si="90">ROUND(G220*(1+$M$3),2)</f>
        <v>177.82</v>
      </c>
      <c r="I220" s="298">
        <f>'[14]HIDRO-QQ'!G15</f>
        <v>1</v>
      </c>
      <c r="J220" s="298"/>
      <c r="K220" s="339">
        <f t="shared" ref="K220:K236" si="91">ROUND(I220*H220,2)</f>
        <v>177.82</v>
      </c>
      <c r="L220" s="291"/>
      <c r="M220" s="291"/>
    </row>
    <row r="221" spans="1:13" s="2" customFormat="1" ht="28" customHeight="1">
      <c r="A221" s="311" t="s">
        <v>309</v>
      </c>
      <c r="B221" s="319">
        <v>80656</v>
      </c>
      <c r="C221" s="320" t="s">
        <v>139</v>
      </c>
      <c r="D221" s="293"/>
      <c r="E221" s="314" t="str">
        <f>VLOOKUP(B221,[15]Relatório!$A$1:$F$65536,2,)</f>
        <v>TORNEIRA DE MESA PARA PIA DIÂMETRO DE 1/2" - BICA MÓVEL</v>
      </c>
      <c r="F221" s="278" t="s">
        <v>979</v>
      </c>
      <c r="G221" s="327">
        <v>147.96</v>
      </c>
      <c r="H221" s="329">
        <f t="shared" si="90"/>
        <v>183.59</v>
      </c>
      <c r="I221" s="298">
        <f>'[14]HIDRO-QQ'!G16</f>
        <v>1</v>
      </c>
      <c r="J221" s="298"/>
      <c r="K221" s="339">
        <f t="shared" si="91"/>
        <v>183.59</v>
      </c>
      <c r="L221" s="291"/>
      <c r="M221" s="291"/>
    </row>
    <row r="222" spans="1:13" s="2" customFormat="1" ht="28" customHeight="1">
      <c r="A222" s="311" t="s">
        <v>310</v>
      </c>
      <c r="B222" s="319">
        <v>80811</v>
      </c>
      <c r="C222" s="320" t="s">
        <v>139</v>
      </c>
      <c r="D222" s="293"/>
      <c r="E222" s="314" t="str">
        <f>VLOOKUP(B222,[15]Relatório!$A$1:$F$65536,2,)</f>
        <v>TORNEIRA DE JARDIM COM BICO PARA MANGUEIRA DIÂMETRO DE 1/2" E 3/4"</v>
      </c>
      <c r="F222" s="278" t="s">
        <v>979</v>
      </c>
      <c r="G222" s="327">
        <v>58.2</v>
      </c>
      <c r="H222" s="329">
        <f t="shared" si="90"/>
        <v>72.209999999999994</v>
      </c>
      <c r="I222" s="298">
        <f>'[14]HIDRO-QQ'!G17</f>
        <v>1</v>
      </c>
      <c r="J222" s="298"/>
      <c r="K222" s="339">
        <f t="shared" si="91"/>
        <v>72.209999999999994</v>
      </c>
      <c r="L222" s="291"/>
      <c r="M222" s="291"/>
    </row>
    <row r="223" spans="1:13" s="2" customFormat="1" ht="28" customHeight="1">
      <c r="A223" s="311" t="s">
        <v>311</v>
      </c>
      <c r="B223" s="319">
        <v>80656</v>
      </c>
      <c r="C223" s="320" t="s">
        <v>139</v>
      </c>
      <c r="D223" s="293"/>
      <c r="E223" s="314" t="str">
        <f>VLOOKUP(B223,[15]Relatório!$A$1:$F$65536,2,)</f>
        <v>TORNEIRA DE MESA PARA PIA DIÂMETRO DE 1/2" - BICA MÓVEL</v>
      </c>
      <c r="F223" s="278" t="s">
        <v>979</v>
      </c>
      <c r="G223" s="327">
        <v>147.96</v>
      </c>
      <c r="H223" s="329">
        <f t="shared" si="90"/>
        <v>183.59</v>
      </c>
      <c r="I223" s="298">
        <f>'[14]HIDRO-QQ'!G18</f>
        <v>1</v>
      </c>
      <c r="J223" s="298"/>
      <c r="K223" s="339">
        <f t="shared" si="91"/>
        <v>183.59</v>
      </c>
      <c r="L223" s="291"/>
      <c r="M223" s="291"/>
    </row>
    <row r="224" spans="1:13" s="2" customFormat="1" ht="28" customHeight="1">
      <c r="A224" s="311" t="s">
        <v>312</v>
      </c>
      <c r="B224" s="319">
        <v>80570</v>
      </c>
      <c r="C224" s="320" t="s">
        <v>139</v>
      </c>
      <c r="D224" s="293"/>
      <c r="E224" s="314" t="str">
        <f>VLOOKUP(B224,[15]Relatório!$A$1:$F$65536,2,)</f>
        <v>TORNEIRA DE MESA PARA LAVATÓRIO DIÂMETRO DE 1/2"</v>
      </c>
      <c r="F224" s="278" t="s">
        <v>979</v>
      </c>
      <c r="G224" s="327">
        <v>75.62</v>
      </c>
      <c r="H224" s="329">
        <f t="shared" si="90"/>
        <v>93.83</v>
      </c>
      <c r="I224" s="298">
        <f>'[14]HIDRO-QQ'!G19</f>
        <v>1</v>
      </c>
      <c r="J224" s="298"/>
      <c r="K224" s="339">
        <f t="shared" si="91"/>
        <v>93.83</v>
      </c>
      <c r="L224" s="291"/>
      <c r="M224" s="291"/>
    </row>
    <row r="225" spans="1:13" s="2" customFormat="1" ht="28" customHeight="1">
      <c r="A225" s="311" t="s">
        <v>313</v>
      </c>
      <c r="B225" s="319">
        <v>80504</v>
      </c>
      <c r="C225" s="320" t="s">
        <v>139</v>
      </c>
      <c r="D225" s="293"/>
      <c r="E225" s="314" t="str">
        <f>VLOOKUP(B225,[15]Relatório!$A$1:$F$65536,2,)</f>
        <v>VASO SANITÁRIO COM CAIXA ACOPLADA COM DUPLO ACIONAMENTO (1ª LINHA) - COMPLETO EXCLUSO O ASSENTO</v>
      </c>
      <c r="F225" s="278" t="s">
        <v>979</v>
      </c>
      <c r="G225" s="327">
        <v>563.29</v>
      </c>
      <c r="H225" s="329">
        <f t="shared" si="90"/>
        <v>698.93</v>
      </c>
      <c r="I225" s="298">
        <f>'[14]HIDRO-QQ'!G20</f>
        <v>1</v>
      </c>
      <c r="J225" s="298"/>
      <c r="K225" s="339">
        <f t="shared" si="91"/>
        <v>698.93</v>
      </c>
      <c r="L225" s="291"/>
      <c r="M225" s="291"/>
    </row>
    <row r="226" spans="1:13" s="2" customFormat="1" ht="28" customHeight="1">
      <c r="A226" s="311" t="s">
        <v>314</v>
      </c>
      <c r="B226" s="319">
        <v>80926</v>
      </c>
      <c r="C226" s="320" t="s">
        <v>139</v>
      </c>
      <c r="D226" s="293"/>
      <c r="E226" s="314" t="str">
        <f>VLOOKUP(B226,[15]Relatório!$A$1:$F$65536,2,)</f>
        <v>REGISTRO DE GAVETA C/CANOPLA DIAMETRO 3/4"</v>
      </c>
      <c r="F226" s="278" t="s">
        <v>979</v>
      </c>
      <c r="G226" s="327">
        <v>101.52</v>
      </c>
      <c r="H226" s="329">
        <f t="shared" si="90"/>
        <v>125.97</v>
      </c>
      <c r="I226" s="298">
        <f>'[14]HIDRO-QQ'!$G$22</f>
        <v>2</v>
      </c>
      <c r="J226" s="298"/>
      <c r="K226" s="339">
        <f t="shared" si="91"/>
        <v>251.94</v>
      </c>
      <c r="L226" s="291"/>
      <c r="M226" s="291"/>
    </row>
    <row r="227" spans="1:13" s="2" customFormat="1" ht="28" customHeight="1">
      <c r="A227" s="311" t="s">
        <v>315</v>
      </c>
      <c r="B227" s="319">
        <v>80555</v>
      </c>
      <c r="C227" s="320" t="s">
        <v>139</v>
      </c>
      <c r="D227" s="293"/>
      <c r="E227" s="314" t="str">
        <f>VLOOKUP(B227,[15]Relatório!$A$1:$F$65536,2,)</f>
        <v>LIGAÇÃO FLEXÍVEL METÁLICA DIAM.1/2"(ENGATE)</v>
      </c>
      <c r="F227" s="278" t="s">
        <v>979</v>
      </c>
      <c r="G227" s="327">
        <v>53.63</v>
      </c>
      <c r="H227" s="329">
        <f t="shared" si="90"/>
        <v>66.540000000000006</v>
      </c>
      <c r="I227" s="298">
        <f>'[14]HIDRO-QQ'!$G$24</f>
        <v>1</v>
      </c>
      <c r="J227" s="298"/>
      <c r="K227" s="339">
        <f t="shared" si="91"/>
        <v>66.540000000000006</v>
      </c>
      <c r="L227" s="291"/>
      <c r="M227" s="291"/>
    </row>
    <row r="228" spans="1:13" s="2" customFormat="1" ht="28" customHeight="1">
      <c r="A228" s="311" t="s">
        <v>316</v>
      </c>
      <c r="B228" s="319">
        <v>80556</v>
      </c>
      <c r="C228" s="320" t="s">
        <v>139</v>
      </c>
      <c r="D228" s="293"/>
      <c r="E228" s="314" t="str">
        <f>VLOOKUP(B228,[15]Relatório!$A$1:$F$65536,2,)</f>
        <v>LIGAÇÃO FLEXÍVEL PVC DIAM.1/2" (ENGATE)</v>
      </c>
      <c r="F228" s="278" t="s">
        <v>979</v>
      </c>
      <c r="G228" s="327">
        <v>12.62</v>
      </c>
      <c r="H228" s="329">
        <f t="shared" si="90"/>
        <v>15.66</v>
      </c>
      <c r="I228" s="298">
        <f>'[14]HIDRO-QQ'!$G$25</f>
        <v>2</v>
      </c>
      <c r="J228" s="298"/>
      <c r="K228" s="339">
        <f t="shared" si="91"/>
        <v>31.32</v>
      </c>
      <c r="L228" s="291"/>
      <c r="M228" s="291"/>
    </row>
    <row r="229" spans="1:13" s="2" customFormat="1" ht="28" customHeight="1">
      <c r="A229" s="311" t="s">
        <v>317</v>
      </c>
      <c r="B229" s="319">
        <v>81361</v>
      </c>
      <c r="C229" s="320" t="s">
        <v>139</v>
      </c>
      <c r="D229" s="293"/>
      <c r="E229" s="314" t="str">
        <f>VLOOKUP(B229,[15]Relatório!$A$1:$F$65536,2,)</f>
        <v>JOELHO DE REDUCAO 90 GRAUS SOLDAVEL/ROSCAVEL DIAM. 25X1/2"</v>
      </c>
      <c r="F229" s="278" t="s">
        <v>979</v>
      </c>
      <c r="G229" s="327">
        <v>9.8000000000000007</v>
      </c>
      <c r="H229" s="329">
        <f t="shared" si="90"/>
        <v>12.16</v>
      </c>
      <c r="I229" s="298">
        <f>'[14]HIDRO-QQ'!$G$27</f>
        <v>1</v>
      </c>
      <c r="J229" s="298"/>
      <c r="K229" s="339">
        <f t="shared" si="91"/>
        <v>12.16</v>
      </c>
      <c r="L229" s="291"/>
      <c r="M229" s="291"/>
    </row>
    <row r="230" spans="1:13" s="2" customFormat="1" ht="28" customHeight="1">
      <c r="A230" s="311" t="s">
        <v>318</v>
      </c>
      <c r="B230" s="319">
        <v>81066</v>
      </c>
      <c r="C230" s="320" t="s">
        <v>139</v>
      </c>
      <c r="D230" s="293"/>
      <c r="E230" s="314" t="str">
        <f>VLOOKUP(B230,[15]Relatório!$A$1:$F$65536,2,)</f>
        <v>ADAPTADOR SOLDÁVEL CURTO C/ BOLSA E ROSCA PARA REGISTRO 25X3/4"</v>
      </c>
      <c r="F230" s="278" t="s">
        <v>979</v>
      </c>
      <c r="G230" s="327">
        <v>4.04</v>
      </c>
      <c r="H230" s="329">
        <f t="shared" si="90"/>
        <v>5.01</v>
      </c>
      <c r="I230" s="298">
        <f>'[14]HIDRO-QQ'!G29</f>
        <v>4</v>
      </c>
      <c r="J230" s="298"/>
      <c r="K230" s="339">
        <f t="shared" si="91"/>
        <v>20.04</v>
      </c>
      <c r="L230" s="291"/>
      <c r="M230" s="291"/>
    </row>
    <row r="231" spans="1:13" s="2" customFormat="1" ht="28" customHeight="1">
      <c r="A231" s="311" t="s">
        <v>319</v>
      </c>
      <c r="B231" s="319">
        <v>81321</v>
      </c>
      <c r="C231" s="320" t="s">
        <v>139</v>
      </c>
      <c r="D231" s="293"/>
      <c r="E231" s="314" t="str">
        <f>VLOOKUP(B231,[15]Relatório!$A$1:$F$65536,2,)</f>
        <v>JOELHO 90 GRAUS SOLDAVEL DIAMETRO 25 MM</v>
      </c>
      <c r="F231" s="278" t="s">
        <v>979</v>
      </c>
      <c r="G231" s="327">
        <v>6.77</v>
      </c>
      <c r="H231" s="329">
        <f t="shared" si="90"/>
        <v>8.4</v>
      </c>
      <c r="I231" s="298">
        <f>'[14]HIDRO-QQ'!G30</f>
        <v>3</v>
      </c>
      <c r="J231" s="298"/>
      <c r="K231" s="339">
        <f t="shared" si="91"/>
        <v>25.2</v>
      </c>
      <c r="L231" s="291"/>
      <c r="M231" s="291"/>
    </row>
    <row r="232" spans="1:13" s="2" customFormat="1" ht="28" customHeight="1">
      <c r="A232" s="311" t="s">
        <v>320</v>
      </c>
      <c r="B232" s="319">
        <v>81102</v>
      </c>
      <c r="C232" s="320" t="s">
        <v>139</v>
      </c>
      <c r="D232" s="293"/>
      <c r="E232" s="314" t="str">
        <f>VLOOKUP(B232,[15]Relatório!$A$1:$F$65536,2,)</f>
        <v>LUVA SOLDAVEL DIAMETRO 25 mm</v>
      </c>
      <c r="F232" s="278" t="s">
        <v>979</v>
      </c>
      <c r="G232" s="327">
        <v>3.96</v>
      </c>
      <c r="H232" s="329">
        <f t="shared" si="90"/>
        <v>4.91</v>
      </c>
      <c r="I232" s="298">
        <f>'[14]HIDRO-QQ'!G31</f>
        <v>2</v>
      </c>
      <c r="J232" s="298"/>
      <c r="K232" s="339">
        <f t="shared" si="91"/>
        <v>9.82</v>
      </c>
      <c r="L232" s="291"/>
      <c r="M232" s="291"/>
    </row>
    <row r="233" spans="1:13" s="2" customFormat="1" ht="28" customHeight="1">
      <c r="A233" s="311" t="s">
        <v>321</v>
      </c>
      <c r="B233" s="319">
        <v>81003</v>
      </c>
      <c r="C233" s="320" t="s">
        <v>139</v>
      </c>
      <c r="D233" s="293"/>
      <c r="E233" s="314" t="str">
        <f>VLOOKUP(B233,[15]Relatório!$A$1:$F$65536,2,)</f>
        <v>TUBO SOLDAVEL PVC MARROM DIAM. 25 MM</v>
      </c>
      <c r="F233" s="296" t="str">
        <f>VLOOKUP(B233,[15]Relatório!$A$1:$F$65536,3,)</f>
        <v xml:space="preserve">M     </v>
      </c>
      <c r="G233" s="327">
        <v>8.07</v>
      </c>
      <c r="H233" s="329">
        <f t="shared" si="90"/>
        <v>10.01</v>
      </c>
      <c r="I233" s="298">
        <f>'[14]HIDRO-QQ'!G32</f>
        <v>10.24</v>
      </c>
      <c r="J233" s="298"/>
      <c r="K233" s="339">
        <f t="shared" si="91"/>
        <v>102.5</v>
      </c>
      <c r="L233" s="291"/>
      <c r="M233" s="291"/>
    </row>
    <row r="234" spans="1:13" s="2" customFormat="1" ht="28" customHeight="1">
      <c r="A234" s="311" t="s">
        <v>322</v>
      </c>
      <c r="B234" s="319">
        <v>81402</v>
      </c>
      <c r="C234" s="320" t="s">
        <v>139</v>
      </c>
      <c r="D234" s="293"/>
      <c r="E234" s="314" t="str">
        <f>VLOOKUP(B234,[15]Relatório!$A$1:$F$65536,2,)</f>
        <v>TE 90 GRAUS SOLDAVEL DIAMETRO 25 MM</v>
      </c>
      <c r="F234" s="278" t="s">
        <v>979</v>
      </c>
      <c r="G234" s="327">
        <v>7.65</v>
      </c>
      <c r="H234" s="329">
        <f t="shared" si="90"/>
        <v>9.49</v>
      </c>
      <c r="I234" s="298">
        <f>'[14]HIDRO-QQ'!G33</f>
        <v>4</v>
      </c>
      <c r="J234" s="298"/>
      <c r="K234" s="339">
        <f t="shared" si="91"/>
        <v>37.96</v>
      </c>
      <c r="L234" s="291"/>
      <c r="M234" s="291"/>
    </row>
    <row r="235" spans="1:13" s="2" customFormat="1" ht="28" customHeight="1">
      <c r="A235" s="311" t="s">
        <v>323</v>
      </c>
      <c r="B235" s="319">
        <v>81369</v>
      </c>
      <c r="C235" s="320" t="s">
        <v>139</v>
      </c>
      <c r="D235" s="293"/>
      <c r="E235" s="314" t="str">
        <f>VLOOKUP(B235,[15]Relatório!$A$1:$F$65536,2,)</f>
        <v>JOELHO 90 GRAUS SOLDAVEL COM BUCHA DE LATAO 25 X 3/4"</v>
      </c>
      <c r="F235" s="278" t="s">
        <v>979</v>
      </c>
      <c r="G235" s="327">
        <v>10.4</v>
      </c>
      <c r="H235" s="329">
        <f t="shared" si="90"/>
        <v>12.9</v>
      </c>
      <c r="I235" s="298">
        <f>'[14]HIDRO-QQ'!G35</f>
        <v>3</v>
      </c>
      <c r="J235" s="298"/>
      <c r="K235" s="339">
        <f t="shared" si="91"/>
        <v>38.700000000000003</v>
      </c>
      <c r="L235" s="291"/>
      <c r="M235" s="291"/>
    </row>
    <row r="236" spans="1:13" s="2" customFormat="1" ht="28" customHeight="1">
      <c r="A236" s="311" t="s">
        <v>324</v>
      </c>
      <c r="B236" s="319">
        <v>81360</v>
      </c>
      <c r="C236" s="320" t="s">
        <v>139</v>
      </c>
      <c r="D236" s="293"/>
      <c r="E236" s="314" t="str">
        <f>VLOOKUP(B236,[15]Relatório!$A$1:$F$65536,2,)</f>
        <v>JOELHO DE REDUCAO 90 GRAUS SOLDÁVEL COM BUCHA LATAO 25X1/2"</v>
      </c>
      <c r="F236" s="278" t="s">
        <v>979</v>
      </c>
      <c r="G236" s="327">
        <v>10.88</v>
      </c>
      <c r="H236" s="329">
        <f t="shared" si="90"/>
        <v>13.5</v>
      </c>
      <c r="I236" s="298">
        <f>'[14]HIDRO-QQ'!G36</f>
        <v>2</v>
      </c>
      <c r="J236" s="298"/>
      <c r="K236" s="339">
        <f t="shared" si="91"/>
        <v>27</v>
      </c>
      <c r="L236" s="291"/>
      <c r="M236" s="291"/>
    </row>
    <row r="237" spans="1:13" s="2" customFormat="1" ht="28" customHeight="1">
      <c r="A237" s="311" t="s">
        <v>325</v>
      </c>
      <c r="B237" s="319"/>
      <c r="C237" s="320"/>
      <c r="D237" s="293"/>
      <c r="E237" s="321" t="s">
        <v>177</v>
      </c>
      <c r="F237" s="306"/>
      <c r="G237" s="332"/>
      <c r="H237" s="331"/>
      <c r="I237" s="307"/>
      <c r="J237" s="307"/>
      <c r="K237" s="340"/>
      <c r="L237" s="291"/>
      <c r="M237" s="291"/>
    </row>
    <row r="238" spans="1:13" s="2" customFormat="1" ht="28" customHeight="1">
      <c r="A238" s="311"/>
      <c r="B238" s="319"/>
      <c r="C238" s="320"/>
      <c r="D238" s="293"/>
      <c r="E238" s="322" t="s">
        <v>175</v>
      </c>
      <c r="F238" s="306"/>
      <c r="G238" s="332"/>
      <c r="H238" s="331"/>
      <c r="I238" s="307"/>
      <c r="J238" s="307"/>
      <c r="K238" s="340"/>
      <c r="L238" s="291"/>
      <c r="M238" s="291"/>
    </row>
    <row r="239" spans="1:13" s="2" customFormat="1" ht="28" customHeight="1">
      <c r="A239" s="311" t="s">
        <v>326</v>
      </c>
      <c r="B239" s="319">
        <v>81041</v>
      </c>
      <c r="C239" s="320" t="s">
        <v>139</v>
      </c>
      <c r="D239" s="293"/>
      <c r="E239" s="314" t="str">
        <f>VLOOKUP(B239,[15]Relatório!$A$1:$F$65536,2,)</f>
        <v>ADAPTADOR PVC SOLDÁVEL LONGO COM FLANGES LIVRES PARA CAIXA D'ÁGUA 25X3/4"</v>
      </c>
      <c r="F239" s="278" t="s">
        <v>979</v>
      </c>
      <c r="G239" s="327">
        <v>18.64</v>
      </c>
      <c r="H239" s="329">
        <f>ROUND(G239*(1+$M$3),2)</f>
        <v>23.13</v>
      </c>
      <c r="I239" s="298">
        <f>'[14]HIDRO-QQ'!G41</f>
        <v>1</v>
      </c>
      <c r="J239" s="298"/>
      <c r="K239" s="339">
        <f t="shared" ref="K239:K242" si="92">ROUND(I239*H239,2)</f>
        <v>23.13</v>
      </c>
      <c r="L239" s="291"/>
      <c r="M239" s="291"/>
    </row>
    <row r="240" spans="1:13" s="2" customFormat="1" ht="28" customHeight="1">
      <c r="A240" s="311" t="s">
        <v>327</v>
      </c>
      <c r="B240" s="319">
        <v>81321</v>
      </c>
      <c r="C240" s="320" t="s">
        <v>139</v>
      </c>
      <c r="D240" s="293"/>
      <c r="E240" s="314" t="str">
        <f>VLOOKUP(B240,[15]Relatório!$A$1:$F$65536,2,)</f>
        <v>JOELHO 90 GRAUS SOLDAVEL DIAMETRO 25 MM</v>
      </c>
      <c r="F240" s="278" t="s">
        <v>979</v>
      </c>
      <c r="G240" s="327">
        <v>6.77</v>
      </c>
      <c r="H240" s="329">
        <f t="shared" ref="H240:H242" si="93">ROUND(G240*(1+$M$3),2)</f>
        <v>8.4</v>
      </c>
      <c r="I240" s="298">
        <f>'[14]HIDRO-QQ'!G42</f>
        <v>3</v>
      </c>
      <c r="J240" s="298"/>
      <c r="K240" s="339">
        <f t="shared" si="92"/>
        <v>25.2</v>
      </c>
      <c r="L240" s="291"/>
      <c r="M240" s="291"/>
    </row>
    <row r="241" spans="1:13" s="2" customFormat="1" ht="28" customHeight="1">
      <c r="A241" s="311" t="s">
        <v>328</v>
      </c>
      <c r="B241" s="319">
        <v>81888</v>
      </c>
      <c r="C241" s="320" t="s">
        <v>139</v>
      </c>
      <c r="D241" s="293"/>
      <c r="E241" s="314" t="str">
        <f>VLOOKUP(B241,[15]Relatório!$A$1:$F$65536,2,)</f>
        <v>TORNEIRA BOIA DIAMETRO (3/4") 20 MM</v>
      </c>
      <c r="F241" s="278" t="s">
        <v>979</v>
      </c>
      <c r="G241" s="327">
        <v>66.680000000000007</v>
      </c>
      <c r="H241" s="329">
        <f t="shared" si="93"/>
        <v>82.74</v>
      </c>
      <c r="I241" s="298">
        <f>'[14]HIDRO-QQ'!G43</f>
        <v>1</v>
      </c>
      <c r="J241" s="298"/>
      <c r="K241" s="339">
        <f t="shared" si="92"/>
        <v>82.74</v>
      </c>
      <c r="L241" s="291"/>
      <c r="M241" s="291"/>
    </row>
    <row r="242" spans="1:13" s="2" customFormat="1" ht="28" customHeight="1">
      <c r="A242" s="311" t="s">
        <v>329</v>
      </c>
      <c r="B242" s="319">
        <v>81003</v>
      </c>
      <c r="C242" s="320" t="s">
        <v>139</v>
      </c>
      <c r="D242" s="293"/>
      <c r="E242" s="314" t="str">
        <f>VLOOKUP(B242,[15]Relatório!$A$1:$F$65536,2,)</f>
        <v>TUBO SOLDAVEL PVC MARROM DIAM. 25 MM</v>
      </c>
      <c r="F242" s="296" t="s">
        <v>980</v>
      </c>
      <c r="G242" s="327">
        <v>8.07</v>
      </c>
      <c r="H242" s="329">
        <f t="shared" si="93"/>
        <v>10.01</v>
      </c>
      <c r="I242" s="298">
        <f>'[14]HIDRO-QQ'!G44</f>
        <v>1.55</v>
      </c>
      <c r="J242" s="298"/>
      <c r="K242" s="339">
        <f t="shared" si="92"/>
        <v>15.52</v>
      </c>
      <c r="L242" s="291"/>
      <c r="M242" s="291"/>
    </row>
    <row r="243" spans="1:13" s="2" customFormat="1" ht="28" customHeight="1">
      <c r="A243" s="311"/>
      <c r="B243" s="319"/>
      <c r="C243" s="320"/>
      <c r="D243" s="293"/>
      <c r="E243" s="322" t="s">
        <v>176</v>
      </c>
      <c r="F243" s="306"/>
      <c r="G243" s="332"/>
      <c r="H243" s="331"/>
      <c r="I243" s="307"/>
      <c r="J243" s="307"/>
      <c r="K243" s="340"/>
      <c r="L243" s="291"/>
      <c r="M243" s="291"/>
    </row>
    <row r="244" spans="1:13" s="2" customFormat="1" ht="28" customHeight="1">
      <c r="A244" s="311" t="s">
        <v>330</v>
      </c>
      <c r="B244" s="319">
        <v>80905</v>
      </c>
      <c r="C244" s="320" t="s">
        <v>139</v>
      </c>
      <c r="D244" s="293"/>
      <c r="E244" s="314" t="str">
        <f>VLOOKUP(B244,[15]Relatório!$A$1:$F$65536,2,)</f>
        <v>REGISTRO DE GAVETA BRUTO DIAMETRO 1.1/2"</v>
      </c>
      <c r="F244" s="278" t="s">
        <v>979</v>
      </c>
      <c r="G244" s="327">
        <v>134.62</v>
      </c>
      <c r="H244" s="329">
        <f t="shared" ref="H244:H254" si="94">ROUND(G244*(1+$M$3),2)</f>
        <v>167.04</v>
      </c>
      <c r="I244" s="298">
        <f>'[14]HIDRO-QQ'!$G$47</f>
        <v>1</v>
      </c>
      <c r="J244" s="298"/>
      <c r="K244" s="339">
        <f t="shared" ref="K244:K254" si="95">ROUND(I244*H244,2)</f>
        <v>167.04</v>
      </c>
      <c r="L244" s="291"/>
      <c r="M244" s="291"/>
    </row>
    <row r="245" spans="1:13" s="2" customFormat="1" ht="28" customHeight="1">
      <c r="A245" s="311" t="s">
        <v>331</v>
      </c>
      <c r="B245" s="319">
        <v>81043</v>
      </c>
      <c r="C245" s="320" t="s">
        <v>139</v>
      </c>
      <c r="D245" s="293"/>
      <c r="E245" s="314" t="str">
        <f>VLOOKUP(B245,[15]Relatório!$A$1:$F$65536,2,)</f>
        <v>ADAPTADOR PVC SOLDÁVEL LONGO COM FLANGES LIVRES PARA CAIXA D'ÁGUA 50X1.1/2</v>
      </c>
      <c r="F245" s="278" t="s">
        <v>979</v>
      </c>
      <c r="G245" s="327">
        <v>53.32</v>
      </c>
      <c r="H245" s="329">
        <f t="shared" si="94"/>
        <v>66.16</v>
      </c>
      <c r="I245" s="298">
        <f>'[14]HIDRO-QQ'!G49</f>
        <v>1</v>
      </c>
      <c r="J245" s="298"/>
      <c r="K245" s="339">
        <f t="shared" si="95"/>
        <v>66.16</v>
      </c>
      <c r="L245" s="291"/>
      <c r="M245" s="291"/>
    </row>
    <row r="246" spans="1:13" s="2" customFormat="1" ht="28" customHeight="1">
      <c r="A246" s="311" t="s">
        <v>332</v>
      </c>
      <c r="B246" s="319">
        <v>81069</v>
      </c>
      <c r="C246" s="320" t="s">
        <v>139</v>
      </c>
      <c r="D246" s="293"/>
      <c r="E246" s="314" t="str">
        <f>VLOOKUP(B246,[15]Relatório!$A$1:$F$65536,2,)</f>
        <v>ADAPTADOR SOLDÁVEL CURTO COM BOLSA E ROSCA PARA REGISTRO 50MMX1.1/2"</v>
      </c>
      <c r="F246" s="278" t="s">
        <v>979</v>
      </c>
      <c r="G246" s="327">
        <v>10.54</v>
      </c>
      <c r="H246" s="329">
        <f t="shared" si="94"/>
        <v>13.08</v>
      </c>
      <c r="I246" s="298">
        <f>'[14]HIDRO-QQ'!G50</f>
        <v>2</v>
      </c>
      <c r="J246" s="298"/>
      <c r="K246" s="339">
        <f t="shared" si="95"/>
        <v>26.16</v>
      </c>
      <c r="L246" s="291"/>
      <c r="M246" s="291"/>
    </row>
    <row r="247" spans="1:13" s="2" customFormat="1" ht="28" customHeight="1">
      <c r="A247" s="311" t="s">
        <v>333</v>
      </c>
      <c r="B247" s="319">
        <v>81179</v>
      </c>
      <c r="C247" s="320" t="s">
        <v>139</v>
      </c>
      <c r="D247" s="293"/>
      <c r="E247" s="314" t="str">
        <f>VLOOKUP(B247,[15]Relatório!$A$1:$F$65536,2,)</f>
        <v>BUCHA DE REDUCAO SOLDAVEL LONGA 50 X 25 mm</v>
      </c>
      <c r="F247" s="278" t="s">
        <v>979</v>
      </c>
      <c r="G247" s="327">
        <v>9.2100000000000009</v>
      </c>
      <c r="H247" s="329">
        <f t="shared" si="94"/>
        <v>11.43</v>
      </c>
      <c r="I247" s="298">
        <f>'[14]HIDRO-QQ'!G51</f>
        <v>2</v>
      </c>
      <c r="J247" s="298"/>
      <c r="K247" s="339">
        <f t="shared" si="95"/>
        <v>22.86</v>
      </c>
      <c r="L247" s="291"/>
      <c r="M247" s="291"/>
    </row>
    <row r="248" spans="1:13" s="2" customFormat="1" ht="28" customHeight="1">
      <c r="A248" s="311" t="s">
        <v>334</v>
      </c>
      <c r="B248" s="319">
        <v>81302</v>
      </c>
      <c r="C248" s="320" t="s">
        <v>139</v>
      </c>
      <c r="D248" s="293"/>
      <c r="E248" s="314" t="str">
        <f>VLOOKUP(B248,[15]Relatório!$A$1:$F$65536,2,)</f>
        <v>JOELHO 45 GRAUS SOLDAVEL 25 MM</v>
      </c>
      <c r="F248" s="278" t="s">
        <v>979</v>
      </c>
      <c r="G248" s="327">
        <v>7.78</v>
      </c>
      <c r="H248" s="329">
        <f t="shared" si="94"/>
        <v>9.65</v>
      </c>
      <c r="I248" s="298">
        <f>'[14]HIDRO-QQ'!G52</f>
        <v>1</v>
      </c>
      <c r="J248" s="298"/>
      <c r="K248" s="339">
        <f t="shared" si="95"/>
        <v>9.65</v>
      </c>
      <c r="L248" s="291"/>
      <c r="M248" s="291"/>
    </row>
    <row r="249" spans="1:13" s="2" customFormat="1" ht="28" customHeight="1">
      <c r="A249" s="311" t="s">
        <v>335</v>
      </c>
      <c r="B249" s="319">
        <v>81321</v>
      </c>
      <c r="C249" s="320" t="s">
        <v>139</v>
      </c>
      <c r="D249" s="293"/>
      <c r="E249" s="314" t="str">
        <f>VLOOKUP(B249,[15]Relatório!$A$1:$F$65536,2,)</f>
        <v>JOELHO 90 GRAUS SOLDAVEL DIAMETRO 25 MM</v>
      </c>
      <c r="F249" s="278" t="s">
        <v>979</v>
      </c>
      <c r="G249" s="327">
        <v>6.77</v>
      </c>
      <c r="H249" s="329">
        <f t="shared" si="94"/>
        <v>8.4</v>
      </c>
      <c r="I249" s="298">
        <f>'[14]HIDRO-QQ'!G53</f>
        <v>2</v>
      </c>
      <c r="J249" s="298"/>
      <c r="K249" s="339">
        <f t="shared" si="95"/>
        <v>16.8</v>
      </c>
      <c r="L249" s="291"/>
      <c r="M249" s="291"/>
    </row>
    <row r="250" spans="1:13" s="2" customFormat="1" ht="28" customHeight="1">
      <c r="A250" s="311" t="s">
        <v>336</v>
      </c>
      <c r="B250" s="319">
        <v>81324</v>
      </c>
      <c r="C250" s="320" t="s">
        <v>139</v>
      </c>
      <c r="D250" s="293"/>
      <c r="E250" s="314" t="str">
        <f>VLOOKUP(B250,[15]Relatório!$A$1:$F$65536,2,)</f>
        <v>JOELHO 90 GRAUS SOLDAVEL 50 mm (MARROM)</v>
      </c>
      <c r="F250" s="278" t="s">
        <v>979</v>
      </c>
      <c r="G250" s="327">
        <v>15.06</v>
      </c>
      <c r="H250" s="329">
        <f t="shared" si="94"/>
        <v>18.690000000000001</v>
      </c>
      <c r="I250" s="298">
        <f>'[14]HIDRO-QQ'!G54</f>
        <v>1</v>
      </c>
      <c r="J250" s="298"/>
      <c r="K250" s="339">
        <f t="shared" si="95"/>
        <v>18.690000000000001</v>
      </c>
      <c r="L250" s="291"/>
      <c r="M250" s="291"/>
    </row>
    <row r="251" spans="1:13" s="2" customFormat="1" ht="28" customHeight="1">
      <c r="A251" s="311" t="s">
        <v>337</v>
      </c>
      <c r="B251" s="319">
        <v>81003</v>
      </c>
      <c r="C251" s="320" t="s">
        <v>139</v>
      </c>
      <c r="D251" s="293"/>
      <c r="E251" s="314" t="str">
        <f>VLOOKUP(B251,[15]Relatório!$A$1:$F$65536,2,)</f>
        <v>TUBO SOLDAVEL PVC MARROM DIAM. 25 MM</v>
      </c>
      <c r="F251" s="296" t="s">
        <v>980</v>
      </c>
      <c r="G251" s="327">
        <v>8.07</v>
      </c>
      <c r="H251" s="329">
        <f t="shared" si="94"/>
        <v>10.01</v>
      </c>
      <c r="I251" s="298">
        <f>'[14]HIDRO-QQ'!G55</f>
        <v>2.52</v>
      </c>
      <c r="J251" s="298"/>
      <c r="K251" s="339">
        <f t="shared" si="95"/>
        <v>25.23</v>
      </c>
      <c r="L251" s="291"/>
      <c r="M251" s="291"/>
    </row>
    <row r="252" spans="1:13" s="2" customFormat="1" ht="28" customHeight="1">
      <c r="A252" s="311" t="s">
        <v>338</v>
      </c>
      <c r="B252" s="319">
        <v>81006</v>
      </c>
      <c r="C252" s="320" t="s">
        <v>139</v>
      </c>
      <c r="D252" s="293"/>
      <c r="E252" s="314" t="str">
        <f>VLOOKUP(B252,[15]Relatório!$A$1:$F$65536,2,)</f>
        <v>TUBO SOLDAVEL PVC MARROM DIAM. 50 MM</v>
      </c>
      <c r="F252" s="296" t="s">
        <v>980</v>
      </c>
      <c r="G252" s="327">
        <v>22.87</v>
      </c>
      <c r="H252" s="329">
        <f t="shared" si="94"/>
        <v>28.38</v>
      </c>
      <c r="I252" s="298">
        <f>'[14]HIDRO-QQ'!G56</f>
        <v>1.1499999999999999</v>
      </c>
      <c r="J252" s="298"/>
      <c r="K252" s="339">
        <f t="shared" si="95"/>
        <v>32.64</v>
      </c>
      <c r="L252" s="291"/>
      <c r="M252" s="291"/>
    </row>
    <row r="253" spans="1:13" s="2" customFormat="1" ht="28" customHeight="1">
      <c r="A253" s="311" t="s">
        <v>339</v>
      </c>
      <c r="B253" s="319">
        <v>81405</v>
      </c>
      <c r="C253" s="320" t="s">
        <v>139</v>
      </c>
      <c r="D253" s="293"/>
      <c r="E253" s="314" t="str">
        <f>VLOOKUP(B253,[15]Relatório!$A$1:$F$65536,2,)</f>
        <v>TE 90 GRAUS SOLDAVEL DIAMETRO 50 MM</v>
      </c>
      <c r="F253" s="278" t="s">
        <v>979</v>
      </c>
      <c r="G253" s="327">
        <v>21.6</v>
      </c>
      <c r="H253" s="329">
        <f t="shared" si="94"/>
        <v>26.8</v>
      </c>
      <c r="I253" s="298">
        <f>'[14]HIDRO-QQ'!G57</f>
        <v>1</v>
      </c>
      <c r="J253" s="298"/>
      <c r="K253" s="339">
        <f t="shared" si="95"/>
        <v>26.8</v>
      </c>
      <c r="L253" s="291"/>
      <c r="M253" s="291"/>
    </row>
    <row r="254" spans="1:13" s="2" customFormat="1" ht="28" customHeight="1">
      <c r="A254" s="311" t="s">
        <v>340</v>
      </c>
      <c r="B254" s="319">
        <v>81860</v>
      </c>
      <c r="C254" s="320" t="s">
        <v>139</v>
      </c>
      <c r="D254" s="293"/>
      <c r="E254" s="314" t="str">
        <f>VLOOKUP(B254,[15]Relatório!$A$1:$F$65536,2,)</f>
        <v>CAIXA D'AGUA POLIETILENO 500 LTS. COM TAMPA</v>
      </c>
      <c r="F254" s="278" t="s">
        <v>979</v>
      </c>
      <c r="G254" s="327">
        <v>361.01</v>
      </c>
      <c r="H254" s="329">
        <f t="shared" si="94"/>
        <v>447.94</v>
      </c>
      <c r="I254" s="298">
        <f>'[14]HIDRO-QQ'!$G$59</f>
        <v>1</v>
      </c>
      <c r="J254" s="298"/>
      <c r="K254" s="339">
        <f t="shared" si="95"/>
        <v>447.94</v>
      </c>
      <c r="L254" s="291"/>
      <c r="M254" s="291"/>
    </row>
    <row r="255" spans="1:13" s="2" customFormat="1" ht="28" customHeight="1">
      <c r="A255" s="311" t="s">
        <v>341</v>
      </c>
      <c r="B255" s="319"/>
      <c r="C255" s="320"/>
      <c r="D255" s="293"/>
      <c r="E255" s="321" t="s">
        <v>178</v>
      </c>
      <c r="F255" s="306"/>
      <c r="G255" s="332"/>
      <c r="H255" s="331"/>
      <c r="I255" s="307"/>
      <c r="J255" s="307"/>
      <c r="K255" s="340"/>
      <c r="L255" s="291"/>
      <c r="M255" s="291"/>
    </row>
    <row r="256" spans="1:13" s="2" customFormat="1" ht="28" customHeight="1">
      <c r="A256" s="311"/>
      <c r="B256" s="319"/>
      <c r="C256" s="320"/>
      <c r="D256" s="293"/>
      <c r="E256" s="322" t="s">
        <v>179</v>
      </c>
      <c r="F256" s="306"/>
      <c r="G256" s="332"/>
      <c r="H256" s="331"/>
      <c r="I256" s="307"/>
      <c r="J256" s="307"/>
      <c r="K256" s="340"/>
      <c r="L256" s="291"/>
      <c r="M256" s="291"/>
    </row>
    <row r="257" spans="1:13" s="2" customFormat="1" ht="28" customHeight="1">
      <c r="A257" s="311" t="s">
        <v>342</v>
      </c>
      <c r="B257" s="319">
        <v>81825</v>
      </c>
      <c r="C257" s="320" t="s">
        <v>139</v>
      </c>
      <c r="D257" s="293"/>
      <c r="E257" s="314" t="str">
        <f>VLOOKUP(B257,[15]Relatório!$A$1:$F$65536,2,)</f>
        <v>CAIXA DE PASSAGEM 60X60X80 CM (MEDIDAS INTERNAS) SEM TAMPA</v>
      </c>
      <c r="F257" s="278" t="s">
        <v>979</v>
      </c>
      <c r="G257" s="327">
        <v>398.95</v>
      </c>
      <c r="H257" s="329">
        <f t="shared" ref="H257:H272" si="96">ROUND(G257*(1+$M$3),2)</f>
        <v>495.02</v>
      </c>
      <c r="I257" s="298">
        <f>'[14]HIDRO-QQ'!$C$4</f>
        <v>1</v>
      </c>
      <c r="J257" s="298"/>
      <c r="K257" s="339">
        <f t="shared" ref="K257:K273" si="97">ROUND(I257*H257,2)</f>
        <v>495.02</v>
      </c>
      <c r="L257" s="291"/>
      <c r="M257" s="291"/>
    </row>
    <row r="258" spans="1:13" s="2" customFormat="1" ht="28" customHeight="1">
      <c r="A258" s="311" t="s">
        <v>343</v>
      </c>
      <c r="B258" s="319">
        <v>81826</v>
      </c>
      <c r="C258" s="320" t="s">
        <v>139</v>
      </c>
      <c r="D258" s="293"/>
      <c r="E258" s="314" t="str">
        <f>VLOOKUP(B258,[15]Relatório!$A$1:$F$65536,2,)</f>
        <v>TAMPA EM CONCRETO ARMADO 25 MPA E=5CM PARA A CAIXA DE PASSAGEM 60X60CM</v>
      </c>
      <c r="F258" s="278" t="s">
        <v>979</v>
      </c>
      <c r="G258" s="327">
        <v>74.83</v>
      </c>
      <c r="H258" s="329">
        <f t="shared" si="96"/>
        <v>92.85</v>
      </c>
      <c r="I258" s="298">
        <f>I257</f>
        <v>1</v>
      </c>
      <c r="J258" s="298"/>
      <c r="K258" s="339">
        <f t="shared" si="97"/>
        <v>92.85</v>
      </c>
      <c r="L258" s="291"/>
      <c r="M258" s="291"/>
    </row>
    <row r="259" spans="1:13" s="2" customFormat="1" ht="28" customHeight="1">
      <c r="A259" s="311" t="s">
        <v>344</v>
      </c>
      <c r="B259" s="319">
        <v>81663</v>
      </c>
      <c r="C259" s="320" t="s">
        <v>139</v>
      </c>
      <c r="D259" s="293"/>
      <c r="E259" s="314" t="str">
        <f>VLOOKUP(B259,[15]Relatório!$A$1:$F$65536,2,)</f>
        <v>CORPO CAIXA SIFONADA DIAM. 150 X 150 X 50</v>
      </c>
      <c r="F259" s="278" t="s">
        <v>979</v>
      </c>
      <c r="G259" s="327">
        <v>45.83</v>
      </c>
      <c r="H259" s="329">
        <f t="shared" si="96"/>
        <v>56.87</v>
      </c>
      <c r="I259" s="298">
        <f>'[14]HIDRO-QQ'!C6</f>
        <v>2</v>
      </c>
      <c r="J259" s="298"/>
      <c r="K259" s="339">
        <f t="shared" si="97"/>
        <v>113.74</v>
      </c>
      <c r="L259" s="291"/>
      <c r="M259" s="291"/>
    </row>
    <row r="260" spans="1:13" s="2" customFormat="1" ht="28" customHeight="1">
      <c r="A260" s="311" t="s">
        <v>345</v>
      </c>
      <c r="B260" s="319">
        <v>80560</v>
      </c>
      <c r="C260" s="320" t="s">
        <v>139</v>
      </c>
      <c r="D260" s="293"/>
      <c r="E260" s="314" t="str">
        <f>VLOOKUP(B260,[15]Relatório!$A$1:$F$65536,2,)</f>
        <v>SIFAO PARA LAVATORIO METALICO DIAM.1"X1.1/2"</v>
      </c>
      <c r="F260" s="278" t="s">
        <v>979</v>
      </c>
      <c r="G260" s="327">
        <v>179.84</v>
      </c>
      <c r="H260" s="329">
        <f t="shared" si="96"/>
        <v>223.15</v>
      </c>
      <c r="I260" s="298">
        <f>'[14]HIDRO-QQ'!C7</f>
        <v>1</v>
      </c>
      <c r="J260" s="298"/>
      <c r="K260" s="339">
        <f t="shared" si="97"/>
        <v>223.15</v>
      </c>
      <c r="L260" s="291"/>
      <c r="M260" s="291"/>
    </row>
    <row r="261" spans="1:13" s="2" customFormat="1" ht="28" customHeight="1">
      <c r="A261" s="311" t="s">
        <v>346</v>
      </c>
      <c r="B261" s="319">
        <v>80580</v>
      </c>
      <c r="C261" s="320" t="s">
        <v>139</v>
      </c>
      <c r="D261" s="293"/>
      <c r="E261" s="314" t="str">
        <f>VLOOKUP(B261,[15]Relatório!$A$1:$F$65536,2,)</f>
        <v>VALVULA PARA LAVATORIO OU BEBEDOURO METALICO DIAMETRO 1"</v>
      </c>
      <c r="F261" s="278" t="s">
        <v>979</v>
      </c>
      <c r="G261" s="327">
        <v>81.78</v>
      </c>
      <c r="H261" s="329">
        <f t="shared" si="96"/>
        <v>101.47</v>
      </c>
      <c r="I261" s="298">
        <f>'[14]HIDRO-QQ'!C8</f>
        <v>1</v>
      </c>
      <c r="J261" s="298"/>
      <c r="K261" s="339">
        <f t="shared" si="97"/>
        <v>101.47</v>
      </c>
      <c r="L261" s="291"/>
      <c r="M261" s="291"/>
    </row>
    <row r="262" spans="1:13" s="2" customFormat="1" ht="28" customHeight="1">
      <c r="A262" s="311" t="s">
        <v>347</v>
      </c>
      <c r="B262" s="319">
        <v>81730</v>
      </c>
      <c r="C262" s="320" t="s">
        <v>139</v>
      </c>
      <c r="D262" s="293"/>
      <c r="E262" s="314" t="str">
        <f>VLOOKUP(B262,[15]Relatório!$A$1:$F$65536,2,)</f>
        <v>CURVA 90 GRAUS CURTA DIAM. 40 MM (ESGOTO)</v>
      </c>
      <c r="F262" s="278" t="s">
        <v>979</v>
      </c>
      <c r="G262" s="327">
        <v>15.01</v>
      </c>
      <c r="H262" s="329">
        <f t="shared" si="96"/>
        <v>18.62</v>
      </c>
      <c r="I262" s="298">
        <f>'[14]HIDRO-QQ'!C10</f>
        <v>1</v>
      </c>
      <c r="J262" s="298"/>
      <c r="K262" s="339">
        <f t="shared" si="97"/>
        <v>18.62</v>
      </c>
      <c r="L262" s="291"/>
      <c r="M262" s="291"/>
    </row>
    <row r="263" spans="1:13" s="2" customFormat="1" ht="28" customHeight="1">
      <c r="A263" s="311" t="s">
        <v>348</v>
      </c>
      <c r="B263" s="319">
        <v>81921</v>
      </c>
      <c r="C263" s="320" t="s">
        <v>139</v>
      </c>
      <c r="D263" s="293"/>
      <c r="E263" s="314" t="str">
        <f>VLOOKUP(B263,[15]Relatório!$A$1:$F$65536,2,)</f>
        <v>JOELHO 45 GRAUS DIAMETRO 40 MM (ESGOTO)</v>
      </c>
      <c r="F263" s="278" t="s">
        <v>979</v>
      </c>
      <c r="G263" s="327">
        <v>11.86</v>
      </c>
      <c r="H263" s="329">
        <f t="shared" si="96"/>
        <v>14.72</v>
      </c>
      <c r="I263" s="298">
        <f>'[14]HIDRO-QQ'!C11</f>
        <v>1</v>
      </c>
      <c r="J263" s="298"/>
      <c r="K263" s="339">
        <f t="shared" si="97"/>
        <v>14.72</v>
      </c>
      <c r="L263" s="291"/>
      <c r="M263" s="291"/>
    </row>
    <row r="264" spans="1:13" s="2" customFormat="1" ht="28" customHeight="1">
      <c r="A264" s="311" t="s">
        <v>349</v>
      </c>
      <c r="B264" s="319">
        <v>81922</v>
      </c>
      <c r="C264" s="320" t="s">
        <v>139</v>
      </c>
      <c r="D264" s="293"/>
      <c r="E264" s="314" t="str">
        <f>VLOOKUP(B264,[15]Relatório!$A$1:$F$65536,2,)</f>
        <v>JOELHO 45 GRAUS DIAMETRO 50 MM (ESGOTO)</v>
      </c>
      <c r="F264" s="278" t="s">
        <v>979</v>
      </c>
      <c r="G264" s="327">
        <v>13.53</v>
      </c>
      <c r="H264" s="329">
        <f t="shared" si="96"/>
        <v>16.79</v>
      </c>
      <c r="I264" s="298">
        <f>'[14]HIDRO-QQ'!C12</f>
        <v>2</v>
      </c>
      <c r="J264" s="298"/>
      <c r="K264" s="339">
        <f t="shared" si="97"/>
        <v>33.58</v>
      </c>
      <c r="L264" s="291"/>
      <c r="M264" s="291"/>
    </row>
    <row r="265" spans="1:13" s="2" customFormat="1" ht="28" customHeight="1">
      <c r="A265" s="311" t="s">
        <v>350</v>
      </c>
      <c r="B265" s="319">
        <v>81938</v>
      </c>
      <c r="C265" s="320" t="s">
        <v>139</v>
      </c>
      <c r="D265" s="293"/>
      <c r="E265" s="314" t="str">
        <f>VLOOKUP(B265,[15]Relatório!$A$1:$F$65536,2,)</f>
        <v>JOELHO 90 GRAUS DIAMETRO 100 MM (ESGOTO)</v>
      </c>
      <c r="F265" s="278" t="s">
        <v>979</v>
      </c>
      <c r="G265" s="327">
        <v>23.91</v>
      </c>
      <c r="H265" s="329">
        <f t="shared" si="96"/>
        <v>29.67</v>
      </c>
      <c r="I265" s="298">
        <f>'[14]HIDRO-QQ'!C13</f>
        <v>1</v>
      </c>
      <c r="J265" s="298"/>
      <c r="K265" s="339">
        <f t="shared" si="97"/>
        <v>29.67</v>
      </c>
      <c r="L265" s="291"/>
      <c r="M265" s="291"/>
    </row>
    <row r="266" spans="1:13" s="2" customFormat="1" ht="28" customHeight="1">
      <c r="A266" s="311" t="s">
        <v>351</v>
      </c>
      <c r="B266" s="319">
        <v>81927</v>
      </c>
      <c r="C266" s="320" t="s">
        <v>139</v>
      </c>
      <c r="D266" s="293"/>
      <c r="E266" s="314" t="str">
        <f>VLOOKUP(B266,[15]Relatório!$A$1:$F$65536,2,)</f>
        <v>JOELHO 90 GRAUS C/ANEL 40 MM</v>
      </c>
      <c r="F266" s="278" t="s">
        <v>979</v>
      </c>
      <c r="G266" s="327">
        <v>12.35</v>
      </c>
      <c r="H266" s="329">
        <f t="shared" si="96"/>
        <v>15.32</v>
      </c>
      <c r="I266" s="298">
        <f>'[14]HIDRO-QQ'!C14</f>
        <v>1</v>
      </c>
      <c r="J266" s="298"/>
      <c r="K266" s="339">
        <f t="shared" si="97"/>
        <v>15.32</v>
      </c>
      <c r="L266" s="291"/>
      <c r="M266" s="291"/>
    </row>
    <row r="267" spans="1:13" s="2" customFormat="1" ht="28" customHeight="1">
      <c r="A267" s="311" t="s">
        <v>352</v>
      </c>
      <c r="B267" s="319">
        <v>81973</v>
      </c>
      <c r="C267" s="320" t="s">
        <v>139</v>
      </c>
      <c r="D267" s="293"/>
      <c r="E267" s="314" t="str">
        <f>VLOOKUP(B267,[15]Relatório!$A$1:$F$65536,2,)</f>
        <v>JUNCAO SIMPLES DIAM. 100 X 50 MM (ESGOTO)</v>
      </c>
      <c r="F267" s="278" t="s">
        <v>979</v>
      </c>
      <c r="G267" s="327">
        <v>29.44</v>
      </c>
      <c r="H267" s="329">
        <f t="shared" si="96"/>
        <v>36.53</v>
      </c>
      <c r="I267" s="298">
        <f>'[14]HIDRO-QQ'!C15</f>
        <v>2</v>
      </c>
      <c r="J267" s="298"/>
      <c r="K267" s="339">
        <f t="shared" si="97"/>
        <v>73.06</v>
      </c>
      <c r="L267" s="291"/>
      <c r="M267" s="291"/>
    </row>
    <row r="268" spans="1:13" s="2" customFormat="1" ht="28" customHeight="1">
      <c r="A268" s="311" t="s">
        <v>353</v>
      </c>
      <c r="B268" s="319">
        <v>82004</v>
      </c>
      <c r="C268" s="320" t="s">
        <v>139</v>
      </c>
      <c r="D268" s="293"/>
      <c r="E268" s="314" t="str">
        <f>VLOOKUP(B268,[15]Relatório!$A$1:$F$65536,2,)</f>
        <v>LUVA SIMPLES DIAMETRO 100 mm - (ESGOTO)</v>
      </c>
      <c r="F268" s="278" t="s">
        <v>979</v>
      </c>
      <c r="G268" s="327">
        <v>13.25</v>
      </c>
      <c r="H268" s="329">
        <f t="shared" si="96"/>
        <v>16.440000000000001</v>
      </c>
      <c r="I268" s="298">
        <f>'[14]HIDRO-QQ'!C16</f>
        <v>3</v>
      </c>
      <c r="J268" s="298"/>
      <c r="K268" s="339">
        <f t="shared" si="97"/>
        <v>49.32</v>
      </c>
      <c r="L268" s="291"/>
      <c r="M268" s="291"/>
    </row>
    <row r="269" spans="1:13" s="2" customFormat="1" ht="28" customHeight="1">
      <c r="A269" s="311" t="s">
        <v>354</v>
      </c>
      <c r="B269" s="319">
        <v>82002</v>
      </c>
      <c r="C269" s="320" t="s">
        <v>139</v>
      </c>
      <c r="D269" s="293"/>
      <c r="E269" s="314" t="str">
        <f>VLOOKUP(B269,[15]Relatório!$A$1:$F$65536,2,)</f>
        <v>LUVA SIMPLES DIAMETRO 50 MM - (ESGOTO)</v>
      </c>
      <c r="F269" s="278" t="s">
        <v>979</v>
      </c>
      <c r="G269" s="327">
        <v>7.22</v>
      </c>
      <c r="H269" s="329">
        <f t="shared" si="96"/>
        <v>8.9600000000000009</v>
      </c>
      <c r="I269" s="298">
        <f>'[14]HIDRO-QQ'!C17</f>
        <v>4</v>
      </c>
      <c r="J269" s="298"/>
      <c r="K269" s="339">
        <f t="shared" si="97"/>
        <v>35.840000000000003</v>
      </c>
      <c r="L269" s="291"/>
      <c r="M269" s="291"/>
    </row>
    <row r="270" spans="1:13" s="2" customFormat="1" ht="28" customHeight="1">
      <c r="A270" s="311" t="s">
        <v>355</v>
      </c>
      <c r="B270" s="319">
        <v>82304</v>
      </c>
      <c r="C270" s="320" t="s">
        <v>139</v>
      </c>
      <c r="D270" s="293"/>
      <c r="E270" s="314" t="str">
        <f>VLOOKUP(B270,[15]Relatório!$A$1:$F$65536,2,)</f>
        <v>TUBO SOLDAVEL PARA ESGOTO DIAMETRO 100 MM</v>
      </c>
      <c r="F270" s="296" t="s">
        <v>980</v>
      </c>
      <c r="G270" s="327">
        <v>32.979999999999997</v>
      </c>
      <c r="H270" s="329">
        <f t="shared" si="96"/>
        <v>40.92</v>
      </c>
      <c r="I270" s="298">
        <f>'[14]HIDRO-QQ'!C18</f>
        <v>2.1800000000000002</v>
      </c>
      <c r="J270" s="298"/>
      <c r="K270" s="339">
        <f t="shared" si="97"/>
        <v>89.21</v>
      </c>
      <c r="L270" s="291"/>
      <c r="M270" s="291"/>
    </row>
    <row r="271" spans="1:13" s="2" customFormat="1" ht="28" customHeight="1">
      <c r="A271" s="311" t="s">
        <v>356</v>
      </c>
      <c r="B271" s="319">
        <v>82301</v>
      </c>
      <c r="C271" s="320" t="s">
        <v>139</v>
      </c>
      <c r="D271" s="293"/>
      <c r="E271" s="314" t="str">
        <f>VLOOKUP(B271,[15]Relatório!$A$1:$F$65536,2,)</f>
        <v>TUBO SOLDAVEL PARA ESGOTO DIAMETRO 40 MM</v>
      </c>
      <c r="F271" s="296" t="s">
        <v>980</v>
      </c>
      <c r="G271" s="327">
        <v>14.65</v>
      </c>
      <c r="H271" s="329">
        <f t="shared" si="96"/>
        <v>18.18</v>
      </c>
      <c r="I271" s="298">
        <f>'[14]HIDRO-QQ'!C19</f>
        <v>2.5299999999999998</v>
      </c>
      <c r="J271" s="298"/>
      <c r="K271" s="339">
        <f t="shared" si="97"/>
        <v>46</v>
      </c>
      <c r="L271" s="291"/>
      <c r="M271" s="291"/>
    </row>
    <row r="272" spans="1:13" s="2" customFormat="1" ht="28" customHeight="1">
      <c r="A272" s="311" t="s">
        <v>357</v>
      </c>
      <c r="B272" s="319">
        <v>82302</v>
      </c>
      <c r="C272" s="320" t="s">
        <v>139</v>
      </c>
      <c r="D272" s="293"/>
      <c r="E272" s="314" t="str">
        <f>VLOOKUP(B272,[15]Relatório!$A$1:$F$65536,2,)</f>
        <v>TUBO SOLDAVEL PARA ESGOTO DIAMETRO 50 MM</v>
      </c>
      <c r="F272" s="296" t="s">
        <v>980</v>
      </c>
      <c r="G272" s="327">
        <v>20.079999999999998</v>
      </c>
      <c r="H272" s="329">
        <f t="shared" si="96"/>
        <v>24.92</v>
      </c>
      <c r="I272" s="298">
        <f>'[14]HIDRO-QQ'!C20</f>
        <v>2.37</v>
      </c>
      <c r="J272" s="298"/>
      <c r="K272" s="339">
        <f t="shared" si="97"/>
        <v>59.06</v>
      </c>
      <c r="L272" s="291"/>
      <c r="M272" s="291"/>
    </row>
    <row r="273" spans="1:13" s="2" customFormat="1" ht="28" customHeight="1">
      <c r="A273" s="311" t="s">
        <v>358</v>
      </c>
      <c r="B273" s="319">
        <v>99626</v>
      </c>
      <c r="C273" s="320" t="s">
        <v>142</v>
      </c>
      <c r="D273" s="293"/>
      <c r="E273" s="314" t="str">
        <f>IFERROR(VLOOKUP(B273,[12]planilhanull!$G$1:$K$65536,2,0),VLOOKUP(B273,[13]sheet1!$A$1:$E$65536,2,0))</f>
        <v>VÁLVULA DE RETENÇÃO HORIZONTAL, DE BRONZE, ROSCÁVEL, 4" - FORNECIMENTO E INSTALAÇÃO. AF_08/2021</v>
      </c>
      <c r="F273" s="278" t="s">
        <v>979</v>
      </c>
      <c r="G273" s="327">
        <v>812.11</v>
      </c>
      <c r="H273" s="329">
        <f>ROUND(G273*(1+$M$3),2)</f>
        <v>1007.67</v>
      </c>
      <c r="I273" s="298">
        <f>'[14]HIDRO-QQ'!C21</f>
        <v>1</v>
      </c>
      <c r="J273" s="298"/>
      <c r="K273" s="339">
        <f t="shared" si="97"/>
        <v>1007.67</v>
      </c>
      <c r="L273" s="291"/>
      <c r="M273" s="291"/>
    </row>
    <row r="274" spans="1:13" s="2" customFormat="1" ht="28" customHeight="1">
      <c r="A274" s="311"/>
      <c r="B274" s="319"/>
      <c r="C274" s="320"/>
      <c r="D274" s="293"/>
      <c r="E274" s="322" t="s">
        <v>180</v>
      </c>
      <c r="F274" s="306"/>
      <c r="G274" s="332"/>
      <c r="H274" s="331"/>
      <c r="I274" s="307"/>
      <c r="J274" s="307"/>
      <c r="K274" s="340"/>
      <c r="L274" s="291"/>
      <c r="M274" s="291"/>
    </row>
    <row r="275" spans="1:13" s="2" customFormat="1" ht="28" customHeight="1">
      <c r="A275" s="311" t="s">
        <v>359</v>
      </c>
      <c r="B275" s="319">
        <v>81846</v>
      </c>
      <c r="C275" s="320" t="s">
        <v>139</v>
      </c>
      <c r="D275" s="293"/>
      <c r="E275" s="314" t="str">
        <f>VLOOKUP(B275,[15]Relatório!$A$1:$F$65536,2,)</f>
        <v>CAIXA DE GORDURA E INSPEÇÃO EM PVC/ABS 19 LITROS COM TAMPA E PORTA TAMPA E CESTO DE LIMPEZA REMOVÍVEL</v>
      </c>
      <c r="F275" s="278" t="s">
        <v>979</v>
      </c>
      <c r="G275" s="327">
        <v>362.89</v>
      </c>
      <c r="H275" s="329">
        <f>ROUND(G275*(1+$M$3),2)</f>
        <v>450.27</v>
      </c>
      <c r="I275" s="298">
        <f>'[14]HIDRO-QQ'!$C$24</f>
        <v>1</v>
      </c>
      <c r="J275" s="298"/>
      <c r="K275" s="339">
        <f t="shared" ref="K275:K283" si="98">ROUND(I275*H275,2)</f>
        <v>450.27</v>
      </c>
      <c r="L275" s="291"/>
      <c r="M275" s="291"/>
    </row>
    <row r="276" spans="1:13" s="2" customFormat="1" ht="28" customHeight="1">
      <c r="A276" s="311" t="s">
        <v>360</v>
      </c>
      <c r="B276" s="319">
        <v>80670</v>
      </c>
      <c r="C276" s="320" t="s">
        <v>139</v>
      </c>
      <c r="D276" s="293"/>
      <c r="E276" s="314" t="str">
        <f>VLOOKUP(B276,[15]Relatório!$A$1:$F$65536,2,)</f>
        <v>SIFAO PARA PIA 1.1/2" X 2" METAL</v>
      </c>
      <c r="F276" s="278" t="s">
        <v>979</v>
      </c>
      <c r="G276" s="327">
        <v>210.56</v>
      </c>
      <c r="H276" s="329">
        <f t="shared" ref="H276:H283" si="99">ROUND(G276*(1+$M$3),2)</f>
        <v>261.26</v>
      </c>
      <c r="I276" s="298">
        <f>'[14]HIDRO-QQ'!$C$26</f>
        <v>2</v>
      </c>
      <c r="J276" s="298"/>
      <c r="K276" s="339">
        <f t="shared" si="98"/>
        <v>522.52</v>
      </c>
      <c r="L276" s="291"/>
      <c r="M276" s="291"/>
    </row>
    <row r="277" spans="1:13" s="2" customFormat="1" ht="28" customHeight="1">
      <c r="A277" s="311" t="s">
        <v>361</v>
      </c>
      <c r="B277" s="319">
        <v>80580</v>
      </c>
      <c r="C277" s="320" t="s">
        <v>139</v>
      </c>
      <c r="D277" s="293"/>
      <c r="E277" s="314" t="str">
        <f>VLOOKUP(B277,[15]Relatório!$A$1:$F$65536,2,)</f>
        <v>VALVULA PARA LAVATORIO OU BEBEDOURO METALICO DIAMETRO 1"</v>
      </c>
      <c r="F277" s="278" t="s">
        <v>979</v>
      </c>
      <c r="G277" s="327">
        <v>81.78</v>
      </c>
      <c r="H277" s="329">
        <f t="shared" si="99"/>
        <v>101.47</v>
      </c>
      <c r="I277" s="298">
        <f>'[14]HIDRO-QQ'!$C$27</f>
        <v>2</v>
      </c>
      <c r="J277" s="298"/>
      <c r="K277" s="339">
        <f t="shared" si="98"/>
        <v>202.94</v>
      </c>
      <c r="L277" s="291"/>
      <c r="M277" s="291"/>
    </row>
    <row r="278" spans="1:13" s="2" customFormat="1" ht="28" customHeight="1">
      <c r="A278" s="311" t="s">
        <v>362</v>
      </c>
      <c r="B278" s="319">
        <v>81305</v>
      </c>
      <c r="C278" s="320" t="s">
        <v>139</v>
      </c>
      <c r="D278" s="293"/>
      <c r="E278" s="314" t="str">
        <f>VLOOKUP(B278,[15]Relatório!$A$1:$F$65536,2,)</f>
        <v>JOELHO 45 GRAUS SOLDAVEL 50 MM</v>
      </c>
      <c r="F278" s="278" t="s">
        <v>979</v>
      </c>
      <c r="G278" s="327">
        <v>18.989999999999998</v>
      </c>
      <c r="H278" s="329">
        <f t="shared" si="99"/>
        <v>23.56</v>
      </c>
      <c r="I278" s="298">
        <f>'[14]HIDRO-QQ'!C29</f>
        <v>1</v>
      </c>
      <c r="J278" s="298"/>
      <c r="K278" s="339">
        <f t="shared" si="98"/>
        <v>23.56</v>
      </c>
      <c r="L278" s="291"/>
      <c r="M278" s="291"/>
    </row>
    <row r="279" spans="1:13" s="2" customFormat="1" ht="28" customHeight="1">
      <c r="A279" s="311" t="s">
        <v>363</v>
      </c>
      <c r="B279" s="319">
        <v>81936</v>
      </c>
      <c r="C279" s="320" t="s">
        <v>139</v>
      </c>
      <c r="D279" s="293"/>
      <c r="E279" s="314" t="str">
        <f>VLOOKUP(B279,[15]Relatório!$A$1:$F$65536,2,)</f>
        <v>JOELHO 90 GRAUS DIAMETRO 50 MM (ESGOTO)</v>
      </c>
      <c r="F279" s="278" t="s">
        <v>979</v>
      </c>
      <c r="G279" s="327">
        <v>12.39</v>
      </c>
      <c r="H279" s="329">
        <f t="shared" si="99"/>
        <v>15.37</v>
      </c>
      <c r="I279" s="298">
        <f>'[14]HIDRO-QQ'!C30</f>
        <v>4</v>
      </c>
      <c r="J279" s="298"/>
      <c r="K279" s="339">
        <f t="shared" si="98"/>
        <v>61.48</v>
      </c>
      <c r="L279" s="291"/>
      <c r="M279" s="291"/>
    </row>
    <row r="280" spans="1:13" s="2" customFormat="1" ht="28" customHeight="1">
      <c r="A280" s="311" t="s">
        <v>364</v>
      </c>
      <c r="B280" s="319">
        <v>81970</v>
      </c>
      <c r="C280" s="320" t="s">
        <v>139</v>
      </c>
      <c r="D280" s="293"/>
      <c r="E280" s="314" t="str">
        <f>VLOOKUP(B280,[15]Relatório!$A$1:$F$65536,2,)</f>
        <v>JUNCAO SIMPLES DIAMETRO 50 X 50 MM (ESGOTO)</v>
      </c>
      <c r="F280" s="278" t="s">
        <v>979</v>
      </c>
      <c r="G280" s="327">
        <v>17.25</v>
      </c>
      <c r="H280" s="329">
        <f t="shared" si="99"/>
        <v>21.4</v>
      </c>
      <c r="I280" s="298">
        <f>'[14]HIDRO-QQ'!C31</f>
        <v>1</v>
      </c>
      <c r="J280" s="298"/>
      <c r="K280" s="339">
        <f t="shared" si="98"/>
        <v>21.4</v>
      </c>
      <c r="L280" s="291"/>
      <c r="M280" s="291"/>
    </row>
    <row r="281" spans="1:13" s="2" customFormat="1" ht="28" customHeight="1">
      <c r="A281" s="311" t="s">
        <v>365</v>
      </c>
      <c r="B281" s="319">
        <v>82002</v>
      </c>
      <c r="C281" s="320" t="s">
        <v>139</v>
      </c>
      <c r="D281" s="293"/>
      <c r="E281" s="314" t="str">
        <f>VLOOKUP(B281,[15]Relatório!$A$1:$F$65536,2,)</f>
        <v>LUVA SIMPLES DIAMETRO 50 MM - (ESGOTO)</v>
      </c>
      <c r="F281" s="278" t="s">
        <v>979</v>
      </c>
      <c r="G281" s="327">
        <v>7.22</v>
      </c>
      <c r="H281" s="329">
        <f t="shared" si="99"/>
        <v>8.9600000000000009</v>
      </c>
      <c r="I281" s="298">
        <f>'[14]HIDRO-QQ'!C32</f>
        <v>6</v>
      </c>
      <c r="J281" s="298"/>
      <c r="K281" s="339">
        <f t="shared" si="98"/>
        <v>53.76</v>
      </c>
      <c r="L281" s="291"/>
      <c r="M281" s="291"/>
    </row>
    <row r="282" spans="1:13" s="2" customFormat="1" ht="28" customHeight="1">
      <c r="A282" s="311" t="s">
        <v>366</v>
      </c>
      <c r="B282" s="319">
        <v>82304</v>
      </c>
      <c r="C282" s="320" t="s">
        <v>139</v>
      </c>
      <c r="D282" s="293"/>
      <c r="E282" s="314" t="str">
        <f>VLOOKUP(B282,[15]Relatório!$A$1:$F$65536,2,)</f>
        <v>TUBO SOLDAVEL PARA ESGOTO DIAMETRO 100 MM</v>
      </c>
      <c r="F282" s="296" t="s">
        <v>980</v>
      </c>
      <c r="G282" s="327">
        <v>32.979999999999997</v>
      </c>
      <c r="H282" s="329">
        <f t="shared" si="99"/>
        <v>40.92</v>
      </c>
      <c r="I282" s="298">
        <f>'[14]HIDRO-QQ'!C33</f>
        <v>0.72</v>
      </c>
      <c r="J282" s="298"/>
      <c r="K282" s="339">
        <f t="shared" si="98"/>
        <v>29.46</v>
      </c>
      <c r="L282" s="291"/>
      <c r="M282" s="291"/>
    </row>
    <row r="283" spans="1:13" s="2" customFormat="1" ht="28" customHeight="1">
      <c r="A283" s="311" t="s">
        <v>367</v>
      </c>
      <c r="B283" s="319">
        <v>82302</v>
      </c>
      <c r="C283" s="320" t="s">
        <v>139</v>
      </c>
      <c r="D283" s="293"/>
      <c r="E283" s="314" t="str">
        <f>VLOOKUP(B283,[15]Relatório!$A$1:$F$65536,2,)</f>
        <v>TUBO SOLDAVEL PARA ESGOTO DIAMETRO 50 MM</v>
      </c>
      <c r="F283" s="296" t="s">
        <v>980</v>
      </c>
      <c r="G283" s="327">
        <v>20.079999999999998</v>
      </c>
      <c r="H283" s="329">
        <f t="shared" si="99"/>
        <v>24.92</v>
      </c>
      <c r="I283" s="298">
        <f>'[14]HIDRO-QQ'!C34</f>
        <v>5.08</v>
      </c>
      <c r="J283" s="298"/>
      <c r="K283" s="339">
        <f t="shared" si="98"/>
        <v>126.59</v>
      </c>
      <c r="L283" s="291"/>
      <c r="M283" s="291"/>
    </row>
    <row r="284" spans="1:13" s="2" customFormat="1" ht="28" customHeight="1">
      <c r="A284" s="324"/>
      <c r="B284" s="319"/>
      <c r="C284" s="320"/>
      <c r="D284" s="293"/>
      <c r="E284" s="322" t="s">
        <v>181</v>
      </c>
      <c r="F284" s="306"/>
      <c r="G284" s="332"/>
      <c r="H284" s="331"/>
      <c r="I284" s="307"/>
      <c r="J284" s="307"/>
      <c r="K284" s="340"/>
      <c r="L284" s="291"/>
      <c r="M284" s="291"/>
    </row>
    <row r="285" spans="1:13" s="2" customFormat="1" ht="28" customHeight="1">
      <c r="A285" s="311" t="s">
        <v>368</v>
      </c>
      <c r="B285" s="319">
        <v>81827</v>
      </c>
      <c r="C285" s="320" t="s">
        <v>139</v>
      </c>
      <c r="D285" s="293"/>
      <c r="E285" s="314" t="str">
        <f>VLOOKUP(B285,[15]Relatório!$A$1:$F$65536,2,)</f>
        <v>CAIXA DE AREIA 60X60X80CM (MEDIDAS INTERNAS) FUNDO DE BRITA SEM TAMPA</v>
      </c>
      <c r="F285" s="278" t="s">
        <v>979</v>
      </c>
      <c r="G285" s="327">
        <v>371.29</v>
      </c>
      <c r="H285" s="329">
        <f t="shared" ref="H285:H288" si="100">ROUND(G285*(1+$M$3),2)</f>
        <v>460.7</v>
      </c>
      <c r="I285" s="298">
        <f>'[14]HIDRO-QQ'!$C$37</f>
        <v>1</v>
      </c>
      <c r="J285" s="298"/>
      <c r="K285" s="339">
        <f t="shared" ref="K285:K288" si="101">ROUND(I285*H285,2)</f>
        <v>460.7</v>
      </c>
      <c r="L285" s="291"/>
      <c r="M285" s="291"/>
    </row>
    <row r="286" spans="1:13" s="2" customFormat="1" ht="28" customHeight="1">
      <c r="A286" s="311" t="s">
        <v>369</v>
      </c>
      <c r="B286" s="319">
        <v>81733</v>
      </c>
      <c r="C286" s="320" t="s">
        <v>139</v>
      </c>
      <c r="D286" s="293"/>
      <c r="E286" s="314" t="str">
        <f>VLOOKUP(B286,[15]Relatório!$A$1:$F$65536,2,)</f>
        <v>CURVA 90 GRAUS CURTA DIAM. 100 MM (ESGOTO)</v>
      </c>
      <c r="F286" s="278" t="s">
        <v>979</v>
      </c>
      <c r="G286" s="327">
        <v>47.44</v>
      </c>
      <c r="H286" s="329">
        <f t="shared" si="100"/>
        <v>58.86</v>
      </c>
      <c r="I286" s="298">
        <f>'[14]HIDRO-QQ'!C39</f>
        <v>1</v>
      </c>
      <c r="J286" s="298"/>
      <c r="K286" s="339">
        <f t="shared" si="101"/>
        <v>58.86</v>
      </c>
      <c r="L286" s="291"/>
      <c r="M286" s="291"/>
    </row>
    <row r="287" spans="1:13" s="2" customFormat="1" ht="28" customHeight="1">
      <c r="A287" s="311" t="s">
        <v>370</v>
      </c>
      <c r="B287" s="319">
        <v>82004</v>
      </c>
      <c r="C287" s="320" t="s">
        <v>139</v>
      </c>
      <c r="D287" s="293"/>
      <c r="E287" s="314" t="str">
        <f>VLOOKUP(B287,[15]Relatório!$A$1:$F$65536,2,)</f>
        <v>LUVA SIMPLES DIAMETRO 100 mm - (ESGOTO)</v>
      </c>
      <c r="F287" s="278" t="s">
        <v>979</v>
      </c>
      <c r="G287" s="327">
        <v>13.25</v>
      </c>
      <c r="H287" s="329">
        <f t="shared" si="100"/>
        <v>16.440000000000001</v>
      </c>
      <c r="I287" s="298">
        <f>'[14]HIDRO-QQ'!C40</f>
        <v>1</v>
      </c>
      <c r="J287" s="298"/>
      <c r="K287" s="339">
        <f t="shared" si="101"/>
        <v>16.440000000000001</v>
      </c>
      <c r="L287" s="291"/>
      <c r="M287" s="291"/>
    </row>
    <row r="288" spans="1:13" s="2" customFormat="1" ht="28" customHeight="1">
      <c r="A288" s="311" t="s">
        <v>371</v>
      </c>
      <c r="B288" s="319">
        <v>82304</v>
      </c>
      <c r="C288" s="320" t="s">
        <v>139</v>
      </c>
      <c r="D288" s="293"/>
      <c r="E288" s="314" t="str">
        <f>VLOOKUP(B288,[15]Relatório!$A$1:$F$65536,2,)</f>
        <v>TUBO SOLDAVEL PARA ESGOTO DIAMETRO 100 MM</v>
      </c>
      <c r="F288" s="296" t="s">
        <v>980</v>
      </c>
      <c r="G288" s="327">
        <v>32.979999999999997</v>
      </c>
      <c r="H288" s="329">
        <f t="shared" si="100"/>
        <v>40.92</v>
      </c>
      <c r="I288" s="298">
        <f>'[14]HIDRO-QQ'!C41</f>
        <v>1.56</v>
      </c>
      <c r="J288" s="298"/>
      <c r="K288" s="339">
        <f t="shared" si="101"/>
        <v>63.84</v>
      </c>
      <c r="L288" s="291"/>
      <c r="M288" s="291"/>
    </row>
    <row r="289" spans="1:13" s="2" customFormat="1" ht="28" customHeight="1">
      <c r="A289" s="324"/>
      <c r="B289" s="319"/>
      <c r="C289" s="320"/>
      <c r="D289" s="293"/>
      <c r="E289" s="322" t="s">
        <v>182</v>
      </c>
      <c r="F289" s="306"/>
      <c r="G289" s="332"/>
      <c r="H289" s="331"/>
      <c r="I289" s="307"/>
      <c r="J289" s="307"/>
      <c r="K289" s="340"/>
      <c r="L289" s="291"/>
      <c r="M289" s="291"/>
    </row>
    <row r="290" spans="1:13" s="2" customFormat="1" ht="28" customHeight="1">
      <c r="A290" s="311" t="s">
        <v>372</v>
      </c>
      <c r="B290" s="319">
        <v>81936</v>
      </c>
      <c r="C290" s="320" t="s">
        <v>139</v>
      </c>
      <c r="D290" s="293"/>
      <c r="E290" s="314" t="str">
        <f>VLOOKUP(B290,[15]Relatório!$A$1:$F$65536,2,)</f>
        <v>JOELHO 90 GRAUS DIAMETRO 50 MM (ESGOTO)</v>
      </c>
      <c r="F290" s="278" t="s">
        <v>979</v>
      </c>
      <c r="G290" s="327">
        <v>12.39</v>
      </c>
      <c r="H290" s="329">
        <f t="shared" ref="H290:H293" si="102">ROUND(G290*(1+$M$3),2)</f>
        <v>15.37</v>
      </c>
      <c r="I290" s="298">
        <f>'[14]HIDRO-QQ'!C44</f>
        <v>5</v>
      </c>
      <c r="J290" s="298"/>
      <c r="K290" s="339">
        <f t="shared" ref="K290:K293" si="103">ROUND(I290*H290,2)</f>
        <v>76.849999999999994</v>
      </c>
      <c r="L290" s="291"/>
      <c r="M290" s="291"/>
    </row>
    <row r="291" spans="1:13" s="2" customFormat="1" ht="28" customHeight="1">
      <c r="A291" s="311" t="s">
        <v>373</v>
      </c>
      <c r="B291" s="319">
        <v>82002</v>
      </c>
      <c r="C291" s="320" t="s">
        <v>139</v>
      </c>
      <c r="D291" s="293"/>
      <c r="E291" s="314" t="str">
        <f>VLOOKUP(B291,[15]Relatório!$A$1:$F$65536,2,)</f>
        <v>LUVA SIMPLES DIAMETRO 50 MM - (ESGOTO)</v>
      </c>
      <c r="F291" s="278" t="s">
        <v>979</v>
      </c>
      <c r="G291" s="327">
        <v>7.22</v>
      </c>
      <c r="H291" s="329">
        <f t="shared" si="102"/>
        <v>8.9600000000000009</v>
      </c>
      <c r="I291" s="298">
        <f>'[14]HIDRO-QQ'!C45</f>
        <v>1</v>
      </c>
      <c r="J291" s="298"/>
      <c r="K291" s="339">
        <f t="shared" si="103"/>
        <v>8.9600000000000009</v>
      </c>
      <c r="L291" s="291"/>
      <c r="M291" s="291"/>
    </row>
    <row r="292" spans="1:13" s="2" customFormat="1" ht="28" customHeight="1">
      <c r="A292" s="311" t="s">
        <v>374</v>
      </c>
      <c r="B292" s="319">
        <v>82302</v>
      </c>
      <c r="C292" s="320" t="s">
        <v>139</v>
      </c>
      <c r="D292" s="293"/>
      <c r="E292" s="314" t="str">
        <f>VLOOKUP(B292,[15]Relatório!$A$1:$F$65536,2,)</f>
        <v>TUBO SOLDAVEL PARA ESGOTO DIAMETRO 50 MM</v>
      </c>
      <c r="F292" s="296" t="s">
        <v>980</v>
      </c>
      <c r="G292" s="327">
        <v>20.079999999999998</v>
      </c>
      <c r="H292" s="329">
        <f t="shared" si="102"/>
        <v>24.92</v>
      </c>
      <c r="I292" s="298">
        <f>'[14]HIDRO-QQ'!C46</f>
        <v>1.68</v>
      </c>
      <c r="J292" s="298"/>
      <c r="K292" s="339">
        <f t="shared" si="103"/>
        <v>41.87</v>
      </c>
      <c r="L292" s="291"/>
      <c r="M292" s="291"/>
    </row>
    <row r="293" spans="1:13" s="2" customFormat="1" ht="28" customHeight="1">
      <c r="A293" s="311" t="s">
        <v>375</v>
      </c>
      <c r="B293" s="319">
        <v>82230</v>
      </c>
      <c r="C293" s="320" t="s">
        <v>139</v>
      </c>
      <c r="D293" s="293"/>
      <c r="E293" s="314" t="str">
        <f>VLOOKUP(B293,[15]Relatório!$A$1:$F$65536,2,)</f>
        <v>TE SANITARIO DIAMETRO 50 X 50 MM (ESGOTO)</v>
      </c>
      <c r="F293" s="278" t="s">
        <v>979</v>
      </c>
      <c r="G293" s="327">
        <v>13.96</v>
      </c>
      <c r="H293" s="329">
        <f t="shared" si="102"/>
        <v>17.32</v>
      </c>
      <c r="I293" s="298">
        <f>'[14]HIDRO-QQ'!C47</f>
        <v>6</v>
      </c>
      <c r="J293" s="298"/>
      <c r="K293" s="339">
        <f t="shared" si="103"/>
        <v>103.92</v>
      </c>
      <c r="L293" s="291"/>
      <c r="M293" s="291"/>
    </row>
    <row r="294" spans="1:13" s="2" customFormat="1" ht="28" customHeight="1">
      <c r="A294" s="311" t="s">
        <v>376</v>
      </c>
      <c r="B294" s="319"/>
      <c r="C294" s="320"/>
      <c r="D294" s="293"/>
      <c r="E294" s="321" t="s">
        <v>183</v>
      </c>
      <c r="F294" s="306"/>
      <c r="G294" s="332"/>
      <c r="H294" s="331"/>
      <c r="I294" s="307"/>
      <c r="J294" s="307"/>
      <c r="K294" s="340"/>
      <c r="L294" s="291"/>
      <c r="M294" s="291"/>
    </row>
    <row r="295" spans="1:13" s="2" customFormat="1" ht="28" customHeight="1">
      <c r="A295" s="311"/>
      <c r="B295" s="319"/>
      <c r="C295" s="320"/>
      <c r="D295" s="293"/>
      <c r="E295" s="322" t="s">
        <v>181</v>
      </c>
      <c r="F295" s="306"/>
      <c r="G295" s="332"/>
      <c r="H295" s="331"/>
      <c r="I295" s="307"/>
      <c r="J295" s="307"/>
      <c r="K295" s="340"/>
      <c r="L295" s="291"/>
      <c r="M295" s="291"/>
    </row>
    <row r="296" spans="1:13" s="2" customFormat="1" ht="28" customHeight="1">
      <c r="A296" s="311" t="s">
        <v>377</v>
      </c>
      <c r="B296" s="319">
        <v>160601</v>
      </c>
      <c r="C296" s="320" t="s">
        <v>139</v>
      </c>
      <c r="D296" s="293"/>
      <c r="E296" s="314" t="str">
        <f>VLOOKUP(B296,[15]Relatório!$A$1:$F$65536,2,)</f>
        <v>CALHA DE CHAPA GALVANIZADA</v>
      </c>
      <c r="F296" s="296" t="s">
        <v>980</v>
      </c>
      <c r="G296" s="327">
        <v>54.6</v>
      </c>
      <c r="H296" s="329">
        <f t="shared" ref="H296:H330" si="104">ROUND(G296*(1+$M$3),2)</f>
        <v>67.75</v>
      </c>
      <c r="I296" s="298">
        <f>'[14]HIDRO-QQ'!$C$52</f>
        <v>4.93</v>
      </c>
      <c r="J296" s="298"/>
      <c r="K296" s="339">
        <f t="shared" ref="K296:K304" si="105">ROUND(I296*H296,2)</f>
        <v>334.01</v>
      </c>
      <c r="L296" s="291"/>
      <c r="M296" s="291"/>
    </row>
    <row r="297" spans="1:13" s="2" customFormat="1" ht="28" customHeight="1">
      <c r="A297" s="311" t="s">
        <v>380</v>
      </c>
      <c r="B297" s="319">
        <v>11708</v>
      </c>
      <c r="C297" s="320" t="s">
        <v>142</v>
      </c>
      <c r="D297" s="293"/>
      <c r="E297" s="314" t="str">
        <f>IFERROR(VLOOKUP(B297,[12]planilhanull!$G$1:$K$65536,2,0),VLOOKUP(B297,[13]sheet1!$A$1:$E$65536,2,0))</f>
        <v xml:space="preserve">RALO FOFO SEMIESFERICO, 100 MM, PARA LAJES/ CALHAS                                                                                                                                                                                                                                                                                                                                                                                                                                                        </v>
      </c>
      <c r="F297" s="278" t="s">
        <v>979</v>
      </c>
      <c r="G297" s="327">
        <v>24.36</v>
      </c>
      <c r="H297" s="329">
        <f>ROUND(G297*(1+$M$3),2)</f>
        <v>30.23</v>
      </c>
      <c r="I297" s="298">
        <f>'[14]HIDRO-QQ'!$C$54</f>
        <v>2</v>
      </c>
      <c r="J297" s="298"/>
      <c r="K297" s="339">
        <f t="shared" si="105"/>
        <v>60.46</v>
      </c>
      <c r="L297" s="291"/>
      <c r="M297" s="291"/>
    </row>
    <row r="298" spans="1:13" s="2" customFormat="1" ht="28" customHeight="1">
      <c r="A298" s="311" t="s">
        <v>381</v>
      </c>
      <c r="B298" s="319">
        <v>81733</v>
      </c>
      <c r="C298" s="320" t="s">
        <v>139</v>
      </c>
      <c r="D298" s="293"/>
      <c r="E298" s="314" t="str">
        <f>VLOOKUP(B298,[15]Relatório!$A$1:$F$65536,2,)</f>
        <v>CURVA 90 GRAUS CURTA DIAM. 100 MM (ESGOTO)</v>
      </c>
      <c r="F298" s="278" t="s">
        <v>979</v>
      </c>
      <c r="G298" s="327">
        <v>47.44</v>
      </c>
      <c r="H298" s="329">
        <f t="shared" si="104"/>
        <v>58.86</v>
      </c>
      <c r="I298" s="298">
        <f>'[14]HIDRO-QQ'!C56</f>
        <v>1</v>
      </c>
      <c r="J298" s="298"/>
      <c r="K298" s="339">
        <f t="shared" si="105"/>
        <v>58.86</v>
      </c>
      <c r="L298" s="291"/>
      <c r="M298" s="291"/>
    </row>
    <row r="299" spans="1:13" s="2" customFormat="1" ht="28" customHeight="1">
      <c r="A299" s="311" t="s">
        <v>382</v>
      </c>
      <c r="B299" s="319">
        <v>81924</v>
      </c>
      <c r="C299" s="320" t="s">
        <v>139</v>
      </c>
      <c r="D299" s="293"/>
      <c r="E299" s="314" t="str">
        <f>VLOOKUP(B299,[15]Relatório!$A$1:$F$65536,2,)</f>
        <v>JOELHO 45 GRAUS DIAMETRO 100 MM (ESGOTO)</v>
      </c>
      <c r="F299" s="278" t="s">
        <v>979</v>
      </c>
      <c r="G299" s="327">
        <v>24.73</v>
      </c>
      <c r="H299" s="329">
        <f t="shared" si="104"/>
        <v>30.68</v>
      </c>
      <c r="I299" s="298">
        <f>'[14]HIDRO-QQ'!C57</f>
        <v>1</v>
      </c>
      <c r="J299" s="298"/>
      <c r="K299" s="339">
        <f t="shared" si="105"/>
        <v>30.68</v>
      </c>
      <c r="L299" s="291"/>
      <c r="M299" s="291"/>
    </row>
    <row r="300" spans="1:13" s="2" customFormat="1" ht="28" customHeight="1">
      <c r="A300" s="311" t="s">
        <v>383</v>
      </c>
      <c r="B300" s="319">
        <v>89590</v>
      </c>
      <c r="C300" s="320" t="s">
        <v>142</v>
      </c>
      <c r="D300" s="293"/>
      <c r="E300" s="314" t="str">
        <f>IFERROR(VLOOKUP(B300,[12]planilhanull!$G$1:$K$65536,2,0),VLOOKUP(B300,[13]sheet1!$A$1:$E$65536,2,0))</f>
        <v>JOELHO 90 GRAUS, PVC, SERIE R, ÁGUA PLUVIAL, DN 150 MM, JUNTA ELÁSTICA, FORNECIDO E INSTALADO EM CONDUTORES VERTICAIS DE ÁGUAS PLUVIAIS. AF_06/2022</v>
      </c>
      <c r="F300" s="278" t="s">
        <v>979</v>
      </c>
      <c r="G300" s="327">
        <v>121.62</v>
      </c>
      <c r="H300" s="329">
        <f>ROUND(G300*(1+$M$3),2)</f>
        <v>150.91</v>
      </c>
      <c r="I300" s="298">
        <f>'[14]HIDRO-QQ'!C58</f>
        <v>2</v>
      </c>
      <c r="J300" s="298"/>
      <c r="K300" s="339">
        <f t="shared" si="105"/>
        <v>301.82</v>
      </c>
      <c r="L300" s="291"/>
      <c r="M300" s="291"/>
    </row>
    <row r="301" spans="1:13" s="2" customFormat="1" ht="28" customHeight="1">
      <c r="A301" s="311" t="s">
        <v>384</v>
      </c>
      <c r="B301" s="319">
        <v>81975</v>
      </c>
      <c r="C301" s="320" t="s">
        <v>139</v>
      </c>
      <c r="D301" s="293"/>
      <c r="E301" s="314" t="str">
        <f>VLOOKUP(B301,[15]Relatório!$A$1:$F$65536,2,)</f>
        <v>JUNCAO SIMPLES DIAM. 100 X 100 MM (ESGOTO)</v>
      </c>
      <c r="F301" s="278" t="s">
        <v>979</v>
      </c>
      <c r="G301" s="327">
        <v>41.23</v>
      </c>
      <c r="H301" s="329">
        <f t="shared" si="104"/>
        <v>51.16</v>
      </c>
      <c r="I301" s="298">
        <f>'[14]HIDRO-QQ'!C59</f>
        <v>1</v>
      </c>
      <c r="J301" s="298"/>
      <c r="K301" s="339">
        <f t="shared" si="105"/>
        <v>51.16</v>
      </c>
      <c r="L301" s="291"/>
      <c r="M301" s="291"/>
    </row>
    <row r="302" spans="1:13" s="2" customFormat="1" ht="28" customHeight="1">
      <c r="A302" s="311" t="s">
        <v>379</v>
      </c>
      <c r="B302" s="319">
        <v>82004</v>
      </c>
      <c r="C302" s="320" t="s">
        <v>139</v>
      </c>
      <c r="D302" s="293"/>
      <c r="E302" s="314" t="str">
        <f>VLOOKUP(B302,[15]Relatório!$A$1:$F$65536,2,)</f>
        <v>LUVA SIMPLES DIAMETRO 100 mm - (ESGOTO)</v>
      </c>
      <c r="F302" s="278" t="s">
        <v>979</v>
      </c>
      <c r="G302" s="327">
        <v>13.25</v>
      </c>
      <c r="H302" s="329">
        <f t="shared" si="104"/>
        <v>16.440000000000001</v>
      </c>
      <c r="I302" s="298">
        <f>'[14]HIDRO-QQ'!C60</f>
        <v>4</v>
      </c>
      <c r="J302" s="298"/>
      <c r="K302" s="339">
        <f t="shared" si="105"/>
        <v>65.760000000000005</v>
      </c>
      <c r="L302" s="291"/>
      <c r="M302" s="291"/>
    </row>
    <row r="303" spans="1:13" s="2" customFormat="1" ht="28" customHeight="1">
      <c r="A303" s="311" t="s">
        <v>378</v>
      </c>
      <c r="B303" s="319">
        <v>89681</v>
      </c>
      <c r="C303" s="320" t="s">
        <v>142</v>
      </c>
      <c r="D303" s="293"/>
      <c r="E303" s="314" t="str">
        <f>IFERROR(VLOOKUP(B303,[12]planilhanull!$G$1:$K$65536,2,0),VLOOKUP(B303,[13]sheet1!$A$1:$E$65536,2,0))</f>
        <v>REDUÇÃO EXCÊNTRICA, PVC, SERIE R, ÁGUA PLUVIAL, DN 150 X 100 MM, JUNTA ELÁSTICA, FORNECIDO E INSTALADO EM CONDUTORES VERTICAIS DE ÁGUAS PLUVIAIS. AF_06/2022</v>
      </c>
      <c r="F303" s="278" t="s">
        <v>979</v>
      </c>
      <c r="G303" s="327">
        <v>81.8</v>
      </c>
      <c r="H303" s="329">
        <f>ROUND(G303*(1+$M$3),2)</f>
        <v>101.5</v>
      </c>
      <c r="I303" s="298">
        <f>'[14]HIDRO-QQ'!C61</f>
        <v>2</v>
      </c>
      <c r="J303" s="298"/>
      <c r="K303" s="339">
        <f t="shared" si="105"/>
        <v>203</v>
      </c>
      <c r="L303" s="291"/>
      <c r="M303" s="291"/>
    </row>
    <row r="304" spans="1:13" s="2" customFormat="1" ht="28" customHeight="1">
      <c r="A304" s="311" t="s">
        <v>385</v>
      </c>
      <c r="B304" s="319">
        <v>82304</v>
      </c>
      <c r="C304" s="320" t="s">
        <v>139</v>
      </c>
      <c r="D304" s="293"/>
      <c r="E304" s="314" t="str">
        <f>VLOOKUP(B304,[15]Relatório!$A$1:$F$65536,2,)</f>
        <v>TUBO SOLDAVEL PARA ESGOTO DIAMETRO 100 MM</v>
      </c>
      <c r="F304" s="296" t="s">
        <v>980</v>
      </c>
      <c r="G304" s="327">
        <v>32.979999999999997</v>
      </c>
      <c r="H304" s="329">
        <f t="shared" si="104"/>
        <v>40.92</v>
      </c>
      <c r="I304" s="298">
        <f>'[14]HIDRO-QQ'!C62</f>
        <v>5.5</v>
      </c>
      <c r="J304" s="298"/>
      <c r="K304" s="339">
        <f t="shared" si="105"/>
        <v>225.06</v>
      </c>
      <c r="L304" s="291"/>
      <c r="M304" s="291"/>
    </row>
    <row r="305" spans="1:13" s="2" customFormat="1" ht="28" customHeight="1">
      <c r="A305" s="324"/>
      <c r="B305" s="319"/>
      <c r="C305" s="320"/>
      <c r="D305" s="293"/>
      <c r="E305" s="322" t="s">
        <v>182</v>
      </c>
      <c r="F305" s="306"/>
      <c r="G305" s="332"/>
      <c r="H305" s="331"/>
      <c r="I305" s="307"/>
      <c r="J305" s="307"/>
      <c r="K305" s="340"/>
      <c r="L305" s="291"/>
      <c r="M305" s="291"/>
    </row>
    <row r="306" spans="1:13" s="2" customFormat="1" ht="28" customHeight="1">
      <c r="A306" s="311" t="s">
        <v>386</v>
      </c>
      <c r="B306" s="319">
        <v>81885</v>
      </c>
      <c r="C306" s="320" t="s">
        <v>139</v>
      </c>
      <c r="D306" s="293"/>
      <c r="E306" s="314" t="str">
        <f>VLOOKUP(B306,[15]Relatório!$A$1:$F$65536,2,)</f>
        <v>TERMINAL DE VENTILACAO DIAMETRO 50 MM (ESGOTO)</v>
      </c>
      <c r="F306" s="278" t="s">
        <v>979</v>
      </c>
      <c r="G306" s="327">
        <v>11.55</v>
      </c>
      <c r="H306" s="329">
        <f t="shared" si="104"/>
        <v>14.33</v>
      </c>
      <c r="I306" s="298">
        <f>'[14]HIDRO-QQ'!C65</f>
        <v>2</v>
      </c>
      <c r="J306" s="298"/>
      <c r="K306" s="339">
        <f t="shared" ref="K306:K307" si="106">ROUND(I306*H306,2)</f>
        <v>28.66</v>
      </c>
      <c r="L306" s="291"/>
      <c r="M306" s="291"/>
    </row>
    <row r="307" spans="1:13" s="2" customFormat="1" ht="28" customHeight="1">
      <c r="A307" s="311" t="s">
        <v>387</v>
      </c>
      <c r="B307" s="319">
        <v>82302</v>
      </c>
      <c r="C307" s="320" t="s">
        <v>139</v>
      </c>
      <c r="D307" s="293"/>
      <c r="E307" s="314" t="str">
        <f>VLOOKUP(B307,[15]Relatório!$A$1:$F$65536,2,)</f>
        <v>TUBO SOLDAVEL PARA ESGOTO DIAMETRO 50 MM</v>
      </c>
      <c r="F307" s="296" t="s">
        <v>980</v>
      </c>
      <c r="G307" s="327">
        <v>20.079999999999998</v>
      </c>
      <c r="H307" s="329">
        <f t="shared" si="104"/>
        <v>24.92</v>
      </c>
      <c r="I307" s="298">
        <f>'[14]HIDRO-QQ'!C66</f>
        <v>6.84</v>
      </c>
      <c r="J307" s="298"/>
      <c r="K307" s="339">
        <f t="shared" si="106"/>
        <v>170.45</v>
      </c>
      <c r="L307" s="291"/>
      <c r="M307" s="291"/>
    </row>
    <row r="308" spans="1:13" s="2" customFormat="1" ht="28" customHeight="1">
      <c r="A308" s="311" t="s">
        <v>388</v>
      </c>
      <c r="B308" s="319"/>
      <c r="C308" s="320"/>
      <c r="D308" s="293"/>
      <c r="E308" s="321" t="s">
        <v>184</v>
      </c>
      <c r="F308" s="306"/>
      <c r="G308" s="332"/>
      <c r="H308" s="331"/>
      <c r="I308" s="307"/>
      <c r="J308" s="307"/>
      <c r="K308" s="340"/>
      <c r="L308" s="291"/>
      <c r="M308" s="291"/>
    </row>
    <row r="309" spans="1:13" s="2" customFormat="1" ht="28" customHeight="1">
      <c r="A309" s="311" t="s">
        <v>389</v>
      </c>
      <c r="B309" s="319">
        <v>71184</v>
      </c>
      <c r="C309" s="320" t="s">
        <v>139</v>
      </c>
      <c r="D309" s="293"/>
      <c r="E309" s="314" t="str">
        <f>VLOOKUP(B309,[15]Relatório!$A$1:$F$65536,2,)</f>
        <v>DISPOSITIVO DE PROTEÇÃO CONTRA SURTOS (D.P.S.) 275V DE 8 A 40KA</v>
      </c>
      <c r="F309" s="278" t="s">
        <v>979</v>
      </c>
      <c r="G309" s="327">
        <v>110.28</v>
      </c>
      <c r="H309" s="329">
        <f t="shared" si="104"/>
        <v>136.84</v>
      </c>
      <c r="I309" s="298">
        <f>'[14]EL-QQ'!D3</f>
        <v>1</v>
      </c>
      <c r="J309" s="298"/>
      <c r="K309" s="339">
        <f t="shared" ref="K309:K369" si="107">ROUND(I309*H309,2)</f>
        <v>136.84</v>
      </c>
      <c r="L309" s="291"/>
      <c r="M309" s="291"/>
    </row>
    <row r="310" spans="1:13" s="2" customFormat="1" ht="28" customHeight="1">
      <c r="A310" s="311" t="s">
        <v>390</v>
      </c>
      <c r="B310" s="319">
        <v>71171</v>
      </c>
      <c r="C310" s="320" t="s">
        <v>139</v>
      </c>
      <c r="D310" s="293"/>
      <c r="E310" s="314" t="str">
        <f>VLOOKUP(B310,[15]Relatório!$A$1:$F$65536,2,)</f>
        <v>DISJUNTOR MONOPOLAR DE 10 A 32-A</v>
      </c>
      <c r="F310" s="278" t="s">
        <v>979</v>
      </c>
      <c r="G310" s="327">
        <v>20.73</v>
      </c>
      <c r="H310" s="329">
        <f t="shared" si="104"/>
        <v>25.72</v>
      </c>
      <c r="I310" s="298">
        <f>'[14]EL-QQ'!D4</f>
        <v>1</v>
      </c>
      <c r="J310" s="298"/>
      <c r="K310" s="339">
        <f t="shared" si="107"/>
        <v>25.72</v>
      </c>
      <c r="L310" s="291"/>
      <c r="M310" s="291"/>
    </row>
    <row r="311" spans="1:13" s="2" customFormat="1" ht="28" customHeight="1">
      <c r="A311" s="311" t="s">
        <v>391</v>
      </c>
      <c r="B311" s="319">
        <v>71171</v>
      </c>
      <c r="C311" s="320" t="s">
        <v>139</v>
      </c>
      <c r="D311" s="293"/>
      <c r="E311" s="314" t="str">
        <f>VLOOKUP(B311,[15]Relatório!$A$1:$F$65536,2,)</f>
        <v>DISJUNTOR MONOPOLAR DE 10 A 32-A</v>
      </c>
      <c r="F311" s="278" t="s">
        <v>979</v>
      </c>
      <c r="G311" s="327">
        <v>20.73</v>
      </c>
      <c r="H311" s="329">
        <f t="shared" si="104"/>
        <v>25.72</v>
      </c>
      <c r="I311" s="298">
        <f>'[14]EL-QQ'!D5</f>
        <v>2</v>
      </c>
      <c r="J311" s="298"/>
      <c r="K311" s="339">
        <f t="shared" si="107"/>
        <v>51.44</v>
      </c>
      <c r="L311" s="291"/>
      <c r="M311" s="291"/>
    </row>
    <row r="312" spans="1:13" s="2" customFormat="1" ht="28" customHeight="1">
      <c r="A312" s="311" t="s">
        <v>392</v>
      </c>
      <c r="B312" s="319">
        <v>71171</v>
      </c>
      <c r="C312" s="320" t="s">
        <v>139</v>
      </c>
      <c r="D312" s="293"/>
      <c r="E312" s="314" t="str">
        <f>VLOOKUP(B312,[15]Relatório!$A$1:$F$65536,2,)</f>
        <v>DISJUNTOR MONOPOLAR DE 10 A 32-A</v>
      </c>
      <c r="F312" s="278" t="s">
        <v>979</v>
      </c>
      <c r="G312" s="327">
        <v>20.73</v>
      </c>
      <c r="H312" s="329">
        <f t="shared" si="104"/>
        <v>25.72</v>
      </c>
      <c r="I312" s="298">
        <f>'[14]EL-QQ'!D6</f>
        <v>3</v>
      </c>
      <c r="J312" s="298"/>
      <c r="K312" s="339">
        <f t="shared" si="107"/>
        <v>77.16</v>
      </c>
      <c r="L312" s="291"/>
      <c r="M312" s="291"/>
    </row>
    <row r="313" spans="1:13" s="2" customFormat="1" ht="28" customHeight="1">
      <c r="A313" s="311" t="s">
        <v>393</v>
      </c>
      <c r="B313" s="319">
        <v>71171</v>
      </c>
      <c r="C313" s="320" t="s">
        <v>139</v>
      </c>
      <c r="D313" s="293"/>
      <c r="E313" s="314" t="str">
        <f>VLOOKUP(B313,[15]Relatório!$A$1:$F$65536,2,)</f>
        <v>DISJUNTOR MONOPOLAR DE 10 A 32-A</v>
      </c>
      <c r="F313" s="278" t="s">
        <v>979</v>
      </c>
      <c r="G313" s="327">
        <v>20.73</v>
      </c>
      <c r="H313" s="329">
        <f t="shared" si="104"/>
        <v>25.72</v>
      </c>
      <c r="I313" s="298">
        <f>'[14]EL-QQ'!D7</f>
        <v>1</v>
      </c>
      <c r="J313" s="298"/>
      <c r="K313" s="339">
        <f t="shared" si="107"/>
        <v>25.72</v>
      </c>
      <c r="L313" s="291"/>
      <c r="M313" s="291"/>
    </row>
    <row r="314" spans="1:13" s="2" customFormat="1" ht="28" customHeight="1">
      <c r="A314" s="311" t="s">
        <v>394</v>
      </c>
      <c r="B314" s="319">
        <v>71172</v>
      </c>
      <c r="C314" s="320" t="s">
        <v>139</v>
      </c>
      <c r="D314" s="293"/>
      <c r="E314" s="314" t="str">
        <f>VLOOKUP(B314,[15]Relatório!$A$1:$F$65536,2,)</f>
        <v>DISJUNTOR MONOPOLAR DE 35 A 50-A</v>
      </c>
      <c r="F314" s="278" t="s">
        <v>979</v>
      </c>
      <c r="G314" s="327">
        <v>24.21</v>
      </c>
      <c r="H314" s="329">
        <f t="shared" si="104"/>
        <v>30.04</v>
      </c>
      <c r="I314" s="298">
        <f>'[14]EL-QQ'!D8</f>
        <v>2</v>
      </c>
      <c r="J314" s="298"/>
      <c r="K314" s="339">
        <f t="shared" si="107"/>
        <v>60.08</v>
      </c>
      <c r="L314" s="291"/>
      <c r="M314" s="291"/>
    </row>
    <row r="315" spans="1:13" s="2" customFormat="1" ht="28" customHeight="1">
      <c r="A315" s="311" t="s">
        <v>395</v>
      </c>
      <c r="B315" s="319">
        <v>72170</v>
      </c>
      <c r="C315" s="320" t="s">
        <v>139</v>
      </c>
      <c r="D315" s="293"/>
      <c r="E315" s="314" t="str">
        <f>VLOOKUP(B315,[15]Relatório!$A$1:$F$65536,2,)</f>
        <v>QUADRO DE DISTRIBUIÇÃO DE EMBUTIR EM PVC CB 12E - 80A</v>
      </c>
      <c r="F315" s="278" t="s">
        <v>979</v>
      </c>
      <c r="G315" s="327">
        <v>131.59</v>
      </c>
      <c r="H315" s="329">
        <f t="shared" si="104"/>
        <v>163.28</v>
      </c>
      <c r="I315" s="298">
        <f>'[14]EL-QQ'!D9</f>
        <v>1</v>
      </c>
      <c r="J315" s="298"/>
      <c r="K315" s="339">
        <f t="shared" si="107"/>
        <v>163.28</v>
      </c>
      <c r="L315" s="291"/>
      <c r="M315" s="291"/>
    </row>
    <row r="316" spans="1:13" s="2" customFormat="1" ht="28" customHeight="1">
      <c r="A316" s="311" t="s">
        <v>396</v>
      </c>
      <c r="B316" s="319">
        <v>71610</v>
      </c>
      <c r="C316" s="320" t="s">
        <v>139</v>
      </c>
      <c r="D316" s="293"/>
      <c r="E316" s="314" t="str">
        <f>VLOOKUP(B316,[15]Relatório!$A$1:$F$65536,2,)</f>
        <v>LUMINÁRIA TIPO ARANDELA DE USO EXTERNO BLINDADA COM GRADE ( PEQUENA ) - BASE E-27</v>
      </c>
      <c r="F316" s="278" t="s">
        <v>979</v>
      </c>
      <c r="G316" s="327">
        <v>107.84</v>
      </c>
      <c r="H316" s="329">
        <f t="shared" si="104"/>
        <v>133.81</v>
      </c>
      <c r="I316" s="298">
        <f>'[14]EL-QQ'!D10</f>
        <v>3</v>
      </c>
      <c r="J316" s="298"/>
      <c r="K316" s="339">
        <f t="shared" si="107"/>
        <v>401.43</v>
      </c>
      <c r="L316" s="291"/>
      <c r="M316" s="291"/>
    </row>
    <row r="317" spans="1:13" s="2" customFormat="1" ht="28" customHeight="1">
      <c r="A317" s="311" t="s">
        <v>397</v>
      </c>
      <c r="B317" s="319">
        <v>71690</v>
      </c>
      <c r="C317" s="320" t="s">
        <v>139</v>
      </c>
      <c r="D317" s="293"/>
      <c r="E317" s="314" t="str">
        <f>VLOOKUP(B317,[15]Relatório!$A$1:$F$65536,2,)</f>
        <v>LUMINÁRIA LED RETANGULAR DE EMBUTIR COM REFLETOR DE ALUMÍNIO E ALETAS, DE 36W A 39W - INCLUSO CORTE NO FORRO</v>
      </c>
      <c r="F317" s="278" t="s">
        <v>979</v>
      </c>
      <c r="G317" s="327">
        <v>353.55</v>
      </c>
      <c r="H317" s="329">
        <f t="shared" si="104"/>
        <v>438.68</v>
      </c>
      <c r="I317" s="298">
        <f>'[14]EL-QQ'!D11</f>
        <v>3</v>
      </c>
      <c r="J317" s="298"/>
      <c r="K317" s="339">
        <f t="shared" si="107"/>
        <v>1316.04</v>
      </c>
      <c r="L317" s="291"/>
      <c r="M317" s="291"/>
    </row>
    <row r="318" spans="1:13" s="2" customFormat="1" ht="28" customHeight="1">
      <c r="A318" s="311" t="s">
        <v>398</v>
      </c>
      <c r="B318" s="319">
        <v>71440</v>
      </c>
      <c r="C318" s="320" t="s">
        <v>139</v>
      </c>
      <c r="D318" s="293"/>
      <c r="E318" s="314" t="str">
        <f>VLOOKUP(B318,[15]Relatório!$A$1:$F$65536,2,)</f>
        <v>INTERRUPTOR SIMPLES (1 SECAO)</v>
      </c>
      <c r="F318" s="278" t="s">
        <v>979</v>
      </c>
      <c r="G318" s="327">
        <v>15.43</v>
      </c>
      <c r="H318" s="329">
        <f t="shared" si="104"/>
        <v>19.149999999999999</v>
      </c>
      <c r="I318" s="298">
        <f>'[14]EL-QQ'!D12</f>
        <v>1</v>
      </c>
      <c r="J318" s="298"/>
      <c r="K318" s="339">
        <f t="shared" si="107"/>
        <v>19.149999999999999</v>
      </c>
      <c r="L318" s="291"/>
      <c r="M318" s="291"/>
    </row>
    <row r="319" spans="1:13" s="2" customFormat="1" ht="28" customHeight="1">
      <c r="A319" s="311" t="s">
        <v>399</v>
      </c>
      <c r="B319" s="319">
        <v>71441</v>
      </c>
      <c r="C319" s="320" t="s">
        <v>139</v>
      </c>
      <c r="D319" s="293"/>
      <c r="E319" s="314" t="str">
        <f>VLOOKUP(B319,[15]Relatório!$A$1:$F$65536,2,)</f>
        <v>INTERRUPTOR SIMPLES (2 SECOES)</v>
      </c>
      <c r="F319" s="278" t="s">
        <v>979</v>
      </c>
      <c r="G319" s="327">
        <v>24.71</v>
      </c>
      <c r="H319" s="329">
        <f t="shared" si="104"/>
        <v>30.66</v>
      </c>
      <c r="I319" s="298">
        <f>'[14]EL-QQ'!D13</f>
        <v>2</v>
      </c>
      <c r="J319" s="298"/>
      <c r="K319" s="339">
        <f t="shared" si="107"/>
        <v>61.32</v>
      </c>
      <c r="L319" s="291"/>
      <c r="M319" s="291"/>
    </row>
    <row r="320" spans="1:13" s="2" customFormat="1" ht="28" customHeight="1">
      <c r="A320" s="311" t="s">
        <v>400</v>
      </c>
      <c r="B320" s="319">
        <v>72578</v>
      </c>
      <c r="C320" s="320" t="s">
        <v>139</v>
      </c>
      <c r="D320" s="293"/>
      <c r="E320" s="314" t="str">
        <f>VLOOKUP(B320,[15]Relatório!$A$1:$F$65536,2,)</f>
        <v>TOMADA HEXAGONAL 2P + T - 10A - 250V</v>
      </c>
      <c r="F320" s="278" t="s">
        <v>979</v>
      </c>
      <c r="G320" s="327">
        <v>17.82</v>
      </c>
      <c r="H320" s="329">
        <f t="shared" si="104"/>
        <v>22.11</v>
      </c>
      <c r="I320" s="298">
        <f>'[14]EL-QQ'!D14</f>
        <v>3</v>
      </c>
      <c r="J320" s="298"/>
      <c r="K320" s="339">
        <f t="shared" si="107"/>
        <v>66.33</v>
      </c>
      <c r="L320" s="291"/>
      <c r="M320" s="291"/>
    </row>
    <row r="321" spans="1:13" s="2" customFormat="1" ht="28" customHeight="1">
      <c r="A321" s="311" t="s">
        <v>401</v>
      </c>
      <c r="B321" s="319">
        <v>72579</v>
      </c>
      <c r="C321" s="320" t="s">
        <v>139</v>
      </c>
      <c r="D321" s="293"/>
      <c r="E321" s="314" t="str">
        <f>VLOOKUP(B321,[15]Relatório!$A$1:$F$65536,2,)</f>
        <v>TOMADA HEXAGONAL DUPLA 2P + T - 10A - 250V</v>
      </c>
      <c r="F321" s="278" t="s">
        <v>979</v>
      </c>
      <c r="G321" s="327">
        <v>25.05</v>
      </c>
      <c r="H321" s="329">
        <f t="shared" si="104"/>
        <v>31.08</v>
      </c>
      <c r="I321" s="298">
        <f>'[14]EL-QQ'!D15</f>
        <v>2</v>
      </c>
      <c r="J321" s="298"/>
      <c r="K321" s="339">
        <f t="shared" si="107"/>
        <v>62.16</v>
      </c>
      <c r="L321" s="291"/>
      <c r="M321" s="291"/>
    </row>
    <row r="322" spans="1:13" s="2" customFormat="1" ht="28" customHeight="1">
      <c r="A322" s="311" t="s">
        <v>402</v>
      </c>
      <c r="B322" s="319">
        <v>71193</v>
      </c>
      <c r="C322" s="320" t="s">
        <v>139</v>
      </c>
      <c r="D322" s="293"/>
      <c r="E322" s="314" t="str">
        <f>VLOOKUP(B322,[15]Relatório!$A$1:$F$65536,2,)</f>
        <v>ELETRODUTO PVC FLEXÍVEL - MANGUEIRA CORRUGADA LEVE - DIAM. 20MM</v>
      </c>
      <c r="F322" s="296" t="s">
        <v>980</v>
      </c>
      <c r="G322" s="327">
        <v>7.73</v>
      </c>
      <c r="H322" s="329">
        <f t="shared" si="104"/>
        <v>9.59</v>
      </c>
      <c r="I322" s="298">
        <f>'[14]EL-QQ'!D16</f>
        <v>50</v>
      </c>
      <c r="J322" s="298"/>
      <c r="K322" s="339">
        <f t="shared" si="107"/>
        <v>479.5</v>
      </c>
      <c r="L322" s="291"/>
      <c r="M322" s="291"/>
    </row>
    <row r="323" spans="1:13" s="2" customFormat="1" ht="28" customHeight="1">
      <c r="A323" s="311" t="s">
        <v>403</v>
      </c>
      <c r="B323" s="319">
        <v>71194</v>
      </c>
      <c r="C323" s="320" t="s">
        <v>139</v>
      </c>
      <c r="D323" s="293"/>
      <c r="E323" s="314" t="str">
        <f>VLOOKUP(B323,[15]Relatório!$A$1:$F$65536,2,)</f>
        <v>ELETRODUTO PVC FLEXÍVEL - MANGUEIRA CORRUGADA LEVE - DIAM. 25MM</v>
      </c>
      <c r="F323" s="296" t="s">
        <v>980</v>
      </c>
      <c r="G323" s="327">
        <v>8.17</v>
      </c>
      <c r="H323" s="329">
        <f t="shared" si="104"/>
        <v>10.14</v>
      </c>
      <c r="I323" s="298">
        <f>'[14]EL-QQ'!D17</f>
        <v>15</v>
      </c>
      <c r="J323" s="298"/>
      <c r="K323" s="339">
        <f t="shared" si="107"/>
        <v>152.1</v>
      </c>
      <c r="L323" s="291"/>
      <c r="M323" s="291"/>
    </row>
    <row r="324" spans="1:13" s="2" customFormat="1" ht="28" customHeight="1">
      <c r="A324" s="311" t="s">
        <v>404</v>
      </c>
      <c r="B324" s="319">
        <v>70563</v>
      </c>
      <c r="C324" s="320" t="s">
        <v>139</v>
      </c>
      <c r="D324" s="293"/>
      <c r="E324" s="314" t="str">
        <f>VLOOKUP(B324,[15]Relatório!$A$1:$F$65536,2,)</f>
        <v>CABO FLEXÍVEL, PVC (70° C), 450/750 V, 2,5 MM2</v>
      </c>
      <c r="F324" s="296" t="s">
        <v>980</v>
      </c>
      <c r="G324" s="327">
        <v>4.0999999999999996</v>
      </c>
      <c r="H324" s="329">
        <f t="shared" si="104"/>
        <v>5.09</v>
      </c>
      <c r="I324" s="298">
        <f>'[14]EL-QQ'!D18</f>
        <v>55</v>
      </c>
      <c r="J324" s="298"/>
      <c r="K324" s="339">
        <f t="shared" si="107"/>
        <v>279.95</v>
      </c>
      <c r="L324" s="291"/>
      <c r="M324" s="291"/>
    </row>
    <row r="325" spans="1:13" s="2" customFormat="1" ht="28" customHeight="1">
      <c r="A325" s="311" t="s">
        <v>405</v>
      </c>
      <c r="B325" s="319">
        <v>70563</v>
      </c>
      <c r="C325" s="320" t="s">
        <v>139</v>
      </c>
      <c r="D325" s="293"/>
      <c r="E325" s="314" t="str">
        <f>VLOOKUP(B325,[15]Relatório!$A$1:$F$65536,2,)</f>
        <v>CABO FLEXÍVEL, PVC (70° C), 450/750 V, 2,5 MM2</v>
      </c>
      <c r="F325" s="296" t="s">
        <v>980</v>
      </c>
      <c r="G325" s="327">
        <v>4.0999999999999996</v>
      </c>
      <c r="H325" s="329">
        <f t="shared" si="104"/>
        <v>5.09</v>
      </c>
      <c r="I325" s="298">
        <f>'[14]EL-QQ'!D19</f>
        <v>66</v>
      </c>
      <c r="J325" s="298"/>
      <c r="K325" s="339">
        <f t="shared" si="107"/>
        <v>335.94</v>
      </c>
      <c r="L325" s="291"/>
      <c r="M325" s="291"/>
    </row>
    <row r="326" spans="1:13" s="2" customFormat="1" ht="28" customHeight="1">
      <c r="A326" s="311" t="s">
        <v>406</v>
      </c>
      <c r="B326" s="319">
        <v>70563</v>
      </c>
      <c r="C326" s="320" t="s">
        <v>139</v>
      </c>
      <c r="D326" s="293"/>
      <c r="E326" s="314" t="str">
        <f>VLOOKUP(B326,[15]Relatório!$A$1:$F$65536,2,)</f>
        <v>CABO FLEXÍVEL, PVC (70° C), 450/750 V, 2,5 MM2</v>
      </c>
      <c r="F326" s="296" t="s">
        <v>980</v>
      </c>
      <c r="G326" s="327">
        <v>4.0999999999999996</v>
      </c>
      <c r="H326" s="329">
        <f t="shared" si="104"/>
        <v>5.09</v>
      </c>
      <c r="I326" s="298">
        <f>'[14]EL-QQ'!D20</f>
        <v>60</v>
      </c>
      <c r="J326" s="298"/>
      <c r="K326" s="339">
        <f t="shared" si="107"/>
        <v>305.39999999999998</v>
      </c>
      <c r="L326" s="291"/>
      <c r="M326" s="291"/>
    </row>
    <row r="327" spans="1:13" s="2" customFormat="1" ht="28" customHeight="1">
      <c r="A327" s="311" t="s">
        <v>407</v>
      </c>
      <c r="B327" s="319">
        <v>70563</v>
      </c>
      <c r="C327" s="320" t="s">
        <v>139</v>
      </c>
      <c r="D327" s="293"/>
      <c r="E327" s="314" t="str">
        <f>VLOOKUP(B327,[15]Relatório!$A$1:$F$65536,2,)</f>
        <v>CABO FLEXÍVEL, PVC (70° C), 450/750 V, 2,5 MM2</v>
      </c>
      <c r="F327" s="296" t="s">
        <v>980</v>
      </c>
      <c r="G327" s="327">
        <v>4.0999999999999996</v>
      </c>
      <c r="H327" s="329">
        <f t="shared" si="104"/>
        <v>5.09</v>
      </c>
      <c r="I327" s="298">
        <f>'[14]EL-QQ'!D21</f>
        <v>12</v>
      </c>
      <c r="J327" s="298"/>
      <c r="K327" s="339">
        <f t="shared" si="107"/>
        <v>61.08</v>
      </c>
      <c r="L327" s="291"/>
      <c r="M327" s="291"/>
    </row>
    <row r="328" spans="1:13" s="2" customFormat="1" ht="28" customHeight="1">
      <c r="A328" s="311" t="s">
        <v>408</v>
      </c>
      <c r="B328" s="319">
        <v>91940</v>
      </c>
      <c r="C328" s="320" t="s">
        <v>142</v>
      </c>
      <c r="D328" s="293"/>
      <c r="E328" s="314" t="str">
        <f>IFERROR(VLOOKUP(B328,[12]planilhanull!$G$1:$K$65536,2,0),VLOOKUP(B328,[13]sheet1!$A$1:$E$65536,2,0))</f>
        <v>CAIXA RETANGULAR 4" X 2" MÉDIA (1,30 M DO PISO), PVC, INSTALADA EM PAREDE - FORNECIMENTO E INSTALAÇÃO. AF_03/2023</v>
      </c>
      <c r="F328" s="278" t="s">
        <v>979</v>
      </c>
      <c r="G328" s="327">
        <v>15.31</v>
      </c>
      <c r="H328" s="329">
        <f t="shared" si="104"/>
        <v>19</v>
      </c>
      <c r="I328" s="298">
        <f>'[14]EL-QQ'!D22</f>
        <v>15</v>
      </c>
      <c r="J328" s="298"/>
      <c r="K328" s="339">
        <f t="shared" si="107"/>
        <v>285</v>
      </c>
      <c r="L328" s="291"/>
      <c r="M328" s="291"/>
    </row>
    <row r="329" spans="1:13" s="2" customFormat="1" ht="28" customHeight="1">
      <c r="A329" s="311" t="s">
        <v>409</v>
      </c>
      <c r="B329" s="319">
        <v>39138</v>
      </c>
      <c r="C329" s="320" t="s">
        <v>142</v>
      </c>
      <c r="D329" s="293"/>
      <c r="E329" s="314" t="str">
        <f>IFERROR(VLOOKUP(B329,[12]planilhanull!$G$1:$K$65536,2,0),VLOOKUP(B329,[13]sheet1!$A$1:$E$65536,2,0))</f>
        <v xml:space="preserve">ABRACADEIRA EM ACO PARA AMARRACAO DE ELETRODUTOS, TIPO U SIMPLES, COM 3/4"                                                                                                                                                                                                                                                                                                                                                                                                                                </v>
      </c>
      <c r="F329" s="278" t="s">
        <v>979</v>
      </c>
      <c r="G329" s="327">
        <v>0.63</v>
      </c>
      <c r="H329" s="329">
        <f t="shared" si="104"/>
        <v>0.78</v>
      </c>
      <c r="I329" s="298">
        <f>'[14]EL-QQ'!D23</f>
        <v>25</v>
      </c>
      <c r="J329" s="298"/>
      <c r="K329" s="339">
        <f t="shared" si="107"/>
        <v>19.5</v>
      </c>
      <c r="L329" s="291"/>
      <c r="M329" s="291"/>
    </row>
    <row r="330" spans="1:13" s="2" customFormat="1" ht="28" customHeight="1">
      <c r="A330" s="311" t="s">
        <v>410</v>
      </c>
      <c r="B330" s="319">
        <v>39139</v>
      </c>
      <c r="C330" s="320" t="s">
        <v>142</v>
      </c>
      <c r="D330" s="293"/>
      <c r="E330" s="314" t="str">
        <f>IFERROR(VLOOKUP(B330,[12]planilhanull!$G$1:$K$65536,2,0),VLOOKUP(B330,[13]sheet1!$A$1:$E$65536,2,0))</f>
        <v xml:space="preserve">ABRACADEIRA EM ACO PARA AMARRACAO DE ELETRODUTOS, TIPO U SIMPLES, COM 1"                                                                                                                                                                                                                                                                                                                                                                                                                                  </v>
      </c>
      <c r="F330" s="278" t="s">
        <v>979</v>
      </c>
      <c r="G330" s="327">
        <v>0.87</v>
      </c>
      <c r="H330" s="329">
        <f t="shared" si="104"/>
        <v>1.08</v>
      </c>
      <c r="I330" s="298">
        <f>'[14]EL-QQ'!D24</f>
        <v>5</v>
      </c>
      <c r="J330" s="298"/>
      <c r="K330" s="339">
        <f t="shared" si="107"/>
        <v>5.4</v>
      </c>
      <c r="L330" s="291"/>
      <c r="M330" s="291"/>
    </row>
    <row r="331" spans="1:13" s="2" customFormat="1" ht="28" customHeight="1">
      <c r="A331" s="311" t="s">
        <v>411</v>
      </c>
      <c r="B331" s="319">
        <v>72501</v>
      </c>
      <c r="C331" s="320" t="s">
        <v>139</v>
      </c>
      <c r="D331" s="293"/>
      <c r="E331" s="314" t="str">
        <f>VLOOKUP(B331,[15]Relatório!$A$1:$F$65536,2,)</f>
        <v>TERMINAL DE PRESSAO 2,5 MM2</v>
      </c>
      <c r="F331" s="278" t="s">
        <v>979</v>
      </c>
      <c r="G331" s="327">
        <v>10.38</v>
      </c>
      <c r="H331" s="329">
        <f t="shared" ref="H331:H369" si="108">ROUND(G331*(1+$M$3),2)</f>
        <v>12.88</v>
      </c>
      <c r="I331" s="298">
        <f>'[14]EL-QQ'!D25</f>
        <v>14</v>
      </c>
      <c r="J331" s="298"/>
      <c r="K331" s="339">
        <f t="shared" si="107"/>
        <v>180.32</v>
      </c>
      <c r="L331" s="291"/>
      <c r="M331" s="291"/>
    </row>
    <row r="332" spans="1:13" s="2" customFormat="1" ht="28" customHeight="1">
      <c r="A332" s="311" t="s">
        <v>412</v>
      </c>
      <c r="B332" s="319">
        <v>70584</v>
      </c>
      <c r="C332" s="320" t="s">
        <v>139</v>
      </c>
      <c r="D332" s="293"/>
      <c r="E332" s="314" t="str">
        <f>VLOOKUP(B332,[15]Relatório!$A$1:$F$65536,2,)</f>
        <v>CABO FLEXÍVEL PVC (70° C), 0,6/1 KV, 10 MM2</v>
      </c>
      <c r="F332" s="296" t="s">
        <v>980</v>
      </c>
      <c r="G332" s="327">
        <v>11.33</v>
      </c>
      <c r="H332" s="329">
        <f t="shared" si="108"/>
        <v>14.06</v>
      </c>
      <c r="I332" s="298">
        <f>'[14]EL-QQ'!D26</f>
        <v>10</v>
      </c>
      <c r="J332" s="298"/>
      <c r="K332" s="339">
        <f t="shared" si="107"/>
        <v>140.6</v>
      </c>
      <c r="L332" s="291"/>
      <c r="M332" s="291"/>
    </row>
    <row r="333" spans="1:13" s="2" customFormat="1" ht="28" customHeight="1">
      <c r="A333" s="311" t="s">
        <v>413</v>
      </c>
      <c r="B333" s="319">
        <v>70584</v>
      </c>
      <c r="C333" s="320" t="s">
        <v>139</v>
      </c>
      <c r="D333" s="293"/>
      <c r="E333" s="314" t="str">
        <f>VLOOKUP(B333,[15]Relatório!$A$1:$F$65536,2,)</f>
        <v>CABO FLEXÍVEL PVC (70° C), 0,6/1 KV, 10 MM2</v>
      </c>
      <c r="F333" s="296" t="s">
        <v>980</v>
      </c>
      <c r="G333" s="327">
        <v>11.33</v>
      </c>
      <c r="H333" s="329">
        <f t="shared" si="108"/>
        <v>14.06</v>
      </c>
      <c r="I333" s="298">
        <f>'[14]EL-QQ'!D27</f>
        <v>10</v>
      </c>
      <c r="J333" s="298"/>
      <c r="K333" s="339">
        <f t="shared" si="107"/>
        <v>140.6</v>
      </c>
      <c r="L333" s="291"/>
      <c r="M333" s="291"/>
    </row>
    <row r="334" spans="1:13" s="2" customFormat="1" ht="28" customHeight="1">
      <c r="A334" s="311" t="s">
        <v>414</v>
      </c>
      <c r="B334" s="319">
        <v>70584</v>
      </c>
      <c r="C334" s="320" t="s">
        <v>139</v>
      </c>
      <c r="D334" s="293"/>
      <c r="E334" s="314" t="str">
        <f>VLOOKUP(B334,[15]Relatório!$A$1:$F$65536,2,)</f>
        <v>CABO FLEXÍVEL PVC (70° C), 0,6/1 KV, 10 MM2</v>
      </c>
      <c r="F334" s="296" t="s">
        <v>980</v>
      </c>
      <c r="G334" s="327">
        <v>11.33</v>
      </c>
      <c r="H334" s="329">
        <f t="shared" si="108"/>
        <v>14.06</v>
      </c>
      <c r="I334" s="298">
        <f>'[14]EL-QQ'!D28</f>
        <v>10</v>
      </c>
      <c r="J334" s="298"/>
      <c r="K334" s="339">
        <f t="shared" si="107"/>
        <v>140.6</v>
      </c>
      <c r="L334" s="291"/>
      <c r="M334" s="291"/>
    </row>
    <row r="335" spans="1:13" s="2" customFormat="1" ht="28" customHeight="1">
      <c r="A335" s="311" t="s">
        <v>415</v>
      </c>
      <c r="B335" s="319">
        <v>72518</v>
      </c>
      <c r="C335" s="320" t="s">
        <v>139</v>
      </c>
      <c r="D335" s="293"/>
      <c r="E335" s="314" t="str">
        <f>VLOOKUP(B335,[15]Relatório!$A$1:$F$65536,2,)</f>
        <v>TERMINAL DE PRESSAO 10 MM2</v>
      </c>
      <c r="F335" s="278" t="s">
        <v>979</v>
      </c>
      <c r="G335" s="327">
        <v>15.38</v>
      </c>
      <c r="H335" s="329">
        <f t="shared" si="108"/>
        <v>19.079999999999998</v>
      </c>
      <c r="I335" s="298">
        <f>'[14]EL-QQ'!D29</f>
        <v>6</v>
      </c>
      <c r="J335" s="298"/>
      <c r="K335" s="339">
        <f t="shared" si="107"/>
        <v>114.48</v>
      </c>
      <c r="L335" s="291"/>
      <c r="M335" s="291"/>
    </row>
    <row r="336" spans="1:13" s="2" customFormat="1" ht="28" customHeight="1">
      <c r="A336" s="311" t="s">
        <v>1043</v>
      </c>
      <c r="B336" s="276">
        <v>40101</v>
      </c>
      <c r="C336" s="320" t="s">
        <v>139</v>
      </c>
      <c r="D336" s="293"/>
      <c r="E336" s="314" t="s">
        <v>940</v>
      </c>
      <c r="F336" s="276" t="s">
        <v>978</v>
      </c>
      <c r="G336" s="277">
        <v>29.92</v>
      </c>
      <c r="H336" s="329">
        <f t="shared" si="108"/>
        <v>37.119999999999997</v>
      </c>
      <c r="I336" s="276">
        <f>1240*0.4*1</f>
        <v>496</v>
      </c>
      <c r="J336" s="298"/>
      <c r="K336" s="339">
        <f t="shared" si="107"/>
        <v>18411.52</v>
      </c>
      <c r="L336" s="291"/>
      <c r="M336" s="291"/>
    </row>
    <row r="337" spans="1:13" s="2" customFormat="1" ht="28" customHeight="1">
      <c r="A337" s="311" t="s">
        <v>1044</v>
      </c>
      <c r="B337" s="278">
        <v>30101</v>
      </c>
      <c r="C337" s="320" t="s">
        <v>139</v>
      </c>
      <c r="D337" s="293"/>
      <c r="E337" s="314" t="s">
        <v>941</v>
      </c>
      <c r="F337" s="278" t="s">
        <v>978</v>
      </c>
      <c r="G337" s="279">
        <v>42.94</v>
      </c>
      <c r="H337" s="329">
        <f t="shared" si="108"/>
        <v>53.28</v>
      </c>
      <c r="I337" s="280">
        <f>(3.1416*0.024*0.024*1240)*1.2</f>
        <v>2.6926276608000004</v>
      </c>
      <c r="J337" s="298"/>
      <c r="K337" s="339">
        <f t="shared" si="107"/>
        <v>143.46</v>
      </c>
      <c r="L337" s="291"/>
      <c r="M337" s="291"/>
    </row>
    <row r="338" spans="1:13" s="2" customFormat="1" ht="28" customHeight="1">
      <c r="A338" s="311" t="s">
        <v>1045</v>
      </c>
      <c r="B338" s="278">
        <v>40902</v>
      </c>
      <c r="C338" s="320" t="s">
        <v>139</v>
      </c>
      <c r="D338" s="293"/>
      <c r="E338" s="314" t="s">
        <v>942</v>
      </c>
      <c r="F338" s="278" t="s">
        <v>978</v>
      </c>
      <c r="G338" s="279">
        <v>19.82</v>
      </c>
      <c r="H338" s="329">
        <f t="shared" si="108"/>
        <v>24.59</v>
      </c>
      <c r="I338" s="280">
        <f>I336-I337</f>
        <v>493.30737233920001</v>
      </c>
      <c r="J338" s="298"/>
      <c r="K338" s="339">
        <f t="shared" si="107"/>
        <v>12130.43</v>
      </c>
      <c r="L338" s="291"/>
      <c r="M338" s="291"/>
    </row>
    <row r="339" spans="1:13" s="2" customFormat="1" ht="28" customHeight="1">
      <c r="A339" s="311" t="s">
        <v>1046</v>
      </c>
      <c r="B339" s="278">
        <v>70703</v>
      </c>
      <c r="C339" s="320" t="s">
        <v>139</v>
      </c>
      <c r="D339" s="293"/>
      <c r="E339" s="314" t="s">
        <v>943</v>
      </c>
      <c r="F339" s="278" t="s">
        <v>979</v>
      </c>
      <c r="G339" s="279">
        <v>292.31</v>
      </c>
      <c r="H339" s="329">
        <f t="shared" si="108"/>
        <v>362.7</v>
      </c>
      <c r="I339" s="278">
        <v>1</v>
      </c>
      <c r="J339" s="298"/>
      <c r="K339" s="339">
        <f t="shared" si="107"/>
        <v>362.7</v>
      </c>
      <c r="L339" s="291"/>
      <c r="M339" s="291"/>
    </row>
    <row r="340" spans="1:13" s="2" customFormat="1" ht="28" customHeight="1">
      <c r="A340" s="311" t="s">
        <v>1047</v>
      </c>
      <c r="B340" s="278">
        <v>72001</v>
      </c>
      <c r="C340" s="320" t="s">
        <v>139</v>
      </c>
      <c r="D340" s="293"/>
      <c r="E340" s="314" t="s">
        <v>944</v>
      </c>
      <c r="F340" s="278" t="s">
        <v>979</v>
      </c>
      <c r="G340" s="279">
        <v>1334.08</v>
      </c>
      <c r="H340" s="329">
        <f t="shared" si="108"/>
        <v>1655.33</v>
      </c>
      <c r="I340" s="278">
        <v>6</v>
      </c>
      <c r="J340" s="298"/>
      <c r="K340" s="339">
        <f t="shared" si="107"/>
        <v>9931.98</v>
      </c>
      <c r="L340" s="291"/>
      <c r="M340" s="291"/>
    </row>
    <row r="341" spans="1:13" s="2" customFormat="1" ht="28" customHeight="1">
      <c r="A341" s="311" t="s">
        <v>1048</v>
      </c>
      <c r="B341" s="278">
        <v>100604</v>
      </c>
      <c r="C341" s="261" t="s">
        <v>142</v>
      </c>
      <c r="D341" s="293"/>
      <c r="E341" s="314" t="s">
        <v>945</v>
      </c>
      <c r="F341" s="278" t="s">
        <v>979</v>
      </c>
      <c r="G341" s="279">
        <v>599.49</v>
      </c>
      <c r="H341" s="329">
        <f t="shared" si="108"/>
        <v>743.85</v>
      </c>
      <c r="I341" s="278">
        <v>6</v>
      </c>
      <c r="J341" s="298"/>
      <c r="K341" s="339">
        <f t="shared" si="107"/>
        <v>4463.1000000000004</v>
      </c>
      <c r="L341" s="291"/>
      <c r="M341" s="291"/>
    </row>
    <row r="342" spans="1:13" s="2" customFormat="1" ht="28" customHeight="1">
      <c r="A342" s="311" t="s">
        <v>1049</v>
      </c>
      <c r="B342" s="278" t="s">
        <v>974</v>
      </c>
      <c r="C342" s="261"/>
      <c r="D342" s="293"/>
      <c r="E342" s="314" t="s">
        <v>946</v>
      </c>
      <c r="F342" s="278" t="s">
        <v>979</v>
      </c>
      <c r="G342" s="279">
        <f>'COMP01,02,03 '!H23</f>
        <v>11743.653164666666</v>
      </c>
      <c r="H342" s="329">
        <f t="shared" si="108"/>
        <v>14571.52</v>
      </c>
      <c r="I342" s="278">
        <v>2</v>
      </c>
      <c r="J342" s="298"/>
      <c r="K342" s="339">
        <f t="shared" si="107"/>
        <v>29143.040000000001</v>
      </c>
      <c r="L342" s="291"/>
      <c r="M342" s="291"/>
    </row>
    <row r="343" spans="1:13" s="2" customFormat="1" ht="28" customHeight="1">
      <c r="A343" s="311" t="s">
        <v>1050</v>
      </c>
      <c r="B343" s="278" t="s">
        <v>975</v>
      </c>
      <c r="C343" s="261"/>
      <c r="D343" s="293"/>
      <c r="E343" s="314" t="s">
        <v>947</v>
      </c>
      <c r="F343" s="278" t="s">
        <v>979</v>
      </c>
      <c r="G343" s="279">
        <f>'COMP01,02,03 '!G43</f>
        <v>4684.2131646666667</v>
      </c>
      <c r="H343" s="329">
        <f t="shared" si="108"/>
        <v>5812.17</v>
      </c>
      <c r="I343" s="278">
        <v>54</v>
      </c>
      <c r="J343" s="298"/>
      <c r="K343" s="339">
        <f t="shared" si="107"/>
        <v>313857.18</v>
      </c>
      <c r="L343" s="291"/>
      <c r="M343" s="291"/>
    </row>
    <row r="344" spans="1:13" s="2" customFormat="1" ht="28" customHeight="1">
      <c r="A344" s="311" t="s">
        <v>1051</v>
      </c>
      <c r="B344" s="278" t="s">
        <v>976</v>
      </c>
      <c r="C344" s="261"/>
      <c r="D344" s="293"/>
      <c r="E344" s="314" t="s">
        <v>948</v>
      </c>
      <c r="F344" s="278" t="s">
        <v>979</v>
      </c>
      <c r="G344" s="279">
        <f>'COMP01,02,03 '!G63</f>
        <v>7625.2398313333333</v>
      </c>
      <c r="H344" s="329">
        <f>ROUND(G344*(1+$M$3),2)</f>
        <v>9461.4</v>
      </c>
      <c r="I344" s="278">
        <v>5</v>
      </c>
      <c r="J344" s="298"/>
      <c r="K344" s="339">
        <f t="shared" si="107"/>
        <v>47307</v>
      </c>
      <c r="L344" s="291"/>
      <c r="M344" s="291"/>
    </row>
    <row r="345" spans="1:13" s="2" customFormat="1" ht="28" customHeight="1">
      <c r="A345" s="311" t="s">
        <v>1052</v>
      </c>
      <c r="B345" s="278">
        <v>71685</v>
      </c>
      <c r="C345" s="320" t="s">
        <v>139</v>
      </c>
      <c r="D345" s="293"/>
      <c r="E345" s="314" t="s">
        <v>949</v>
      </c>
      <c r="F345" s="278" t="s">
        <v>979</v>
      </c>
      <c r="G345" s="279">
        <v>286.89999999999998</v>
      </c>
      <c r="H345" s="329">
        <f t="shared" si="108"/>
        <v>355.99</v>
      </c>
      <c r="I345" s="278">
        <v>24</v>
      </c>
      <c r="J345" s="298"/>
      <c r="K345" s="339">
        <f t="shared" si="107"/>
        <v>8543.76</v>
      </c>
      <c r="L345" s="291"/>
      <c r="M345" s="291"/>
    </row>
    <row r="346" spans="1:13" s="2" customFormat="1" ht="28" customHeight="1">
      <c r="A346" s="311" t="s">
        <v>1053</v>
      </c>
      <c r="B346" s="278">
        <v>70561</v>
      </c>
      <c r="C346" s="320" t="s">
        <v>139</v>
      </c>
      <c r="D346" s="293"/>
      <c r="E346" s="314" t="s">
        <v>950</v>
      </c>
      <c r="F346" s="278" t="s">
        <v>980</v>
      </c>
      <c r="G346" s="279">
        <v>13.33</v>
      </c>
      <c r="H346" s="329">
        <f t="shared" si="108"/>
        <v>16.54</v>
      </c>
      <c r="I346" s="278">
        <f>I343*15</f>
        <v>810</v>
      </c>
      <c r="J346" s="298"/>
      <c r="K346" s="339">
        <f t="shared" si="107"/>
        <v>13397.4</v>
      </c>
      <c r="L346" s="291"/>
      <c r="M346" s="291"/>
    </row>
    <row r="347" spans="1:13" s="2" customFormat="1" ht="28" customHeight="1">
      <c r="A347" s="311" t="s">
        <v>1054</v>
      </c>
      <c r="B347" s="281">
        <v>101549</v>
      </c>
      <c r="C347" s="320" t="s">
        <v>139</v>
      </c>
      <c r="D347" s="293"/>
      <c r="E347" s="314" t="s">
        <v>951</v>
      </c>
      <c r="F347" s="278" t="s">
        <v>979</v>
      </c>
      <c r="G347" s="279">
        <v>20.81</v>
      </c>
      <c r="H347" s="329">
        <f t="shared" si="108"/>
        <v>25.82</v>
      </c>
      <c r="I347" s="278">
        <v>59</v>
      </c>
      <c r="J347" s="298"/>
      <c r="K347" s="339">
        <f t="shared" si="107"/>
        <v>1523.38</v>
      </c>
      <c r="L347" s="291"/>
      <c r="M347" s="291"/>
    </row>
    <row r="348" spans="1:13" s="2" customFormat="1" ht="28" customHeight="1">
      <c r="A348" s="311" t="s">
        <v>1055</v>
      </c>
      <c r="B348" s="278">
        <v>71331</v>
      </c>
      <c r="C348" s="320" t="s">
        <v>139</v>
      </c>
      <c r="D348" s="293"/>
      <c r="E348" s="314" t="s">
        <v>952</v>
      </c>
      <c r="F348" s="278" t="s">
        <v>979</v>
      </c>
      <c r="G348" s="279">
        <v>21.61</v>
      </c>
      <c r="H348" s="329">
        <f t="shared" si="108"/>
        <v>26.81</v>
      </c>
      <c r="I348" s="278">
        <v>100</v>
      </c>
      <c r="J348" s="298"/>
      <c r="K348" s="339">
        <f t="shared" si="107"/>
        <v>2681</v>
      </c>
      <c r="L348" s="291"/>
      <c r="M348" s="291"/>
    </row>
    <row r="349" spans="1:13" s="2" customFormat="1" ht="28" customHeight="1">
      <c r="A349" s="311" t="s">
        <v>1056</v>
      </c>
      <c r="B349" s="278">
        <v>71217</v>
      </c>
      <c r="C349" s="320" t="s">
        <v>139</v>
      </c>
      <c r="D349" s="293"/>
      <c r="E349" s="314" t="s">
        <v>953</v>
      </c>
      <c r="F349" s="282" t="s">
        <v>980</v>
      </c>
      <c r="G349" s="279">
        <v>172.57</v>
      </c>
      <c r="H349" s="329">
        <f t="shared" si="108"/>
        <v>214.12</v>
      </c>
      <c r="I349" s="278">
        <v>6</v>
      </c>
      <c r="J349" s="298"/>
      <c r="K349" s="339">
        <f t="shared" si="107"/>
        <v>1284.72</v>
      </c>
      <c r="L349" s="291"/>
      <c r="M349" s="291"/>
    </row>
    <row r="350" spans="1:13" s="2" customFormat="1" ht="28" customHeight="1">
      <c r="A350" s="311" t="s">
        <v>1057</v>
      </c>
      <c r="B350" s="278">
        <v>71707</v>
      </c>
      <c r="C350" s="320" t="s">
        <v>139</v>
      </c>
      <c r="D350" s="293"/>
      <c r="E350" s="314" t="s">
        <v>954</v>
      </c>
      <c r="F350" s="278" t="s">
        <v>979</v>
      </c>
      <c r="G350" s="279">
        <v>38.29</v>
      </c>
      <c r="H350" s="329">
        <f t="shared" si="108"/>
        <v>47.51</v>
      </c>
      <c r="I350" s="278">
        <v>1</v>
      </c>
      <c r="J350" s="298"/>
      <c r="K350" s="339">
        <f t="shared" si="107"/>
        <v>47.51</v>
      </c>
      <c r="L350" s="291"/>
      <c r="M350" s="291"/>
    </row>
    <row r="351" spans="1:13" s="2" customFormat="1" ht="28" customHeight="1">
      <c r="A351" s="311" t="s">
        <v>1058</v>
      </c>
      <c r="B351" s="278">
        <v>70506</v>
      </c>
      <c r="C351" s="320" t="s">
        <v>139</v>
      </c>
      <c r="D351" s="293"/>
      <c r="E351" s="314" t="s">
        <v>955</v>
      </c>
      <c r="F351" s="278" t="s">
        <v>979</v>
      </c>
      <c r="G351" s="279">
        <v>50.94</v>
      </c>
      <c r="H351" s="329">
        <f t="shared" si="108"/>
        <v>63.21</v>
      </c>
      <c r="I351" s="278">
        <v>1</v>
      </c>
      <c r="J351" s="298"/>
      <c r="K351" s="339">
        <f t="shared" si="107"/>
        <v>63.21</v>
      </c>
      <c r="L351" s="291"/>
      <c r="M351" s="291"/>
    </row>
    <row r="352" spans="1:13" s="2" customFormat="1" ht="28" customHeight="1">
      <c r="A352" s="311" t="s">
        <v>1059</v>
      </c>
      <c r="B352" s="278">
        <v>70229</v>
      </c>
      <c r="C352" s="320" t="s">
        <v>139</v>
      </c>
      <c r="D352" s="293"/>
      <c r="E352" s="314" t="s">
        <v>956</v>
      </c>
      <c r="F352" s="278" t="s">
        <v>981</v>
      </c>
      <c r="G352" s="279">
        <v>46.6</v>
      </c>
      <c r="H352" s="329">
        <f t="shared" si="108"/>
        <v>57.82</v>
      </c>
      <c r="I352" s="278">
        <v>2</v>
      </c>
      <c r="J352" s="298"/>
      <c r="K352" s="339">
        <f t="shared" si="107"/>
        <v>115.64</v>
      </c>
      <c r="L352" s="291"/>
      <c r="M352" s="291"/>
    </row>
    <row r="353" spans="1:13" s="2" customFormat="1" ht="28" customHeight="1">
      <c r="A353" s="311" t="s">
        <v>1060</v>
      </c>
      <c r="B353" s="278">
        <v>71381</v>
      </c>
      <c r="C353" s="320" t="s">
        <v>139</v>
      </c>
      <c r="D353" s="293"/>
      <c r="E353" s="314" t="s">
        <v>957</v>
      </c>
      <c r="F353" s="278" t="s">
        <v>979</v>
      </c>
      <c r="G353" s="279">
        <v>110.58</v>
      </c>
      <c r="H353" s="329">
        <f t="shared" si="108"/>
        <v>137.21</v>
      </c>
      <c r="I353" s="278">
        <f>I343+I342+I340</f>
        <v>62</v>
      </c>
      <c r="J353" s="298"/>
      <c r="K353" s="339">
        <f t="shared" si="107"/>
        <v>8507.02</v>
      </c>
      <c r="L353" s="291"/>
      <c r="M353" s="291"/>
    </row>
    <row r="354" spans="1:13" s="2" customFormat="1" ht="28" customHeight="1">
      <c r="A354" s="311" t="s">
        <v>1061</v>
      </c>
      <c r="B354" s="278" t="s">
        <v>977</v>
      </c>
      <c r="C354" s="261"/>
      <c r="D354" s="293"/>
      <c r="E354" s="314" t="s">
        <v>958</v>
      </c>
      <c r="F354" s="278" t="s">
        <v>979</v>
      </c>
      <c r="G354" s="279">
        <f>COMP04!F11</f>
        <v>12.548</v>
      </c>
      <c r="H354" s="329">
        <f t="shared" si="108"/>
        <v>15.57</v>
      </c>
      <c r="I354" s="278">
        <v>61</v>
      </c>
      <c r="J354" s="298"/>
      <c r="K354" s="339">
        <f t="shared" si="107"/>
        <v>949.77</v>
      </c>
      <c r="L354" s="291"/>
      <c r="M354" s="291"/>
    </row>
    <row r="355" spans="1:13" s="2" customFormat="1" ht="28" customHeight="1">
      <c r="A355" s="311" t="s">
        <v>1062</v>
      </c>
      <c r="B355" s="278">
        <v>70544</v>
      </c>
      <c r="C355" s="320" t="s">
        <v>139</v>
      </c>
      <c r="D355" s="293"/>
      <c r="E355" s="314" t="s">
        <v>959</v>
      </c>
      <c r="F355" s="278" t="s">
        <v>980</v>
      </c>
      <c r="G355" s="279">
        <v>50.89</v>
      </c>
      <c r="H355" s="329">
        <f t="shared" si="108"/>
        <v>63.14</v>
      </c>
      <c r="I355" s="278">
        <v>122</v>
      </c>
      <c r="J355" s="298"/>
      <c r="K355" s="339">
        <f t="shared" si="107"/>
        <v>7703.08</v>
      </c>
      <c r="L355" s="291"/>
      <c r="M355" s="291"/>
    </row>
    <row r="356" spans="1:13" s="2" customFormat="1" ht="28" customHeight="1">
      <c r="A356" s="311" t="s">
        <v>1063</v>
      </c>
      <c r="B356" s="278">
        <v>72532</v>
      </c>
      <c r="C356" s="320" t="s">
        <v>139</v>
      </c>
      <c r="D356" s="293"/>
      <c r="E356" s="314" t="s">
        <v>960</v>
      </c>
      <c r="F356" s="278" t="s">
        <v>979</v>
      </c>
      <c r="G356" s="279">
        <v>21.45</v>
      </c>
      <c r="H356" s="329">
        <f t="shared" si="108"/>
        <v>26.62</v>
      </c>
      <c r="I356" s="278">
        <f>I343+I342+I340</f>
        <v>62</v>
      </c>
      <c r="J356" s="298"/>
      <c r="K356" s="339">
        <f t="shared" si="107"/>
        <v>1650.44</v>
      </c>
      <c r="L356" s="291"/>
      <c r="M356" s="291"/>
    </row>
    <row r="357" spans="1:13" s="2" customFormat="1" ht="28" customHeight="1">
      <c r="A357" s="311" t="s">
        <v>1064</v>
      </c>
      <c r="B357" s="278">
        <v>70510</v>
      </c>
      <c r="C357" s="320" t="s">
        <v>139</v>
      </c>
      <c r="D357" s="293"/>
      <c r="E357" s="314" t="s">
        <v>961</v>
      </c>
      <c r="F357" s="278" t="s">
        <v>980</v>
      </c>
      <c r="G357" s="279">
        <v>18.03</v>
      </c>
      <c r="H357" s="329">
        <f t="shared" si="108"/>
        <v>22.37</v>
      </c>
      <c r="I357" s="278">
        <v>1600</v>
      </c>
      <c r="J357" s="298"/>
      <c r="K357" s="339">
        <f t="shared" si="107"/>
        <v>35792</v>
      </c>
      <c r="L357" s="291"/>
      <c r="M357" s="291"/>
    </row>
    <row r="358" spans="1:13" s="2" customFormat="1" ht="28" customHeight="1">
      <c r="A358" s="311" t="s">
        <v>1065</v>
      </c>
      <c r="B358" s="278">
        <v>70510</v>
      </c>
      <c r="C358" s="320" t="s">
        <v>139</v>
      </c>
      <c r="D358" s="293"/>
      <c r="E358" s="314" t="s">
        <v>962</v>
      </c>
      <c r="F358" s="278" t="s">
        <v>980</v>
      </c>
      <c r="G358" s="279">
        <v>18.03</v>
      </c>
      <c r="H358" s="329">
        <f t="shared" si="108"/>
        <v>22.37</v>
      </c>
      <c r="I358" s="278">
        <v>1600</v>
      </c>
      <c r="J358" s="298"/>
      <c r="K358" s="339">
        <f t="shared" si="107"/>
        <v>35792</v>
      </c>
      <c r="L358" s="291"/>
      <c r="M358" s="291"/>
    </row>
    <row r="359" spans="1:13" s="2" customFormat="1" ht="28" customHeight="1">
      <c r="A359" s="311" t="s">
        <v>1066</v>
      </c>
      <c r="B359" s="278">
        <v>70510</v>
      </c>
      <c r="C359" s="320" t="s">
        <v>139</v>
      </c>
      <c r="D359" s="293"/>
      <c r="E359" s="314" t="s">
        <v>963</v>
      </c>
      <c r="F359" s="278" t="s">
        <v>980</v>
      </c>
      <c r="G359" s="279">
        <v>18.03</v>
      </c>
      <c r="H359" s="329">
        <f t="shared" si="108"/>
        <v>22.37</v>
      </c>
      <c r="I359" s="278">
        <v>1600</v>
      </c>
      <c r="J359" s="298"/>
      <c r="K359" s="339">
        <f t="shared" si="107"/>
        <v>35792</v>
      </c>
      <c r="L359" s="291"/>
      <c r="M359" s="291"/>
    </row>
    <row r="360" spans="1:13" s="2" customFormat="1" ht="28" customHeight="1">
      <c r="A360" s="311" t="s">
        <v>1067</v>
      </c>
      <c r="B360" s="278">
        <v>70511</v>
      </c>
      <c r="C360" s="320" t="s">
        <v>139</v>
      </c>
      <c r="D360" s="293"/>
      <c r="E360" s="314" t="s">
        <v>964</v>
      </c>
      <c r="F360" s="278" t="s">
        <v>980</v>
      </c>
      <c r="G360" s="279">
        <v>29.17</v>
      </c>
      <c r="H360" s="329">
        <f t="shared" si="108"/>
        <v>36.19</v>
      </c>
      <c r="I360" s="278">
        <v>1600</v>
      </c>
      <c r="J360" s="298"/>
      <c r="K360" s="339">
        <f t="shared" si="107"/>
        <v>57904</v>
      </c>
      <c r="L360" s="291"/>
      <c r="M360" s="291"/>
    </row>
    <row r="361" spans="1:13" s="2" customFormat="1" ht="28" customHeight="1">
      <c r="A361" s="311" t="s">
        <v>1068</v>
      </c>
      <c r="B361" s="278">
        <v>71880</v>
      </c>
      <c r="C361" s="320" t="s">
        <v>139</v>
      </c>
      <c r="D361" s="293"/>
      <c r="E361" s="314" t="s">
        <v>965</v>
      </c>
      <c r="F361" s="278" t="s">
        <v>979</v>
      </c>
      <c r="G361" s="279">
        <v>18.63</v>
      </c>
      <c r="H361" s="329">
        <f t="shared" si="108"/>
        <v>23.12</v>
      </c>
      <c r="I361" s="278">
        <v>44</v>
      </c>
      <c r="J361" s="298"/>
      <c r="K361" s="339">
        <f t="shared" si="107"/>
        <v>1017.28</v>
      </c>
      <c r="L361" s="291"/>
      <c r="M361" s="291"/>
    </row>
    <row r="362" spans="1:13" s="2" customFormat="1" ht="28" customHeight="1">
      <c r="A362" s="311" t="s">
        <v>1069</v>
      </c>
      <c r="B362" s="278">
        <v>70250</v>
      </c>
      <c r="C362" s="320" t="s">
        <v>139</v>
      </c>
      <c r="D362" s="293"/>
      <c r="E362" s="314" t="s">
        <v>966</v>
      </c>
      <c r="F362" s="278" t="s">
        <v>979</v>
      </c>
      <c r="G362" s="279">
        <v>1.21</v>
      </c>
      <c r="H362" s="329">
        <f t="shared" si="108"/>
        <v>1.5</v>
      </c>
      <c r="I362" s="278">
        <v>88</v>
      </c>
      <c r="J362" s="298"/>
      <c r="K362" s="339">
        <f t="shared" si="107"/>
        <v>132</v>
      </c>
      <c r="L362" s="291"/>
      <c r="M362" s="291"/>
    </row>
    <row r="363" spans="1:13" s="2" customFormat="1" ht="28" customHeight="1">
      <c r="A363" s="311" t="s">
        <v>1070</v>
      </c>
      <c r="B363" s="278">
        <v>71174</v>
      </c>
      <c r="C363" s="320" t="s">
        <v>139</v>
      </c>
      <c r="D363" s="293"/>
      <c r="E363" s="314" t="s">
        <v>967</v>
      </c>
      <c r="F363" s="278" t="s">
        <v>979</v>
      </c>
      <c r="G363" s="279">
        <v>101.85</v>
      </c>
      <c r="H363" s="329">
        <f t="shared" si="108"/>
        <v>126.38</v>
      </c>
      <c r="I363" s="278">
        <v>1</v>
      </c>
      <c r="J363" s="298"/>
      <c r="K363" s="339">
        <f t="shared" si="107"/>
        <v>126.38</v>
      </c>
      <c r="L363" s="291"/>
      <c r="M363" s="291"/>
    </row>
    <row r="364" spans="1:13" s="2" customFormat="1" ht="28" customHeight="1">
      <c r="A364" s="311" t="s">
        <v>1071</v>
      </c>
      <c r="B364" s="278">
        <v>71073</v>
      </c>
      <c r="C364" s="320" t="s">
        <v>139</v>
      </c>
      <c r="D364" s="293"/>
      <c r="E364" s="314" t="s">
        <v>968</v>
      </c>
      <c r="F364" s="278" t="s">
        <v>979</v>
      </c>
      <c r="G364" s="279">
        <v>326.38</v>
      </c>
      <c r="H364" s="329">
        <f t="shared" si="108"/>
        <v>404.97</v>
      </c>
      <c r="I364" s="278">
        <v>1</v>
      </c>
      <c r="J364" s="298"/>
      <c r="K364" s="339">
        <f t="shared" si="107"/>
        <v>404.97</v>
      </c>
      <c r="L364" s="291"/>
      <c r="M364" s="291"/>
    </row>
    <row r="365" spans="1:13" s="2" customFormat="1" ht="28" customHeight="1">
      <c r="A365" s="311" t="s">
        <v>1072</v>
      </c>
      <c r="B365" s="278">
        <v>71321</v>
      </c>
      <c r="C365" s="320" t="s">
        <v>139</v>
      </c>
      <c r="D365" s="293"/>
      <c r="E365" s="314" t="s">
        <v>969</v>
      </c>
      <c r="F365" s="278" t="s">
        <v>979</v>
      </c>
      <c r="G365" s="279">
        <v>31.29</v>
      </c>
      <c r="H365" s="329">
        <f t="shared" si="108"/>
        <v>38.82</v>
      </c>
      <c r="I365" s="278">
        <v>20</v>
      </c>
      <c r="J365" s="298"/>
      <c r="K365" s="339">
        <f t="shared" si="107"/>
        <v>776.4</v>
      </c>
      <c r="L365" s="291"/>
      <c r="M365" s="291"/>
    </row>
    <row r="366" spans="1:13" s="2" customFormat="1" ht="28" customHeight="1">
      <c r="A366" s="311" t="s">
        <v>1073</v>
      </c>
      <c r="B366" s="278">
        <v>72630</v>
      </c>
      <c r="C366" s="320" t="s">
        <v>139</v>
      </c>
      <c r="D366" s="293"/>
      <c r="E366" s="314" t="s">
        <v>970</v>
      </c>
      <c r="F366" s="278" t="s">
        <v>980</v>
      </c>
      <c r="G366" s="279">
        <v>19.989999999999998</v>
      </c>
      <c r="H366" s="329">
        <f t="shared" si="108"/>
        <v>24.8</v>
      </c>
      <c r="I366" s="278">
        <v>1</v>
      </c>
      <c r="J366" s="298"/>
      <c r="K366" s="339">
        <f t="shared" si="107"/>
        <v>24.8</v>
      </c>
      <c r="L366" s="291"/>
      <c r="M366" s="291"/>
    </row>
    <row r="367" spans="1:13" s="2" customFormat="1" ht="28" customHeight="1">
      <c r="A367" s="311" t="s">
        <v>1074</v>
      </c>
      <c r="B367" s="278">
        <v>71197</v>
      </c>
      <c r="C367" s="320" t="s">
        <v>139</v>
      </c>
      <c r="D367" s="293"/>
      <c r="E367" s="314" t="s">
        <v>971</v>
      </c>
      <c r="F367" s="278" t="s">
        <v>980</v>
      </c>
      <c r="G367" s="279">
        <v>15.71</v>
      </c>
      <c r="H367" s="329">
        <f t="shared" si="108"/>
        <v>19.489999999999998</v>
      </c>
      <c r="I367" s="283">
        <f>34*50</f>
        <v>1700</v>
      </c>
      <c r="J367" s="298"/>
      <c r="K367" s="339">
        <f t="shared" si="107"/>
        <v>33133</v>
      </c>
      <c r="L367" s="291"/>
      <c r="M367" s="291"/>
    </row>
    <row r="368" spans="1:13" s="2" customFormat="1" ht="28" customHeight="1">
      <c r="A368" s="311" t="s">
        <v>1075</v>
      </c>
      <c r="B368" s="278">
        <v>70648</v>
      </c>
      <c r="C368" s="320" t="s">
        <v>139</v>
      </c>
      <c r="D368" s="293"/>
      <c r="E368" s="314" t="s">
        <v>972</v>
      </c>
      <c r="F368" s="278" t="s">
        <v>979</v>
      </c>
      <c r="G368" s="333">
        <v>194.01</v>
      </c>
      <c r="H368" s="329">
        <f t="shared" si="108"/>
        <v>240.73</v>
      </c>
      <c r="I368" s="278">
        <v>67</v>
      </c>
      <c r="J368" s="298"/>
      <c r="K368" s="339">
        <f t="shared" si="107"/>
        <v>16128.91</v>
      </c>
      <c r="L368" s="291"/>
      <c r="M368" s="291"/>
    </row>
    <row r="369" spans="1:13" s="2" customFormat="1" ht="28" customHeight="1">
      <c r="A369" s="311" t="s">
        <v>1076</v>
      </c>
      <c r="B369" s="278">
        <v>81826</v>
      </c>
      <c r="C369" s="320" t="s">
        <v>139</v>
      </c>
      <c r="D369" s="293"/>
      <c r="E369" s="314" t="s">
        <v>973</v>
      </c>
      <c r="F369" s="278" t="s">
        <v>979</v>
      </c>
      <c r="G369" s="333">
        <v>74.83</v>
      </c>
      <c r="H369" s="329">
        <f t="shared" si="108"/>
        <v>92.85</v>
      </c>
      <c r="I369" s="278">
        <f>I368</f>
        <v>67</v>
      </c>
      <c r="J369" s="298"/>
      <c r="K369" s="339">
        <f t="shared" si="107"/>
        <v>6220.95</v>
      </c>
      <c r="L369" s="291"/>
      <c r="M369" s="291"/>
    </row>
    <row r="370" spans="1:13" s="2" customFormat="1" ht="28" customHeight="1">
      <c r="A370" s="311" t="s">
        <v>416</v>
      </c>
      <c r="B370" s="312"/>
      <c r="C370" s="293"/>
      <c r="D370" s="312"/>
      <c r="E370" s="315" t="s">
        <v>185</v>
      </c>
      <c r="F370" s="316"/>
      <c r="G370" s="332"/>
      <c r="H370" s="331"/>
      <c r="I370" s="307"/>
      <c r="J370" s="307"/>
      <c r="K370" s="340"/>
      <c r="L370" s="291"/>
      <c r="M370" s="291"/>
    </row>
    <row r="371" spans="1:13" s="2" customFormat="1" ht="28" customHeight="1">
      <c r="A371" s="311" t="s">
        <v>417</v>
      </c>
      <c r="B371" s="312"/>
      <c r="C371" s="293"/>
      <c r="D371" s="312"/>
      <c r="E371" s="317" t="s">
        <v>146</v>
      </c>
      <c r="F371" s="316"/>
      <c r="G371" s="332"/>
      <c r="H371" s="331"/>
      <c r="I371" s="307"/>
      <c r="J371" s="307"/>
      <c r="K371" s="340"/>
      <c r="L371" s="291"/>
      <c r="M371" s="291"/>
    </row>
    <row r="372" spans="1:13" s="2" customFormat="1" ht="28" customHeight="1">
      <c r="A372" s="311" t="s">
        <v>418</v>
      </c>
      <c r="B372" s="294">
        <v>220104</v>
      </c>
      <c r="C372" s="293" t="s">
        <v>139</v>
      </c>
      <c r="D372" s="293"/>
      <c r="E372" s="314" t="str">
        <f>VLOOKUP(B372,[15]Relatório!$A$1:$F$65536,2,)</f>
        <v>PISO EM CONCRETO DESEMPENADO ESPESSURA = 7 CM  1:2,5:3,5</v>
      </c>
      <c r="F372" s="296" t="s">
        <v>1041</v>
      </c>
      <c r="G372" s="327">
        <v>45.7</v>
      </c>
      <c r="H372" s="329">
        <f t="shared" ref="H372" si="109">ROUND(G372*(1+$M$3),2)</f>
        <v>56.7</v>
      </c>
      <c r="I372" s="298">
        <f>'[14]QUANT-PARQUE'!$D$58</f>
        <v>92.3</v>
      </c>
      <c r="J372" s="298"/>
      <c r="K372" s="339">
        <f t="shared" ref="K372" si="110">ROUND(I372*H372,2)</f>
        <v>5233.41</v>
      </c>
      <c r="L372" s="291"/>
      <c r="M372" s="291"/>
    </row>
    <row r="373" spans="1:13" s="2" customFormat="1" ht="28" customHeight="1">
      <c r="A373" s="311" t="s">
        <v>419</v>
      </c>
      <c r="B373" s="312"/>
      <c r="C373" s="293"/>
      <c r="D373" s="312"/>
      <c r="E373" s="317" t="s">
        <v>147</v>
      </c>
      <c r="F373" s="316"/>
      <c r="G373" s="332"/>
      <c r="H373" s="331"/>
      <c r="I373" s="307"/>
      <c r="J373" s="307"/>
      <c r="K373" s="340"/>
      <c r="L373" s="291"/>
      <c r="M373" s="291"/>
    </row>
    <row r="374" spans="1:13" s="2" customFormat="1" ht="28" customHeight="1">
      <c r="A374" s="311" t="s">
        <v>420</v>
      </c>
      <c r="B374" s="294">
        <v>270210</v>
      </c>
      <c r="C374" s="293" t="s">
        <v>139</v>
      </c>
      <c r="D374" s="293"/>
      <c r="E374" s="314" t="str">
        <f>VLOOKUP(B374,[15]Relatório!$A$1:$F$65536,2,)</f>
        <v>PLANTIO GRAMA ESMERALDA PLACA C/ M.O. IRRIG., ADUBO,TERRA VEGETAL (O.C.) A&lt;11.000,00M2</v>
      </c>
      <c r="F374" s="296" t="s">
        <v>1041</v>
      </c>
      <c r="G374" s="327">
        <v>20.45</v>
      </c>
      <c r="H374" s="329">
        <f t="shared" ref="H374:H376" si="111">ROUND(G374*(1+$M$3),2)</f>
        <v>25.37</v>
      </c>
      <c r="I374" s="298">
        <f>'[14]QUANT-PARQUE'!$D$60</f>
        <v>57.5</v>
      </c>
      <c r="J374" s="298"/>
      <c r="K374" s="339">
        <f t="shared" ref="K374:K376" si="112">ROUND(I374*H374,2)</f>
        <v>1458.78</v>
      </c>
      <c r="L374" s="291"/>
      <c r="M374" s="291"/>
    </row>
    <row r="375" spans="1:13" s="2" customFormat="1" ht="28" customHeight="1">
      <c r="A375" s="311" t="s">
        <v>421</v>
      </c>
      <c r="B375" s="294">
        <v>98510</v>
      </c>
      <c r="C375" s="293" t="s">
        <v>142</v>
      </c>
      <c r="D375" s="293"/>
      <c r="E375" s="314" t="str">
        <f>IFERROR(VLOOKUP(B375,[12]planilhanull!$G$1:$K$65536,2,0),VLOOKUP(B375,[13]sheet1!$A$1:$E$65536,2,0))</f>
        <v>PLANTIO DE ÁRVORE ORNAMENTAL COM ALTURA DE MUDA MENOR OU IGUAL A 2,00 M. AF_05/2018</v>
      </c>
      <c r="F375" s="278" t="s">
        <v>979</v>
      </c>
      <c r="G375" s="327">
        <v>60.18</v>
      </c>
      <c r="H375" s="329">
        <f t="shared" si="111"/>
        <v>74.67</v>
      </c>
      <c r="I375" s="298">
        <f>SUM('[14]QUANT-PARQUE'!$D$62:$D$66)</f>
        <v>15</v>
      </c>
      <c r="J375" s="298"/>
      <c r="K375" s="339">
        <f t="shared" si="112"/>
        <v>1120.05</v>
      </c>
      <c r="L375" s="291"/>
      <c r="M375" s="291"/>
    </row>
    <row r="376" spans="1:13" s="2" customFormat="1" ht="28" customHeight="1">
      <c r="A376" s="311" t="s">
        <v>422</v>
      </c>
      <c r="B376" s="294">
        <v>98520</v>
      </c>
      <c r="C376" s="293" t="s">
        <v>142</v>
      </c>
      <c r="D376" s="293"/>
      <c r="E376" s="314" t="str">
        <f>IFERROR(VLOOKUP(B376,[12]planilhanull!$G$1:$K$65536,2,0),VLOOKUP(B376,[13]sheet1!$A$1:$E$65536,2,0))</f>
        <v>APLICAÇÃO DE ADUBO EM SOLO. AF_05/2018</v>
      </c>
      <c r="F376" s="296" t="s">
        <v>1041</v>
      </c>
      <c r="G376" s="327">
        <v>6.04</v>
      </c>
      <c r="H376" s="329">
        <f t="shared" si="111"/>
        <v>7.49</v>
      </c>
      <c r="I376" s="298">
        <f>I375*0.7*0.7</f>
        <v>7.35</v>
      </c>
      <c r="J376" s="298"/>
      <c r="K376" s="339">
        <f t="shared" si="112"/>
        <v>55.05</v>
      </c>
      <c r="L376" s="291"/>
      <c r="M376" s="291"/>
    </row>
    <row r="377" spans="1:13" s="2" customFormat="1" ht="28" customHeight="1">
      <c r="A377" s="311" t="s">
        <v>423</v>
      </c>
      <c r="B377" s="312"/>
      <c r="C377" s="293"/>
      <c r="D377" s="312"/>
      <c r="E377" s="317" t="s">
        <v>148</v>
      </c>
      <c r="F377" s="316"/>
      <c r="G377" s="332"/>
      <c r="H377" s="331"/>
      <c r="I377" s="307"/>
      <c r="J377" s="307"/>
      <c r="K377" s="340"/>
      <c r="L377" s="291"/>
      <c r="M377" s="291"/>
    </row>
    <row r="378" spans="1:13" s="2" customFormat="1" ht="28" customHeight="1">
      <c r="A378" s="311" t="s">
        <v>424</v>
      </c>
      <c r="B378" s="294">
        <v>251511</v>
      </c>
      <c r="C378" s="293" t="s">
        <v>1040</v>
      </c>
      <c r="D378" s="293"/>
      <c r="E378" s="314" t="s">
        <v>143</v>
      </c>
      <c r="F378" s="278" t="s">
        <v>979</v>
      </c>
      <c r="G378" s="327">
        <v>437.56</v>
      </c>
      <c r="H378" s="329">
        <f>ROUND(G378*(1+$M$3),2)</f>
        <v>542.91999999999996</v>
      </c>
      <c r="I378" s="298">
        <f>'[14]QUANT-PARQUE'!$D$68</f>
        <v>2</v>
      </c>
      <c r="J378" s="298"/>
      <c r="K378" s="339">
        <f t="shared" ref="K378" si="113">ROUND(I378*H378,2)</f>
        <v>1085.8399999999999</v>
      </c>
      <c r="L378" s="291"/>
      <c r="M378" s="291"/>
    </row>
    <row r="379" spans="1:13" s="2" customFormat="1" ht="28" customHeight="1">
      <c r="A379" s="311" t="s">
        <v>425</v>
      </c>
      <c r="B379" s="312"/>
      <c r="C379" s="293"/>
      <c r="D379" s="312"/>
      <c r="E379" s="317" t="s">
        <v>149</v>
      </c>
      <c r="F379" s="316"/>
      <c r="G379" s="332"/>
      <c r="H379" s="331"/>
      <c r="I379" s="307"/>
      <c r="J379" s="307"/>
      <c r="K379" s="340"/>
      <c r="L379" s="291"/>
      <c r="M379" s="291"/>
    </row>
    <row r="380" spans="1:13" s="2" customFormat="1" ht="28" customHeight="1">
      <c r="A380" s="311" t="s">
        <v>426</v>
      </c>
      <c r="B380" s="319">
        <v>271303</v>
      </c>
      <c r="C380" s="320" t="s">
        <v>139</v>
      </c>
      <c r="D380" s="293"/>
      <c r="E380" s="314" t="str">
        <f>VLOOKUP(B380,[15]Relatório!$A$1:$F$65536,2,)</f>
        <v xml:space="preserve">BANCO DE CONCRETO POLIDO BASE EM ALVENARIA REBOCADA E PINTADA - PADRÃO GOINFRA </v>
      </c>
      <c r="F380" s="296" t="s">
        <v>980</v>
      </c>
      <c r="G380" s="327">
        <v>279.77999999999997</v>
      </c>
      <c r="H380" s="329">
        <f t="shared" ref="H380" si="114">ROUND(G380*(1+$M$3),2)</f>
        <v>347.15</v>
      </c>
      <c r="I380" s="298">
        <f>'[14]QUANT-PARQUE'!$D$69</f>
        <v>9</v>
      </c>
      <c r="J380" s="298"/>
      <c r="K380" s="339">
        <f t="shared" ref="K380" si="115">ROUND(I380*H380,2)</f>
        <v>3124.35</v>
      </c>
      <c r="L380" s="291"/>
      <c r="M380" s="291"/>
    </row>
    <row r="381" spans="1:13" s="2" customFormat="1" ht="28" customHeight="1">
      <c r="A381" s="311" t="s">
        <v>437</v>
      </c>
      <c r="B381" s="312"/>
      <c r="C381" s="293"/>
      <c r="D381" s="312"/>
      <c r="E381" s="315" t="s">
        <v>186</v>
      </c>
      <c r="F381" s="316"/>
      <c r="G381" s="332"/>
      <c r="H381" s="331"/>
      <c r="I381" s="307"/>
      <c r="J381" s="307"/>
      <c r="K381" s="340"/>
      <c r="L381" s="291"/>
      <c r="M381" s="291"/>
    </row>
    <row r="382" spans="1:13" s="2" customFormat="1" ht="28" customHeight="1">
      <c r="A382" s="311" t="s">
        <v>427</v>
      </c>
      <c r="B382" s="312"/>
      <c r="C382" s="293"/>
      <c r="D382" s="312"/>
      <c r="E382" s="317" t="s">
        <v>146</v>
      </c>
      <c r="F382" s="316"/>
      <c r="G382" s="332"/>
      <c r="H382" s="331"/>
      <c r="I382" s="307"/>
      <c r="J382" s="307"/>
      <c r="K382" s="340"/>
      <c r="L382" s="291"/>
      <c r="M382" s="291"/>
    </row>
    <row r="383" spans="1:13" s="2" customFormat="1" ht="28" customHeight="1">
      <c r="A383" s="311" t="s">
        <v>428</v>
      </c>
      <c r="B383" s="294">
        <v>220104</v>
      </c>
      <c r="C383" s="293" t="s">
        <v>139</v>
      </c>
      <c r="D383" s="293"/>
      <c r="E383" s="314" t="str">
        <f>VLOOKUP(B383,[15]Relatório!$A$1:$F$65536,2,)</f>
        <v>PISO EM CONCRETO DESEMPENADO ESPESSURA = 7 CM  1:2,5:3,5</v>
      </c>
      <c r="F383" s="296" t="s">
        <v>1041</v>
      </c>
      <c r="G383" s="327">
        <v>45.7</v>
      </c>
      <c r="H383" s="329">
        <f t="shared" ref="H383" si="116">ROUND(G383*(1+$M$3),2)</f>
        <v>56.7</v>
      </c>
      <c r="I383" s="298">
        <f>'[14]QUANT-PARQUE'!$D$72</f>
        <v>41.375999999999998</v>
      </c>
      <c r="J383" s="298"/>
      <c r="K383" s="339">
        <f t="shared" ref="K383" si="117">ROUND(I383*H383,2)</f>
        <v>2346.02</v>
      </c>
      <c r="L383" s="291"/>
      <c r="M383" s="291"/>
    </row>
    <row r="384" spans="1:13" s="2" customFormat="1" ht="28" customHeight="1">
      <c r="A384" s="311" t="s">
        <v>429</v>
      </c>
      <c r="B384" s="312"/>
      <c r="C384" s="293"/>
      <c r="D384" s="312"/>
      <c r="E384" s="317" t="s">
        <v>147</v>
      </c>
      <c r="F384" s="316"/>
      <c r="G384" s="332"/>
      <c r="H384" s="331"/>
      <c r="I384" s="307"/>
      <c r="J384" s="307"/>
      <c r="K384" s="340"/>
      <c r="L384" s="291"/>
      <c r="M384" s="291"/>
    </row>
    <row r="385" spans="1:13" s="2" customFormat="1" ht="28" customHeight="1">
      <c r="A385" s="311" t="s">
        <v>430</v>
      </c>
      <c r="B385" s="294">
        <v>270210</v>
      </c>
      <c r="C385" s="293" t="s">
        <v>139</v>
      </c>
      <c r="D385" s="293"/>
      <c r="E385" s="314" t="str">
        <f>VLOOKUP(B385,[15]Relatório!$A$1:$F$65536,2,)</f>
        <v>PLANTIO GRAMA ESMERALDA PLACA C/ M.O. IRRIG., ADUBO,TERRA VEGETAL (O.C.) A&lt;11.000,00M2</v>
      </c>
      <c r="F385" s="296" t="s">
        <v>1041</v>
      </c>
      <c r="G385" s="327">
        <v>20.45</v>
      </c>
      <c r="H385" s="329">
        <f t="shared" ref="H385" si="118">ROUND(G385*(1+$M$3),2)</f>
        <v>25.37</v>
      </c>
      <c r="I385" s="298">
        <f>'[14]QUANT-PARQUE'!$D$74</f>
        <v>32.299999999999997</v>
      </c>
      <c r="J385" s="298"/>
      <c r="K385" s="339">
        <f t="shared" ref="K385:K387" si="119">ROUND(I385*H385,2)</f>
        <v>819.45</v>
      </c>
      <c r="L385" s="291"/>
      <c r="M385" s="291"/>
    </row>
    <row r="386" spans="1:13" s="2" customFormat="1" ht="28" customHeight="1">
      <c r="A386" s="311" t="s">
        <v>431</v>
      </c>
      <c r="B386" s="294">
        <v>98510</v>
      </c>
      <c r="C386" s="293" t="s">
        <v>142</v>
      </c>
      <c r="D386" s="293"/>
      <c r="E386" s="314" t="str">
        <f>IFERROR(VLOOKUP(B386,[12]planilhanull!$G$1:$K$65536,2,0),VLOOKUP(B386,[13]sheet1!$A$1:$E$65536,2,0))</f>
        <v>PLANTIO DE ÁRVORE ORNAMENTAL COM ALTURA DE MUDA MENOR OU IGUAL A 2,00 M. AF_05/2018</v>
      </c>
      <c r="F386" s="278" t="s">
        <v>979</v>
      </c>
      <c r="G386" s="327">
        <v>60.18</v>
      </c>
      <c r="H386" s="329">
        <f>ROUND(G386*(1+$M$3),2)</f>
        <v>74.67</v>
      </c>
      <c r="I386" s="298">
        <f>SUM('[14]QUANT-PARQUE'!$D$76:$D$78)</f>
        <v>13</v>
      </c>
      <c r="J386" s="298"/>
      <c r="K386" s="339">
        <f t="shared" si="119"/>
        <v>970.71</v>
      </c>
      <c r="L386" s="291"/>
      <c r="M386" s="291"/>
    </row>
    <row r="387" spans="1:13" s="2" customFormat="1" ht="28" customHeight="1">
      <c r="A387" s="311" t="s">
        <v>432</v>
      </c>
      <c r="B387" s="294">
        <v>98520</v>
      </c>
      <c r="C387" s="293" t="s">
        <v>142</v>
      </c>
      <c r="D387" s="293"/>
      <c r="E387" s="314" t="str">
        <f>IFERROR(VLOOKUP(B387,[12]planilhanull!$G$1:$K$65536,2,0),VLOOKUP(B387,[13]sheet1!$A$1:$E$65536,2,0))</f>
        <v>APLICAÇÃO DE ADUBO EM SOLO. AF_05/2018</v>
      </c>
      <c r="F387" s="296" t="s">
        <v>1041</v>
      </c>
      <c r="G387" s="327">
        <v>6.04</v>
      </c>
      <c r="H387" s="329">
        <f>ROUND(G387*(1+$M$3),2)</f>
        <v>7.49</v>
      </c>
      <c r="I387" s="298">
        <f>I386*0.7*0.7</f>
        <v>6.3699999999999992</v>
      </c>
      <c r="J387" s="298"/>
      <c r="K387" s="339">
        <f t="shared" si="119"/>
        <v>47.71</v>
      </c>
      <c r="L387" s="291"/>
      <c r="M387" s="291"/>
    </row>
    <row r="388" spans="1:13" s="2" customFormat="1" ht="28" customHeight="1">
      <c r="A388" s="311" t="s">
        <v>433</v>
      </c>
      <c r="B388" s="312"/>
      <c r="C388" s="293"/>
      <c r="D388" s="312"/>
      <c r="E388" s="317" t="s">
        <v>148</v>
      </c>
      <c r="F388" s="316"/>
      <c r="G388" s="332"/>
      <c r="H388" s="331"/>
      <c r="I388" s="307"/>
      <c r="J388" s="307"/>
      <c r="K388" s="340"/>
      <c r="L388" s="291"/>
      <c r="M388" s="291"/>
    </row>
    <row r="389" spans="1:13" s="2" customFormat="1" ht="28" customHeight="1">
      <c r="A389" s="311" t="s">
        <v>434</v>
      </c>
      <c r="B389" s="294">
        <v>251511</v>
      </c>
      <c r="C389" s="293" t="s">
        <v>1040</v>
      </c>
      <c r="D389" s="293"/>
      <c r="E389" s="314" t="s">
        <v>143</v>
      </c>
      <c r="F389" s="278" t="s">
        <v>979</v>
      </c>
      <c r="G389" s="327">
        <v>437.56</v>
      </c>
      <c r="H389" s="329">
        <f>ROUND(G389*(1+$M$3),2)</f>
        <v>542.91999999999996</v>
      </c>
      <c r="I389" s="298">
        <f>'[14]QUANT-PARQUE'!$D$80</f>
        <v>2</v>
      </c>
      <c r="J389" s="298"/>
      <c r="K389" s="339">
        <f>ROUND(I389*H389,2)</f>
        <v>1085.8399999999999</v>
      </c>
      <c r="L389" s="291"/>
      <c r="M389" s="291"/>
    </row>
    <row r="390" spans="1:13" s="2" customFormat="1" ht="28" customHeight="1">
      <c r="A390" s="311" t="s">
        <v>435</v>
      </c>
      <c r="B390" s="312"/>
      <c r="C390" s="293"/>
      <c r="D390" s="312"/>
      <c r="E390" s="317" t="s">
        <v>149</v>
      </c>
      <c r="F390" s="316"/>
      <c r="G390" s="332"/>
      <c r="H390" s="331"/>
      <c r="I390" s="307"/>
      <c r="J390" s="307"/>
      <c r="K390" s="340"/>
      <c r="L390" s="291"/>
      <c r="M390" s="291"/>
    </row>
    <row r="391" spans="1:13" s="2" customFormat="1" ht="28" customHeight="1">
      <c r="A391" s="311" t="s">
        <v>436</v>
      </c>
      <c r="B391" s="319">
        <v>271303</v>
      </c>
      <c r="C391" s="320" t="s">
        <v>139</v>
      </c>
      <c r="D391" s="293"/>
      <c r="E391" s="314" t="str">
        <f>VLOOKUP(B391,[15]Relatório!$A$1:$F$65536,2,)</f>
        <v xml:space="preserve">BANCO DE CONCRETO POLIDO BASE EM ALVENARIA REBOCADA E PINTADA - PADRÃO GOINFRA </v>
      </c>
      <c r="F391" s="296" t="s">
        <v>980</v>
      </c>
      <c r="G391" s="327">
        <v>279.77999999999997</v>
      </c>
      <c r="H391" s="329">
        <f t="shared" ref="H391" si="120">ROUND(G391*(1+$M$3),2)</f>
        <v>347.15</v>
      </c>
      <c r="I391" s="298">
        <f>'[14]QUANT-PARQUE'!$D$81</f>
        <v>6</v>
      </c>
      <c r="J391" s="298"/>
      <c r="K391" s="339">
        <f t="shared" ref="K391" si="121">ROUND(I391*H391,2)</f>
        <v>2082.9</v>
      </c>
      <c r="L391" s="291"/>
      <c r="M391" s="291"/>
    </row>
    <row r="392" spans="1:13" s="2" customFormat="1" ht="28" customHeight="1">
      <c r="A392" s="311" t="s">
        <v>438</v>
      </c>
      <c r="B392" s="312"/>
      <c r="C392" s="293"/>
      <c r="D392" s="312"/>
      <c r="E392" s="315" t="s">
        <v>187</v>
      </c>
      <c r="F392" s="316"/>
      <c r="G392" s="332"/>
      <c r="H392" s="331"/>
      <c r="I392" s="307"/>
      <c r="J392" s="307"/>
      <c r="K392" s="340"/>
      <c r="L392" s="291"/>
      <c r="M392" s="291"/>
    </row>
    <row r="393" spans="1:13" s="2" customFormat="1" ht="28" customHeight="1">
      <c r="A393" s="311" t="s">
        <v>439</v>
      </c>
      <c r="B393" s="312"/>
      <c r="C393" s="293"/>
      <c r="D393" s="312"/>
      <c r="E393" s="317" t="s">
        <v>146</v>
      </c>
      <c r="F393" s="316"/>
      <c r="G393" s="332"/>
      <c r="H393" s="331"/>
      <c r="I393" s="307"/>
      <c r="J393" s="307"/>
      <c r="K393" s="340"/>
      <c r="L393" s="291"/>
      <c r="M393" s="291"/>
    </row>
    <row r="394" spans="1:13" s="2" customFormat="1" ht="28" customHeight="1">
      <c r="A394" s="311" t="s">
        <v>440</v>
      </c>
      <c r="B394" s="294">
        <v>220104</v>
      </c>
      <c r="C394" s="293" t="s">
        <v>139</v>
      </c>
      <c r="D394" s="293"/>
      <c r="E394" s="314" t="str">
        <f>VLOOKUP(B394,[15]Relatório!$A$1:$F$65536,2,)</f>
        <v>PISO EM CONCRETO DESEMPENADO ESPESSURA = 7 CM  1:2,5:3,5</v>
      </c>
      <c r="F394" s="296" t="s">
        <v>1041</v>
      </c>
      <c r="G394" s="327">
        <v>45.7</v>
      </c>
      <c r="H394" s="329">
        <f t="shared" ref="H394" si="122">ROUND(G394*(1+$M$3),2)</f>
        <v>56.7</v>
      </c>
      <c r="I394" s="298">
        <f>'[14]QUANT-PARQUE'!$D$84</f>
        <v>17.48</v>
      </c>
      <c r="J394" s="298"/>
      <c r="K394" s="339">
        <f t="shared" ref="K394" si="123">ROUND(I394*H394,2)</f>
        <v>991.12</v>
      </c>
      <c r="L394" s="291"/>
      <c r="M394" s="291"/>
    </row>
    <row r="395" spans="1:13" s="2" customFormat="1" ht="28" customHeight="1">
      <c r="A395" s="311" t="s">
        <v>441</v>
      </c>
      <c r="B395" s="312"/>
      <c r="C395" s="293"/>
      <c r="D395" s="312"/>
      <c r="E395" s="317" t="s">
        <v>147</v>
      </c>
      <c r="F395" s="316"/>
      <c r="G395" s="332"/>
      <c r="H395" s="331"/>
      <c r="I395" s="307"/>
      <c r="J395" s="307"/>
      <c r="K395" s="340"/>
      <c r="L395" s="291"/>
      <c r="M395" s="291"/>
    </row>
    <row r="396" spans="1:13" s="2" customFormat="1" ht="28" customHeight="1">
      <c r="A396" s="311" t="s">
        <v>442</v>
      </c>
      <c r="B396" s="294">
        <v>270210</v>
      </c>
      <c r="C396" s="293" t="s">
        <v>139</v>
      </c>
      <c r="D396" s="293"/>
      <c r="E396" s="314" t="str">
        <f>VLOOKUP(B396,[15]Relatório!$A$1:$F$65536,2,)</f>
        <v>PLANTIO GRAMA ESMERALDA PLACA C/ M.O. IRRIG., ADUBO,TERRA VEGETAL (O.C.) A&lt;11.000,00M2</v>
      </c>
      <c r="F396" s="296" t="s">
        <v>1041</v>
      </c>
      <c r="G396" s="327">
        <v>20.45</v>
      </c>
      <c r="H396" s="329">
        <f t="shared" ref="H396:H400" si="124">ROUND(G396*(1+$M$3),2)</f>
        <v>25.37</v>
      </c>
      <c r="I396" s="298">
        <f>'[14]QUANT-PARQUE'!$D$86</f>
        <v>4.57</v>
      </c>
      <c r="J396" s="298"/>
      <c r="K396" s="339">
        <f t="shared" ref="K396:K398" si="125">ROUND(I396*H396,2)</f>
        <v>115.94</v>
      </c>
      <c r="L396" s="291"/>
      <c r="M396" s="291"/>
    </row>
    <row r="397" spans="1:13" s="2" customFormat="1" ht="28" customHeight="1">
      <c r="A397" s="311" t="s">
        <v>443</v>
      </c>
      <c r="B397" s="294">
        <v>98510</v>
      </c>
      <c r="C397" s="293" t="s">
        <v>142</v>
      </c>
      <c r="D397" s="293"/>
      <c r="E397" s="314" t="str">
        <f>IFERROR(VLOOKUP(B397,[12]planilhanull!$G$1:$K$65536,2,0),VLOOKUP(B397,[13]sheet1!$A$1:$E$65536,2,0))</f>
        <v>PLANTIO DE ÁRVORE ORNAMENTAL COM ALTURA DE MUDA MENOR OU IGUAL A 2,00 M. AF_05/2018</v>
      </c>
      <c r="F397" s="278" t="s">
        <v>979</v>
      </c>
      <c r="G397" s="327">
        <v>60.18</v>
      </c>
      <c r="H397" s="329">
        <f t="shared" si="124"/>
        <v>74.67</v>
      </c>
      <c r="I397" s="298">
        <f>'[14]QUANT-PARQUE'!$D$88</f>
        <v>4</v>
      </c>
      <c r="J397" s="298"/>
      <c r="K397" s="339">
        <f t="shared" si="125"/>
        <v>298.68</v>
      </c>
      <c r="L397" s="291"/>
      <c r="M397" s="291"/>
    </row>
    <row r="398" spans="1:13" s="2" customFormat="1" ht="28" customHeight="1">
      <c r="A398" s="311" t="s">
        <v>444</v>
      </c>
      <c r="B398" s="294">
        <v>98520</v>
      </c>
      <c r="C398" s="293" t="s">
        <v>142</v>
      </c>
      <c r="D398" s="293"/>
      <c r="E398" s="314" t="str">
        <f>IFERROR(VLOOKUP(B398,[12]planilhanull!$G$1:$K$65536,2,0),VLOOKUP(B398,[13]sheet1!$A$1:$E$65536,2,0))</f>
        <v>APLICAÇÃO DE ADUBO EM SOLO. AF_05/2018</v>
      </c>
      <c r="F398" s="296" t="s">
        <v>1041</v>
      </c>
      <c r="G398" s="327">
        <v>6.04</v>
      </c>
      <c r="H398" s="329">
        <f t="shared" si="124"/>
        <v>7.49</v>
      </c>
      <c r="I398" s="298">
        <f>I397*0.7*0.7</f>
        <v>1.9599999999999997</v>
      </c>
      <c r="J398" s="298"/>
      <c r="K398" s="339">
        <f t="shared" si="125"/>
        <v>14.68</v>
      </c>
      <c r="L398" s="291"/>
      <c r="M398" s="291"/>
    </row>
    <row r="399" spans="1:13" s="2" customFormat="1" ht="28" customHeight="1">
      <c r="A399" s="311" t="s">
        <v>445</v>
      </c>
      <c r="B399" s="312"/>
      <c r="C399" s="293"/>
      <c r="D399" s="312"/>
      <c r="E399" s="317" t="s">
        <v>148</v>
      </c>
      <c r="F399" s="316"/>
      <c r="G399" s="332"/>
      <c r="H399" s="331"/>
      <c r="I399" s="307"/>
      <c r="J399" s="307"/>
      <c r="K399" s="340"/>
      <c r="L399" s="291"/>
      <c r="M399" s="291"/>
    </row>
    <row r="400" spans="1:13" s="2" customFormat="1" ht="28" customHeight="1">
      <c r="A400" s="311" t="s">
        <v>446</v>
      </c>
      <c r="B400" s="294">
        <v>251511</v>
      </c>
      <c r="C400" s="293" t="s">
        <v>1040</v>
      </c>
      <c r="D400" s="293"/>
      <c r="E400" s="314" t="s">
        <v>143</v>
      </c>
      <c r="F400" s="278" t="s">
        <v>979</v>
      </c>
      <c r="G400" s="327">
        <v>437.56</v>
      </c>
      <c r="H400" s="329">
        <f t="shared" si="124"/>
        <v>542.91999999999996</v>
      </c>
      <c r="I400" s="298">
        <f>'[14]QUANT-PARQUE'!$D$90</f>
        <v>2</v>
      </c>
      <c r="J400" s="298"/>
      <c r="K400" s="339">
        <f t="shared" ref="K400" si="126">ROUND(I400*H400,2)</f>
        <v>1085.8399999999999</v>
      </c>
      <c r="L400" s="291"/>
      <c r="M400" s="291"/>
    </row>
    <row r="401" spans="1:13" s="2" customFormat="1" ht="28" customHeight="1">
      <c r="A401" s="311" t="s">
        <v>447</v>
      </c>
      <c r="B401" s="312"/>
      <c r="C401" s="293"/>
      <c r="D401" s="312"/>
      <c r="E401" s="317" t="s">
        <v>149</v>
      </c>
      <c r="F401" s="316"/>
      <c r="G401" s="332"/>
      <c r="H401" s="331"/>
      <c r="I401" s="307"/>
      <c r="J401" s="307"/>
      <c r="K401" s="340"/>
      <c r="L401" s="291"/>
      <c r="M401" s="291"/>
    </row>
    <row r="402" spans="1:13" s="2" customFormat="1" ht="28" customHeight="1">
      <c r="A402" s="311" t="s">
        <v>448</v>
      </c>
      <c r="B402" s="319">
        <v>271303</v>
      </c>
      <c r="C402" s="320" t="s">
        <v>139</v>
      </c>
      <c r="D402" s="293"/>
      <c r="E402" s="314" t="str">
        <f>VLOOKUP(B402,[15]Relatório!$A$1:$F$65536,2,)</f>
        <v xml:space="preserve">BANCO DE CONCRETO POLIDO BASE EM ALVENARIA REBOCADA E PINTADA - PADRÃO GOINFRA </v>
      </c>
      <c r="F402" s="296" t="s">
        <v>980</v>
      </c>
      <c r="G402" s="327">
        <f>G391</f>
        <v>279.77999999999997</v>
      </c>
      <c r="H402" s="329">
        <f t="shared" ref="H402" si="127">ROUND(G402*(1+$M$3),2)</f>
        <v>347.15</v>
      </c>
      <c r="I402" s="298">
        <f>'[14]QUANT-PARQUE'!$D$91</f>
        <v>6</v>
      </c>
      <c r="J402" s="298"/>
      <c r="K402" s="339">
        <f t="shared" ref="K402" si="128">ROUND(I402*H402,2)</f>
        <v>2082.9</v>
      </c>
      <c r="L402" s="291"/>
      <c r="M402" s="291"/>
    </row>
    <row r="403" spans="1:13" s="2" customFormat="1" ht="28" customHeight="1">
      <c r="A403" s="311" t="s">
        <v>449</v>
      </c>
      <c r="B403" s="312"/>
      <c r="C403" s="293"/>
      <c r="D403" s="312"/>
      <c r="E403" s="315" t="s">
        <v>188</v>
      </c>
      <c r="F403" s="316"/>
      <c r="G403" s="332"/>
      <c r="H403" s="331"/>
      <c r="I403" s="307"/>
      <c r="J403" s="307"/>
      <c r="K403" s="340"/>
      <c r="L403" s="291"/>
      <c r="M403" s="291"/>
    </row>
    <row r="404" spans="1:13" s="2" customFormat="1" ht="28" customHeight="1">
      <c r="A404" s="311" t="s">
        <v>450</v>
      </c>
      <c r="B404" s="312"/>
      <c r="C404" s="293"/>
      <c r="D404" s="312"/>
      <c r="E404" s="317" t="s">
        <v>146</v>
      </c>
      <c r="F404" s="316"/>
      <c r="G404" s="332"/>
      <c r="H404" s="331"/>
      <c r="I404" s="307"/>
      <c r="J404" s="307"/>
      <c r="K404" s="340"/>
      <c r="L404" s="291"/>
      <c r="M404" s="291"/>
    </row>
    <row r="405" spans="1:13" s="2" customFormat="1" ht="28" customHeight="1">
      <c r="A405" s="311" t="s">
        <v>451</v>
      </c>
      <c r="B405" s="294">
        <v>220104</v>
      </c>
      <c r="C405" s="293" t="s">
        <v>139</v>
      </c>
      <c r="D405" s="293"/>
      <c r="E405" s="314" t="str">
        <f>VLOOKUP(B405,[15]Relatório!$A$1:$F$65536,2,)</f>
        <v>PISO EM CONCRETO DESEMPENADO ESPESSURA = 7 CM  1:2,5:3,5</v>
      </c>
      <c r="F405" s="296" t="s">
        <v>1041</v>
      </c>
      <c r="G405" s="327">
        <v>45.7</v>
      </c>
      <c r="H405" s="329">
        <f t="shared" ref="H405" si="129">ROUND(G405*(1+$M$3),2)</f>
        <v>56.7</v>
      </c>
      <c r="I405" s="298">
        <f>'[14]QUANT-PARQUE'!$D$94</f>
        <v>13.737</v>
      </c>
      <c r="J405" s="298"/>
      <c r="K405" s="339">
        <f t="shared" ref="K405" si="130">ROUND(I405*H405,2)</f>
        <v>778.89</v>
      </c>
      <c r="L405" s="291"/>
      <c r="M405" s="291"/>
    </row>
    <row r="406" spans="1:13" s="2" customFormat="1" ht="28" customHeight="1">
      <c r="A406" s="311" t="s">
        <v>452</v>
      </c>
      <c r="B406" s="312"/>
      <c r="C406" s="293"/>
      <c r="D406" s="312"/>
      <c r="E406" s="317" t="s">
        <v>147</v>
      </c>
      <c r="F406" s="316"/>
      <c r="G406" s="332"/>
      <c r="H406" s="331"/>
      <c r="I406" s="307"/>
      <c r="J406" s="307"/>
      <c r="K406" s="340"/>
      <c r="L406" s="291"/>
      <c r="M406" s="291"/>
    </row>
    <row r="407" spans="1:13" s="2" customFormat="1" ht="28" customHeight="1">
      <c r="A407" s="311" t="s">
        <v>453</v>
      </c>
      <c r="B407" s="294">
        <v>270210</v>
      </c>
      <c r="C407" s="293" t="s">
        <v>139</v>
      </c>
      <c r="D407" s="293"/>
      <c r="E407" s="314" t="str">
        <f>VLOOKUP(B407,[15]Relatório!$A$1:$F$65536,2,)</f>
        <v>PLANTIO GRAMA ESMERALDA PLACA C/ M.O. IRRIG., ADUBO,TERRA VEGETAL (O.C.) A&lt;11.000,00M2</v>
      </c>
      <c r="F407" s="296" t="s">
        <v>1041</v>
      </c>
      <c r="G407" s="327">
        <v>20.45</v>
      </c>
      <c r="H407" s="329">
        <f t="shared" ref="H407:H411" si="131">ROUND(G407*(1+$M$3),2)</f>
        <v>25.37</v>
      </c>
      <c r="I407" s="298">
        <f>'[14]QUANT-PARQUE'!$D$96</f>
        <v>4.6100000000000003</v>
      </c>
      <c r="J407" s="298"/>
      <c r="K407" s="339">
        <f t="shared" ref="K407:K409" si="132">ROUND(I407*H407,2)</f>
        <v>116.96</v>
      </c>
      <c r="L407" s="291"/>
      <c r="M407" s="291"/>
    </row>
    <row r="408" spans="1:13" s="2" customFormat="1" ht="28" customHeight="1">
      <c r="A408" s="311" t="s">
        <v>454</v>
      </c>
      <c r="B408" s="294">
        <v>98510</v>
      </c>
      <c r="C408" s="293" t="s">
        <v>142</v>
      </c>
      <c r="D408" s="293"/>
      <c r="E408" s="314" t="str">
        <f>IFERROR(VLOOKUP(B408,[12]planilhanull!$G$1:$K$65536,2,0),VLOOKUP(B408,[13]sheet1!$A$1:$E$65536,2,0))</f>
        <v>PLANTIO DE ÁRVORE ORNAMENTAL COM ALTURA DE MUDA MENOR OU IGUAL A 2,00 M. AF_05/2018</v>
      </c>
      <c r="F408" s="278" t="s">
        <v>979</v>
      </c>
      <c r="G408" s="327">
        <v>60.18</v>
      </c>
      <c r="H408" s="329">
        <f t="shared" si="131"/>
        <v>74.67</v>
      </c>
      <c r="I408" s="298">
        <f>'[14]QUANT-PARQUE'!$D$98</f>
        <v>4</v>
      </c>
      <c r="J408" s="298"/>
      <c r="K408" s="339">
        <f t="shared" si="132"/>
        <v>298.68</v>
      </c>
      <c r="L408" s="291"/>
      <c r="M408" s="291"/>
    </row>
    <row r="409" spans="1:13" s="2" customFormat="1" ht="28" customHeight="1">
      <c r="A409" s="311" t="s">
        <v>455</v>
      </c>
      <c r="B409" s="294">
        <v>98520</v>
      </c>
      <c r="C409" s="293" t="s">
        <v>142</v>
      </c>
      <c r="D409" s="293"/>
      <c r="E409" s="314" t="str">
        <f>IFERROR(VLOOKUP(B409,[12]planilhanull!$G$1:$K$65536,2,0),VLOOKUP(B409,[13]sheet1!$A$1:$E$65536,2,0))</f>
        <v>APLICAÇÃO DE ADUBO EM SOLO. AF_05/2018</v>
      </c>
      <c r="F409" s="296" t="s">
        <v>1041</v>
      </c>
      <c r="G409" s="327">
        <v>6.04</v>
      </c>
      <c r="H409" s="329">
        <f t="shared" si="131"/>
        <v>7.49</v>
      </c>
      <c r="I409" s="298">
        <f>I408*0.7*0.7</f>
        <v>1.9599999999999997</v>
      </c>
      <c r="J409" s="298"/>
      <c r="K409" s="339">
        <f t="shared" si="132"/>
        <v>14.68</v>
      </c>
      <c r="L409" s="291"/>
      <c r="M409" s="291"/>
    </row>
    <row r="410" spans="1:13" s="2" customFormat="1" ht="28" customHeight="1">
      <c r="A410" s="311" t="s">
        <v>456</v>
      </c>
      <c r="B410" s="312"/>
      <c r="C410" s="293"/>
      <c r="D410" s="312"/>
      <c r="E410" s="317" t="s">
        <v>148</v>
      </c>
      <c r="F410" s="316"/>
      <c r="G410" s="332"/>
      <c r="H410" s="331"/>
      <c r="I410" s="307"/>
      <c r="J410" s="307"/>
      <c r="K410" s="340"/>
      <c r="L410" s="291"/>
      <c r="M410" s="291"/>
    </row>
    <row r="411" spans="1:13" s="2" customFormat="1" ht="28" customHeight="1">
      <c r="A411" s="311" t="s">
        <v>457</v>
      </c>
      <c r="B411" s="294">
        <v>251511</v>
      </c>
      <c r="C411" s="293" t="s">
        <v>1040</v>
      </c>
      <c r="D411" s="293"/>
      <c r="E411" s="314" t="s">
        <v>143</v>
      </c>
      <c r="F411" s="278" t="s">
        <v>979</v>
      </c>
      <c r="G411" s="327">
        <v>437.56</v>
      </c>
      <c r="H411" s="329">
        <f t="shared" si="131"/>
        <v>542.91999999999996</v>
      </c>
      <c r="I411" s="298">
        <f>'[14]QUANT-PARQUE'!$D$100</f>
        <v>2</v>
      </c>
      <c r="J411" s="298"/>
      <c r="K411" s="339">
        <f t="shared" ref="K411" si="133">ROUND(I411*H411,2)</f>
        <v>1085.8399999999999</v>
      </c>
      <c r="L411" s="291"/>
      <c r="M411" s="291"/>
    </row>
    <row r="412" spans="1:13" s="2" customFormat="1" ht="28" customHeight="1">
      <c r="A412" s="311" t="s">
        <v>458</v>
      </c>
      <c r="B412" s="312"/>
      <c r="C412" s="293"/>
      <c r="D412" s="312"/>
      <c r="E412" s="317" t="s">
        <v>149</v>
      </c>
      <c r="F412" s="316"/>
      <c r="G412" s="332"/>
      <c r="H412" s="331"/>
      <c r="I412" s="307"/>
      <c r="J412" s="307"/>
      <c r="K412" s="340"/>
      <c r="L412" s="291"/>
      <c r="M412" s="291"/>
    </row>
    <row r="413" spans="1:13" s="2" customFormat="1" ht="28" customHeight="1">
      <c r="A413" s="311" t="s">
        <v>459</v>
      </c>
      <c r="B413" s="319">
        <v>271303</v>
      </c>
      <c r="C413" s="320" t="s">
        <v>139</v>
      </c>
      <c r="D413" s="293"/>
      <c r="E413" s="314" t="str">
        <f>VLOOKUP(B413,[15]Relatório!$A$1:$F$65536,2,)</f>
        <v xml:space="preserve">BANCO DE CONCRETO POLIDO BASE EM ALVENARIA REBOCADA E PINTADA - PADRÃO GOINFRA </v>
      </c>
      <c r="F413" s="296" t="s">
        <v>980</v>
      </c>
      <c r="G413" s="327">
        <f>G402</f>
        <v>279.77999999999997</v>
      </c>
      <c r="H413" s="329">
        <f t="shared" ref="H413" si="134">ROUND(G413*(1+$M$3),2)</f>
        <v>347.15</v>
      </c>
      <c r="I413" s="298">
        <f>'[14]QUANT-PARQUE'!$D$101</f>
        <v>4.5</v>
      </c>
      <c r="J413" s="298"/>
      <c r="K413" s="339">
        <f t="shared" ref="K413" si="135">ROUND(I413*H413,2)</f>
        <v>1562.18</v>
      </c>
      <c r="L413" s="291"/>
      <c r="M413" s="291"/>
    </row>
    <row r="414" spans="1:13" s="2" customFormat="1" ht="28" customHeight="1">
      <c r="A414" s="311" t="s">
        <v>460</v>
      </c>
      <c r="B414" s="312"/>
      <c r="C414" s="293"/>
      <c r="D414" s="312"/>
      <c r="E414" s="315" t="s">
        <v>189</v>
      </c>
      <c r="F414" s="316"/>
      <c r="G414" s="332"/>
      <c r="H414" s="331"/>
      <c r="I414" s="307"/>
      <c r="J414" s="307"/>
      <c r="K414" s="340"/>
      <c r="L414" s="291"/>
      <c r="M414" s="291"/>
    </row>
    <row r="415" spans="1:13" s="2" customFormat="1" ht="28" customHeight="1">
      <c r="A415" s="311" t="s">
        <v>461</v>
      </c>
      <c r="B415" s="312"/>
      <c r="C415" s="293"/>
      <c r="D415" s="312"/>
      <c r="E415" s="317" t="s">
        <v>147</v>
      </c>
      <c r="F415" s="316"/>
      <c r="G415" s="332"/>
      <c r="H415" s="331"/>
      <c r="I415" s="307"/>
      <c r="J415" s="307"/>
      <c r="K415" s="340"/>
      <c r="L415" s="291"/>
      <c r="M415" s="291"/>
    </row>
    <row r="416" spans="1:13" s="2" customFormat="1" ht="28" customHeight="1">
      <c r="A416" s="311" t="s">
        <v>462</v>
      </c>
      <c r="B416" s="294">
        <v>270210</v>
      </c>
      <c r="C416" s="293" t="s">
        <v>139</v>
      </c>
      <c r="D416" s="293"/>
      <c r="E416" s="314" t="str">
        <f>VLOOKUP(B416,[15]Relatório!$A$1:$F$65536,2,)</f>
        <v>PLANTIO GRAMA ESMERALDA PLACA C/ M.O. IRRIG., ADUBO,TERRA VEGETAL (O.C.) A&lt;11.000,00M2</v>
      </c>
      <c r="F416" s="296" t="s">
        <v>1041</v>
      </c>
      <c r="G416" s="327">
        <f>G407</f>
        <v>20.45</v>
      </c>
      <c r="H416" s="329">
        <f t="shared" ref="H416:H420" si="136">ROUND(G416*(1+$M$3),2)</f>
        <v>25.37</v>
      </c>
      <c r="I416" s="298">
        <f>'[14]QUANT-PARQUE'!$D$104</f>
        <v>889.96839999999997</v>
      </c>
      <c r="J416" s="298"/>
      <c r="K416" s="339">
        <f t="shared" ref="K416:K418" si="137">ROUND(I416*H416,2)</f>
        <v>22578.5</v>
      </c>
      <c r="L416" s="291"/>
      <c r="M416" s="291"/>
    </row>
    <row r="417" spans="1:13" s="2" customFormat="1" ht="28" customHeight="1">
      <c r="A417" s="311" t="s">
        <v>463</v>
      </c>
      <c r="B417" s="294">
        <v>98510</v>
      </c>
      <c r="C417" s="293" t="s">
        <v>142</v>
      </c>
      <c r="D417" s="293"/>
      <c r="E417" s="314" t="str">
        <f>IFERROR(VLOOKUP(B417,[12]planilhanull!$G$1:$K$65536,2,0),VLOOKUP(B417,[13]sheet1!$A$1:$E$65536,2,0))</f>
        <v>PLANTIO DE ÁRVORE ORNAMENTAL COM ALTURA DE MUDA MENOR OU IGUAL A 2,00 M. AF_05/2018</v>
      </c>
      <c r="F417" s="278" t="s">
        <v>979</v>
      </c>
      <c r="G417" s="327">
        <v>60.18</v>
      </c>
      <c r="H417" s="329">
        <f t="shared" si="136"/>
        <v>74.67</v>
      </c>
      <c r="I417" s="298">
        <f>'[14]QUANT-PARQUE'!$D$106</f>
        <v>78</v>
      </c>
      <c r="J417" s="298"/>
      <c r="K417" s="339">
        <f t="shared" si="137"/>
        <v>5824.26</v>
      </c>
      <c r="L417" s="291"/>
      <c r="M417" s="291"/>
    </row>
    <row r="418" spans="1:13" s="2" customFormat="1" ht="28" customHeight="1">
      <c r="A418" s="311" t="s">
        <v>464</v>
      </c>
      <c r="B418" s="294">
        <v>98520</v>
      </c>
      <c r="C418" s="293" t="s">
        <v>142</v>
      </c>
      <c r="D418" s="293"/>
      <c r="E418" s="314" t="str">
        <f>IFERROR(VLOOKUP(B418,[12]planilhanull!$G$1:$K$65536,2,0),VLOOKUP(B418,[13]sheet1!$A$1:$E$65536,2,0))</f>
        <v>APLICAÇÃO DE ADUBO EM SOLO. AF_05/2018</v>
      </c>
      <c r="F418" s="296" t="s">
        <v>1041</v>
      </c>
      <c r="G418" s="327">
        <v>6.04</v>
      </c>
      <c r="H418" s="329">
        <f t="shared" si="136"/>
        <v>7.49</v>
      </c>
      <c r="I418" s="298">
        <f>I417*0.7*0.7</f>
        <v>38.219999999999992</v>
      </c>
      <c r="J418" s="298"/>
      <c r="K418" s="339">
        <f t="shared" si="137"/>
        <v>286.27</v>
      </c>
      <c r="L418" s="291"/>
      <c r="M418" s="291"/>
    </row>
    <row r="419" spans="1:13" s="2" customFormat="1" ht="28" customHeight="1">
      <c r="A419" s="311" t="s">
        <v>465</v>
      </c>
      <c r="B419" s="312"/>
      <c r="C419" s="293"/>
      <c r="D419" s="312"/>
      <c r="E419" s="317" t="s">
        <v>148</v>
      </c>
      <c r="F419" s="316"/>
      <c r="G419" s="332"/>
      <c r="H419" s="331"/>
      <c r="I419" s="307"/>
      <c r="J419" s="307"/>
      <c r="K419" s="340"/>
      <c r="L419" s="291"/>
      <c r="M419" s="291"/>
    </row>
    <row r="420" spans="1:13" s="2" customFormat="1" ht="28" customHeight="1">
      <c r="A420" s="311" t="s">
        <v>466</v>
      </c>
      <c r="B420" s="294">
        <v>251511</v>
      </c>
      <c r="C420" s="293" t="s">
        <v>1040</v>
      </c>
      <c r="D420" s="293"/>
      <c r="E420" s="314" t="s">
        <v>143</v>
      </c>
      <c r="F420" s="278" t="s">
        <v>979</v>
      </c>
      <c r="G420" s="327">
        <v>437.56</v>
      </c>
      <c r="H420" s="329">
        <f t="shared" si="136"/>
        <v>542.91999999999996</v>
      </c>
      <c r="I420" s="298">
        <f>'[14]QUANT-PARQUE'!$D$108</f>
        <v>7</v>
      </c>
      <c r="J420" s="298"/>
      <c r="K420" s="339">
        <f t="shared" ref="K420" si="138">ROUND(I420*H420,2)</f>
        <v>3800.44</v>
      </c>
      <c r="L420" s="291"/>
      <c r="M420" s="291"/>
    </row>
    <row r="421" spans="1:13" s="2" customFormat="1" ht="28" customHeight="1">
      <c r="A421" s="311" t="s">
        <v>467</v>
      </c>
      <c r="B421" s="312"/>
      <c r="C421" s="293"/>
      <c r="D421" s="312"/>
      <c r="E421" s="317" t="s">
        <v>190</v>
      </c>
      <c r="F421" s="316"/>
      <c r="G421" s="332"/>
      <c r="H421" s="331"/>
      <c r="I421" s="307"/>
      <c r="J421" s="307"/>
      <c r="K421" s="340"/>
      <c r="L421" s="291"/>
      <c r="M421" s="291"/>
    </row>
    <row r="422" spans="1:13" s="2" customFormat="1" ht="28" customHeight="1">
      <c r="A422" s="311" t="s">
        <v>468</v>
      </c>
      <c r="B422" s="319">
        <v>271303</v>
      </c>
      <c r="C422" s="320" t="s">
        <v>139</v>
      </c>
      <c r="D422" s="293"/>
      <c r="E422" s="314" t="str">
        <f>VLOOKUP(B422,[15]Relatório!$A$1:$F$65536,2,)</f>
        <v xml:space="preserve">BANCO DE CONCRETO POLIDO BASE EM ALVENARIA REBOCADA E PINTADA - PADRÃO GOINFRA </v>
      </c>
      <c r="F422" s="296" t="s">
        <v>980</v>
      </c>
      <c r="G422" s="327">
        <v>279.77999999999997</v>
      </c>
      <c r="H422" s="329">
        <f t="shared" ref="H422" si="139">ROUND(G422*(1+$M$3),2)</f>
        <v>347.15</v>
      </c>
      <c r="I422" s="298">
        <f>'[14]QUANT-PARQUE'!$D$109</f>
        <v>15</v>
      </c>
      <c r="J422" s="298"/>
      <c r="K422" s="339">
        <f t="shared" ref="K422" si="140">ROUND(I422*H422,2)</f>
        <v>5207.25</v>
      </c>
      <c r="L422" s="291"/>
      <c r="M422" s="291"/>
    </row>
    <row r="423" spans="1:13" s="2" customFormat="1" ht="28" customHeight="1">
      <c r="A423" s="311" t="s">
        <v>927</v>
      </c>
      <c r="B423" s="312"/>
      <c r="C423" s="293"/>
      <c r="D423" s="312"/>
      <c r="E423" s="315" t="s">
        <v>928</v>
      </c>
      <c r="F423" s="316"/>
      <c r="G423" s="332"/>
      <c r="H423" s="331"/>
      <c r="I423" s="307"/>
      <c r="J423" s="307"/>
      <c r="K423" s="340"/>
      <c r="L423" s="291"/>
      <c r="M423" s="291"/>
    </row>
    <row r="424" spans="1:13" s="2" customFormat="1" ht="28" customHeight="1">
      <c r="A424" s="311" t="s">
        <v>929</v>
      </c>
      <c r="B424" s="312"/>
      <c r="C424" s="293"/>
      <c r="D424" s="312"/>
      <c r="E424" s="317" t="s">
        <v>146</v>
      </c>
      <c r="F424" s="316"/>
      <c r="G424" s="332"/>
      <c r="H424" s="331"/>
      <c r="I424" s="307"/>
      <c r="J424" s="307"/>
      <c r="K424" s="340"/>
      <c r="L424" s="291"/>
      <c r="M424" s="291"/>
    </row>
    <row r="425" spans="1:13" s="2" customFormat="1" ht="28" customHeight="1">
      <c r="A425" s="311" t="s">
        <v>930</v>
      </c>
      <c r="B425" s="294">
        <v>220104</v>
      </c>
      <c r="C425" s="293" t="s">
        <v>139</v>
      </c>
      <c r="D425" s="293"/>
      <c r="E425" s="314" t="str">
        <f>VLOOKUP(B425,[15]Relatório!$A$1:$F$65536,2,)</f>
        <v>PISO EM CONCRETO DESEMPENADO ESPESSURA = 7 CM  1:2,5:3,5</v>
      </c>
      <c r="F425" s="296" t="s">
        <v>1041</v>
      </c>
      <c r="G425" s="327">
        <v>45.7</v>
      </c>
      <c r="H425" s="329">
        <f>ROUND(G425*(1+$M$3),2)</f>
        <v>56.7</v>
      </c>
      <c r="I425" s="298">
        <f>1061.46</f>
        <v>1061.46</v>
      </c>
      <c r="J425" s="298"/>
      <c r="K425" s="339">
        <f t="shared" ref="K425" si="141">ROUND(I425*H425,2)</f>
        <v>60184.78</v>
      </c>
      <c r="L425" s="291"/>
      <c r="M425" s="291"/>
    </row>
    <row r="426" spans="1:13" s="2" customFormat="1" ht="28" customHeight="1">
      <c r="A426" s="401" t="s">
        <v>64</v>
      </c>
      <c r="B426" s="402"/>
      <c r="C426" s="402"/>
      <c r="D426" s="402"/>
      <c r="E426" s="402"/>
      <c r="F426" s="402"/>
      <c r="G426" s="402"/>
      <c r="H426" s="402"/>
      <c r="I426" s="415">
        <f>SUM(K70:K425)</f>
        <v>1192352.4799999995</v>
      </c>
      <c r="J426" s="415"/>
      <c r="K426" s="416"/>
      <c r="L426" s="291"/>
      <c r="M426" s="291"/>
    </row>
    <row r="427" spans="1:13" s="2" customFormat="1" ht="28" customHeight="1">
      <c r="A427" s="476" t="s">
        <v>72</v>
      </c>
      <c r="B427" s="477"/>
      <c r="C427" s="477"/>
      <c r="D427" s="477"/>
      <c r="E427" s="477"/>
      <c r="F427" s="477"/>
      <c r="G427" s="477"/>
      <c r="H427" s="477"/>
      <c r="I427" s="477"/>
      <c r="J427" s="477"/>
      <c r="K427" s="478"/>
      <c r="L427" s="291"/>
      <c r="M427" s="291"/>
    </row>
    <row r="428" spans="1:13" s="2" customFormat="1" ht="28" customHeight="1">
      <c r="A428" s="474" t="s">
        <v>1</v>
      </c>
      <c r="B428" s="475"/>
      <c r="C428" s="475"/>
      <c r="D428" s="458" t="s">
        <v>5</v>
      </c>
      <c r="E428" s="459"/>
      <c r="F428" s="459"/>
      <c r="G428" s="460"/>
      <c r="H428" s="336" t="s">
        <v>73</v>
      </c>
      <c r="I428" s="396" t="s">
        <v>74</v>
      </c>
      <c r="J428" s="396"/>
      <c r="K428" s="397"/>
      <c r="L428" s="291"/>
      <c r="M428" s="291"/>
    </row>
    <row r="429" spans="1:13" s="2" customFormat="1" ht="28" customHeight="1">
      <c r="A429" s="419">
        <f>A5</f>
        <v>1</v>
      </c>
      <c r="B429" s="420"/>
      <c r="C429" s="420"/>
      <c r="D429" s="431" t="str">
        <f>C5</f>
        <v>TERRAPLENAGEM</v>
      </c>
      <c r="E429" s="432"/>
      <c r="F429" s="432"/>
      <c r="G429" s="433"/>
      <c r="H429" s="374">
        <f>I429/$I$441</f>
        <v>0.53614427562202283</v>
      </c>
      <c r="I429" s="421">
        <f>I20</f>
        <v>2831798.27</v>
      </c>
      <c r="J429" s="421"/>
      <c r="K429" s="422"/>
      <c r="L429" s="291"/>
      <c r="M429" s="291"/>
    </row>
    <row r="430" spans="1:13" s="2" customFormat="1" ht="28" customHeight="1">
      <c r="A430" s="423">
        <f>B21</f>
        <v>2</v>
      </c>
      <c r="B430" s="424"/>
      <c r="C430" s="424"/>
      <c r="D430" s="461" t="str">
        <f>C21</f>
        <v>PAVIMENTAÇÃO</v>
      </c>
      <c r="E430" s="462"/>
      <c r="F430" s="462"/>
      <c r="G430" s="463"/>
      <c r="H430" s="375">
        <f>I430/$I$441</f>
        <v>3.5179982582676773E-2</v>
      </c>
      <c r="I430" s="425">
        <f>I34</f>
        <v>185813.07</v>
      </c>
      <c r="J430" s="425"/>
      <c r="K430" s="426"/>
      <c r="L430" s="291"/>
      <c r="M430" s="291"/>
    </row>
    <row r="431" spans="1:13" s="2" customFormat="1" ht="28" customHeight="1">
      <c r="A431" s="419">
        <f>A35</f>
        <v>3</v>
      </c>
      <c r="B431" s="420"/>
      <c r="C431" s="420"/>
      <c r="D431" s="431" t="str">
        <f>C35</f>
        <v>DRENAGEM</v>
      </c>
      <c r="E431" s="432"/>
      <c r="F431" s="432"/>
      <c r="G431" s="433"/>
      <c r="H431" s="374">
        <f>I431/$I$441</f>
        <v>8.1134563242850524E-2</v>
      </c>
      <c r="I431" s="421">
        <f>I62</f>
        <v>428535.24000000005</v>
      </c>
      <c r="J431" s="421"/>
      <c r="K431" s="422"/>
      <c r="L431" s="291"/>
      <c r="M431" s="291"/>
    </row>
    <row r="432" spans="1:13" s="2" customFormat="1" ht="28" customHeight="1">
      <c r="A432" s="423">
        <f>A63</f>
        <v>4</v>
      </c>
      <c r="B432" s="424"/>
      <c r="C432" s="424"/>
      <c r="D432" s="434" t="str">
        <f>C63</f>
        <v>SINALIZAÇÃO E OBRAS COMPLEMENTARES</v>
      </c>
      <c r="E432" s="435"/>
      <c r="F432" s="435"/>
      <c r="G432" s="436"/>
      <c r="H432" s="375">
        <f>I432/$I$441</f>
        <v>5.1261715497204173E-2</v>
      </c>
      <c r="I432" s="425">
        <f>I68</f>
        <v>270753.31</v>
      </c>
      <c r="J432" s="425"/>
      <c r="K432" s="426"/>
      <c r="L432" s="291"/>
      <c r="M432" s="291"/>
    </row>
    <row r="433" spans="1:13" s="101" customFormat="1" ht="28" customHeight="1">
      <c r="A433" s="419">
        <f>A69</f>
        <v>5</v>
      </c>
      <c r="B433" s="420"/>
      <c r="C433" s="420"/>
      <c r="D433" s="431" t="str">
        <f>C69</f>
        <v>URBANISMO E PAISAGISMO</v>
      </c>
      <c r="E433" s="432"/>
      <c r="F433" s="432"/>
      <c r="G433" s="433"/>
      <c r="H433" s="374">
        <f>I433/$I$441</f>
        <v>0.22574805679068452</v>
      </c>
      <c r="I433" s="421">
        <f>I426</f>
        <v>1192352.4799999995</v>
      </c>
      <c r="J433" s="421"/>
      <c r="K433" s="422"/>
      <c r="L433" s="325"/>
      <c r="M433" s="325"/>
    </row>
    <row r="434" spans="1:13" s="2" customFormat="1" ht="28" customHeight="1" thickBot="1">
      <c r="A434" s="427" t="s">
        <v>75</v>
      </c>
      <c r="B434" s="428"/>
      <c r="C434" s="428"/>
      <c r="D434" s="428"/>
      <c r="E434" s="428"/>
      <c r="F434" s="428"/>
      <c r="G434" s="428"/>
      <c r="H434" s="428"/>
      <c r="I434" s="429">
        <f>SUM(I429:K433)</f>
        <v>4909252.3699999992</v>
      </c>
      <c r="J434" s="429"/>
      <c r="K434" s="430"/>
      <c r="L434" s="291"/>
      <c r="M434" s="291"/>
    </row>
    <row r="435" spans="1:13" s="2" customFormat="1" ht="28" customHeight="1" thickBot="1">
      <c r="A435" s="1"/>
      <c r="B435" s="101"/>
      <c r="C435" s="101"/>
      <c r="D435" s="101"/>
      <c r="F435" s="101"/>
      <c r="G435" s="334"/>
      <c r="H435" s="335"/>
      <c r="I435" s="195"/>
      <c r="J435" s="195"/>
      <c r="K435" s="337"/>
    </row>
    <row r="436" spans="1:13" ht="28" customHeight="1">
      <c r="A436" s="456">
        <f>ADM_CANT_MOB!A5</f>
        <v>6</v>
      </c>
      <c r="B436" s="457"/>
      <c r="C436" s="457"/>
      <c r="D436" s="445" t="str">
        <f>ADM_CANT_MOB!B5</f>
        <v>ADMINISTRAÇÃO LOCAL</v>
      </c>
      <c r="E436" s="446"/>
      <c r="F436" s="446"/>
      <c r="G436" s="447"/>
      <c r="H436" s="371">
        <f>I436/$I$441</f>
        <v>4.2940834361937907E-2</v>
      </c>
      <c r="I436" s="437">
        <f>ADM_CANT_MOB!G90</f>
        <v>226804.21294700002</v>
      </c>
      <c r="J436" s="437"/>
      <c r="K436" s="438"/>
    </row>
    <row r="437" spans="1:13" s="2" customFormat="1" ht="28" customHeight="1">
      <c r="A437" s="472">
        <f>ADM_CANT_MOB!A35</f>
        <v>7</v>
      </c>
      <c r="B437" s="473"/>
      <c r="C437" s="473"/>
      <c r="D437" s="448" t="str">
        <f>ADM_CANT_MOB!C91</f>
        <v>INSTALAÇÃO DE CANTEIRO DE OBRAS</v>
      </c>
      <c r="E437" s="449"/>
      <c r="F437" s="449"/>
      <c r="G437" s="450"/>
      <c r="H437" s="372">
        <f t="shared" ref="H437:H438" si="142">I437/$I$441</f>
        <v>5.962818595340192E-3</v>
      </c>
      <c r="I437" s="441">
        <f>ADM_CANT_MOB!G87</f>
        <v>31494.320000000003</v>
      </c>
      <c r="J437" s="441"/>
      <c r="K437" s="442"/>
    </row>
    <row r="438" spans="1:13" s="2" customFormat="1" ht="28" customHeight="1">
      <c r="A438" s="464">
        <f>ADM_CANT_MOB!A71</f>
        <v>8</v>
      </c>
      <c r="B438" s="465"/>
      <c r="C438" s="465"/>
      <c r="D438" s="451" t="str">
        <f>ADM_CANT_MOB!C92</f>
        <v>MOBILIZAÇÃO / DESMOBILIZAÇÃO DE EQUIPAMENTOS</v>
      </c>
      <c r="E438" s="452"/>
      <c r="F438" s="452"/>
      <c r="G438" s="453"/>
      <c r="H438" s="373">
        <f t="shared" si="142"/>
        <v>2.162775330728324E-2</v>
      </c>
      <c r="I438" s="466">
        <f>ADM_CANT_MOB!G91</f>
        <v>114233.121912</v>
      </c>
      <c r="J438" s="466"/>
      <c r="K438" s="467"/>
    </row>
    <row r="439" spans="1:13" s="2" customFormat="1" ht="28" customHeight="1" thickBot="1">
      <c r="A439" s="454" t="s">
        <v>618</v>
      </c>
      <c r="B439" s="455"/>
      <c r="C439" s="455"/>
      <c r="D439" s="455"/>
      <c r="E439" s="455"/>
      <c r="F439" s="455"/>
      <c r="G439" s="455"/>
      <c r="H439" s="455"/>
      <c r="I439" s="443">
        <f>SUM(I436:K438)</f>
        <v>372531.654859</v>
      </c>
      <c r="J439" s="443"/>
      <c r="K439" s="444"/>
    </row>
    <row r="440" spans="1:13" s="2" customFormat="1" ht="28" customHeight="1" thickBot="1">
      <c r="A440" s="1"/>
      <c r="B440" s="101"/>
      <c r="C440" s="101"/>
      <c r="D440" s="101"/>
      <c r="F440" s="101"/>
      <c r="G440" s="335"/>
      <c r="H440" s="337"/>
      <c r="I440" s="195"/>
      <c r="J440" s="195"/>
      <c r="K440" s="207"/>
    </row>
    <row r="441" spans="1:13" ht="28" customHeight="1" thickBot="1">
      <c r="A441" s="470" t="s">
        <v>619</v>
      </c>
      <c r="B441" s="471"/>
      <c r="C441" s="471"/>
      <c r="D441" s="471"/>
      <c r="E441" s="471"/>
      <c r="F441" s="471"/>
      <c r="G441" s="471"/>
      <c r="H441" s="471"/>
      <c r="I441" s="439">
        <f>I439+I434</f>
        <v>5281784.0248589991</v>
      </c>
      <c r="J441" s="439"/>
      <c r="K441" s="440"/>
    </row>
    <row r="442" spans="1:13" s="2" customFormat="1" ht="28" customHeight="1">
      <c r="A442" s="1"/>
      <c r="B442" s="7"/>
      <c r="C442" s="101"/>
      <c r="D442" s="101"/>
      <c r="E442" s="1"/>
      <c r="F442" s="7"/>
      <c r="G442" s="335"/>
      <c r="H442" s="334"/>
      <c r="I442" s="101"/>
      <c r="J442" s="101"/>
      <c r="K442" s="207"/>
    </row>
    <row r="443" spans="1:13" ht="28" customHeight="1">
      <c r="E443" s="1"/>
      <c r="H443" s="334"/>
      <c r="K443" s="207"/>
    </row>
    <row r="444" spans="1:13" ht="28" customHeight="1">
      <c r="B444" s="101"/>
      <c r="C444" s="101"/>
      <c r="D444" s="101"/>
      <c r="E444" s="107"/>
      <c r="F444" s="101"/>
      <c r="I444" s="417"/>
      <c r="J444" s="417"/>
      <c r="K444" s="417"/>
    </row>
    <row r="445" spans="1:13" ht="28" customHeight="1">
      <c r="B445" s="101"/>
      <c r="C445" s="101"/>
      <c r="D445" s="101"/>
      <c r="E445" s="107"/>
      <c r="F445" s="101"/>
      <c r="I445" s="417"/>
      <c r="J445" s="417"/>
      <c r="K445" s="417"/>
    </row>
    <row r="446" spans="1:13" ht="28" customHeight="1">
      <c r="B446" s="101"/>
      <c r="C446" s="101"/>
      <c r="D446" s="101"/>
      <c r="E446" s="107"/>
      <c r="F446" s="101"/>
      <c r="I446" s="417"/>
      <c r="J446" s="418"/>
      <c r="K446" s="418"/>
    </row>
    <row r="447" spans="1:13" ht="28" customHeight="1">
      <c r="C447" s="101"/>
      <c r="D447" s="101"/>
    </row>
  </sheetData>
  <autoFilter ref="C1:C447" xr:uid="{1FCBF5AF-4AEE-4DC6-8CCC-896498FA0D25}"/>
  <mergeCells count="70">
    <mergeCell ref="G28:H28"/>
    <mergeCell ref="G29:H29"/>
    <mergeCell ref="G30:H30"/>
    <mergeCell ref="A441:H441"/>
    <mergeCell ref="A437:C437"/>
    <mergeCell ref="A428:C428"/>
    <mergeCell ref="A34:H34"/>
    <mergeCell ref="A63:B63"/>
    <mergeCell ref="C63:K63"/>
    <mergeCell ref="A68:H68"/>
    <mergeCell ref="I68:K68"/>
    <mergeCell ref="A427:K427"/>
    <mergeCell ref="A69:B69"/>
    <mergeCell ref="C69:K69"/>
    <mergeCell ref="A426:H426"/>
    <mergeCell ref="I426:K426"/>
    <mergeCell ref="I428:K428"/>
    <mergeCell ref="D428:G428"/>
    <mergeCell ref="D429:G429"/>
    <mergeCell ref="D430:G430"/>
    <mergeCell ref="A438:C438"/>
    <mergeCell ref="I438:K438"/>
    <mergeCell ref="A429:C429"/>
    <mergeCell ref="I429:K429"/>
    <mergeCell ref="A430:C430"/>
    <mergeCell ref="I430:K430"/>
    <mergeCell ref="I439:K439"/>
    <mergeCell ref="D436:G436"/>
    <mergeCell ref="D437:G437"/>
    <mergeCell ref="D438:G438"/>
    <mergeCell ref="A439:H439"/>
    <mergeCell ref="A436:C436"/>
    <mergeCell ref="I446:K446"/>
    <mergeCell ref="A431:C431"/>
    <mergeCell ref="I431:K431"/>
    <mergeCell ref="A432:C432"/>
    <mergeCell ref="I432:K432"/>
    <mergeCell ref="A433:C433"/>
    <mergeCell ref="I433:K433"/>
    <mergeCell ref="A434:H434"/>
    <mergeCell ref="I434:K434"/>
    <mergeCell ref="I444:K445"/>
    <mergeCell ref="D431:G431"/>
    <mergeCell ref="D432:G432"/>
    <mergeCell ref="D433:G433"/>
    <mergeCell ref="I436:K436"/>
    <mergeCell ref="I441:K441"/>
    <mergeCell ref="I437:K437"/>
    <mergeCell ref="A5:B5"/>
    <mergeCell ref="C5:K5"/>
    <mergeCell ref="A20:H20"/>
    <mergeCell ref="I20:K20"/>
    <mergeCell ref="A21:B21"/>
    <mergeCell ref="C21:K21"/>
    <mergeCell ref="A1:K1"/>
    <mergeCell ref="A2:K2"/>
    <mergeCell ref="A3:K3"/>
    <mergeCell ref="X3:AK3"/>
    <mergeCell ref="AL3:AY3"/>
    <mergeCell ref="DR3:DU3"/>
    <mergeCell ref="AZ3:BM3"/>
    <mergeCell ref="BN3:CA3"/>
    <mergeCell ref="CB3:CO3"/>
    <mergeCell ref="CP3:DC3"/>
    <mergeCell ref="DD3:DQ3"/>
    <mergeCell ref="I34:K34"/>
    <mergeCell ref="A35:B35"/>
    <mergeCell ref="C35:K35"/>
    <mergeCell ref="A62:H62"/>
    <mergeCell ref="I62:K62"/>
  </mergeCells>
  <phoneticPr fontId="19" type="noConversion"/>
  <printOptions horizontalCentered="1"/>
  <pageMargins left="0.39370078740157483" right="0.39370078740157483" top="0.59055118110236227" bottom="0.59055118110236227" header="0" footer="0"/>
  <pageSetup paperSize="9" scale="50" fitToHeight="0" orientation="portrait" r:id="rId1"/>
  <headerFooter alignWithMargins="0"/>
  <rowBreaks count="1" manualBreakCount="1">
    <brk id="426"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6A825-2EDC-42B2-8D7D-23034E2580B5}">
  <sheetPr>
    <pageSetUpPr fitToPage="1"/>
  </sheetPr>
  <dimension ref="A1:K63"/>
  <sheetViews>
    <sheetView showGridLines="0" topLeftCell="A54" zoomScale="90" zoomScaleNormal="90" workbookViewId="0">
      <selection activeCell="F72" sqref="F72"/>
    </sheetView>
  </sheetViews>
  <sheetFormatPr defaultRowHeight="14.5"/>
  <cols>
    <col min="1" max="1" width="13.1796875" customWidth="1"/>
    <col min="3" max="3" width="49.26953125" customWidth="1"/>
    <col min="6" max="6" width="17" bestFit="1" customWidth="1"/>
    <col min="8" max="8" width="13.453125" bestFit="1" customWidth="1"/>
  </cols>
  <sheetData>
    <row r="1" spans="1:11" ht="24" customHeight="1">
      <c r="A1" s="483" t="s">
        <v>531</v>
      </c>
      <c r="B1" s="484"/>
      <c r="C1" s="484"/>
      <c r="D1" s="484"/>
      <c r="E1" s="484"/>
      <c r="F1" s="484"/>
      <c r="G1" s="484"/>
      <c r="H1" s="485"/>
      <c r="I1" s="384"/>
      <c r="J1" s="384"/>
      <c r="K1" s="384"/>
    </row>
    <row r="2" spans="1:11">
      <c r="A2" s="407" t="s">
        <v>1093</v>
      </c>
      <c r="B2" s="408"/>
      <c r="C2" s="408"/>
      <c r="D2" s="408"/>
      <c r="E2" s="408"/>
      <c r="F2" s="408"/>
      <c r="G2" s="408"/>
      <c r="H2" s="409"/>
      <c r="I2" s="385"/>
      <c r="J2" s="385"/>
      <c r="K2" s="385"/>
    </row>
    <row r="3" spans="1:11" ht="50.15" customHeight="1" thickBot="1">
      <c r="A3" s="486" t="s">
        <v>1092</v>
      </c>
      <c r="B3" s="487"/>
      <c r="C3" s="487"/>
      <c r="D3" s="487"/>
      <c r="E3" s="487"/>
      <c r="F3" s="487"/>
      <c r="G3" s="487"/>
      <c r="H3" s="488"/>
      <c r="I3" s="386"/>
      <c r="J3" s="386"/>
      <c r="K3" s="386"/>
    </row>
    <row r="4" spans="1:11" ht="46.5" customHeight="1">
      <c r="A4" s="387" t="s">
        <v>1013</v>
      </c>
      <c r="B4" s="387" t="s">
        <v>974</v>
      </c>
      <c r="C4" s="492" t="s">
        <v>1012</v>
      </c>
      <c r="D4" s="492"/>
      <c r="E4" s="492"/>
      <c r="F4" s="492"/>
      <c r="G4" s="492"/>
      <c r="H4" s="492"/>
    </row>
    <row r="5" spans="1:11" ht="15" customHeight="1">
      <c r="A5" s="342" t="s">
        <v>1011</v>
      </c>
      <c r="B5" s="342" t="s">
        <v>626</v>
      </c>
      <c r="C5" s="342" t="s">
        <v>1010</v>
      </c>
      <c r="D5" s="342" t="s">
        <v>871</v>
      </c>
      <c r="E5" s="342" t="s">
        <v>1094</v>
      </c>
      <c r="F5" s="342" t="s">
        <v>1009</v>
      </c>
      <c r="G5" s="493" t="s">
        <v>1008</v>
      </c>
      <c r="H5" s="493"/>
    </row>
    <row r="6" spans="1:11" ht="15" customHeight="1">
      <c r="A6" s="343" t="s">
        <v>12</v>
      </c>
      <c r="B6" s="344">
        <v>8</v>
      </c>
      <c r="C6" s="345" t="s">
        <v>1007</v>
      </c>
      <c r="D6" s="346" t="s">
        <v>602</v>
      </c>
      <c r="E6" s="347">
        <v>8</v>
      </c>
      <c r="F6" s="346">
        <v>13.28</v>
      </c>
      <c r="G6" s="479">
        <f>F6*E6</f>
        <v>106.24</v>
      </c>
      <c r="H6" s="479"/>
    </row>
    <row r="7" spans="1:11" ht="15" customHeight="1">
      <c r="A7" s="343" t="s">
        <v>12</v>
      </c>
      <c r="B7" s="344">
        <v>12</v>
      </c>
      <c r="C7" s="345" t="s">
        <v>1006</v>
      </c>
      <c r="D7" s="346" t="s">
        <v>602</v>
      </c>
      <c r="E7" s="347">
        <v>8</v>
      </c>
      <c r="F7" s="346">
        <v>19.27</v>
      </c>
      <c r="G7" s="479">
        <f>F7*E7</f>
        <v>154.16</v>
      </c>
      <c r="H7" s="479"/>
    </row>
    <row r="8" spans="1:11" ht="15" customHeight="1">
      <c r="A8" s="343" t="s">
        <v>12</v>
      </c>
      <c r="B8" s="344">
        <v>5</v>
      </c>
      <c r="C8" s="345" t="s">
        <v>1005</v>
      </c>
      <c r="D8" s="344" t="s">
        <v>602</v>
      </c>
      <c r="E8" s="347">
        <v>8</v>
      </c>
      <c r="F8" s="346">
        <v>11.66</v>
      </c>
      <c r="G8" s="479">
        <f>F8*E8</f>
        <v>93.28</v>
      </c>
      <c r="H8" s="479"/>
    </row>
    <row r="9" spans="1:11" ht="15" customHeight="1">
      <c r="A9" s="343" t="s">
        <v>12</v>
      </c>
      <c r="B9" s="344">
        <v>4</v>
      </c>
      <c r="C9" s="345" t="s">
        <v>1004</v>
      </c>
      <c r="D9" s="344" t="s">
        <v>602</v>
      </c>
      <c r="E9" s="347">
        <v>8</v>
      </c>
      <c r="F9" s="346">
        <v>19.27</v>
      </c>
      <c r="G9" s="479">
        <f>F9*E9</f>
        <v>154.16</v>
      </c>
      <c r="H9" s="479"/>
    </row>
    <row r="10" spans="1:11" ht="15" customHeight="1">
      <c r="A10" s="343"/>
      <c r="B10" s="480" t="s">
        <v>1003</v>
      </c>
      <c r="C10" s="480"/>
      <c r="D10" s="480"/>
      <c r="E10" s="480"/>
      <c r="F10" s="480"/>
      <c r="G10" s="481">
        <f>SUM(G6:H9)</f>
        <v>507.83999999999992</v>
      </c>
      <c r="H10" s="481"/>
    </row>
    <row r="11" spans="1:11" ht="15" customHeight="1">
      <c r="A11" s="343" t="s">
        <v>12</v>
      </c>
      <c r="B11" s="344">
        <v>72080</v>
      </c>
      <c r="C11" s="345" t="s">
        <v>1002</v>
      </c>
      <c r="D11" s="344" t="s">
        <v>602</v>
      </c>
      <c r="E11" s="347">
        <v>6</v>
      </c>
      <c r="F11" s="346">
        <v>200</v>
      </c>
      <c r="G11" s="479">
        <f t="shared" ref="G11:G21" si="0">F11*E11</f>
        <v>1200</v>
      </c>
      <c r="H11" s="479"/>
    </row>
    <row r="12" spans="1:11" ht="46.5" customHeight="1">
      <c r="A12" s="343" t="s">
        <v>12</v>
      </c>
      <c r="B12" s="344">
        <v>71993</v>
      </c>
      <c r="C12" s="345" t="s">
        <v>1001</v>
      </c>
      <c r="D12" s="344" t="s">
        <v>6</v>
      </c>
      <c r="E12" s="347">
        <v>1</v>
      </c>
      <c r="F12" s="346">
        <v>2664.02</v>
      </c>
      <c r="G12" s="479">
        <f t="shared" si="0"/>
        <v>2664.02</v>
      </c>
      <c r="H12" s="479"/>
    </row>
    <row r="13" spans="1:11" ht="26.25" customHeight="1">
      <c r="A13" s="343" t="s">
        <v>12</v>
      </c>
      <c r="B13" s="344">
        <v>72369</v>
      </c>
      <c r="C13" s="345" t="s">
        <v>1000</v>
      </c>
      <c r="D13" s="344" t="s">
        <v>6</v>
      </c>
      <c r="E13" s="347">
        <v>1</v>
      </c>
      <c r="F13" s="346">
        <v>201.19</v>
      </c>
      <c r="G13" s="479">
        <f t="shared" si="0"/>
        <v>201.19</v>
      </c>
      <c r="H13" s="479"/>
    </row>
    <row r="14" spans="1:11" ht="94.5" customHeight="1">
      <c r="A14" s="494" t="s">
        <v>1078</v>
      </c>
      <c r="B14" s="494"/>
      <c r="C14" s="345" t="s">
        <v>999</v>
      </c>
      <c r="D14" s="344" t="s">
        <v>6</v>
      </c>
      <c r="E14" s="347">
        <v>4</v>
      </c>
      <c r="F14" s="346">
        <f>'Mapa de Cotações'!I47</f>
        <v>500.62666666666672</v>
      </c>
      <c r="G14" s="479">
        <f t="shared" si="0"/>
        <v>2002.5066666666669</v>
      </c>
      <c r="H14" s="479"/>
    </row>
    <row r="15" spans="1:11" s="262" customFormat="1" ht="15" customHeight="1">
      <c r="A15" s="348" t="s">
        <v>12</v>
      </c>
      <c r="B15" s="349">
        <v>71603</v>
      </c>
      <c r="C15" s="350" t="s">
        <v>998</v>
      </c>
      <c r="D15" s="349" t="s">
        <v>6</v>
      </c>
      <c r="E15" s="351">
        <v>4</v>
      </c>
      <c r="F15" s="352">
        <v>1241.4000000000001</v>
      </c>
      <c r="G15" s="482">
        <f t="shared" si="0"/>
        <v>4965.6000000000004</v>
      </c>
      <c r="H15" s="482"/>
    </row>
    <row r="16" spans="1:11" ht="15" customHeight="1">
      <c r="A16" s="343" t="s">
        <v>12</v>
      </c>
      <c r="B16" s="344">
        <v>71841</v>
      </c>
      <c r="C16" s="345" t="s">
        <v>997</v>
      </c>
      <c r="D16" s="344" t="s">
        <v>6</v>
      </c>
      <c r="E16" s="347">
        <v>4</v>
      </c>
      <c r="F16" s="346">
        <v>9.7899999999999991</v>
      </c>
      <c r="G16" s="479">
        <f t="shared" si="0"/>
        <v>39.159999999999997</v>
      </c>
      <c r="H16" s="479"/>
    </row>
    <row r="17" spans="1:8" ht="15" customHeight="1">
      <c r="A17" s="348" t="s">
        <v>12</v>
      </c>
      <c r="B17" s="344">
        <v>72320</v>
      </c>
      <c r="C17" s="345" t="s">
        <v>996</v>
      </c>
      <c r="D17" s="344" t="s">
        <v>6</v>
      </c>
      <c r="E17" s="351">
        <v>2</v>
      </c>
      <c r="F17" s="346">
        <v>65.489999999999995</v>
      </c>
      <c r="G17" s="479">
        <f t="shared" si="0"/>
        <v>130.97999999999999</v>
      </c>
      <c r="H17" s="479"/>
    </row>
    <row r="18" spans="1:8" ht="15" customHeight="1">
      <c r="A18" s="343" t="s">
        <v>12</v>
      </c>
      <c r="B18" s="353" t="s">
        <v>995</v>
      </c>
      <c r="C18" s="354" t="s">
        <v>994</v>
      </c>
      <c r="D18" s="353" t="s">
        <v>984</v>
      </c>
      <c r="E18" s="355" t="s">
        <v>993</v>
      </c>
      <c r="F18" s="346">
        <v>145.72</v>
      </c>
      <c r="G18" s="479">
        <f t="shared" si="0"/>
        <v>2.2586599999999999</v>
      </c>
      <c r="H18" s="479"/>
    </row>
    <row r="19" spans="1:8" ht="15" customHeight="1">
      <c r="A19" s="343" t="s">
        <v>12</v>
      </c>
      <c r="B19" s="353" t="s">
        <v>992</v>
      </c>
      <c r="C19" s="354" t="s">
        <v>991</v>
      </c>
      <c r="D19" s="353" t="s">
        <v>984</v>
      </c>
      <c r="E19" s="355" t="s">
        <v>990</v>
      </c>
      <c r="F19" s="346">
        <v>145.16999999999999</v>
      </c>
      <c r="G19" s="479">
        <f t="shared" si="0"/>
        <v>6.7358879999999992</v>
      </c>
      <c r="H19" s="479"/>
    </row>
    <row r="20" spans="1:8" ht="15" customHeight="1">
      <c r="A20" s="343" t="s">
        <v>12</v>
      </c>
      <c r="B20" s="353" t="s">
        <v>989</v>
      </c>
      <c r="C20" s="354" t="s">
        <v>988</v>
      </c>
      <c r="D20" s="353" t="s">
        <v>981</v>
      </c>
      <c r="E20" s="355" t="s">
        <v>987</v>
      </c>
      <c r="F20" s="346">
        <v>0.64</v>
      </c>
      <c r="G20" s="479">
        <f t="shared" si="0"/>
        <v>12.692480000000002</v>
      </c>
      <c r="H20" s="479"/>
    </row>
    <row r="21" spans="1:8" ht="15" customHeight="1">
      <c r="A21" s="343" t="s">
        <v>12</v>
      </c>
      <c r="B21" s="353" t="s">
        <v>986</v>
      </c>
      <c r="C21" s="354" t="s">
        <v>985</v>
      </c>
      <c r="D21" s="353" t="s">
        <v>984</v>
      </c>
      <c r="E21" s="355" t="s">
        <v>983</v>
      </c>
      <c r="F21" s="346">
        <v>154.63</v>
      </c>
      <c r="G21" s="479">
        <f t="shared" si="0"/>
        <v>10.66947</v>
      </c>
      <c r="H21" s="479"/>
    </row>
    <row r="22" spans="1:8" ht="15" customHeight="1">
      <c r="A22" s="356"/>
      <c r="B22" s="480" t="s">
        <v>982</v>
      </c>
      <c r="C22" s="480"/>
      <c r="D22" s="480"/>
      <c r="E22" s="480"/>
      <c r="F22" s="480"/>
      <c r="G22" s="481">
        <f>SUM(G11:H21)</f>
        <v>11235.813164666666</v>
      </c>
      <c r="H22" s="481"/>
    </row>
    <row r="23" spans="1:8">
      <c r="A23" s="489" t="s">
        <v>617</v>
      </c>
      <c r="B23" s="490"/>
      <c r="C23" s="490"/>
      <c r="D23" s="490"/>
      <c r="E23" s="490"/>
      <c r="F23" s="490"/>
      <c r="G23" s="491"/>
      <c r="H23" s="359">
        <f>G22+G10</f>
        <v>11743.653164666666</v>
      </c>
    </row>
    <row r="25" spans="1:8" ht="47.15" customHeight="1">
      <c r="A25" s="341" t="s">
        <v>1013</v>
      </c>
      <c r="B25" s="341" t="s">
        <v>975</v>
      </c>
      <c r="C25" s="495" t="s">
        <v>1018</v>
      </c>
      <c r="D25" s="495"/>
      <c r="E25" s="495"/>
      <c r="F25" s="495"/>
      <c r="G25" s="495"/>
      <c r="H25" s="495"/>
    </row>
    <row r="26" spans="1:8">
      <c r="A26" s="342" t="s">
        <v>1011</v>
      </c>
      <c r="B26" s="342" t="s">
        <v>626</v>
      </c>
      <c r="C26" s="342" t="s">
        <v>1010</v>
      </c>
      <c r="D26" s="342" t="s">
        <v>871</v>
      </c>
      <c r="E26" s="342" t="s">
        <v>1094</v>
      </c>
      <c r="F26" s="342" t="s">
        <v>1009</v>
      </c>
      <c r="G26" s="493" t="s">
        <v>1008</v>
      </c>
      <c r="H26" s="493"/>
    </row>
    <row r="27" spans="1:8">
      <c r="A27" s="343" t="s">
        <v>12</v>
      </c>
      <c r="B27" s="344">
        <v>8</v>
      </c>
      <c r="C27" s="345" t="s">
        <v>1007</v>
      </c>
      <c r="D27" s="346" t="s">
        <v>602</v>
      </c>
      <c r="E27" s="347">
        <v>8</v>
      </c>
      <c r="F27" s="346">
        <v>13.28</v>
      </c>
      <c r="G27" s="479">
        <f>E27*F27</f>
        <v>106.24</v>
      </c>
      <c r="H27" s="479"/>
    </row>
    <row r="28" spans="1:8">
      <c r="A28" s="343" t="s">
        <v>12</v>
      </c>
      <c r="B28" s="344">
        <v>12</v>
      </c>
      <c r="C28" s="345" t="s">
        <v>1006</v>
      </c>
      <c r="D28" s="346" t="s">
        <v>602</v>
      </c>
      <c r="E28" s="347">
        <v>8</v>
      </c>
      <c r="F28" s="346">
        <v>19.27</v>
      </c>
      <c r="G28" s="479">
        <f>E28*F28</f>
        <v>154.16</v>
      </c>
      <c r="H28" s="479"/>
    </row>
    <row r="29" spans="1:8">
      <c r="A29" s="343" t="s">
        <v>12</v>
      </c>
      <c r="B29" s="344">
        <v>5</v>
      </c>
      <c r="C29" s="345" t="s">
        <v>1005</v>
      </c>
      <c r="D29" s="344" t="s">
        <v>602</v>
      </c>
      <c r="E29" s="347">
        <v>8</v>
      </c>
      <c r="F29" s="346">
        <v>11.66</v>
      </c>
      <c r="G29" s="479">
        <f>E29*F29</f>
        <v>93.28</v>
      </c>
      <c r="H29" s="479"/>
    </row>
    <row r="30" spans="1:8">
      <c r="A30" s="343" t="s">
        <v>12</v>
      </c>
      <c r="B30" s="344">
        <v>4</v>
      </c>
      <c r="C30" s="345" t="s">
        <v>1004</v>
      </c>
      <c r="D30" s="344" t="s">
        <v>602</v>
      </c>
      <c r="E30" s="347">
        <v>8</v>
      </c>
      <c r="F30" s="346">
        <v>19.27</v>
      </c>
      <c r="G30" s="479">
        <f>E30*F30</f>
        <v>154.16</v>
      </c>
      <c r="H30" s="479"/>
    </row>
    <row r="31" spans="1:8">
      <c r="A31" s="343"/>
      <c r="B31" s="480" t="s">
        <v>1003</v>
      </c>
      <c r="C31" s="480"/>
      <c r="D31" s="480"/>
      <c r="E31" s="480"/>
      <c r="F31" s="480"/>
      <c r="G31" s="481">
        <f>SUM(G27:H30)</f>
        <v>507.83999999999992</v>
      </c>
      <c r="H31" s="481"/>
    </row>
    <row r="32" spans="1:8">
      <c r="A32" s="343" t="s">
        <v>12</v>
      </c>
      <c r="B32" s="344">
        <v>72080</v>
      </c>
      <c r="C32" s="345" t="s">
        <v>1002</v>
      </c>
      <c r="D32" s="344" t="s">
        <v>602</v>
      </c>
      <c r="E32" s="347">
        <v>6</v>
      </c>
      <c r="F32" s="346">
        <v>200</v>
      </c>
      <c r="G32" s="479">
        <f t="shared" ref="G32:G42" si="1">E32*F32</f>
        <v>1200</v>
      </c>
      <c r="H32" s="479"/>
    </row>
    <row r="33" spans="1:8" ht="52">
      <c r="A33" s="343" t="s">
        <v>12</v>
      </c>
      <c r="B33" s="344">
        <v>71991</v>
      </c>
      <c r="C33" s="345" t="s">
        <v>1017</v>
      </c>
      <c r="D33" s="344" t="s">
        <v>6</v>
      </c>
      <c r="E33" s="347">
        <v>1</v>
      </c>
      <c r="F33" s="346">
        <v>1326.46</v>
      </c>
      <c r="G33" s="479">
        <f t="shared" si="1"/>
        <v>1326.46</v>
      </c>
      <c r="H33" s="479"/>
    </row>
    <row r="34" spans="1:8" ht="26">
      <c r="A34" s="343" t="s">
        <v>12</v>
      </c>
      <c r="B34" s="344">
        <v>72367</v>
      </c>
      <c r="C34" s="345" t="s">
        <v>1016</v>
      </c>
      <c r="D34" s="344" t="s">
        <v>6</v>
      </c>
      <c r="E34" s="347">
        <v>1</v>
      </c>
      <c r="F34" s="346">
        <v>159.74</v>
      </c>
      <c r="G34" s="479">
        <f t="shared" si="1"/>
        <v>159.74</v>
      </c>
      <c r="H34" s="479"/>
    </row>
    <row r="35" spans="1:8" ht="104">
      <c r="A35" s="494" t="s">
        <v>1077</v>
      </c>
      <c r="B35" s="494"/>
      <c r="C35" s="345" t="s">
        <v>1015</v>
      </c>
      <c r="D35" s="344" t="s">
        <v>6</v>
      </c>
      <c r="E35" s="347">
        <v>2</v>
      </c>
      <c r="F35" s="346">
        <f>'Mapa de Cotações'!I51</f>
        <v>524.78333333333342</v>
      </c>
      <c r="G35" s="479">
        <f t="shared" si="1"/>
        <v>1049.5666666666668</v>
      </c>
      <c r="H35" s="479"/>
    </row>
    <row r="36" spans="1:8">
      <c r="A36" s="348" t="s">
        <v>12</v>
      </c>
      <c r="B36" s="349">
        <v>71698</v>
      </c>
      <c r="C36" s="350" t="s">
        <v>1014</v>
      </c>
      <c r="D36" s="349" t="s">
        <v>6</v>
      </c>
      <c r="E36" s="351">
        <v>2</v>
      </c>
      <c r="F36" s="352">
        <v>415.51</v>
      </c>
      <c r="G36" s="482">
        <f t="shared" si="1"/>
        <v>831.02</v>
      </c>
      <c r="H36" s="482"/>
    </row>
    <row r="37" spans="1:8">
      <c r="A37" s="343" t="s">
        <v>12</v>
      </c>
      <c r="B37" s="344">
        <v>71841</v>
      </c>
      <c r="C37" s="345" t="s">
        <v>997</v>
      </c>
      <c r="D37" s="344" t="s">
        <v>6</v>
      </c>
      <c r="E37" s="347">
        <v>2</v>
      </c>
      <c r="F37" s="346">
        <v>9.7899999999999991</v>
      </c>
      <c r="G37" s="479">
        <f t="shared" si="1"/>
        <v>19.579999999999998</v>
      </c>
      <c r="H37" s="479"/>
    </row>
    <row r="38" spans="1:8">
      <c r="A38" s="348" t="s">
        <v>12</v>
      </c>
      <c r="B38" s="344">
        <v>72320</v>
      </c>
      <c r="C38" s="345" t="s">
        <v>996</v>
      </c>
      <c r="D38" s="344" t="s">
        <v>6</v>
      </c>
      <c r="E38" s="351">
        <v>1</v>
      </c>
      <c r="F38" s="346">
        <v>65.489999999999995</v>
      </c>
      <c r="G38" s="479">
        <f t="shared" si="1"/>
        <v>65.489999999999995</v>
      </c>
      <c r="H38" s="479"/>
    </row>
    <row r="39" spans="1:8">
      <c r="A39" s="343" t="s">
        <v>12</v>
      </c>
      <c r="B39" s="353" t="s">
        <v>995</v>
      </c>
      <c r="C39" s="354" t="s">
        <v>994</v>
      </c>
      <c r="D39" s="353" t="s">
        <v>984</v>
      </c>
      <c r="E39" s="355" t="s">
        <v>993</v>
      </c>
      <c r="F39" s="346">
        <v>145.72</v>
      </c>
      <c r="G39" s="479">
        <f t="shared" si="1"/>
        <v>2.2586599999999999</v>
      </c>
      <c r="H39" s="479"/>
    </row>
    <row r="40" spans="1:8">
      <c r="A40" s="343" t="s">
        <v>12</v>
      </c>
      <c r="B40" s="353" t="s">
        <v>992</v>
      </c>
      <c r="C40" s="354" t="s">
        <v>991</v>
      </c>
      <c r="D40" s="353" t="s">
        <v>984</v>
      </c>
      <c r="E40" s="355" t="s">
        <v>990</v>
      </c>
      <c r="F40" s="346">
        <v>145.16999999999999</v>
      </c>
      <c r="G40" s="479">
        <f t="shared" si="1"/>
        <v>6.7358879999999992</v>
      </c>
      <c r="H40" s="479"/>
    </row>
    <row r="41" spans="1:8">
      <c r="A41" s="343" t="s">
        <v>12</v>
      </c>
      <c r="B41" s="353" t="s">
        <v>989</v>
      </c>
      <c r="C41" s="354" t="s">
        <v>988</v>
      </c>
      <c r="D41" s="353" t="s">
        <v>981</v>
      </c>
      <c r="E41" s="355" t="s">
        <v>987</v>
      </c>
      <c r="F41" s="346">
        <v>0.64</v>
      </c>
      <c r="G41" s="479">
        <f t="shared" si="1"/>
        <v>12.692480000000002</v>
      </c>
      <c r="H41" s="479"/>
    </row>
    <row r="42" spans="1:8">
      <c r="A42" s="343" t="s">
        <v>12</v>
      </c>
      <c r="B42" s="353" t="s">
        <v>986</v>
      </c>
      <c r="C42" s="354" t="s">
        <v>985</v>
      </c>
      <c r="D42" s="353" t="s">
        <v>984</v>
      </c>
      <c r="E42" s="355" t="s">
        <v>983</v>
      </c>
      <c r="F42" s="346">
        <v>154.63</v>
      </c>
      <c r="G42" s="479">
        <f t="shared" si="1"/>
        <v>10.66947</v>
      </c>
      <c r="H42" s="479"/>
    </row>
    <row r="43" spans="1:8">
      <c r="A43" s="356"/>
      <c r="B43" s="480" t="s">
        <v>982</v>
      </c>
      <c r="C43" s="480"/>
      <c r="D43" s="480"/>
      <c r="E43" s="480"/>
      <c r="F43" s="480"/>
      <c r="G43" s="481">
        <f>SUM(G32:H42)</f>
        <v>4684.2131646666667</v>
      </c>
      <c r="H43" s="481"/>
    </row>
    <row r="45" spans="1:8" ht="41.15" customHeight="1">
      <c r="A45" s="341" t="s">
        <v>1013</v>
      </c>
      <c r="B45" s="341" t="s">
        <v>976</v>
      </c>
      <c r="C45" s="495" t="s">
        <v>1019</v>
      </c>
      <c r="D45" s="495"/>
      <c r="E45" s="495"/>
      <c r="F45" s="495"/>
      <c r="G45" s="495"/>
      <c r="H45" s="495"/>
    </row>
    <row r="46" spans="1:8">
      <c r="A46" s="342" t="s">
        <v>1011</v>
      </c>
      <c r="B46" s="342" t="s">
        <v>626</v>
      </c>
      <c r="C46" s="342" t="s">
        <v>1010</v>
      </c>
      <c r="D46" s="342" t="s">
        <v>871</v>
      </c>
      <c r="E46" s="342" t="s">
        <v>1094</v>
      </c>
      <c r="F46" s="342" t="s">
        <v>1009</v>
      </c>
      <c r="G46" s="493" t="s">
        <v>1008</v>
      </c>
      <c r="H46" s="493"/>
    </row>
    <row r="47" spans="1:8">
      <c r="A47" s="343" t="s">
        <v>12</v>
      </c>
      <c r="B47" s="344">
        <v>8</v>
      </c>
      <c r="C47" s="345" t="s">
        <v>1007</v>
      </c>
      <c r="D47" s="346" t="s">
        <v>602</v>
      </c>
      <c r="E47" s="347">
        <v>8</v>
      </c>
      <c r="F47" s="346">
        <v>13.28</v>
      </c>
      <c r="G47" s="479">
        <f>E47*F47</f>
        <v>106.24</v>
      </c>
      <c r="H47" s="479"/>
    </row>
    <row r="48" spans="1:8">
      <c r="A48" s="343" t="s">
        <v>12</v>
      </c>
      <c r="B48" s="344">
        <v>12</v>
      </c>
      <c r="C48" s="345" t="s">
        <v>1006</v>
      </c>
      <c r="D48" s="346" t="s">
        <v>602</v>
      </c>
      <c r="E48" s="347">
        <v>8</v>
      </c>
      <c r="F48" s="346">
        <v>19.27</v>
      </c>
      <c r="G48" s="479">
        <f>E48*F48</f>
        <v>154.16</v>
      </c>
      <c r="H48" s="479"/>
    </row>
    <row r="49" spans="1:8">
      <c r="A49" s="343" t="s">
        <v>12</v>
      </c>
      <c r="B49" s="344">
        <v>5</v>
      </c>
      <c r="C49" s="345" t="s">
        <v>1005</v>
      </c>
      <c r="D49" s="344" t="s">
        <v>602</v>
      </c>
      <c r="E49" s="347">
        <v>8</v>
      </c>
      <c r="F49" s="346">
        <v>11.66</v>
      </c>
      <c r="G49" s="479">
        <f>E49*F49</f>
        <v>93.28</v>
      </c>
      <c r="H49" s="479"/>
    </row>
    <row r="50" spans="1:8">
      <c r="A50" s="343" t="s">
        <v>12</v>
      </c>
      <c r="B50" s="344">
        <v>4</v>
      </c>
      <c r="C50" s="345" t="s">
        <v>1004</v>
      </c>
      <c r="D50" s="344" t="s">
        <v>602</v>
      </c>
      <c r="E50" s="347">
        <v>8</v>
      </c>
      <c r="F50" s="346">
        <v>19.27</v>
      </c>
      <c r="G50" s="479">
        <f>E50*F50</f>
        <v>154.16</v>
      </c>
      <c r="H50" s="479"/>
    </row>
    <row r="51" spans="1:8">
      <c r="A51" s="343"/>
      <c r="B51" s="480" t="s">
        <v>1003</v>
      </c>
      <c r="C51" s="480"/>
      <c r="D51" s="480"/>
      <c r="E51" s="480"/>
      <c r="F51" s="480"/>
      <c r="G51" s="481">
        <f>SUM(G47:H50)</f>
        <v>507.83999999999992</v>
      </c>
      <c r="H51" s="481"/>
    </row>
    <row r="52" spans="1:8">
      <c r="A52" s="343" t="s">
        <v>12</v>
      </c>
      <c r="B52" s="344">
        <v>72080</v>
      </c>
      <c r="C52" s="345" t="s">
        <v>1002</v>
      </c>
      <c r="D52" s="344" t="s">
        <v>602</v>
      </c>
      <c r="E52" s="347">
        <v>6</v>
      </c>
      <c r="F52" s="346">
        <v>200</v>
      </c>
      <c r="G52" s="479">
        <f t="shared" ref="G52:G62" si="2">E52*F52</f>
        <v>1200</v>
      </c>
      <c r="H52" s="479"/>
    </row>
    <row r="53" spans="1:8" ht="52">
      <c r="A53" s="343" t="s">
        <v>12</v>
      </c>
      <c r="B53" s="344">
        <v>71993</v>
      </c>
      <c r="C53" s="345" t="s">
        <v>1001</v>
      </c>
      <c r="D53" s="344" t="s">
        <v>6</v>
      </c>
      <c r="E53" s="347">
        <v>1</v>
      </c>
      <c r="F53" s="346">
        <v>2664.02</v>
      </c>
      <c r="G53" s="479">
        <f t="shared" si="2"/>
        <v>2664.02</v>
      </c>
      <c r="H53" s="479"/>
    </row>
    <row r="54" spans="1:8" ht="26">
      <c r="A54" s="343" t="s">
        <v>12</v>
      </c>
      <c r="B54" s="344">
        <v>72367</v>
      </c>
      <c r="C54" s="345" t="s">
        <v>1016</v>
      </c>
      <c r="D54" s="344" t="s">
        <v>6</v>
      </c>
      <c r="E54" s="347">
        <v>1</v>
      </c>
      <c r="F54" s="346">
        <v>159.74</v>
      </c>
      <c r="G54" s="479">
        <f t="shared" si="2"/>
        <v>159.74</v>
      </c>
      <c r="H54" s="479"/>
    </row>
    <row r="55" spans="1:8" ht="104">
      <c r="A55" s="494" t="s">
        <v>1078</v>
      </c>
      <c r="B55" s="494"/>
      <c r="C55" s="345" t="str">
        <f>[16]COMP01!C11</f>
        <v>BRAÇO, CONFECCIONADOS EM TUBO DE AÇO CARBONO SAE 1010/1020, COM DIÂMETRO 2" COM ESPESSURA DE 3MM APRESENTANDO COMPRIMENTO TOTAL DE PROJEÇÃO HORIZONTAL DE 4 METROS, TENDO EM UMA DAS EXTREMIDADES CURVA DE 115º E NA OUTRA EXTREMIDADE LEVE INCLINAÇÃO DE 5º PARA MELHOR POSICIONAMENTO DO APARELHO DE ILUMINAÇÃO, GALVANIZADA A FOGO E PINTURA ELETROSTÁTICA.</v>
      </c>
      <c r="D55" s="344" t="s">
        <v>6</v>
      </c>
      <c r="E55" s="347">
        <v>2</v>
      </c>
      <c r="F55" s="346">
        <f>'Mapa de Cotações'!I47</f>
        <v>500.62666666666672</v>
      </c>
      <c r="G55" s="479">
        <f t="shared" si="2"/>
        <v>1001.2533333333334</v>
      </c>
      <c r="H55" s="479"/>
    </row>
    <row r="56" spans="1:8">
      <c r="A56" s="348" t="s">
        <v>12</v>
      </c>
      <c r="B56" s="349">
        <v>71603</v>
      </c>
      <c r="C56" s="350" t="s">
        <v>998</v>
      </c>
      <c r="D56" s="349" t="s">
        <v>6</v>
      </c>
      <c r="E56" s="351">
        <v>2</v>
      </c>
      <c r="F56" s="352">
        <v>1241.4000000000001</v>
      </c>
      <c r="G56" s="482">
        <f t="shared" si="2"/>
        <v>2482.8000000000002</v>
      </c>
      <c r="H56" s="482"/>
    </row>
    <row r="57" spans="1:8">
      <c r="A57" s="343" t="s">
        <v>12</v>
      </c>
      <c r="B57" s="344">
        <v>71841</v>
      </c>
      <c r="C57" s="345" t="s">
        <v>997</v>
      </c>
      <c r="D57" s="344" t="s">
        <v>6</v>
      </c>
      <c r="E57" s="347">
        <v>2</v>
      </c>
      <c r="F57" s="346">
        <v>9.7899999999999991</v>
      </c>
      <c r="G57" s="479">
        <f t="shared" si="2"/>
        <v>19.579999999999998</v>
      </c>
      <c r="H57" s="479"/>
    </row>
    <row r="58" spans="1:8">
      <c r="A58" s="348" t="s">
        <v>12</v>
      </c>
      <c r="B58" s="344">
        <v>72320</v>
      </c>
      <c r="C58" s="345" t="s">
        <v>996</v>
      </c>
      <c r="D58" s="344" t="s">
        <v>6</v>
      </c>
      <c r="E58" s="351">
        <v>1</v>
      </c>
      <c r="F58" s="346">
        <v>65.489999999999995</v>
      </c>
      <c r="G58" s="479">
        <f t="shared" si="2"/>
        <v>65.489999999999995</v>
      </c>
      <c r="H58" s="479"/>
    </row>
    <row r="59" spans="1:8">
      <c r="A59" s="343" t="s">
        <v>12</v>
      </c>
      <c r="B59" s="353" t="s">
        <v>995</v>
      </c>
      <c r="C59" s="354" t="s">
        <v>994</v>
      </c>
      <c r="D59" s="353" t="s">
        <v>984</v>
      </c>
      <c r="E59" s="355" t="s">
        <v>993</v>
      </c>
      <c r="F59" s="346">
        <v>145.72</v>
      </c>
      <c r="G59" s="479">
        <f t="shared" si="2"/>
        <v>2.2586599999999999</v>
      </c>
      <c r="H59" s="479"/>
    </row>
    <row r="60" spans="1:8">
      <c r="A60" s="343" t="s">
        <v>12</v>
      </c>
      <c r="B60" s="353" t="s">
        <v>992</v>
      </c>
      <c r="C60" s="354" t="s">
        <v>991</v>
      </c>
      <c r="D60" s="353" t="s">
        <v>984</v>
      </c>
      <c r="E60" s="355" t="s">
        <v>990</v>
      </c>
      <c r="F60" s="346">
        <v>145.16999999999999</v>
      </c>
      <c r="G60" s="479">
        <f t="shared" si="2"/>
        <v>6.7358879999999992</v>
      </c>
      <c r="H60" s="479"/>
    </row>
    <row r="61" spans="1:8">
      <c r="A61" s="343" t="s">
        <v>12</v>
      </c>
      <c r="B61" s="353" t="s">
        <v>989</v>
      </c>
      <c r="C61" s="354" t="s">
        <v>988</v>
      </c>
      <c r="D61" s="353" t="s">
        <v>981</v>
      </c>
      <c r="E61" s="355" t="s">
        <v>987</v>
      </c>
      <c r="F61" s="346">
        <v>0.64</v>
      </c>
      <c r="G61" s="479">
        <f t="shared" si="2"/>
        <v>12.692480000000002</v>
      </c>
      <c r="H61" s="479"/>
    </row>
    <row r="62" spans="1:8">
      <c r="A62" s="343" t="s">
        <v>12</v>
      </c>
      <c r="B62" s="353" t="s">
        <v>986</v>
      </c>
      <c r="C62" s="354" t="s">
        <v>985</v>
      </c>
      <c r="D62" s="353" t="s">
        <v>984</v>
      </c>
      <c r="E62" s="355" t="s">
        <v>983</v>
      </c>
      <c r="F62" s="346">
        <v>154.63</v>
      </c>
      <c r="G62" s="479">
        <f t="shared" si="2"/>
        <v>10.66947</v>
      </c>
      <c r="H62" s="479"/>
    </row>
    <row r="63" spans="1:8">
      <c r="A63" s="356"/>
      <c r="B63" s="480" t="s">
        <v>982</v>
      </c>
      <c r="C63" s="480"/>
      <c r="D63" s="480"/>
      <c r="E63" s="480"/>
      <c r="F63" s="480"/>
      <c r="G63" s="481">
        <f>SUM(G52:H62)</f>
        <v>7625.2398313333333</v>
      </c>
      <c r="H63" s="481"/>
    </row>
  </sheetData>
  <mergeCells count="70">
    <mergeCell ref="G54:H54"/>
    <mergeCell ref="A55:B55"/>
    <mergeCell ref="G55:H55"/>
    <mergeCell ref="G62:H62"/>
    <mergeCell ref="B63:F63"/>
    <mergeCell ref="G63:H63"/>
    <mergeCell ref="G56:H56"/>
    <mergeCell ref="G57:H57"/>
    <mergeCell ref="G58:H58"/>
    <mergeCell ref="G59:H59"/>
    <mergeCell ref="G60:H60"/>
    <mergeCell ref="G61:H61"/>
    <mergeCell ref="G50:H50"/>
    <mergeCell ref="B51:F51"/>
    <mergeCell ref="G51:H51"/>
    <mergeCell ref="G52:H52"/>
    <mergeCell ref="G53:H53"/>
    <mergeCell ref="C45:H45"/>
    <mergeCell ref="G46:H46"/>
    <mergeCell ref="G47:H47"/>
    <mergeCell ref="G48:H48"/>
    <mergeCell ref="G49:H49"/>
    <mergeCell ref="G34:H34"/>
    <mergeCell ref="A35:B35"/>
    <mergeCell ref="G35:H35"/>
    <mergeCell ref="G42:H42"/>
    <mergeCell ref="B43:F43"/>
    <mergeCell ref="G43:H43"/>
    <mergeCell ref="G36:H36"/>
    <mergeCell ref="G37:H37"/>
    <mergeCell ref="G38:H38"/>
    <mergeCell ref="G39:H39"/>
    <mergeCell ref="G40:H40"/>
    <mergeCell ref="G41:H41"/>
    <mergeCell ref="G30:H30"/>
    <mergeCell ref="B31:F31"/>
    <mergeCell ref="G31:H31"/>
    <mergeCell ref="G32:H32"/>
    <mergeCell ref="G33:H33"/>
    <mergeCell ref="C25:H25"/>
    <mergeCell ref="G26:H26"/>
    <mergeCell ref="G27:H27"/>
    <mergeCell ref="G28:H28"/>
    <mergeCell ref="G29:H29"/>
    <mergeCell ref="A1:H1"/>
    <mergeCell ref="A2:H2"/>
    <mergeCell ref="A3:H3"/>
    <mergeCell ref="A23:G23"/>
    <mergeCell ref="C4:H4"/>
    <mergeCell ref="G5:H5"/>
    <mergeCell ref="G6:H6"/>
    <mergeCell ref="G7:H7"/>
    <mergeCell ref="G8:H8"/>
    <mergeCell ref="G9:H9"/>
    <mergeCell ref="B10:F10"/>
    <mergeCell ref="G10:H10"/>
    <mergeCell ref="G11:H11"/>
    <mergeCell ref="G12:H12"/>
    <mergeCell ref="G13:H13"/>
    <mergeCell ref="A14:B14"/>
    <mergeCell ref="G14:H14"/>
    <mergeCell ref="G21:H21"/>
    <mergeCell ref="B22:F22"/>
    <mergeCell ref="G22:H22"/>
    <mergeCell ref="G15:H15"/>
    <mergeCell ref="G16:H16"/>
    <mergeCell ref="G17:H17"/>
    <mergeCell ref="G18:H18"/>
    <mergeCell ref="G19:H19"/>
    <mergeCell ref="G20:H20"/>
  </mergeCells>
  <pageMargins left="0.511811024" right="0.511811024" top="0.78740157499999996" bottom="0.78740157499999996" header="0.31496062000000002" footer="0.31496062000000002"/>
  <pageSetup paperSize="9" scale="72"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2104-345B-4C53-A6D4-F5323DD0F340}">
  <sheetPr>
    <pageSetUpPr fitToPage="1"/>
  </sheetPr>
  <dimension ref="A1:H12"/>
  <sheetViews>
    <sheetView showGridLines="0" zoomScale="90" zoomScaleNormal="90" workbookViewId="0">
      <selection activeCell="A2" sqref="A2:G2"/>
    </sheetView>
  </sheetViews>
  <sheetFormatPr defaultRowHeight="14.5"/>
  <cols>
    <col min="1" max="1" width="13.1796875" bestFit="1" customWidth="1"/>
    <col min="2" max="2" width="54.1796875" customWidth="1"/>
    <col min="5" max="5" width="17" bestFit="1" customWidth="1"/>
    <col min="7" max="7" width="9.54296875" bestFit="1" customWidth="1"/>
  </cols>
  <sheetData>
    <row r="1" spans="1:8" ht="62.5" customHeight="1">
      <c r="A1" s="483" t="s">
        <v>531</v>
      </c>
      <c r="B1" s="484"/>
      <c r="C1" s="484"/>
      <c r="D1" s="484"/>
      <c r="E1" s="484"/>
      <c r="F1" s="484"/>
      <c r="G1" s="485"/>
      <c r="H1" s="385"/>
    </row>
    <row r="2" spans="1:8">
      <c r="A2" s="407" t="s">
        <v>1093</v>
      </c>
      <c r="B2" s="408"/>
      <c r="C2" s="408"/>
      <c r="D2" s="408"/>
      <c r="E2" s="408"/>
      <c r="F2" s="408"/>
      <c r="G2" s="409"/>
      <c r="H2" s="385"/>
    </row>
    <row r="3" spans="1:8" ht="47.15" customHeight="1" thickBot="1">
      <c r="A3" s="486" t="s">
        <v>1092</v>
      </c>
      <c r="B3" s="487"/>
      <c r="C3" s="487"/>
      <c r="D3" s="487"/>
      <c r="E3" s="487"/>
      <c r="F3" s="487"/>
      <c r="G3" s="488"/>
      <c r="H3" s="386"/>
    </row>
    <row r="4" spans="1:8" ht="30.75" customHeight="1">
      <c r="A4" s="341" t="s">
        <v>977</v>
      </c>
      <c r="B4" s="495" t="s">
        <v>1023</v>
      </c>
      <c r="C4" s="495"/>
      <c r="D4" s="495"/>
      <c r="E4" s="495"/>
      <c r="F4" s="495"/>
      <c r="G4" s="495"/>
    </row>
    <row r="5" spans="1:8" ht="20.149999999999999" customHeight="1">
      <c r="A5" s="342" t="s">
        <v>626</v>
      </c>
      <c r="B5" s="342" t="s">
        <v>1010</v>
      </c>
      <c r="C5" s="342" t="s">
        <v>871</v>
      </c>
      <c r="D5" s="342" t="s">
        <v>629</v>
      </c>
      <c r="E5" s="342" t="s">
        <v>1009</v>
      </c>
      <c r="F5" s="493" t="s">
        <v>1008</v>
      </c>
      <c r="G5" s="493"/>
    </row>
    <row r="6" spans="1:8" ht="26.25" customHeight="1">
      <c r="A6" s="344" t="s">
        <v>1022</v>
      </c>
      <c r="B6" s="345" t="s">
        <v>1021</v>
      </c>
      <c r="C6" s="344" t="s">
        <v>979</v>
      </c>
      <c r="D6" s="351">
        <v>1</v>
      </c>
      <c r="E6" s="346">
        <v>7.34</v>
      </c>
      <c r="F6" s="479">
        <f>D6*E6</f>
        <v>7.34</v>
      </c>
      <c r="G6" s="479"/>
    </row>
    <row r="7" spans="1:8" ht="20.149999999999999" customHeight="1">
      <c r="A7" s="480" t="s">
        <v>617</v>
      </c>
      <c r="B7" s="480"/>
      <c r="C7" s="480"/>
      <c r="D7" s="480"/>
      <c r="E7" s="480"/>
      <c r="F7" s="481">
        <f>SUM(F6)</f>
        <v>7.34</v>
      </c>
      <c r="G7" s="481"/>
    </row>
    <row r="8" spans="1:8" ht="20.149999999999999" customHeight="1">
      <c r="A8" s="344">
        <v>8</v>
      </c>
      <c r="B8" s="345" t="s">
        <v>1007</v>
      </c>
      <c r="C8" s="344" t="s">
        <v>602</v>
      </c>
      <c r="D8" s="351">
        <v>0.16</v>
      </c>
      <c r="E8" s="346">
        <v>13.28</v>
      </c>
      <c r="F8" s="479">
        <f>D8*E8</f>
        <v>2.1248</v>
      </c>
      <c r="G8" s="479"/>
    </row>
    <row r="9" spans="1:8" ht="20.149999999999999" customHeight="1">
      <c r="A9" s="344">
        <v>12</v>
      </c>
      <c r="B9" s="345" t="s">
        <v>1006</v>
      </c>
      <c r="C9" s="344" t="s">
        <v>602</v>
      </c>
      <c r="D9" s="351">
        <v>0.16</v>
      </c>
      <c r="E9" s="346">
        <v>19.27</v>
      </c>
      <c r="F9" s="479">
        <f>D9*E9</f>
        <v>3.0832000000000002</v>
      </c>
      <c r="G9" s="479"/>
    </row>
    <row r="10" spans="1:8" ht="20.149999999999999" customHeight="1">
      <c r="A10" s="480" t="s">
        <v>617</v>
      </c>
      <c r="B10" s="480"/>
      <c r="C10" s="480"/>
      <c r="D10" s="480"/>
      <c r="E10" s="480"/>
      <c r="F10" s="481">
        <f>SUM(F8:G9)</f>
        <v>5.2080000000000002</v>
      </c>
      <c r="G10" s="481"/>
    </row>
    <row r="11" spans="1:8">
      <c r="A11" s="357"/>
      <c r="B11" s="357"/>
      <c r="C11" s="357"/>
      <c r="D11" s="357"/>
      <c r="E11" s="358" t="s">
        <v>617</v>
      </c>
      <c r="F11" s="496">
        <f>F10+F7</f>
        <v>12.548</v>
      </c>
      <c r="G11" s="496"/>
    </row>
    <row r="12" spans="1:8">
      <c r="A12" s="274" t="s">
        <v>1020</v>
      </c>
      <c r="B12" s="274"/>
      <c r="C12" s="274"/>
      <c r="D12" s="274"/>
      <c r="E12" s="274"/>
      <c r="F12" s="274"/>
      <c r="G12" s="274"/>
    </row>
  </sheetData>
  <mergeCells count="13">
    <mergeCell ref="A1:G1"/>
    <mergeCell ref="A2:G2"/>
    <mergeCell ref="A3:G3"/>
    <mergeCell ref="F9:G9"/>
    <mergeCell ref="A10:E10"/>
    <mergeCell ref="F10:G10"/>
    <mergeCell ref="F11:G11"/>
    <mergeCell ref="B4:G4"/>
    <mergeCell ref="F5:G5"/>
    <mergeCell ref="F6:G6"/>
    <mergeCell ref="A7:E7"/>
    <mergeCell ref="F7:G7"/>
    <mergeCell ref="F8:G8"/>
  </mergeCells>
  <pageMargins left="0.511811024" right="0.511811024" top="0.78740157499999996" bottom="0.78740157499999996" header="0.31496062000000002" footer="0.31496062000000002"/>
  <pageSetup paperSize="9" scale="77" fitToHeight="0"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62134-B358-4CB0-94BD-22F674CAB362}">
  <sheetPr>
    <pageSetUpPr fitToPage="1"/>
  </sheetPr>
  <dimension ref="A5:O42"/>
  <sheetViews>
    <sheetView showGridLines="0" topLeftCell="A10" zoomScale="90" zoomScaleNormal="90" workbookViewId="0">
      <selection activeCell="A40" sqref="A40:L40"/>
    </sheetView>
  </sheetViews>
  <sheetFormatPr defaultRowHeight="14.5"/>
  <cols>
    <col min="1" max="1" width="7.453125" customWidth="1"/>
    <col min="4" max="4" width="12.1796875" customWidth="1"/>
    <col min="5" max="5" width="10.81640625" customWidth="1"/>
  </cols>
  <sheetData>
    <row r="5" spans="1:10" ht="15.5">
      <c r="A5" s="497" t="s">
        <v>874</v>
      </c>
      <c r="B5" s="497"/>
      <c r="C5" s="497"/>
      <c r="D5" s="497"/>
      <c r="E5" s="497"/>
      <c r="F5" s="497"/>
      <c r="G5" s="497"/>
      <c r="H5" s="497"/>
      <c r="I5" s="497"/>
      <c r="J5" s="497"/>
    </row>
    <row r="7" spans="1:10" ht="21.75" customHeight="1">
      <c r="A7" s="498" t="s">
        <v>873</v>
      </c>
      <c r="B7" s="498"/>
      <c r="C7" s="498"/>
      <c r="D7" s="498"/>
      <c r="E7" s="498"/>
      <c r="F7" s="498"/>
      <c r="G7" s="498"/>
      <c r="H7" s="498"/>
      <c r="I7" s="498"/>
      <c r="J7" s="245"/>
    </row>
    <row r="8" spans="1:10" ht="30" customHeight="1">
      <c r="A8" s="360" t="s">
        <v>486</v>
      </c>
      <c r="B8" s="499" t="s">
        <v>852</v>
      </c>
      <c r="C8" s="499"/>
      <c r="D8" s="499"/>
      <c r="E8" s="499" t="s">
        <v>872</v>
      </c>
      <c r="F8" s="499"/>
      <c r="G8" s="360" t="s">
        <v>871</v>
      </c>
      <c r="H8" s="499" t="s">
        <v>870</v>
      </c>
      <c r="I8" s="499"/>
      <c r="J8" s="245"/>
    </row>
    <row r="9" spans="1:10" ht="30" customHeight="1">
      <c r="A9" s="361">
        <v>1</v>
      </c>
      <c r="B9" s="500" t="s">
        <v>848</v>
      </c>
      <c r="C9" s="500"/>
      <c r="D9" s="500"/>
      <c r="E9" s="501">
        <v>45231</v>
      </c>
      <c r="F9" s="500"/>
      <c r="G9" s="361" t="s">
        <v>869</v>
      </c>
      <c r="H9" s="502">
        <v>2.8357100000000002</v>
      </c>
      <c r="I9" s="502"/>
      <c r="J9" s="245"/>
    </row>
    <row r="10" spans="1:10" ht="15" customHeight="1">
      <c r="A10" s="361">
        <v>2</v>
      </c>
      <c r="B10" s="500" t="s">
        <v>847</v>
      </c>
      <c r="C10" s="500"/>
      <c r="D10" s="500"/>
      <c r="E10" s="501">
        <v>45231</v>
      </c>
      <c r="F10" s="500"/>
      <c r="G10" s="361" t="s">
        <v>869</v>
      </c>
      <c r="H10" s="502">
        <v>3.18431</v>
      </c>
      <c r="I10" s="502"/>
      <c r="J10" s="245"/>
    </row>
    <row r="11" spans="1:10" ht="15" customHeight="1">
      <c r="A11" s="361">
        <v>3</v>
      </c>
      <c r="B11" s="503" t="s">
        <v>846</v>
      </c>
      <c r="C11" s="503"/>
      <c r="D11" s="503"/>
      <c r="E11" s="501">
        <v>45231</v>
      </c>
      <c r="F11" s="500"/>
      <c r="G11" s="361" t="s">
        <v>869</v>
      </c>
      <c r="H11" s="502">
        <v>3.9694400000000001</v>
      </c>
      <c r="I11" s="502"/>
      <c r="J11" s="245"/>
    </row>
    <row r="12" spans="1:10">
      <c r="A12" s="247"/>
      <c r="B12" s="245"/>
      <c r="C12" s="245"/>
      <c r="D12" s="245"/>
      <c r="E12" s="245"/>
      <c r="F12" s="245"/>
      <c r="G12" s="245"/>
      <c r="H12" s="245"/>
      <c r="I12" s="245"/>
      <c r="J12" s="245"/>
    </row>
    <row r="13" spans="1:10" ht="15" customHeight="1">
      <c r="A13" s="504" t="s">
        <v>868</v>
      </c>
      <c r="B13" s="504"/>
      <c r="C13" s="504"/>
      <c r="D13" s="504"/>
      <c r="E13" s="504"/>
      <c r="F13" s="504"/>
      <c r="G13" s="504"/>
      <c r="H13" s="245"/>
      <c r="I13" s="245"/>
      <c r="J13" s="245"/>
    </row>
    <row r="14" spans="1:10" ht="15" customHeight="1">
      <c r="A14" s="504" t="s">
        <v>867</v>
      </c>
      <c r="B14" s="504"/>
      <c r="C14" s="504"/>
      <c r="D14" s="504"/>
      <c r="E14" s="504"/>
      <c r="F14" s="504"/>
      <c r="G14" s="504"/>
      <c r="H14" s="245"/>
      <c r="I14" s="245"/>
      <c r="J14" s="245"/>
    </row>
    <row r="15" spans="1:10">
      <c r="A15" s="504" t="s">
        <v>866</v>
      </c>
      <c r="B15" s="504"/>
      <c r="C15" s="504"/>
      <c r="D15" s="504"/>
      <c r="E15" s="504"/>
      <c r="F15" s="504"/>
      <c r="G15" s="504"/>
      <c r="H15" s="245"/>
      <c r="I15" s="245"/>
      <c r="J15" s="245"/>
    </row>
    <row r="16" spans="1:10">
      <c r="A16" s="505" t="s">
        <v>865</v>
      </c>
      <c r="B16" s="505"/>
      <c r="C16" s="505"/>
      <c r="D16" s="505"/>
      <c r="E16" s="505" t="s">
        <v>864</v>
      </c>
      <c r="F16" s="505"/>
      <c r="G16" s="505"/>
      <c r="H16" s="245"/>
      <c r="I16" s="245"/>
      <c r="J16" s="245"/>
    </row>
    <row r="17" spans="1:10">
      <c r="A17" s="362">
        <v>1</v>
      </c>
      <c r="B17" s="505" t="s">
        <v>863</v>
      </c>
      <c r="C17" s="505"/>
      <c r="D17" s="363"/>
      <c r="E17" s="506">
        <v>270.23700000000002</v>
      </c>
      <c r="F17" s="506"/>
      <c r="G17" s="506"/>
      <c r="H17" s="245"/>
      <c r="I17" s="245"/>
      <c r="J17" s="245"/>
    </row>
    <row r="18" spans="1:10">
      <c r="A18" s="362">
        <v>2</v>
      </c>
      <c r="B18" s="505" t="s">
        <v>862</v>
      </c>
      <c r="C18" s="505"/>
      <c r="D18" s="364">
        <v>45261</v>
      </c>
      <c r="E18" s="507">
        <v>559.69600000000003</v>
      </c>
      <c r="F18" s="507"/>
      <c r="G18" s="507"/>
      <c r="H18" s="245"/>
      <c r="I18" s="245"/>
      <c r="J18" s="245"/>
    </row>
    <row r="19" spans="1:10">
      <c r="A19" s="362">
        <v>3</v>
      </c>
      <c r="B19" s="505" t="s">
        <v>861</v>
      </c>
      <c r="C19" s="505"/>
      <c r="D19" s="365">
        <v>286</v>
      </c>
      <c r="E19" s="508"/>
      <c r="F19" s="508"/>
      <c r="G19" s="508"/>
      <c r="H19" s="245"/>
      <c r="I19" s="245"/>
      <c r="J19" s="245"/>
    </row>
    <row r="20" spans="1:10">
      <c r="A20" s="509" t="s">
        <v>860</v>
      </c>
      <c r="B20" s="509"/>
      <c r="C20" s="509"/>
      <c r="D20" s="509"/>
      <c r="E20" s="510">
        <f>((26.939+(0.253*D19))*(E18/E17))</f>
        <v>205.65701111246793</v>
      </c>
      <c r="F20" s="510"/>
      <c r="G20" s="510"/>
      <c r="H20" s="245"/>
      <c r="I20" s="245"/>
      <c r="J20" s="245"/>
    </row>
    <row r="21" spans="1:10">
      <c r="A21" s="366"/>
      <c r="B21" s="367"/>
      <c r="C21" s="367"/>
      <c r="D21" s="367"/>
      <c r="E21" s="368"/>
      <c r="F21" s="368"/>
      <c r="G21" s="368"/>
      <c r="H21" s="245"/>
      <c r="I21" s="245"/>
      <c r="J21" s="245"/>
    </row>
    <row r="22" spans="1:10" ht="15" customHeight="1">
      <c r="A22" s="498" t="s">
        <v>859</v>
      </c>
      <c r="B22" s="498"/>
      <c r="C22" s="498"/>
      <c r="D22" s="498"/>
      <c r="E22" s="498"/>
      <c r="F22" s="498"/>
      <c r="G22" s="498"/>
      <c r="H22" s="498"/>
      <c r="I22" s="498"/>
      <c r="J22" s="498"/>
    </row>
    <row r="23" spans="1:10" ht="28" customHeight="1">
      <c r="A23" s="360" t="s">
        <v>486</v>
      </c>
      <c r="B23" s="499" t="s">
        <v>852</v>
      </c>
      <c r="C23" s="499"/>
      <c r="D23" s="499"/>
      <c r="E23" s="360" t="s">
        <v>856</v>
      </c>
      <c r="F23" s="499" t="s">
        <v>855</v>
      </c>
      <c r="G23" s="499"/>
      <c r="H23" s="499"/>
      <c r="I23" s="499" t="s">
        <v>849</v>
      </c>
      <c r="J23" s="499"/>
    </row>
    <row r="24" spans="1:10" ht="35.15" customHeight="1">
      <c r="A24" s="361">
        <v>1</v>
      </c>
      <c r="B24" s="500" t="s">
        <v>848</v>
      </c>
      <c r="C24" s="500"/>
      <c r="D24" s="500"/>
      <c r="E24" s="369">
        <v>0.17</v>
      </c>
      <c r="F24" s="500" t="s">
        <v>858</v>
      </c>
      <c r="G24" s="500"/>
      <c r="H24" s="500"/>
      <c r="I24" s="511">
        <f>(H9*1000)/(1-E24)</f>
        <v>3416.5180722891569</v>
      </c>
      <c r="J24" s="511"/>
    </row>
    <row r="25" spans="1:10" ht="35.15" customHeight="1">
      <c r="A25" s="361">
        <v>2</v>
      </c>
      <c r="B25" s="500" t="s">
        <v>847</v>
      </c>
      <c r="C25" s="500"/>
      <c r="D25" s="500"/>
      <c r="E25" s="369">
        <v>0.17</v>
      </c>
      <c r="F25" s="500" t="s">
        <v>858</v>
      </c>
      <c r="G25" s="500"/>
      <c r="H25" s="500"/>
      <c r="I25" s="511">
        <f>(H10*1000)/(1-E25)</f>
        <v>3836.5180722891569</v>
      </c>
      <c r="J25" s="511"/>
    </row>
    <row r="26" spans="1:10" ht="35.15" customHeight="1">
      <c r="A26" s="361">
        <v>3</v>
      </c>
      <c r="B26" s="500" t="s">
        <v>846</v>
      </c>
      <c r="C26" s="500"/>
      <c r="D26" s="500"/>
      <c r="E26" s="369">
        <v>0.17</v>
      </c>
      <c r="F26" s="500" t="s">
        <v>858</v>
      </c>
      <c r="G26" s="500"/>
      <c r="H26" s="500"/>
      <c r="I26" s="511">
        <f>(H11*1000)/(1-E26)</f>
        <v>4782.4578313253014</v>
      </c>
      <c r="J26" s="511"/>
    </row>
    <row r="27" spans="1:10">
      <c r="A27" s="246"/>
      <c r="B27" s="245"/>
      <c r="C27" s="245"/>
      <c r="D27" s="245"/>
      <c r="E27" s="245"/>
      <c r="F27" s="245"/>
      <c r="G27" s="245"/>
      <c r="H27" s="245"/>
      <c r="I27" s="245"/>
      <c r="J27" s="245"/>
    </row>
    <row r="28" spans="1:10" ht="15" customHeight="1">
      <c r="A28" s="499" t="s">
        <v>857</v>
      </c>
      <c r="B28" s="499"/>
      <c r="C28" s="499"/>
      <c r="D28" s="499"/>
      <c r="E28" s="499"/>
      <c r="F28" s="499"/>
      <c r="G28" s="499"/>
      <c r="H28" s="499"/>
      <c r="I28" s="499"/>
      <c r="J28" s="499"/>
    </row>
    <row r="29" spans="1:10" ht="28" customHeight="1">
      <c r="A29" s="360" t="s">
        <v>486</v>
      </c>
      <c r="B29" s="499" t="s">
        <v>852</v>
      </c>
      <c r="C29" s="499"/>
      <c r="D29" s="499"/>
      <c r="E29" s="360" t="s">
        <v>856</v>
      </c>
      <c r="F29" s="499" t="s">
        <v>855</v>
      </c>
      <c r="G29" s="499"/>
      <c r="H29" s="499"/>
      <c r="I29" s="499" t="s">
        <v>849</v>
      </c>
      <c r="J29" s="499"/>
    </row>
    <row r="30" spans="1:10" ht="27.75" customHeight="1">
      <c r="A30" s="361">
        <v>1</v>
      </c>
      <c r="B30" s="500" t="s">
        <v>848</v>
      </c>
      <c r="C30" s="500"/>
      <c r="D30" s="500"/>
      <c r="E30" s="369">
        <v>0.1769</v>
      </c>
      <c r="F30" s="500" t="s">
        <v>854</v>
      </c>
      <c r="G30" s="500"/>
      <c r="H30" s="500"/>
      <c r="I30" s="511">
        <f>I24*(1+E30)</f>
        <v>4020.9001192771088</v>
      </c>
      <c r="J30" s="511"/>
    </row>
    <row r="31" spans="1:10" ht="15" customHeight="1">
      <c r="A31" s="361">
        <v>2</v>
      </c>
      <c r="B31" s="500" t="s">
        <v>847</v>
      </c>
      <c r="C31" s="500"/>
      <c r="D31" s="500"/>
      <c r="E31" s="369">
        <v>0.1769</v>
      </c>
      <c r="F31" s="500" t="s">
        <v>854</v>
      </c>
      <c r="G31" s="500"/>
      <c r="H31" s="500"/>
      <c r="I31" s="511">
        <f>I25*(1+E31)</f>
        <v>4515.1981192771091</v>
      </c>
      <c r="J31" s="511"/>
    </row>
    <row r="32" spans="1:10" ht="15" customHeight="1">
      <c r="A32" s="361">
        <v>3</v>
      </c>
      <c r="B32" s="500" t="s">
        <v>846</v>
      </c>
      <c r="C32" s="500"/>
      <c r="D32" s="500"/>
      <c r="E32" s="369">
        <v>0.1769</v>
      </c>
      <c r="F32" s="500" t="s">
        <v>854</v>
      </c>
      <c r="G32" s="500"/>
      <c r="H32" s="500"/>
      <c r="I32" s="511">
        <f>I26*(1+E32)</f>
        <v>5628.4746216867479</v>
      </c>
      <c r="J32" s="511"/>
    </row>
    <row r="33" spans="1:15">
      <c r="A33" s="245"/>
      <c r="B33" s="245"/>
      <c r="C33" s="245"/>
      <c r="D33" s="245"/>
      <c r="E33" s="245"/>
      <c r="F33" s="245"/>
      <c r="G33" s="245"/>
      <c r="H33" s="245"/>
      <c r="I33" s="245"/>
      <c r="J33" s="245"/>
    </row>
    <row r="34" spans="1:15" ht="15" customHeight="1">
      <c r="A34" s="498" t="s">
        <v>853</v>
      </c>
      <c r="B34" s="498"/>
      <c r="C34" s="498"/>
      <c r="D34" s="498"/>
      <c r="E34" s="498"/>
      <c r="F34" s="498"/>
      <c r="G34" s="498"/>
      <c r="H34" s="498"/>
      <c r="I34" s="498"/>
      <c r="J34" s="498"/>
    </row>
    <row r="35" spans="1:15" ht="51" customHeight="1">
      <c r="A35" s="360" t="s">
        <v>486</v>
      </c>
      <c r="B35" s="499" t="s">
        <v>852</v>
      </c>
      <c r="C35" s="499"/>
      <c r="D35" s="499"/>
      <c r="E35" s="360" t="s">
        <v>851</v>
      </c>
      <c r="F35" s="499" t="s">
        <v>850</v>
      </c>
      <c r="G35" s="499"/>
      <c r="H35" s="499"/>
      <c r="I35" s="499" t="s">
        <v>849</v>
      </c>
      <c r="J35" s="499"/>
    </row>
    <row r="36" spans="1:15" ht="28.5" customHeight="1">
      <c r="A36" s="361">
        <v>1</v>
      </c>
      <c r="B36" s="500" t="s">
        <v>848</v>
      </c>
      <c r="C36" s="500"/>
      <c r="D36" s="500"/>
      <c r="E36" s="370">
        <f>E20</f>
        <v>205.65701111246793</v>
      </c>
      <c r="F36" s="511">
        <f>I30</f>
        <v>4020.9001192771088</v>
      </c>
      <c r="G36" s="511"/>
      <c r="H36" s="511"/>
      <c r="I36" s="512">
        <f>E36+F36</f>
        <v>4226.5571303895767</v>
      </c>
      <c r="J36" s="512"/>
    </row>
    <row r="37" spans="1:15" ht="15" customHeight="1">
      <c r="A37" s="361">
        <v>2</v>
      </c>
      <c r="B37" s="500" t="s">
        <v>847</v>
      </c>
      <c r="C37" s="500"/>
      <c r="D37" s="500"/>
      <c r="E37" s="370">
        <f>E20</f>
        <v>205.65701111246793</v>
      </c>
      <c r="F37" s="511">
        <f>I31</f>
        <v>4515.1981192771091</v>
      </c>
      <c r="G37" s="511"/>
      <c r="H37" s="511"/>
      <c r="I37" s="515">
        <f>E37+F37</f>
        <v>4720.8551303895774</v>
      </c>
      <c r="J37" s="515"/>
    </row>
    <row r="38" spans="1:15" ht="15" customHeight="1">
      <c r="A38" s="361">
        <v>3</v>
      </c>
      <c r="B38" s="500" t="s">
        <v>846</v>
      </c>
      <c r="C38" s="500"/>
      <c r="D38" s="500"/>
      <c r="E38" s="370">
        <f>E20</f>
        <v>205.65701111246793</v>
      </c>
      <c r="F38" s="511">
        <f>I32</f>
        <v>5628.4746216867479</v>
      </c>
      <c r="G38" s="511"/>
      <c r="H38" s="511"/>
      <c r="I38" s="515">
        <f>E38+F38</f>
        <v>5834.1316327992163</v>
      </c>
      <c r="J38" s="515"/>
    </row>
    <row r="40" spans="1:15" ht="15.5">
      <c r="A40" s="513"/>
      <c r="B40" s="513"/>
      <c r="C40" s="513"/>
      <c r="D40" s="513"/>
      <c r="E40" s="513"/>
      <c r="F40" s="513"/>
      <c r="G40" s="513"/>
      <c r="H40" s="513"/>
      <c r="I40" s="513"/>
      <c r="J40" s="513"/>
      <c r="K40" s="244"/>
      <c r="L40" s="244"/>
      <c r="M40" s="244"/>
      <c r="N40" s="244"/>
      <c r="O40" s="244"/>
    </row>
    <row r="41" spans="1:15" ht="15.5">
      <c r="A41" s="514"/>
      <c r="B41" s="514"/>
      <c r="C41" s="514"/>
      <c r="D41" s="514"/>
      <c r="E41" s="514"/>
      <c r="F41" s="514"/>
      <c r="G41" s="514"/>
      <c r="H41" s="514"/>
      <c r="I41" s="514"/>
      <c r="J41" s="514"/>
      <c r="K41" s="243"/>
      <c r="L41" s="243"/>
      <c r="M41" s="243"/>
      <c r="N41" s="243"/>
      <c r="O41" s="243"/>
    </row>
    <row r="42" spans="1:15" ht="15.5">
      <c r="A42" s="514"/>
      <c r="B42" s="514"/>
      <c r="C42" s="514"/>
      <c r="D42" s="514"/>
      <c r="E42" s="514"/>
      <c r="F42" s="514"/>
      <c r="G42" s="514"/>
      <c r="H42" s="514"/>
      <c r="I42" s="514"/>
      <c r="J42" s="514"/>
      <c r="K42" s="243"/>
      <c r="L42" s="243"/>
      <c r="M42" s="243"/>
      <c r="N42" s="243"/>
      <c r="O42" s="243"/>
    </row>
  </sheetData>
  <mergeCells count="69">
    <mergeCell ref="A40:J40"/>
    <mergeCell ref="A41:J41"/>
    <mergeCell ref="A42:J42"/>
    <mergeCell ref="B37:D37"/>
    <mergeCell ref="F37:H37"/>
    <mergeCell ref="I37:J37"/>
    <mergeCell ref="B38:D38"/>
    <mergeCell ref="F38:H38"/>
    <mergeCell ref="I38:J38"/>
    <mergeCell ref="A34:J34"/>
    <mergeCell ref="B35:D35"/>
    <mergeCell ref="F35:H35"/>
    <mergeCell ref="I35:J35"/>
    <mergeCell ref="B36:D36"/>
    <mergeCell ref="F36:H36"/>
    <mergeCell ref="I36:J36"/>
    <mergeCell ref="B31:D31"/>
    <mergeCell ref="F31:H31"/>
    <mergeCell ref="I31:J31"/>
    <mergeCell ref="B32:D32"/>
    <mergeCell ref="F32:H32"/>
    <mergeCell ref="I32:J32"/>
    <mergeCell ref="A28:J28"/>
    <mergeCell ref="B29:D29"/>
    <mergeCell ref="F29:H29"/>
    <mergeCell ref="I29:J29"/>
    <mergeCell ref="B30:D30"/>
    <mergeCell ref="F30:H30"/>
    <mergeCell ref="I30:J30"/>
    <mergeCell ref="B25:D25"/>
    <mergeCell ref="F25:H25"/>
    <mergeCell ref="I25:J25"/>
    <mergeCell ref="B26:D26"/>
    <mergeCell ref="F26:H26"/>
    <mergeCell ref="I26:J26"/>
    <mergeCell ref="A22:J22"/>
    <mergeCell ref="B23:D23"/>
    <mergeCell ref="F23:H23"/>
    <mergeCell ref="I23:J23"/>
    <mergeCell ref="B24:D24"/>
    <mergeCell ref="F24:H24"/>
    <mergeCell ref="I24:J24"/>
    <mergeCell ref="B18:C18"/>
    <mergeCell ref="E18:G18"/>
    <mergeCell ref="B19:C19"/>
    <mergeCell ref="E19:G19"/>
    <mergeCell ref="A20:D20"/>
    <mergeCell ref="E20:G20"/>
    <mergeCell ref="A15:G15"/>
    <mergeCell ref="A16:D16"/>
    <mergeCell ref="E16:G16"/>
    <mergeCell ref="B17:C17"/>
    <mergeCell ref="E17:G17"/>
    <mergeCell ref="B11:D11"/>
    <mergeCell ref="E11:F11"/>
    <mergeCell ref="H11:I11"/>
    <mergeCell ref="A13:G13"/>
    <mergeCell ref="A14:G14"/>
    <mergeCell ref="B9:D9"/>
    <mergeCell ref="E9:F9"/>
    <mergeCell ref="H9:I9"/>
    <mergeCell ref="B10:D10"/>
    <mergeCell ref="E10:F10"/>
    <mergeCell ref="H10:I10"/>
    <mergeCell ref="A5:J5"/>
    <mergeCell ref="A7:I7"/>
    <mergeCell ref="B8:D8"/>
    <mergeCell ref="E8:F8"/>
    <mergeCell ref="H8:I8"/>
  </mergeCells>
  <printOptions horizontalCentered="1"/>
  <pageMargins left="0.51181102362204722" right="0.51181102362204722" top="0.39370078740157483" bottom="0.39370078740157483" header="0.31496062992125984" footer="0.31496062992125984"/>
  <pageSetup paperSize="9" fitToHeight="0" orientation="portrait" r:id="rId1"/>
  <drawing r:id="rId2"/>
  <legacyDrawing r:id="rId3"/>
  <oleObjects>
    <mc:AlternateContent xmlns:mc="http://schemas.openxmlformats.org/markup-compatibility/2006">
      <mc:Choice Requires="x14">
        <oleObject shapeId="9217" r:id="rId4">
          <objectPr defaultSize="0" autoPict="0" r:id="rId5">
            <anchor moveWithCells="1" sizeWithCells="1">
              <from>
                <xdr:col>7</xdr:col>
                <xdr:colOff>508000</xdr:colOff>
                <xdr:row>0</xdr:row>
                <xdr:rowOff>127000</xdr:rowOff>
              </from>
              <to>
                <xdr:col>9</xdr:col>
                <xdr:colOff>184150</xdr:colOff>
                <xdr:row>5</xdr:row>
                <xdr:rowOff>107950</xdr:rowOff>
              </to>
            </anchor>
          </objectPr>
        </oleObject>
      </mc:Choice>
      <mc:Fallback>
        <oleObject shapeId="9217"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501DC-6EF6-4C7E-B2F6-B81FDA078D29}">
  <sheetPr>
    <pageSetUpPr fitToPage="1"/>
  </sheetPr>
  <dimension ref="A1:DW95"/>
  <sheetViews>
    <sheetView showGridLines="0" defaultGridColor="0" topLeftCell="B1" colorId="23" zoomScale="70" zoomScaleNormal="70" zoomScaleSheetLayoutView="55" workbookViewId="0">
      <pane ySplit="4" topLeftCell="A85" activePane="bottomLeft" state="frozen"/>
      <selection activeCell="I40" sqref="I40:L40"/>
      <selection pane="bottomLeft" activeCell="G90" sqref="G90:I90"/>
    </sheetView>
  </sheetViews>
  <sheetFormatPr defaultRowHeight="13"/>
  <cols>
    <col min="1" max="1" width="15.54296875" style="7" customWidth="1"/>
    <col min="2" max="2" width="21.81640625" style="7" customWidth="1"/>
    <col min="3" max="3" width="16.7265625" style="7" customWidth="1"/>
    <col min="4" max="4" width="109.7265625" style="1" bestFit="1" customWidth="1"/>
    <col min="5" max="5" width="8.26953125" style="7" customWidth="1"/>
    <col min="6" max="6" width="11.81640625" style="194" customWidth="1"/>
    <col min="7" max="7" width="11.81640625" style="101" customWidth="1"/>
    <col min="8" max="8" width="8.1796875" style="101" customWidth="1"/>
    <col min="9" max="9" width="13.7265625" style="101" customWidth="1"/>
    <col min="10" max="10" width="11.7265625" style="1" customWidth="1"/>
    <col min="11" max="11" width="11" style="1" customWidth="1"/>
    <col min="12" max="12" width="14.81640625" style="1" bestFit="1" customWidth="1"/>
    <col min="13" max="13" width="15" style="1" bestFit="1" customWidth="1"/>
    <col min="14" max="14" width="12.26953125" style="1" bestFit="1" customWidth="1"/>
    <col min="15" max="15" width="12.54296875" style="1" bestFit="1" customWidth="1"/>
    <col min="16" max="256" width="9.1796875" style="1"/>
    <col min="257" max="257" width="15.54296875" style="1" customWidth="1"/>
    <col min="258" max="258" width="14" style="1" customWidth="1"/>
    <col min="259" max="259" width="16.7265625" style="1" customWidth="1"/>
    <col min="260" max="260" width="84.1796875" style="1" customWidth="1"/>
    <col min="261" max="261" width="8.26953125" style="1" customWidth="1"/>
    <col min="262" max="263" width="11.81640625" style="1" customWidth="1"/>
    <col min="264" max="264" width="8.1796875" style="1" customWidth="1"/>
    <col min="265" max="265" width="13.7265625" style="1" customWidth="1"/>
    <col min="266" max="266" width="11.7265625" style="1" customWidth="1"/>
    <col min="267" max="267" width="11" style="1" customWidth="1"/>
    <col min="268" max="268" width="14.81640625" style="1" bestFit="1" customWidth="1"/>
    <col min="269" max="269" width="15" style="1" bestFit="1" customWidth="1"/>
    <col min="270" max="270" width="12.26953125" style="1" bestFit="1" customWidth="1"/>
    <col min="271" max="271" width="12.54296875" style="1" bestFit="1" customWidth="1"/>
    <col min="272" max="512" width="9.1796875" style="1"/>
    <col min="513" max="513" width="15.54296875" style="1" customWidth="1"/>
    <col min="514" max="514" width="14" style="1" customWidth="1"/>
    <col min="515" max="515" width="16.7265625" style="1" customWidth="1"/>
    <col min="516" max="516" width="84.1796875" style="1" customWidth="1"/>
    <col min="517" max="517" width="8.26953125" style="1" customWidth="1"/>
    <col min="518" max="519" width="11.81640625" style="1" customWidth="1"/>
    <col min="520" max="520" width="8.1796875" style="1" customWidth="1"/>
    <col min="521" max="521" width="13.7265625" style="1" customWidth="1"/>
    <col min="522" max="522" width="11.7265625" style="1" customWidth="1"/>
    <col min="523" max="523" width="11" style="1" customWidth="1"/>
    <col min="524" max="524" width="14.81640625" style="1" bestFit="1" customWidth="1"/>
    <col min="525" max="525" width="15" style="1" bestFit="1" customWidth="1"/>
    <col min="526" max="526" width="12.26953125" style="1" bestFit="1" customWidth="1"/>
    <col min="527" max="527" width="12.54296875" style="1" bestFit="1" customWidth="1"/>
    <col min="528" max="768" width="9.1796875" style="1"/>
    <col min="769" max="769" width="15.54296875" style="1" customWidth="1"/>
    <col min="770" max="770" width="14" style="1" customWidth="1"/>
    <col min="771" max="771" width="16.7265625" style="1" customWidth="1"/>
    <col min="772" max="772" width="84.1796875" style="1" customWidth="1"/>
    <col min="773" max="773" width="8.26953125" style="1" customWidth="1"/>
    <col min="774" max="775" width="11.81640625" style="1" customWidth="1"/>
    <col min="776" max="776" width="8.1796875" style="1" customWidth="1"/>
    <col min="777" max="777" width="13.7265625" style="1" customWidth="1"/>
    <col min="778" max="778" width="11.7265625" style="1" customWidth="1"/>
    <col min="779" max="779" width="11" style="1" customWidth="1"/>
    <col min="780" max="780" width="14.81640625" style="1" bestFit="1" customWidth="1"/>
    <col min="781" max="781" width="15" style="1" bestFit="1" customWidth="1"/>
    <col min="782" max="782" width="12.26953125" style="1" bestFit="1" customWidth="1"/>
    <col min="783" max="783" width="12.54296875" style="1" bestFit="1" customWidth="1"/>
    <col min="784" max="1024" width="9.1796875" style="1"/>
    <col min="1025" max="1025" width="15.54296875" style="1" customWidth="1"/>
    <col min="1026" max="1026" width="14" style="1" customWidth="1"/>
    <col min="1027" max="1027" width="16.7265625" style="1" customWidth="1"/>
    <col min="1028" max="1028" width="84.1796875" style="1" customWidth="1"/>
    <col min="1029" max="1029" width="8.26953125" style="1" customWidth="1"/>
    <col min="1030" max="1031" width="11.81640625" style="1" customWidth="1"/>
    <col min="1032" max="1032" width="8.1796875" style="1" customWidth="1"/>
    <col min="1033" max="1033" width="13.7265625" style="1" customWidth="1"/>
    <col min="1034" max="1034" width="11.7265625" style="1" customWidth="1"/>
    <col min="1035" max="1035" width="11" style="1" customWidth="1"/>
    <col min="1036" max="1036" width="14.81640625" style="1" bestFit="1" customWidth="1"/>
    <col min="1037" max="1037" width="15" style="1" bestFit="1" customWidth="1"/>
    <col min="1038" max="1038" width="12.26953125" style="1" bestFit="1" customWidth="1"/>
    <col min="1039" max="1039" width="12.54296875" style="1" bestFit="1" customWidth="1"/>
    <col min="1040" max="1280" width="9.1796875" style="1"/>
    <col min="1281" max="1281" width="15.54296875" style="1" customWidth="1"/>
    <col min="1282" max="1282" width="14" style="1" customWidth="1"/>
    <col min="1283" max="1283" width="16.7265625" style="1" customWidth="1"/>
    <col min="1284" max="1284" width="84.1796875" style="1" customWidth="1"/>
    <col min="1285" max="1285" width="8.26953125" style="1" customWidth="1"/>
    <col min="1286" max="1287" width="11.81640625" style="1" customWidth="1"/>
    <col min="1288" max="1288" width="8.1796875" style="1" customWidth="1"/>
    <col min="1289" max="1289" width="13.7265625" style="1" customWidth="1"/>
    <col min="1290" max="1290" width="11.7265625" style="1" customWidth="1"/>
    <col min="1291" max="1291" width="11" style="1" customWidth="1"/>
    <col min="1292" max="1292" width="14.81640625" style="1" bestFit="1" customWidth="1"/>
    <col min="1293" max="1293" width="15" style="1" bestFit="1" customWidth="1"/>
    <col min="1294" max="1294" width="12.26953125" style="1" bestFit="1" customWidth="1"/>
    <col min="1295" max="1295" width="12.54296875" style="1" bestFit="1" customWidth="1"/>
    <col min="1296" max="1536" width="9.1796875" style="1"/>
    <col min="1537" max="1537" width="15.54296875" style="1" customWidth="1"/>
    <col min="1538" max="1538" width="14" style="1" customWidth="1"/>
    <col min="1539" max="1539" width="16.7265625" style="1" customWidth="1"/>
    <col min="1540" max="1540" width="84.1796875" style="1" customWidth="1"/>
    <col min="1541" max="1541" width="8.26953125" style="1" customWidth="1"/>
    <col min="1542" max="1543" width="11.81640625" style="1" customWidth="1"/>
    <col min="1544" max="1544" width="8.1796875" style="1" customWidth="1"/>
    <col min="1545" max="1545" width="13.7265625" style="1" customWidth="1"/>
    <col min="1546" max="1546" width="11.7265625" style="1" customWidth="1"/>
    <col min="1547" max="1547" width="11" style="1" customWidth="1"/>
    <col min="1548" max="1548" width="14.81640625" style="1" bestFit="1" customWidth="1"/>
    <col min="1549" max="1549" width="15" style="1" bestFit="1" customWidth="1"/>
    <col min="1550" max="1550" width="12.26953125" style="1" bestFit="1" customWidth="1"/>
    <col min="1551" max="1551" width="12.54296875" style="1" bestFit="1" customWidth="1"/>
    <col min="1552" max="1792" width="9.1796875" style="1"/>
    <col min="1793" max="1793" width="15.54296875" style="1" customWidth="1"/>
    <col min="1794" max="1794" width="14" style="1" customWidth="1"/>
    <col min="1795" max="1795" width="16.7265625" style="1" customWidth="1"/>
    <col min="1796" max="1796" width="84.1796875" style="1" customWidth="1"/>
    <col min="1797" max="1797" width="8.26953125" style="1" customWidth="1"/>
    <col min="1798" max="1799" width="11.81640625" style="1" customWidth="1"/>
    <col min="1800" max="1800" width="8.1796875" style="1" customWidth="1"/>
    <col min="1801" max="1801" width="13.7265625" style="1" customWidth="1"/>
    <col min="1802" max="1802" width="11.7265625" style="1" customWidth="1"/>
    <col min="1803" max="1803" width="11" style="1" customWidth="1"/>
    <col min="1804" max="1804" width="14.81640625" style="1" bestFit="1" customWidth="1"/>
    <col min="1805" max="1805" width="15" style="1" bestFit="1" customWidth="1"/>
    <col min="1806" max="1806" width="12.26953125" style="1" bestFit="1" customWidth="1"/>
    <col min="1807" max="1807" width="12.54296875" style="1" bestFit="1" customWidth="1"/>
    <col min="1808" max="2048" width="9.1796875" style="1"/>
    <col min="2049" max="2049" width="15.54296875" style="1" customWidth="1"/>
    <col min="2050" max="2050" width="14" style="1" customWidth="1"/>
    <col min="2051" max="2051" width="16.7265625" style="1" customWidth="1"/>
    <col min="2052" max="2052" width="84.1796875" style="1" customWidth="1"/>
    <col min="2053" max="2053" width="8.26953125" style="1" customWidth="1"/>
    <col min="2054" max="2055" width="11.81640625" style="1" customWidth="1"/>
    <col min="2056" max="2056" width="8.1796875" style="1" customWidth="1"/>
    <col min="2057" max="2057" width="13.7265625" style="1" customWidth="1"/>
    <col min="2058" max="2058" width="11.7265625" style="1" customWidth="1"/>
    <col min="2059" max="2059" width="11" style="1" customWidth="1"/>
    <col min="2060" max="2060" width="14.81640625" style="1" bestFit="1" customWidth="1"/>
    <col min="2061" max="2061" width="15" style="1" bestFit="1" customWidth="1"/>
    <col min="2062" max="2062" width="12.26953125" style="1" bestFit="1" customWidth="1"/>
    <col min="2063" max="2063" width="12.54296875" style="1" bestFit="1" customWidth="1"/>
    <col min="2064" max="2304" width="9.1796875" style="1"/>
    <col min="2305" max="2305" width="15.54296875" style="1" customWidth="1"/>
    <col min="2306" max="2306" width="14" style="1" customWidth="1"/>
    <col min="2307" max="2307" width="16.7265625" style="1" customWidth="1"/>
    <col min="2308" max="2308" width="84.1796875" style="1" customWidth="1"/>
    <col min="2309" max="2309" width="8.26953125" style="1" customWidth="1"/>
    <col min="2310" max="2311" width="11.81640625" style="1" customWidth="1"/>
    <col min="2312" max="2312" width="8.1796875" style="1" customWidth="1"/>
    <col min="2313" max="2313" width="13.7265625" style="1" customWidth="1"/>
    <col min="2314" max="2314" width="11.7265625" style="1" customWidth="1"/>
    <col min="2315" max="2315" width="11" style="1" customWidth="1"/>
    <col min="2316" max="2316" width="14.81640625" style="1" bestFit="1" customWidth="1"/>
    <col min="2317" max="2317" width="15" style="1" bestFit="1" customWidth="1"/>
    <col min="2318" max="2318" width="12.26953125" style="1" bestFit="1" customWidth="1"/>
    <col min="2319" max="2319" width="12.54296875" style="1" bestFit="1" customWidth="1"/>
    <col min="2320" max="2560" width="9.1796875" style="1"/>
    <col min="2561" max="2561" width="15.54296875" style="1" customWidth="1"/>
    <col min="2562" max="2562" width="14" style="1" customWidth="1"/>
    <col min="2563" max="2563" width="16.7265625" style="1" customWidth="1"/>
    <col min="2564" max="2564" width="84.1796875" style="1" customWidth="1"/>
    <col min="2565" max="2565" width="8.26953125" style="1" customWidth="1"/>
    <col min="2566" max="2567" width="11.81640625" style="1" customWidth="1"/>
    <col min="2568" max="2568" width="8.1796875" style="1" customWidth="1"/>
    <col min="2569" max="2569" width="13.7265625" style="1" customWidth="1"/>
    <col min="2570" max="2570" width="11.7265625" style="1" customWidth="1"/>
    <col min="2571" max="2571" width="11" style="1" customWidth="1"/>
    <col min="2572" max="2572" width="14.81640625" style="1" bestFit="1" customWidth="1"/>
    <col min="2573" max="2573" width="15" style="1" bestFit="1" customWidth="1"/>
    <col min="2574" max="2574" width="12.26953125" style="1" bestFit="1" customWidth="1"/>
    <col min="2575" max="2575" width="12.54296875" style="1" bestFit="1" customWidth="1"/>
    <col min="2576" max="2816" width="9.1796875" style="1"/>
    <col min="2817" max="2817" width="15.54296875" style="1" customWidth="1"/>
    <col min="2818" max="2818" width="14" style="1" customWidth="1"/>
    <col min="2819" max="2819" width="16.7265625" style="1" customWidth="1"/>
    <col min="2820" max="2820" width="84.1796875" style="1" customWidth="1"/>
    <col min="2821" max="2821" width="8.26953125" style="1" customWidth="1"/>
    <col min="2822" max="2823" width="11.81640625" style="1" customWidth="1"/>
    <col min="2824" max="2824" width="8.1796875" style="1" customWidth="1"/>
    <col min="2825" max="2825" width="13.7265625" style="1" customWidth="1"/>
    <col min="2826" max="2826" width="11.7265625" style="1" customWidth="1"/>
    <col min="2827" max="2827" width="11" style="1" customWidth="1"/>
    <col min="2828" max="2828" width="14.81640625" style="1" bestFit="1" customWidth="1"/>
    <col min="2829" max="2829" width="15" style="1" bestFit="1" customWidth="1"/>
    <col min="2830" max="2830" width="12.26953125" style="1" bestFit="1" customWidth="1"/>
    <col min="2831" max="2831" width="12.54296875" style="1" bestFit="1" customWidth="1"/>
    <col min="2832" max="3072" width="9.1796875" style="1"/>
    <col min="3073" max="3073" width="15.54296875" style="1" customWidth="1"/>
    <col min="3074" max="3074" width="14" style="1" customWidth="1"/>
    <col min="3075" max="3075" width="16.7265625" style="1" customWidth="1"/>
    <col min="3076" max="3076" width="84.1796875" style="1" customWidth="1"/>
    <col min="3077" max="3077" width="8.26953125" style="1" customWidth="1"/>
    <col min="3078" max="3079" width="11.81640625" style="1" customWidth="1"/>
    <col min="3080" max="3080" width="8.1796875" style="1" customWidth="1"/>
    <col min="3081" max="3081" width="13.7265625" style="1" customWidth="1"/>
    <col min="3082" max="3082" width="11.7265625" style="1" customWidth="1"/>
    <col min="3083" max="3083" width="11" style="1" customWidth="1"/>
    <col min="3084" max="3084" width="14.81640625" style="1" bestFit="1" customWidth="1"/>
    <col min="3085" max="3085" width="15" style="1" bestFit="1" customWidth="1"/>
    <col min="3086" max="3086" width="12.26953125" style="1" bestFit="1" customWidth="1"/>
    <col min="3087" max="3087" width="12.54296875" style="1" bestFit="1" customWidth="1"/>
    <col min="3088" max="3328" width="9.1796875" style="1"/>
    <col min="3329" max="3329" width="15.54296875" style="1" customWidth="1"/>
    <col min="3330" max="3330" width="14" style="1" customWidth="1"/>
    <col min="3331" max="3331" width="16.7265625" style="1" customWidth="1"/>
    <col min="3332" max="3332" width="84.1796875" style="1" customWidth="1"/>
    <col min="3333" max="3333" width="8.26953125" style="1" customWidth="1"/>
    <col min="3334" max="3335" width="11.81640625" style="1" customWidth="1"/>
    <col min="3336" max="3336" width="8.1796875" style="1" customWidth="1"/>
    <col min="3337" max="3337" width="13.7265625" style="1" customWidth="1"/>
    <col min="3338" max="3338" width="11.7265625" style="1" customWidth="1"/>
    <col min="3339" max="3339" width="11" style="1" customWidth="1"/>
    <col min="3340" max="3340" width="14.81640625" style="1" bestFit="1" customWidth="1"/>
    <col min="3341" max="3341" width="15" style="1" bestFit="1" customWidth="1"/>
    <col min="3342" max="3342" width="12.26953125" style="1" bestFit="1" customWidth="1"/>
    <col min="3343" max="3343" width="12.54296875" style="1" bestFit="1" customWidth="1"/>
    <col min="3344" max="3584" width="9.1796875" style="1"/>
    <col min="3585" max="3585" width="15.54296875" style="1" customWidth="1"/>
    <col min="3586" max="3586" width="14" style="1" customWidth="1"/>
    <col min="3587" max="3587" width="16.7265625" style="1" customWidth="1"/>
    <col min="3588" max="3588" width="84.1796875" style="1" customWidth="1"/>
    <col min="3589" max="3589" width="8.26953125" style="1" customWidth="1"/>
    <col min="3590" max="3591" width="11.81640625" style="1" customWidth="1"/>
    <col min="3592" max="3592" width="8.1796875" style="1" customWidth="1"/>
    <col min="3593" max="3593" width="13.7265625" style="1" customWidth="1"/>
    <col min="3594" max="3594" width="11.7265625" style="1" customWidth="1"/>
    <col min="3595" max="3595" width="11" style="1" customWidth="1"/>
    <col min="3596" max="3596" width="14.81640625" style="1" bestFit="1" customWidth="1"/>
    <col min="3597" max="3597" width="15" style="1" bestFit="1" customWidth="1"/>
    <col min="3598" max="3598" width="12.26953125" style="1" bestFit="1" customWidth="1"/>
    <col min="3599" max="3599" width="12.54296875" style="1" bestFit="1" customWidth="1"/>
    <col min="3600" max="3840" width="9.1796875" style="1"/>
    <col min="3841" max="3841" width="15.54296875" style="1" customWidth="1"/>
    <col min="3842" max="3842" width="14" style="1" customWidth="1"/>
    <col min="3843" max="3843" width="16.7265625" style="1" customWidth="1"/>
    <col min="3844" max="3844" width="84.1796875" style="1" customWidth="1"/>
    <col min="3845" max="3845" width="8.26953125" style="1" customWidth="1"/>
    <col min="3846" max="3847" width="11.81640625" style="1" customWidth="1"/>
    <col min="3848" max="3848" width="8.1796875" style="1" customWidth="1"/>
    <col min="3849" max="3849" width="13.7265625" style="1" customWidth="1"/>
    <col min="3850" max="3850" width="11.7265625" style="1" customWidth="1"/>
    <col min="3851" max="3851" width="11" style="1" customWidth="1"/>
    <col min="3852" max="3852" width="14.81640625" style="1" bestFit="1" customWidth="1"/>
    <col min="3853" max="3853" width="15" style="1" bestFit="1" customWidth="1"/>
    <col min="3854" max="3854" width="12.26953125" style="1" bestFit="1" customWidth="1"/>
    <col min="3855" max="3855" width="12.54296875" style="1" bestFit="1" customWidth="1"/>
    <col min="3856" max="4096" width="9.1796875" style="1"/>
    <col min="4097" max="4097" width="15.54296875" style="1" customWidth="1"/>
    <col min="4098" max="4098" width="14" style="1" customWidth="1"/>
    <col min="4099" max="4099" width="16.7265625" style="1" customWidth="1"/>
    <col min="4100" max="4100" width="84.1796875" style="1" customWidth="1"/>
    <col min="4101" max="4101" width="8.26953125" style="1" customWidth="1"/>
    <col min="4102" max="4103" width="11.81640625" style="1" customWidth="1"/>
    <col min="4104" max="4104" width="8.1796875" style="1" customWidth="1"/>
    <col min="4105" max="4105" width="13.7265625" style="1" customWidth="1"/>
    <col min="4106" max="4106" width="11.7265625" style="1" customWidth="1"/>
    <col min="4107" max="4107" width="11" style="1" customWidth="1"/>
    <col min="4108" max="4108" width="14.81640625" style="1" bestFit="1" customWidth="1"/>
    <col min="4109" max="4109" width="15" style="1" bestFit="1" customWidth="1"/>
    <col min="4110" max="4110" width="12.26953125" style="1" bestFit="1" customWidth="1"/>
    <col min="4111" max="4111" width="12.54296875" style="1" bestFit="1" customWidth="1"/>
    <col min="4112" max="4352" width="9.1796875" style="1"/>
    <col min="4353" max="4353" width="15.54296875" style="1" customWidth="1"/>
    <col min="4354" max="4354" width="14" style="1" customWidth="1"/>
    <col min="4355" max="4355" width="16.7265625" style="1" customWidth="1"/>
    <col min="4356" max="4356" width="84.1796875" style="1" customWidth="1"/>
    <col min="4357" max="4357" width="8.26953125" style="1" customWidth="1"/>
    <col min="4358" max="4359" width="11.81640625" style="1" customWidth="1"/>
    <col min="4360" max="4360" width="8.1796875" style="1" customWidth="1"/>
    <col min="4361" max="4361" width="13.7265625" style="1" customWidth="1"/>
    <col min="4362" max="4362" width="11.7265625" style="1" customWidth="1"/>
    <col min="4363" max="4363" width="11" style="1" customWidth="1"/>
    <col min="4364" max="4364" width="14.81640625" style="1" bestFit="1" customWidth="1"/>
    <col min="4365" max="4365" width="15" style="1" bestFit="1" customWidth="1"/>
    <col min="4366" max="4366" width="12.26953125" style="1" bestFit="1" customWidth="1"/>
    <col min="4367" max="4367" width="12.54296875" style="1" bestFit="1" customWidth="1"/>
    <col min="4368" max="4608" width="9.1796875" style="1"/>
    <col min="4609" max="4609" width="15.54296875" style="1" customWidth="1"/>
    <col min="4610" max="4610" width="14" style="1" customWidth="1"/>
    <col min="4611" max="4611" width="16.7265625" style="1" customWidth="1"/>
    <col min="4612" max="4612" width="84.1796875" style="1" customWidth="1"/>
    <col min="4613" max="4613" width="8.26953125" style="1" customWidth="1"/>
    <col min="4614" max="4615" width="11.81640625" style="1" customWidth="1"/>
    <col min="4616" max="4616" width="8.1796875" style="1" customWidth="1"/>
    <col min="4617" max="4617" width="13.7265625" style="1" customWidth="1"/>
    <col min="4618" max="4618" width="11.7265625" style="1" customWidth="1"/>
    <col min="4619" max="4619" width="11" style="1" customWidth="1"/>
    <col min="4620" max="4620" width="14.81640625" style="1" bestFit="1" customWidth="1"/>
    <col min="4621" max="4621" width="15" style="1" bestFit="1" customWidth="1"/>
    <col min="4622" max="4622" width="12.26953125" style="1" bestFit="1" customWidth="1"/>
    <col min="4623" max="4623" width="12.54296875" style="1" bestFit="1" customWidth="1"/>
    <col min="4624" max="4864" width="9.1796875" style="1"/>
    <col min="4865" max="4865" width="15.54296875" style="1" customWidth="1"/>
    <col min="4866" max="4866" width="14" style="1" customWidth="1"/>
    <col min="4867" max="4867" width="16.7265625" style="1" customWidth="1"/>
    <col min="4868" max="4868" width="84.1796875" style="1" customWidth="1"/>
    <col min="4869" max="4869" width="8.26953125" style="1" customWidth="1"/>
    <col min="4870" max="4871" width="11.81640625" style="1" customWidth="1"/>
    <col min="4872" max="4872" width="8.1796875" style="1" customWidth="1"/>
    <col min="4873" max="4873" width="13.7265625" style="1" customWidth="1"/>
    <col min="4874" max="4874" width="11.7265625" style="1" customWidth="1"/>
    <col min="4875" max="4875" width="11" style="1" customWidth="1"/>
    <col min="4876" max="4876" width="14.81640625" style="1" bestFit="1" customWidth="1"/>
    <col min="4877" max="4877" width="15" style="1" bestFit="1" customWidth="1"/>
    <col min="4878" max="4878" width="12.26953125" style="1" bestFit="1" customWidth="1"/>
    <col min="4879" max="4879" width="12.54296875" style="1" bestFit="1" customWidth="1"/>
    <col min="4880" max="5120" width="9.1796875" style="1"/>
    <col min="5121" max="5121" width="15.54296875" style="1" customWidth="1"/>
    <col min="5122" max="5122" width="14" style="1" customWidth="1"/>
    <col min="5123" max="5123" width="16.7265625" style="1" customWidth="1"/>
    <col min="5124" max="5124" width="84.1796875" style="1" customWidth="1"/>
    <col min="5125" max="5125" width="8.26953125" style="1" customWidth="1"/>
    <col min="5126" max="5127" width="11.81640625" style="1" customWidth="1"/>
    <col min="5128" max="5128" width="8.1796875" style="1" customWidth="1"/>
    <col min="5129" max="5129" width="13.7265625" style="1" customWidth="1"/>
    <col min="5130" max="5130" width="11.7265625" style="1" customWidth="1"/>
    <col min="5131" max="5131" width="11" style="1" customWidth="1"/>
    <col min="5132" max="5132" width="14.81640625" style="1" bestFit="1" customWidth="1"/>
    <col min="5133" max="5133" width="15" style="1" bestFit="1" customWidth="1"/>
    <col min="5134" max="5134" width="12.26953125" style="1" bestFit="1" customWidth="1"/>
    <col min="5135" max="5135" width="12.54296875" style="1" bestFit="1" customWidth="1"/>
    <col min="5136" max="5376" width="9.1796875" style="1"/>
    <col min="5377" max="5377" width="15.54296875" style="1" customWidth="1"/>
    <col min="5378" max="5378" width="14" style="1" customWidth="1"/>
    <col min="5379" max="5379" width="16.7265625" style="1" customWidth="1"/>
    <col min="5380" max="5380" width="84.1796875" style="1" customWidth="1"/>
    <col min="5381" max="5381" width="8.26953125" style="1" customWidth="1"/>
    <col min="5382" max="5383" width="11.81640625" style="1" customWidth="1"/>
    <col min="5384" max="5384" width="8.1796875" style="1" customWidth="1"/>
    <col min="5385" max="5385" width="13.7265625" style="1" customWidth="1"/>
    <col min="5386" max="5386" width="11.7265625" style="1" customWidth="1"/>
    <col min="5387" max="5387" width="11" style="1" customWidth="1"/>
    <col min="5388" max="5388" width="14.81640625" style="1" bestFit="1" customWidth="1"/>
    <col min="5389" max="5389" width="15" style="1" bestFit="1" customWidth="1"/>
    <col min="5390" max="5390" width="12.26953125" style="1" bestFit="1" customWidth="1"/>
    <col min="5391" max="5391" width="12.54296875" style="1" bestFit="1" customWidth="1"/>
    <col min="5392" max="5632" width="9.1796875" style="1"/>
    <col min="5633" max="5633" width="15.54296875" style="1" customWidth="1"/>
    <col min="5634" max="5634" width="14" style="1" customWidth="1"/>
    <col min="5635" max="5635" width="16.7265625" style="1" customWidth="1"/>
    <col min="5636" max="5636" width="84.1796875" style="1" customWidth="1"/>
    <col min="5637" max="5637" width="8.26953125" style="1" customWidth="1"/>
    <col min="5638" max="5639" width="11.81640625" style="1" customWidth="1"/>
    <col min="5640" max="5640" width="8.1796875" style="1" customWidth="1"/>
    <col min="5641" max="5641" width="13.7265625" style="1" customWidth="1"/>
    <col min="5642" max="5642" width="11.7265625" style="1" customWidth="1"/>
    <col min="5643" max="5643" width="11" style="1" customWidth="1"/>
    <col min="5644" max="5644" width="14.81640625" style="1" bestFit="1" customWidth="1"/>
    <col min="5645" max="5645" width="15" style="1" bestFit="1" customWidth="1"/>
    <col min="5646" max="5646" width="12.26953125" style="1" bestFit="1" customWidth="1"/>
    <col min="5647" max="5647" width="12.54296875" style="1" bestFit="1" customWidth="1"/>
    <col min="5648" max="5888" width="9.1796875" style="1"/>
    <col min="5889" max="5889" width="15.54296875" style="1" customWidth="1"/>
    <col min="5890" max="5890" width="14" style="1" customWidth="1"/>
    <col min="5891" max="5891" width="16.7265625" style="1" customWidth="1"/>
    <col min="5892" max="5892" width="84.1796875" style="1" customWidth="1"/>
    <col min="5893" max="5893" width="8.26953125" style="1" customWidth="1"/>
    <col min="5894" max="5895" width="11.81640625" style="1" customWidth="1"/>
    <col min="5896" max="5896" width="8.1796875" style="1" customWidth="1"/>
    <col min="5897" max="5897" width="13.7265625" style="1" customWidth="1"/>
    <col min="5898" max="5898" width="11.7265625" style="1" customWidth="1"/>
    <col min="5899" max="5899" width="11" style="1" customWidth="1"/>
    <col min="5900" max="5900" width="14.81640625" style="1" bestFit="1" customWidth="1"/>
    <col min="5901" max="5901" width="15" style="1" bestFit="1" customWidth="1"/>
    <col min="5902" max="5902" width="12.26953125" style="1" bestFit="1" customWidth="1"/>
    <col min="5903" max="5903" width="12.54296875" style="1" bestFit="1" customWidth="1"/>
    <col min="5904" max="6144" width="9.1796875" style="1"/>
    <col min="6145" max="6145" width="15.54296875" style="1" customWidth="1"/>
    <col min="6146" max="6146" width="14" style="1" customWidth="1"/>
    <col min="6147" max="6147" width="16.7265625" style="1" customWidth="1"/>
    <col min="6148" max="6148" width="84.1796875" style="1" customWidth="1"/>
    <col min="6149" max="6149" width="8.26953125" style="1" customWidth="1"/>
    <col min="6150" max="6151" width="11.81640625" style="1" customWidth="1"/>
    <col min="6152" max="6152" width="8.1796875" style="1" customWidth="1"/>
    <col min="6153" max="6153" width="13.7265625" style="1" customWidth="1"/>
    <col min="6154" max="6154" width="11.7265625" style="1" customWidth="1"/>
    <col min="6155" max="6155" width="11" style="1" customWidth="1"/>
    <col min="6156" max="6156" width="14.81640625" style="1" bestFit="1" customWidth="1"/>
    <col min="6157" max="6157" width="15" style="1" bestFit="1" customWidth="1"/>
    <col min="6158" max="6158" width="12.26953125" style="1" bestFit="1" customWidth="1"/>
    <col min="6159" max="6159" width="12.54296875" style="1" bestFit="1" customWidth="1"/>
    <col min="6160" max="6400" width="9.1796875" style="1"/>
    <col min="6401" max="6401" width="15.54296875" style="1" customWidth="1"/>
    <col min="6402" max="6402" width="14" style="1" customWidth="1"/>
    <col min="6403" max="6403" width="16.7265625" style="1" customWidth="1"/>
    <col min="6404" max="6404" width="84.1796875" style="1" customWidth="1"/>
    <col min="6405" max="6405" width="8.26953125" style="1" customWidth="1"/>
    <col min="6406" max="6407" width="11.81640625" style="1" customWidth="1"/>
    <col min="6408" max="6408" width="8.1796875" style="1" customWidth="1"/>
    <col min="6409" max="6409" width="13.7265625" style="1" customWidth="1"/>
    <col min="6410" max="6410" width="11.7265625" style="1" customWidth="1"/>
    <col min="6411" max="6411" width="11" style="1" customWidth="1"/>
    <col min="6412" max="6412" width="14.81640625" style="1" bestFit="1" customWidth="1"/>
    <col min="6413" max="6413" width="15" style="1" bestFit="1" customWidth="1"/>
    <col min="6414" max="6414" width="12.26953125" style="1" bestFit="1" customWidth="1"/>
    <col min="6415" max="6415" width="12.54296875" style="1" bestFit="1" customWidth="1"/>
    <col min="6416" max="6656" width="9.1796875" style="1"/>
    <col min="6657" max="6657" width="15.54296875" style="1" customWidth="1"/>
    <col min="6658" max="6658" width="14" style="1" customWidth="1"/>
    <col min="6659" max="6659" width="16.7265625" style="1" customWidth="1"/>
    <col min="6660" max="6660" width="84.1796875" style="1" customWidth="1"/>
    <col min="6661" max="6661" width="8.26953125" style="1" customWidth="1"/>
    <col min="6662" max="6663" width="11.81640625" style="1" customWidth="1"/>
    <col min="6664" max="6664" width="8.1796875" style="1" customWidth="1"/>
    <col min="6665" max="6665" width="13.7265625" style="1" customWidth="1"/>
    <col min="6666" max="6666" width="11.7265625" style="1" customWidth="1"/>
    <col min="6667" max="6667" width="11" style="1" customWidth="1"/>
    <col min="6668" max="6668" width="14.81640625" style="1" bestFit="1" customWidth="1"/>
    <col min="6669" max="6669" width="15" style="1" bestFit="1" customWidth="1"/>
    <col min="6670" max="6670" width="12.26953125" style="1" bestFit="1" customWidth="1"/>
    <col min="6671" max="6671" width="12.54296875" style="1" bestFit="1" customWidth="1"/>
    <col min="6672" max="6912" width="9.1796875" style="1"/>
    <col min="6913" max="6913" width="15.54296875" style="1" customWidth="1"/>
    <col min="6914" max="6914" width="14" style="1" customWidth="1"/>
    <col min="6915" max="6915" width="16.7265625" style="1" customWidth="1"/>
    <col min="6916" max="6916" width="84.1796875" style="1" customWidth="1"/>
    <col min="6917" max="6917" width="8.26953125" style="1" customWidth="1"/>
    <col min="6918" max="6919" width="11.81640625" style="1" customWidth="1"/>
    <col min="6920" max="6920" width="8.1796875" style="1" customWidth="1"/>
    <col min="6921" max="6921" width="13.7265625" style="1" customWidth="1"/>
    <col min="6922" max="6922" width="11.7265625" style="1" customWidth="1"/>
    <col min="6923" max="6923" width="11" style="1" customWidth="1"/>
    <col min="6924" max="6924" width="14.81640625" style="1" bestFit="1" customWidth="1"/>
    <col min="6925" max="6925" width="15" style="1" bestFit="1" customWidth="1"/>
    <col min="6926" max="6926" width="12.26953125" style="1" bestFit="1" customWidth="1"/>
    <col min="6927" max="6927" width="12.54296875" style="1" bestFit="1" customWidth="1"/>
    <col min="6928" max="7168" width="9.1796875" style="1"/>
    <col min="7169" max="7169" width="15.54296875" style="1" customWidth="1"/>
    <col min="7170" max="7170" width="14" style="1" customWidth="1"/>
    <col min="7171" max="7171" width="16.7265625" style="1" customWidth="1"/>
    <col min="7172" max="7172" width="84.1796875" style="1" customWidth="1"/>
    <col min="7173" max="7173" width="8.26953125" style="1" customWidth="1"/>
    <col min="7174" max="7175" width="11.81640625" style="1" customWidth="1"/>
    <col min="7176" max="7176" width="8.1796875" style="1" customWidth="1"/>
    <col min="7177" max="7177" width="13.7265625" style="1" customWidth="1"/>
    <col min="7178" max="7178" width="11.7265625" style="1" customWidth="1"/>
    <col min="7179" max="7179" width="11" style="1" customWidth="1"/>
    <col min="7180" max="7180" width="14.81640625" style="1" bestFit="1" customWidth="1"/>
    <col min="7181" max="7181" width="15" style="1" bestFit="1" customWidth="1"/>
    <col min="7182" max="7182" width="12.26953125" style="1" bestFit="1" customWidth="1"/>
    <col min="7183" max="7183" width="12.54296875" style="1" bestFit="1" customWidth="1"/>
    <col min="7184" max="7424" width="9.1796875" style="1"/>
    <col min="7425" max="7425" width="15.54296875" style="1" customWidth="1"/>
    <col min="7426" max="7426" width="14" style="1" customWidth="1"/>
    <col min="7427" max="7427" width="16.7265625" style="1" customWidth="1"/>
    <col min="7428" max="7428" width="84.1796875" style="1" customWidth="1"/>
    <col min="7429" max="7429" width="8.26953125" style="1" customWidth="1"/>
    <col min="7430" max="7431" width="11.81640625" style="1" customWidth="1"/>
    <col min="7432" max="7432" width="8.1796875" style="1" customWidth="1"/>
    <col min="7433" max="7433" width="13.7265625" style="1" customWidth="1"/>
    <col min="7434" max="7434" width="11.7265625" style="1" customWidth="1"/>
    <col min="7435" max="7435" width="11" style="1" customWidth="1"/>
    <col min="7436" max="7436" width="14.81640625" style="1" bestFit="1" customWidth="1"/>
    <col min="7437" max="7437" width="15" style="1" bestFit="1" customWidth="1"/>
    <col min="7438" max="7438" width="12.26953125" style="1" bestFit="1" customWidth="1"/>
    <col min="7439" max="7439" width="12.54296875" style="1" bestFit="1" customWidth="1"/>
    <col min="7440" max="7680" width="9.1796875" style="1"/>
    <col min="7681" max="7681" width="15.54296875" style="1" customWidth="1"/>
    <col min="7682" max="7682" width="14" style="1" customWidth="1"/>
    <col min="7683" max="7683" width="16.7265625" style="1" customWidth="1"/>
    <col min="7684" max="7684" width="84.1796875" style="1" customWidth="1"/>
    <col min="7685" max="7685" width="8.26953125" style="1" customWidth="1"/>
    <col min="7686" max="7687" width="11.81640625" style="1" customWidth="1"/>
    <col min="7688" max="7688" width="8.1796875" style="1" customWidth="1"/>
    <col min="7689" max="7689" width="13.7265625" style="1" customWidth="1"/>
    <col min="7690" max="7690" width="11.7265625" style="1" customWidth="1"/>
    <col min="7691" max="7691" width="11" style="1" customWidth="1"/>
    <col min="7692" max="7692" width="14.81640625" style="1" bestFit="1" customWidth="1"/>
    <col min="7693" max="7693" width="15" style="1" bestFit="1" customWidth="1"/>
    <col min="7694" max="7694" width="12.26953125" style="1" bestFit="1" customWidth="1"/>
    <col min="7695" max="7695" width="12.54296875" style="1" bestFit="1" customWidth="1"/>
    <col min="7696" max="7936" width="9.1796875" style="1"/>
    <col min="7937" max="7937" width="15.54296875" style="1" customWidth="1"/>
    <col min="7938" max="7938" width="14" style="1" customWidth="1"/>
    <col min="7939" max="7939" width="16.7265625" style="1" customWidth="1"/>
    <col min="7940" max="7940" width="84.1796875" style="1" customWidth="1"/>
    <col min="7941" max="7941" width="8.26953125" style="1" customWidth="1"/>
    <col min="7942" max="7943" width="11.81640625" style="1" customWidth="1"/>
    <col min="7944" max="7944" width="8.1796875" style="1" customWidth="1"/>
    <col min="7945" max="7945" width="13.7265625" style="1" customWidth="1"/>
    <col min="7946" max="7946" width="11.7265625" style="1" customWidth="1"/>
    <col min="7947" max="7947" width="11" style="1" customWidth="1"/>
    <col min="7948" max="7948" width="14.81640625" style="1" bestFit="1" customWidth="1"/>
    <col min="7949" max="7949" width="15" style="1" bestFit="1" customWidth="1"/>
    <col min="7950" max="7950" width="12.26953125" style="1" bestFit="1" customWidth="1"/>
    <col min="7951" max="7951" width="12.54296875" style="1" bestFit="1" customWidth="1"/>
    <col min="7952" max="8192" width="9.1796875" style="1"/>
    <col min="8193" max="8193" width="15.54296875" style="1" customWidth="1"/>
    <col min="8194" max="8194" width="14" style="1" customWidth="1"/>
    <col min="8195" max="8195" width="16.7265625" style="1" customWidth="1"/>
    <col min="8196" max="8196" width="84.1796875" style="1" customWidth="1"/>
    <col min="8197" max="8197" width="8.26953125" style="1" customWidth="1"/>
    <col min="8198" max="8199" width="11.81640625" style="1" customWidth="1"/>
    <col min="8200" max="8200" width="8.1796875" style="1" customWidth="1"/>
    <col min="8201" max="8201" width="13.7265625" style="1" customWidth="1"/>
    <col min="8202" max="8202" width="11.7265625" style="1" customWidth="1"/>
    <col min="8203" max="8203" width="11" style="1" customWidth="1"/>
    <col min="8204" max="8204" width="14.81640625" style="1" bestFit="1" customWidth="1"/>
    <col min="8205" max="8205" width="15" style="1" bestFit="1" customWidth="1"/>
    <col min="8206" max="8206" width="12.26953125" style="1" bestFit="1" customWidth="1"/>
    <col min="8207" max="8207" width="12.54296875" style="1" bestFit="1" customWidth="1"/>
    <col min="8208" max="8448" width="9.1796875" style="1"/>
    <col min="8449" max="8449" width="15.54296875" style="1" customWidth="1"/>
    <col min="8450" max="8450" width="14" style="1" customWidth="1"/>
    <col min="8451" max="8451" width="16.7265625" style="1" customWidth="1"/>
    <col min="8452" max="8452" width="84.1796875" style="1" customWidth="1"/>
    <col min="8453" max="8453" width="8.26953125" style="1" customWidth="1"/>
    <col min="8454" max="8455" width="11.81640625" style="1" customWidth="1"/>
    <col min="8456" max="8456" width="8.1796875" style="1" customWidth="1"/>
    <col min="8457" max="8457" width="13.7265625" style="1" customWidth="1"/>
    <col min="8458" max="8458" width="11.7265625" style="1" customWidth="1"/>
    <col min="8459" max="8459" width="11" style="1" customWidth="1"/>
    <col min="8460" max="8460" width="14.81640625" style="1" bestFit="1" customWidth="1"/>
    <col min="8461" max="8461" width="15" style="1" bestFit="1" customWidth="1"/>
    <col min="8462" max="8462" width="12.26953125" style="1" bestFit="1" customWidth="1"/>
    <col min="8463" max="8463" width="12.54296875" style="1" bestFit="1" customWidth="1"/>
    <col min="8464" max="8704" width="9.1796875" style="1"/>
    <col min="8705" max="8705" width="15.54296875" style="1" customWidth="1"/>
    <col min="8706" max="8706" width="14" style="1" customWidth="1"/>
    <col min="8707" max="8707" width="16.7265625" style="1" customWidth="1"/>
    <col min="8708" max="8708" width="84.1796875" style="1" customWidth="1"/>
    <col min="8709" max="8709" width="8.26953125" style="1" customWidth="1"/>
    <col min="8710" max="8711" width="11.81640625" style="1" customWidth="1"/>
    <col min="8712" max="8712" width="8.1796875" style="1" customWidth="1"/>
    <col min="8713" max="8713" width="13.7265625" style="1" customWidth="1"/>
    <col min="8714" max="8714" width="11.7265625" style="1" customWidth="1"/>
    <col min="8715" max="8715" width="11" style="1" customWidth="1"/>
    <col min="8716" max="8716" width="14.81640625" style="1" bestFit="1" customWidth="1"/>
    <col min="8717" max="8717" width="15" style="1" bestFit="1" customWidth="1"/>
    <col min="8718" max="8718" width="12.26953125" style="1" bestFit="1" customWidth="1"/>
    <col min="8719" max="8719" width="12.54296875" style="1" bestFit="1" customWidth="1"/>
    <col min="8720" max="8960" width="9.1796875" style="1"/>
    <col min="8961" max="8961" width="15.54296875" style="1" customWidth="1"/>
    <col min="8962" max="8962" width="14" style="1" customWidth="1"/>
    <col min="8963" max="8963" width="16.7265625" style="1" customWidth="1"/>
    <col min="8964" max="8964" width="84.1796875" style="1" customWidth="1"/>
    <col min="8965" max="8965" width="8.26953125" style="1" customWidth="1"/>
    <col min="8966" max="8967" width="11.81640625" style="1" customWidth="1"/>
    <col min="8968" max="8968" width="8.1796875" style="1" customWidth="1"/>
    <col min="8969" max="8969" width="13.7265625" style="1" customWidth="1"/>
    <col min="8970" max="8970" width="11.7265625" style="1" customWidth="1"/>
    <col min="8971" max="8971" width="11" style="1" customWidth="1"/>
    <col min="8972" max="8972" width="14.81640625" style="1" bestFit="1" customWidth="1"/>
    <col min="8973" max="8973" width="15" style="1" bestFit="1" customWidth="1"/>
    <col min="8974" max="8974" width="12.26953125" style="1" bestFit="1" customWidth="1"/>
    <col min="8975" max="8975" width="12.54296875" style="1" bestFit="1" customWidth="1"/>
    <col min="8976" max="9216" width="9.1796875" style="1"/>
    <col min="9217" max="9217" width="15.54296875" style="1" customWidth="1"/>
    <col min="9218" max="9218" width="14" style="1" customWidth="1"/>
    <col min="9219" max="9219" width="16.7265625" style="1" customWidth="1"/>
    <col min="9220" max="9220" width="84.1796875" style="1" customWidth="1"/>
    <col min="9221" max="9221" width="8.26953125" style="1" customWidth="1"/>
    <col min="9222" max="9223" width="11.81640625" style="1" customWidth="1"/>
    <col min="9224" max="9224" width="8.1796875" style="1" customWidth="1"/>
    <col min="9225" max="9225" width="13.7265625" style="1" customWidth="1"/>
    <col min="9226" max="9226" width="11.7265625" style="1" customWidth="1"/>
    <col min="9227" max="9227" width="11" style="1" customWidth="1"/>
    <col min="9228" max="9228" width="14.81640625" style="1" bestFit="1" customWidth="1"/>
    <col min="9229" max="9229" width="15" style="1" bestFit="1" customWidth="1"/>
    <col min="9230" max="9230" width="12.26953125" style="1" bestFit="1" customWidth="1"/>
    <col min="9231" max="9231" width="12.54296875" style="1" bestFit="1" customWidth="1"/>
    <col min="9232" max="9472" width="9.1796875" style="1"/>
    <col min="9473" max="9473" width="15.54296875" style="1" customWidth="1"/>
    <col min="9474" max="9474" width="14" style="1" customWidth="1"/>
    <col min="9475" max="9475" width="16.7265625" style="1" customWidth="1"/>
    <col min="9476" max="9476" width="84.1796875" style="1" customWidth="1"/>
    <col min="9477" max="9477" width="8.26953125" style="1" customWidth="1"/>
    <col min="9478" max="9479" width="11.81640625" style="1" customWidth="1"/>
    <col min="9480" max="9480" width="8.1796875" style="1" customWidth="1"/>
    <col min="9481" max="9481" width="13.7265625" style="1" customWidth="1"/>
    <col min="9482" max="9482" width="11.7265625" style="1" customWidth="1"/>
    <col min="9483" max="9483" width="11" style="1" customWidth="1"/>
    <col min="9484" max="9484" width="14.81640625" style="1" bestFit="1" customWidth="1"/>
    <col min="9485" max="9485" width="15" style="1" bestFit="1" customWidth="1"/>
    <col min="9486" max="9486" width="12.26953125" style="1" bestFit="1" customWidth="1"/>
    <col min="9487" max="9487" width="12.54296875" style="1" bestFit="1" customWidth="1"/>
    <col min="9488" max="9728" width="9.1796875" style="1"/>
    <col min="9729" max="9729" width="15.54296875" style="1" customWidth="1"/>
    <col min="9730" max="9730" width="14" style="1" customWidth="1"/>
    <col min="9731" max="9731" width="16.7265625" style="1" customWidth="1"/>
    <col min="9732" max="9732" width="84.1796875" style="1" customWidth="1"/>
    <col min="9733" max="9733" width="8.26953125" style="1" customWidth="1"/>
    <col min="9734" max="9735" width="11.81640625" style="1" customWidth="1"/>
    <col min="9736" max="9736" width="8.1796875" style="1" customWidth="1"/>
    <col min="9737" max="9737" width="13.7265625" style="1" customWidth="1"/>
    <col min="9738" max="9738" width="11.7265625" style="1" customWidth="1"/>
    <col min="9739" max="9739" width="11" style="1" customWidth="1"/>
    <col min="9740" max="9740" width="14.81640625" style="1" bestFit="1" customWidth="1"/>
    <col min="9741" max="9741" width="15" style="1" bestFit="1" customWidth="1"/>
    <col min="9742" max="9742" width="12.26953125" style="1" bestFit="1" customWidth="1"/>
    <col min="9743" max="9743" width="12.54296875" style="1" bestFit="1" customWidth="1"/>
    <col min="9744" max="9984" width="9.1796875" style="1"/>
    <col min="9985" max="9985" width="15.54296875" style="1" customWidth="1"/>
    <col min="9986" max="9986" width="14" style="1" customWidth="1"/>
    <col min="9987" max="9987" width="16.7265625" style="1" customWidth="1"/>
    <col min="9988" max="9988" width="84.1796875" style="1" customWidth="1"/>
    <col min="9989" max="9989" width="8.26953125" style="1" customWidth="1"/>
    <col min="9990" max="9991" width="11.81640625" style="1" customWidth="1"/>
    <col min="9992" max="9992" width="8.1796875" style="1" customWidth="1"/>
    <col min="9993" max="9993" width="13.7265625" style="1" customWidth="1"/>
    <col min="9994" max="9994" width="11.7265625" style="1" customWidth="1"/>
    <col min="9995" max="9995" width="11" style="1" customWidth="1"/>
    <col min="9996" max="9996" width="14.81640625" style="1" bestFit="1" customWidth="1"/>
    <col min="9997" max="9997" width="15" style="1" bestFit="1" customWidth="1"/>
    <col min="9998" max="9998" width="12.26953125" style="1" bestFit="1" customWidth="1"/>
    <col min="9999" max="9999" width="12.54296875" style="1" bestFit="1" customWidth="1"/>
    <col min="10000" max="10240" width="9.1796875" style="1"/>
    <col min="10241" max="10241" width="15.54296875" style="1" customWidth="1"/>
    <col min="10242" max="10242" width="14" style="1" customWidth="1"/>
    <col min="10243" max="10243" width="16.7265625" style="1" customWidth="1"/>
    <col min="10244" max="10244" width="84.1796875" style="1" customWidth="1"/>
    <col min="10245" max="10245" width="8.26953125" style="1" customWidth="1"/>
    <col min="10246" max="10247" width="11.81640625" style="1" customWidth="1"/>
    <col min="10248" max="10248" width="8.1796875" style="1" customWidth="1"/>
    <col min="10249" max="10249" width="13.7265625" style="1" customWidth="1"/>
    <col min="10250" max="10250" width="11.7265625" style="1" customWidth="1"/>
    <col min="10251" max="10251" width="11" style="1" customWidth="1"/>
    <col min="10252" max="10252" width="14.81640625" style="1" bestFit="1" customWidth="1"/>
    <col min="10253" max="10253" width="15" style="1" bestFit="1" customWidth="1"/>
    <col min="10254" max="10254" width="12.26953125" style="1" bestFit="1" customWidth="1"/>
    <col min="10255" max="10255" width="12.54296875" style="1" bestFit="1" customWidth="1"/>
    <col min="10256" max="10496" width="9.1796875" style="1"/>
    <col min="10497" max="10497" width="15.54296875" style="1" customWidth="1"/>
    <col min="10498" max="10498" width="14" style="1" customWidth="1"/>
    <col min="10499" max="10499" width="16.7265625" style="1" customWidth="1"/>
    <col min="10500" max="10500" width="84.1796875" style="1" customWidth="1"/>
    <col min="10501" max="10501" width="8.26953125" style="1" customWidth="1"/>
    <col min="10502" max="10503" width="11.81640625" style="1" customWidth="1"/>
    <col min="10504" max="10504" width="8.1796875" style="1" customWidth="1"/>
    <col min="10505" max="10505" width="13.7265625" style="1" customWidth="1"/>
    <col min="10506" max="10506" width="11.7265625" style="1" customWidth="1"/>
    <col min="10507" max="10507" width="11" style="1" customWidth="1"/>
    <col min="10508" max="10508" width="14.81640625" style="1" bestFit="1" customWidth="1"/>
    <col min="10509" max="10509" width="15" style="1" bestFit="1" customWidth="1"/>
    <col min="10510" max="10510" width="12.26953125" style="1" bestFit="1" customWidth="1"/>
    <col min="10511" max="10511" width="12.54296875" style="1" bestFit="1" customWidth="1"/>
    <col min="10512" max="10752" width="9.1796875" style="1"/>
    <col min="10753" max="10753" width="15.54296875" style="1" customWidth="1"/>
    <col min="10754" max="10754" width="14" style="1" customWidth="1"/>
    <col min="10755" max="10755" width="16.7265625" style="1" customWidth="1"/>
    <col min="10756" max="10756" width="84.1796875" style="1" customWidth="1"/>
    <col min="10757" max="10757" width="8.26953125" style="1" customWidth="1"/>
    <col min="10758" max="10759" width="11.81640625" style="1" customWidth="1"/>
    <col min="10760" max="10760" width="8.1796875" style="1" customWidth="1"/>
    <col min="10761" max="10761" width="13.7265625" style="1" customWidth="1"/>
    <col min="10762" max="10762" width="11.7265625" style="1" customWidth="1"/>
    <col min="10763" max="10763" width="11" style="1" customWidth="1"/>
    <col min="10764" max="10764" width="14.81640625" style="1" bestFit="1" customWidth="1"/>
    <col min="10765" max="10765" width="15" style="1" bestFit="1" customWidth="1"/>
    <col min="10766" max="10766" width="12.26953125" style="1" bestFit="1" customWidth="1"/>
    <col min="10767" max="10767" width="12.54296875" style="1" bestFit="1" customWidth="1"/>
    <col min="10768" max="11008" width="9.1796875" style="1"/>
    <col min="11009" max="11009" width="15.54296875" style="1" customWidth="1"/>
    <col min="11010" max="11010" width="14" style="1" customWidth="1"/>
    <col min="11011" max="11011" width="16.7265625" style="1" customWidth="1"/>
    <col min="11012" max="11012" width="84.1796875" style="1" customWidth="1"/>
    <col min="11013" max="11013" width="8.26953125" style="1" customWidth="1"/>
    <col min="11014" max="11015" width="11.81640625" style="1" customWidth="1"/>
    <col min="11016" max="11016" width="8.1796875" style="1" customWidth="1"/>
    <col min="11017" max="11017" width="13.7265625" style="1" customWidth="1"/>
    <col min="11018" max="11018" width="11.7265625" style="1" customWidth="1"/>
    <col min="11019" max="11019" width="11" style="1" customWidth="1"/>
    <col min="11020" max="11020" width="14.81640625" style="1" bestFit="1" customWidth="1"/>
    <col min="11021" max="11021" width="15" style="1" bestFit="1" customWidth="1"/>
    <col min="11022" max="11022" width="12.26953125" style="1" bestFit="1" customWidth="1"/>
    <col min="11023" max="11023" width="12.54296875" style="1" bestFit="1" customWidth="1"/>
    <col min="11024" max="11264" width="9.1796875" style="1"/>
    <col min="11265" max="11265" width="15.54296875" style="1" customWidth="1"/>
    <col min="11266" max="11266" width="14" style="1" customWidth="1"/>
    <col min="11267" max="11267" width="16.7265625" style="1" customWidth="1"/>
    <col min="11268" max="11268" width="84.1796875" style="1" customWidth="1"/>
    <col min="11269" max="11269" width="8.26953125" style="1" customWidth="1"/>
    <col min="11270" max="11271" width="11.81640625" style="1" customWidth="1"/>
    <col min="11272" max="11272" width="8.1796875" style="1" customWidth="1"/>
    <col min="11273" max="11273" width="13.7265625" style="1" customWidth="1"/>
    <col min="11274" max="11274" width="11.7265625" style="1" customWidth="1"/>
    <col min="11275" max="11275" width="11" style="1" customWidth="1"/>
    <col min="11276" max="11276" width="14.81640625" style="1" bestFit="1" customWidth="1"/>
    <col min="11277" max="11277" width="15" style="1" bestFit="1" customWidth="1"/>
    <col min="11278" max="11278" width="12.26953125" style="1" bestFit="1" customWidth="1"/>
    <col min="11279" max="11279" width="12.54296875" style="1" bestFit="1" customWidth="1"/>
    <col min="11280" max="11520" width="9.1796875" style="1"/>
    <col min="11521" max="11521" width="15.54296875" style="1" customWidth="1"/>
    <col min="11522" max="11522" width="14" style="1" customWidth="1"/>
    <col min="11523" max="11523" width="16.7265625" style="1" customWidth="1"/>
    <col min="11524" max="11524" width="84.1796875" style="1" customWidth="1"/>
    <col min="11525" max="11525" width="8.26953125" style="1" customWidth="1"/>
    <col min="11526" max="11527" width="11.81640625" style="1" customWidth="1"/>
    <col min="11528" max="11528" width="8.1796875" style="1" customWidth="1"/>
    <col min="11529" max="11529" width="13.7265625" style="1" customWidth="1"/>
    <col min="11530" max="11530" width="11.7265625" style="1" customWidth="1"/>
    <col min="11531" max="11531" width="11" style="1" customWidth="1"/>
    <col min="11532" max="11532" width="14.81640625" style="1" bestFit="1" customWidth="1"/>
    <col min="11533" max="11533" width="15" style="1" bestFit="1" customWidth="1"/>
    <col min="11534" max="11534" width="12.26953125" style="1" bestFit="1" customWidth="1"/>
    <col min="11535" max="11535" width="12.54296875" style="1" bestFit="1" customWidth="1"/>
    <col min="11536" max="11776" width="9.1796875" style="1"/>
    <col min="11777" max="11777" width="15.54296875" style="1" customWidth="1"/>
    <col min="11778" max="11778" width="14" style="1" customWidth="1"/>
    <col min="11779" max="11779" width="16.7265625" style="1" customWidth="1"/>
    <col min="11780" max="11780" width="84.1796875" style="1" customWidth="1"/>
    <col min="11781" max="11781" width="8.26953125" style="1" customWidth="1"/>
    <col min="11782" max="11783" width="11.81640625" style="1" customWidth="1"/>
    <col min="11784" max="11784" width="8.1796875" style="1" customWidth="1"/>
    <col min="11785" max="11785" width="13.7265625" style="1" customWidth="1"/>
    <col min="11786" max="11786" width="11.7265625" style="1" customWidth="1"/>
    <col min="11787" max="11787" width="11" style="1" customWidth="1"/>
    <col min="11788" max="11788" width="14.81640625" style="1" bestFit="1" customWidth="1"/>
    <col min="11789" max="11789" width="15" style="1" bestFit="1" customWidth="1"/>
    <col min="11790" max="11790" width="12.26953125" style="1" bestFit="1" customWidth="1"/>
    <col min="11791" max="11791" width="12.54296875" style="1" bestFit="1" customWidth="1"/>
    <col min="11792" max="12032" width="9.1796875" style="1"/>
    <col min="12033" max="12033" width="15.54296875" style="1" customWidth="1"/>
    <col min="12034" max="12034" width="14" style="1" customWidth="1"/>
    <col min="12035" max="12035" width="16.7265625" style="1" customWidth="1"/>
    <col min="12036" max="12036" width="84.1796875" style="1" customWidth="1"/>
    <col min="12037" max="12037" width="8.26953125" style="1" customWidth="1"/>
    <col min="12038" max="12039" width="11.81640625" style="1" customWidth="1"/>
    <col min="12040" max="12040" width="8.1796875" style="1" customWidth="1"/>
    <col min="12041" max="12041" width="13.7265625" style="1" customWidth="1"/>
    <col min="12042" max="12042" width="11.7265625" style="1" customWidth="1"/>
    <col min="12043" max="12043" width="11" style="1" customWidth="1"/>
    <col min="12044" max="12044" width="14.81640625" style="1" bestFit="1" customWidth="1"/>
    <col min="12045" max="12045" width="15" style="1" bestFit="1" customWidth="1"/>
    <col min="12046" max="12046" width="12.26953125" style="1" bestFit="1" customWidth="1"/>
    <col min="12047" max="12047" width="12.54296875" style="1" bestFit="1" customWidth="1"/>
    <col min="12048" max="12288" width="9.1796875" style="1"/>
    <col min="12289" max="12289" width="15.54296875" style="1" customWidth="1"/>
    <col min="12290" max="12290" width="14" style="1" customWidth="1"/>
    <col min="12291" max="12291" width="16.7265625" style="1" customWidth="1"/>
    <col min="12292" max="12292" width="84.1796875" style="1" customWidth="1"/>
    <col min="12293" max="12293" width="8.26953125" style="1" customWidth="1"/>
    <col min="12294" max="12295" width="11.81640625" style="1" customWidth="1"/>
    <col min="12296" max="12296" width="8.1796875" style="1" customWidth="1"/>
    <col min="12297" max="12297" width="13.7265625" style="1" customWidth="1"/>
    <col min="12298" max="12298" width="11.7265625" style="1" customWidth="1"/>
    <col min="12299" max="12299" width="11" style="1" customWidth="1"/>
    <col min="12300" max="12300" width="14.81640625" style="1" bestFit="1" customWidth="1"/>
    <col min="12301" max="12301" width="15" style="1" bestFit="1" customWidth="1"/>
    <col min="12302" max="12302" width="12.26953125" style="1" bestFit="1" customWidth="1"/>
    <col min="12303" max="12303" width="12.54296875" style="1" bestFit="1" customWidth="1"/>
    <col min="12304" max="12544" width="9.1796875" style="1"/>
    <col min="12545" max="12545" width="15.54296875" style="1" customWidth="1"/>
    <col min="12546" max="12546" width="14" style="1" customWidth="1"/>
    <col min="12547" max="12547" width="16.7265625" style="1" customWidth="1"/>
    <col min="12548" max="12548" width="84.1796875" style="1" customWidth="1"/>
    <col min="12549" max="12549" width="8.26953125" style="1" customWidth="1"/>
    <col min="12550" max="12551" width="11.81640625" style="1" customWidth="1"/>
    <col min="12552" max="12552" width="8.1796875" style="1" customWidth="1"/>
    <col min="12553" max="12553" width="13.7265625" style="1" customWidth="1"/>
    <col min="12554" max="12554" width="11.7265625" style="1" customWidth="1"/>
    <col min="12555" max="12555" width="11" style="1" customWidth="1"/>
    <col min="12556" max="12556" width="14.81640625" style="1" bestFit="1" customWidth="1"/>
    <col min="12557" max="12557" width="15" style="1" bestFit="1" customWidth="1"/>
    <col min="12558" max="12558" width="12.26953125" style="1" bestFit="1" customWidth="1"/>
    <col min="12559" max="12559" width="12.54296875" style="1" bestFit="1" customWidth="1"/>
    <col min="12560" max="12800" width="9.1796875" style="1"/>
    <col min="12801" max="12801" width="15.54296875" style="1" customWidth="1"/>
    <col min="12802" max="12802" width="14" style="1" customWidth="1"/>
    <col min="12803" max="12803" width="16.7265625" style="1" customWidth="1"/>
    <col min="12804" max="12804" width="84.1796875" style="1" customWidth="1"/>
    <col min="12805" max="12805" width="8.26953125" style="1" customWidth="1"/>
    <col min="12806" max="12807" width="11.81640625" style="1" customWidth="1"/>
    <col min="12808" max="12808" width="8.1796875" style="1" customWidth="1"/>
    <col min="12809" max="12809" width="13.7265625" style="1" customWidth="1"/>
    <col min="12810" max="12810" width="11.7265625" style="1" customWidth="1"/>
    <col min="12811" max="12811" width="11" style="1" customWidth="1"/>
    <col min="12812" max="12812" width="14.81640625" style="1" bestFit="1" customWidth="1"/>
    <col min="12813" max="12813" width="15" style="1" bestFit="1" customWidth="1"/>
    <col min="12814" max="12814" width="12.26953125" style="1" bestFit="1" customWidth="1"/>
    <col min="12815" max="12815" width="12.54296875" style="1" bestFit="1" customWidth="1"/>
    <col min="12816" max="13056" width="9.1796875" style="1"/>
    <col min="13057" max="13057" width="15.54296875" style="1" customWidth="1"/>
    <col min="13058" max="13058" width="14" style="1" customWidth="1"/>
    <col min="13059" max="13059" width="16.7265625" style="1" customWidth="1"/>
    <col min="13060" max="13060" width="84.1796875" style="1" customWidth="1"/>
    <col min="13061" max="13061" width="8.26953125" style="1" customWidth="1"/>
    <col min="13062" max="13063" width="11.81640625" style="1" customWidth="1"/>
    <col min="13064" max="13064" width="8.1796875" style="1" customWidth="1"/>
    <col min="13065" max="13065" width="13.7265625" style="1" customWidth="1"/>
    <col min="13066" max="13066" width="11.7265625" style="1" customWidth="1"/>
    <col min="13067" max="13067" width="11" style="1" customWidth="1"/>
    <col min="13068" max="13068" width="14.81640625" style="1" bestFit="1" customWidth="1"/>
    <col min="13069" max="13069" width="15" style="1" bestFit="1" customWidth="1"/>
    <col min="13070" max="13070" width="12.26953125" style="1" bestFit="1" customWidth="1"/>
    <col min="13071" max="13071" width="12.54296875" style="1" bestFit="1" customWidth="1"/>
    <col min="13072" max="13312" width="9.1796875" style="1"/>
    <col min="13313" max="13313" width="15.54296875" style="1" customWidth="1"/>
    <col min="13314" max="13314" width="14" style="1" customWidth="1"/>
    <col min="13315" max="13315" width="16.7265625" style="1" customWidth="1"/>
    <col min="13316" max="13316" width="84.1796875" style="1" customWidth="1"/>
    <col min="13317" max="13317" width="8.26953125" style="1" customWidth="1"/>
    <col min="13318" max="13319" width="11.81640625" style="1" customWidth="1"/>
    <col min="13320" max="13320" width="8.1796875" style="1" customWidth="1"/>
    <col min="13321" max="13321" width="13.7265625" style="1" customWidth="1"/>
    <col min="13322" max="13322" width="11.7265625" style="1" customWidth="1"/>
    <col min="13323" max="13323" width="11" style="1" customWidth="1"/>
    <col min="13324" max="13324" width="14.81640625" style="1" bestFit="1" customWidth="1"/>
    <col min="13325" max="13325" width="15" style="1" bestFit="1" customWidth="1"/>
    <col min="13326" max="13326" width="12.26953125" style="1" bestFit="1" customWidth="1"/>
    <col min="13327" max="13327" width="12.54296875" style="1" bestFit="1" customWidth="1"/>
    <col min="13328" max="13568" width="9.1796875" style="1"/>
    <col min="13569" max="13569" width="15.54296875" style="1" customWidth="1"/>
    <col min="13570" max="13570" width="14" style="1" customWidth="1"/>
    <col min="13571" max="13571" width="16.7265625" style="1" customWidth="1"/>
    <col min="13572" max="13572" width="84.1796875" style="1" customWidth="1"/>
    <col min="13573" max="13573" width="8.26953125" style="1" customWidth="1"/>
    <col min="13574" max="13575" width="11.81640625" style="1" customWidth="1"/>
    <col min="13576" max="13576" width="8.1796875" style="1" customWidth="1"/>
    <col min="13577" max="13577" width="13.7265625" style="1" customWidth="1"/>
    <col min="13578" max="13578" width="11.7265625" style="1" customWidth="1"/>
    <col min="13579" max="13579" width="11" style="1" customWidth="1"/>
    <col min="13580" max="13580" width="14.81640625" style="1" bestFit="1" customWidth="1"/>
    <col min="13581" max="13581" width="15" style="1" bestFit="1" customWidth="1"/>
    <col min="13582" max="13582" width="12.26953125" style="1" bestFit="1" customWidth="1"/>
    <col min="13583" max="13583" width="12.54296875" style="1" bestFit="1" customWidth="1"/>
    <col min="13584" max="13824" width="9.1796875" style="1"/>
    <col min="13825" max="13825" width="15.54296875" style="1" customWidth="1"/>
    <col min="13826" max="13826" width="14" style="1" customWidth="1"/>
    <col min="13827" max="13827" width="16.7265625" style="1" customWidth="1"/>
    <col min="13828" max="13828" width="84.1796875" style="1" customWidth="1"/>
    <col min="13829" max="13829" width="8.26953125" style="1" customWidth="1"/>
    <col min="13830" max="13831" width="11.81640625" style="1" customWidth="1"/>
    <col min="13832" max="13832" width="8.1796875" style="1" customWidth="1"/>
    <col min="13833" max="13833" width="13.7265625" style="1" customWidth="1"/>
    <col min="13834" max="13834" width="11.7265625" style="1" customWidth="1"/>
    <col min="13835" max="13835" width="11" style="1" customWidth="1"/>
    <col min="13836" max="13836" width="14.81640625" style="1" bestFit="1" customWidth="1"/>
    <col min="13837" max="13837" width="15" style="1" bestFit="1" customWidth="1"/>
    <col min="13838" max="13838" width="12.26953125" style="1" bestFit="1" customWidth="1"/>
    <col min="13839" max="13839" width="12.54296875" style="1" bestFit="1" customWidth="1"/>
    <col min="13840" max="14080" width="9.1796875" style="1"/>
    <col min="14081" max="14081" width="15.54296875" style="1" customWidth="1"/>
    <col min="14082" max="14082" width="14" style="1" customWidth="1"/>
    <col min="14083" max="14083" width="16.7265625" style="1" customWidth="1"/>
    <col min="14084" max="14084" width="84.1796875" style="1" customWidth="1"/>
    <col min="14085" max="14085" width="8.26953125" style="1" customWidth="1"/>
    <col min="14086" max="14087" width="11.81640625" style="1" customWidth="1"/>
    <col min="14088" max="14088" width="8.1796875" style="1" customWidth="1"/>
    <col min="14089" max="14089" width="13.7265625" style="1" customWidth="1"/>
    <col min="14090" max="14090" width="11.7265625" style="1" customWidth="1"/>
    <col min="14091" max="14091" width="11" style="1" customWidth="1"/>
    <col min="14092" max="14092" width="14.81640625" style="1" bestFit="1" customWidth="1"/>
    <col min="14093" max="14093" width="15" style="1" bestFit="1" customWidth="1"/>
    <col min="14094" max="14094" width="12.26953125" style="1" bestFit="1" customWidth="1"/>
    <col min="14095" max="14095" width="12.54296875" style="1" bestFit="1" customWidth="1"/>
    <col min="14096" max="14336" width="9.1796875" style="1"/>
    <col min="14337" max="14337" width="15.54296875" style="1" customWidth="1"/>
    <col min="14338" max="14338" width="14" style="1" customWidth="1"/>
    <col min="14339" max="14339" width="16.7265625" style="1" customWidth="1"/>
    <col min="14340" max="14340" width="84.1796875" style="1" customWidth="1"/>
    <col min="14341" max="14341" width="8.26953125" style="1" customWidth="1"/>
    <col min="14342" max="14343" width="11.81640625" style="1" customWidth="1"/>
    <col min="14344" max="14344" width="8.1796875" style="1" customWidth="1"/>
    <col min="14345" max="14345" width="13.7265625" style="1" customWidth="1"/>
    <col min="14346" max="14346" width="11.7265625" style="1" customWidth="1"/>
    <col min="14347" max="14347" width="11" style="1" customWidth="1"/>
    <col min="14348" max="14348" width="14.81640625" style="1" bestFit="1" customWidth="1"/>
    <col min="14349" max="14349" width="15" style="1" bestFit="1" customWidth="1"/>
    <col min="14350" max="14350" width="12.26953125" style="1" bestFit="1" customWidth="1"/>
    <col min="14351" max="14351" width="12.54296875" style="1" bestFit="1" customWidth="1"/>
    <col min="14352" max="14592" width="9.1796875" style="1"/>
    <col min="14593" max="14593" width="15.54296875" style="1" customWidth="1"/>
    <col min="14594" max="14594" width="14" style="1" customWidth="1"/>
    <col min="14595" max="14595" width="16.7265625" style="1" customWidth="1"/>
    <col min="14596" max="14596" width="84.1796875" style="1" customWidth="1"/>
    <col min="14597" max="14597" width="8.26953125" style="1" customWidth="1"/>
    <col min="14598" max="14599" width="11.81640625" style="1" customWidth="1"/>
    <col min="14600" max="14600" width="8.1796875" style="1" customWidth="1"/>
    <col min="14601" max="14601" width="13.7265625" style="1" customWidth="1"/>
    <col min="14602" max="14602" width="11.7265625" style="1" customWidth="1"/>
    <col min="14603" max="14603" width="11" style="1" customWidth="1"/>
    <col min="14604" max="14604" width="14.81640625" style="1" bestFit="1" customWidth="1"/>
    <col min="14605" max="14605" width="15" style="1" bestFit="1" customWidth="1"/>
    <col min="14606" max="14606" width="12.26953125" style="1" bestFit="1" customWidth="1"/>
    <col min="14607" max="14607" width="12.54296875" style="1" bestFit="1" customWidth="1"/>
    <col min="14608" max="14848" width="9.1796875" style="1"/>
    <col min="14849" max="14849" width="15.54296875" style="1" customWidth="1"/>
    <col min="14850" max="14850" width="14" style="1" customWidth="1"/>
    <col min="14851" max="14851" width="16.7265625" style="1" customWidth="1"/>
    <col min="14852" max="14852" width="84.1796875" style="1" customWidth="1"/>
    <col min="14853" max="14853" width="8.26953125" style="1" customWidth="1"/>
    <col min="14854" max="14855" width="11.81640625" style="1" customWidth="1"/>
    <col min="14856" max="14856" width="8.1796875" style="1" customWidth="1"/>
    <col min="14857" max="14857" width="13.7265625" style="1" customWidth="1"/>
    <col min="14858" max="14858" width="11.7265625" style="1" customWidth="1"/>
    <col min="14859" max="14859" width="11" style="1" customWidth="1"/>
    <col min="14860" max="14860" width="14.81640625" style="1" bestFit="1" customWidth="1"/>
    <col min="14861" max="14861" width="15" style="1" bestFit="1" customWidth="1"/>
    <col min="14862" max="14862" width="12.26953125" style="1" bestFit="1" customWidth="1"/>
    <col min="14863" max="14863" width="12.54296875" style="1" bestFit="1" customWidth="1"/>
    <col min="14864" max="15104" width="9.1796875" style="1"/>
    <col min="15105" max="15105" width="15.54296875" style="1" customWidth="1"/>
    <col min="15106" max="15106" width="14" style="1" customWidth="1"/>
    <col min="15107" max="15107" width="16.7265625" style="1" customWidth="1"/>
    <col min="15108" max="15108" width="84.1796875" style="1" customWidth="1"/>
    <col min="15109" max="15109" width="8.26953125" style="1" customWidth="1"/>
    <col min="15110" max="15111" width="11.81640625" style="1" customWidth="1"/>
    <col min="15112" max="15112" width="8.1796875" style="1" customWidth="1"/>
    <col min="15113" max="15113" width="13.7265625" style="1" customWidth="1"/>
    <col min="15114" max="15114" width="11.7265625" style="1" customWidth="1"/>
    <col min="15115" max="15115" width="11" style="1" customWidth="1"/>
    <col min="15116" max="15116" width="14.81640625" style="1" bestFit="1" customWidth="1"/>
    <col min="15117" max="15117" width="15" style="1" bestFit="1" customWidth="1"/>
    <col min="15118" max="15118" width="12.26953125" style="1" bestFit="1" customWidth="1"/>
    <col min="15119" max="15119" width="12.54296875" style="1" bestFit="1" customWidth="1"/>
    <col min="15120" max="15360" width="9.1796875" style="1"/>
    <col min="15361" max="15361" width="15.54296875" style="1" customWidth="1"/>
    <col min="15362" max="15362" width="14" style="1" customWidth="1"/>
    <col min="15363" max="15363" width="16.7265625" style="1" customWidth="1"/>
    <col min="15364" max="15364" width="84.1796875" style="1" customWidth="1"/>
    <col min="15365" max="15365" width="8.26953125" style="1" customWidth="1"/>
    <col min="15366" max="15367" width="11.81640625" style="1" customWidth="1"/>
    <col min="15368" max="15368" width="8.1796875" style="1" customWidth="1"/>
    <col min="15369" max="15369" width="13.7265625" style="1" customWidth="1"/>
    <col min="15370" max="15370" width="11.7265625" style="1" customWidth="1"/>
    <col min="15371" max="15371" width="11" style="1" customWidth="1"/>
    <col min="15372" max="15372" width="14.81640625" style="1" bestFit="1" customWidth="1"/>
    <col min="15373" max="15373" width="15" style="1" bestFit="1" customWidth="1"/>
    <col min="15374" max="15374" width="12.26953125" style="1" bestFit="1" customWidth="1"/>
    <col min="15375" max="15375" width="12.54296875" style="1" bestFit="1" customWidth="1"/>
    <col min="15376" max="15616" width="9.1796875" style="1"/>
    <col min="15617" max="15617" width="15.54296875" style="1" customWidth="1"/>
    <col min="15618" max="15618" width="14" style="1" customWidth="1"/>
    <col min="15619" max="15619" width="16.7265625" style="1" customWidth="1"/>
    <col min="15620" max="15620" width="84.1796875" style="1" customWidth="1"/>
    <col min="15621" max="15621" width="8.26953125" style="1" customWidth="1"/>
    <col min="15622" max="15623" width="11.81640625" style="1" customWidth="1"/>
    <col min="15624" max="15624" width="8.1796875" style="1" customWidth="1"/>
    <col min="15625" max="15625" width="13.7265625" style="1" customWidth="1"/>
    <col min="15626" max="15626" width="11.7265625" style="1" customWidth="1"/>
    <col min="15627" max="15627" width="11" style="1" customWidth="1"/>
    <col min="15628" max="15628" width="14.81640625" style="1" bestFit="1" customWidth="1"/>
    <col min="15629" max="15629" width="15" style="1" bestFit="1" customWidth="1"/>
    <col min="15630" max="15630" width="12.26953125" style="1" bestFit="1" customWidth="1"/>
    <col min="15631" max="15631" width="12.54296875" style="1" bestFit="1" customWidth="1"/>
    <col min="15632" max="15872" width="9.1796875" style="1"/>
    <col min="15873" max="15873" width="15.54296875" style="1" customWidth="1"/>
    <col min="15874" max="15874" width="14" style="1" customWidth="1"/>
    <col min="15875" max="15875" width="16.7265625" style="1" customWidth="1"/>
    <col min="15876" max="15876" width="84.1796875" style="1" customWidth="1"/>
    <col min="15877" max="15877" width="8.26953125" style="1" customWidth="1"/>
    <col min="15878" max="15879" width="11.81640625" style="1" customWidth="1"/>
    <col min="15880" max="15880" width="8.1796875" style="1" customWidth="1"/>
    <col min="15881" max="15881" width="13.7265625" style="1" customWidth="1"/>
    <col min="15882" max="15882" width="11.7265625" style="1" customWidth="1"/>
    <col min="15883" max="15883" width="11" style="1" customWidth="1"/>
    <col min="15884" max="15884" width="14.81640625" style="1" bestFit="1" customWidth="1"/>
    <col min="15885" max="15885" width="15" style="1" bestFit="1" customWidth="1"/>
    <col min="15886" max="15886" width="12.26953125" style="1" bestFit="1" customWidth="1"/>
    <col min="15887" max="15887" width="12.54296875" style="1" bestFit="1" customWidth="1"/>
    <col min="15888" max="16128" width="9.1796875" style="1"/>
    <col min="16129" max="16129" width="15.54296875" style="1" customWidth="1"/>
    <col min="16130" max="16130" width="14" style="1" customWidth="1"/>
    <col min="16131" max="16131" width="16.7265625" style="1" customWidth="1"/>
    <col min="16132" max="16132" width="84.1796875" style="1" customWidth="1"/>
    <col min="16133" max="16133" width="8.26953125" style="1" customWidth="1"/>
    <col min="16134" max="16135" width="11.81640625" style="1" customWidth="1"/>
    <col min="16136" max="16136" width="8.1796875" style="1" customWidth="1"/>
    <col min="16137" max="16137" width="13.7265625" style="1" customWidth="1"/>
    <col min="16138" max="16138" width="11.7265625" style="1" customWidth="1"/>
    <col min="16139" max="16139" width="11" style="1" customWidth="1"/>
    <col min="16140" max="16140" width="14.81640625" style="1" bestFit="1" customWidth="1"/>
    <col min="16141" max="16141" width="15" style="1" bestFit="1" customWidth="1"/>
    <col min="16142" max="16142" width="12.26953125" style="1" bestFit="1" customWidth="1"/>
    <col min="16143" max="16143" width="12.54296875" style="1" bestFit="1" customWidth="1"/>
    <col min="16144" max="16384" width="9.1796875" style="1"/>
  </cols>
  <sheetData>
    <row r="1" spans="1:127" ht="22.5" customHeight="1">
      <c r="A1" s="546" t="str">
        <f>ORC!A1</f>
        <v>Projeto Executivo de Engenharia para Implantação de Parque Urbano na Várzea do Córrego das Madres</v>
      </c>
      <c r="B1" s="547"/>
      <c r="C1" s="547"/>
      <c r="D1" s="547"/>
      <c r="E1" s="547"/>
      <c r="F1" s="547"/>
      <c r="G1" s="547"/>
      <c r="H1" s="547"/>
      <c r="I1" s="548"/>
    </row>
    <row r="2" spans="1:127" ht="22.5" customHeight="1">
      <c r="A2" s="549" t="s">
        <v>0</v>
      </c>
      <c r="B2" s="550"/>
      <c r="C2" s="550"/>
      <c r="D2" s="550"/>
      <c r="E2" s="550"/>
      <c r="F2" s="550"/>
      <c r="G2" s="550"/>
      <c r="H2" s="550"/>
      <c r="I2" s="551"/>
    </row>
    <row r="3" spans="1:127" ht="22.5" customHeight="1" thickBot="1">
      <c r="A3" s="552" t="s">
        <v>844</v>
      </c>
      <c r="B3" s="553"/>
      <c r="C3" s="553"/>
      <c r="D3" s="553"/>
      <c r="E3" s="553"/>
      <c r="F3" s="553"/>
      <c r="G3" s="553"/>
      <c r="H3" s="553"/>
      <c r="I3" s="554"/>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c r="AT3" s="403"/>
      <c r="AU3" s="403"/>
      <c r="AV3" s="403"/>
      <c r="AW3" s="403"/>
      <c r="AX3" s="403"/>
      <c r="AY3" s="403"/>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s="403"/>
      <c r="CD3" s="403"/>
      <c r="CE3" s="403"/>
      <c r="CF3" s="403"/>
      <c r="CG3" s="403"/>
      <c r="CH3" s="403"/>
      <c r="CI3" s="403"/>
      <c r="CJ3" s="403"/>
      <c r="CK3" s="403"/>
      <c r="CL3" s="403"/>
      <c r="CM3" s="403"/>
      <c r="CN3" s="403"/>
      <c r="CO3" s="403"/>
      <c r="CP3" s="403"/>
      <c r="CQ3" s="403"/>
      <c r="CR3" s="403"/>
      <c r="CS3" s="403"/>
      <c r="CT3" s="403"/>
      <c r="CU3" s="403"/>
      <c r="CV3" s="403"/>
      <c r="CW3" s="403"/>
      <c r="CX3" s="403"/>
      <c r="CY3" s="403"/>
      <c r="CZ3" s="403"/>
      <c r="DA3" s="403"/>
      <c r="DB3" s="403"/>
      <c r="DC3" s="403"/>
      <c r="DD3" s="403"/>
      <c r="DE3" s="403"/>
      <c r="DF3" s="403"/>
      <c r="DG3" s="403"/>
      <c r="DH3" s="403"/>
      <c r="DI3" s="403"/>
      <c r="DJ3" s="403"/>
      <c r="DK3" s="403"/>
      <c r="DL3" s="403"/>
      <c r="DM3" s="403"/>
      <c r="DN3" s="403"/>
      <c r="DO3" s="403"/>
      <c r="DP3" s="403"/>
      <c r="DQ3" s="403"/>
      <c r="DR3" s="403"/>
      <c r="DS3" s="403"/>
      <c r="DT3" s="403"/>
      <c r="DU3" s="403"/>
      <c r="DV3" s="403"/>
      <c r="DW3" s="403"/>
    </row>
    <row r="4" spans="1:127" s="2" customFormat="1" ht="29.25" customHeight="1" thickBot="1">
      <c r="A4" s="147" t="s">
        <v>2</v>
      </c>
      <c r="B4" s="148" t="s">
        <v>3</v>
      </c>
      <c r="C4" s="149" t="s">
        <v>4</v>
      </c>
      <c r="D4" s="150" t="s">
        <v>5</v>
      </c>
      <c r="E4" s="150" t="s">
        <v>532</v>
      </c>
      <c r="F4" s="151" t="s">
        <v>533</v>
      </c>
      <c r="G4" s="150" t="s">
        <v>7</v>
      </c>
      <c r="H4" s="150" t="s">
        <v>8</v>
      </c>
      <c r="I4" s="152" t="s">
        <v>9</v>
      </c>
      <c r="J4" s="2" t="s">
        <v>534</v>
      </c>
      <c r="K4" s="105">
        <f>ORC!M1</f>
        <v>0.26369999999999999</v>
      </c>
    </row>
    <row r="5" spans="1:127" s="2" customFormat="1" ht="21" customHeight="1">
      <c r="A5" s="153">
        <v>6</v>
      </c>
      <c r="B5" s="539" t="s">
        <v>535</v>
      </c>
      <c r="C5" s="540"/>
      <c r="D5" s="540" t="s">
        <v>535</v>
      </c>
      <c r="E5" s="540"/>
      <c r="F5" s="540"/>
      <c r="G5" s="540"/>
      <c r="H5" s="540"/>
      <c r="I5" s="541"/>
    </row>
    <row r="6" spans="1:127" s="2" customFormat="1" ht="18" customHeight="1">
      <c r="A6" s="154" t="s">
        <v>620</v>
      </c>
      <c r="B6" s="155"/>
      <c r="C6" s="155"/>
      <c r="D6" s="156" t="s">
        <v>537</v>
      </c>
      <c r="E6" s="121"/>
      <c r="F6" s="157"/>
      <c r="G6" s="102"/>
      <c r="H6" s="102"/>
      <c r="I6" s="103"/>
      <c r="K6" s="2" t="s">
        <v>538</v>
      </c>
    </row>
    <row r="7" spans="1:127" s="2" customFormat="1" ht="18" customHeight="1">
      <c r="A7" s="158"/>
      <c r="B7" s="226" t="s">
        <v>845</v>
      </c>
      <c r="C7" s="226"/>
      <c r="D7" s="159" t="s">
        <v>539</v>
      </c>
      <c r="E7" s="106" t="s">
        <v>540</v>
      </c>
      <c r="F7" s="160">
        <f t="shared" ref="F7:F24" si="0">K7*(1+$K$4)</f>
        <v>21357.401953000001</v>
      </c>
      <c r="G7" s="161">
        <v>5</v>
      </c>
      <c r="H7" s="161"/>
      <c r="I7" s="162">
        <f t="shared" ref="I7:I12" si="1">G7*F7</f>
        <v>106787.009765</v>
      </c>
      <c r="J7" s="163"/>
      <c r="K7" s="240">
        <v>16900.689999999999</v>
      </c>
      <c r="L7" s="165">
        <f>K7*G7</f>
        <v>84503.45</v>
      </c>
      <c r="N7" s="2">
        <f t="shared" ref="N7:N12" si="2">2*G7/3</f>
        <v>3.3333333333333335</v>
      </c>
    </row>
    <row r="8" spans="1:127" s="2" customFormat="1" ht="18" customHeight="1">
      <c r="A8" s="166"/>
      <c r="B8" s="226" t="s">
        <v>845</v>
      </c>
      <c r="C8" s="226"/>
      <c r="D8" s="168" t="s">
        <v>541</v>
      </c>
      <c r="E8" s="106" t="s">
        <v>540</v>
      </c>
      <c r="F8" s="160">
        <f t="shared" si="0"/>
        <v>5975.8856560000004</v>
      </c>
      <c r="G8" s="4">
        <v>5</v>
      </c>
      <c r="H8" s="4"/>
      <c r="I8" s="5">
        <f t="shared" si="1"/>
        <v>29879.42828</v>
      </c>
      <c r="J8" s="163"/>
      <c r="K8" s="240">
        <v>4728.88</v>
      </c>
      <c r="L8" s="165">
        <f>K8*G8</f>
        <v>23644.400000000001</v>
      </c>
      <c r="N8" s="2">
        <f t="shared" si="2"/>
        <v>3.3333333333333335</v>
      </c>
    </row>
    <row r="9" spans="1:127" s="2" customFormat="1" ht="18" customHeight="1">
      <c r="A9" s="166"/>
      <c r="B9" s="226" t="s">
        <v>845</v>
      </c>
      <c r="C9" s="226"/>
      <c r="D9" s="168" t="s">
        <v>542</v>
      </c>
      <c r="E9" s="106" t="s">
        <v>540</v>
      </c>
      <c r="F9" s="160">
        <f t="shared" si="0"/>
        <v>2525.2011620000003</v>
      </c>
      <c r="G9" s="4">
        <f>2*G8</f>
        <v>10</v>
      </c>
      <c r="H9" s="4"/>
      <c r="I9" s="5">
        <f t="shared" si="1"/>
        <v>25252.011620000005</v>
      </c>
      <c r="J9" s="163"/>
      <c r="K9" s="240">
        <v>1998.26</v>
      </c>
      <c r="L9" s="165">
        <f t="shared" ref="L9:L33" si="3">K9*G9</f>
        <v>19982.599999999999</v>
      </c>
      <c r="N9" s="2">
        <f t="shared" si="2"/>
        <v>6.666666666666667</v>
      </c>
    </row>
    <row r="10" spans="1:127" s="2" customFormat="1" ht="18" hidden="1" customHeight="1">
      <c r="A10" s="166"/>
      <c r="B10" s="167"/>
      <c r="C10" s="167"/>
      <c r="D10" s="168" t="s">
        <v>543</v>
      </c>
      <c r="E10" s="106" t="s">
        <v>540</v>
      </c>
      <c r="F10" s="160">
        <f t="shared" si="0"/>
        <v>7786.4771049999999</v>
      </c>
      <c r="G10" s="4">
        <v>0</v>
      </c>
      <c r="H10" s="4"/>
      <c r="I10" s="5">
        <f t="shared" si="1"/>
        <v>0</v>
      </c>
      <c r="J10" s="163"/>
      <c r="K10" s="164">
        <v>6161.65</v>
      </c>
      <c r="L10" s="165">
        <f t="shared" si="3"/>
        <v>0</v>
      </c>
      <c r="N10" s="2">
        <f t="shared" si="2"/>
        <v>0</v>
      </c>
    </row>
    <row r="11" spans="1:127" s="2" customFormat="1" ht="18" hidden="1" customHeight="1">
      <c r="A11" s="166"/>
      <c r="B11" s="167"/>
      <c r="C11" s="167"/>
      <c r="D11" s="168" t="s">
        <v>544</v>
      </c>
      <c r="E11" s="106" t="s">
        <v>540</v>
      </c>
      <c r="F11" s="160">
        <f t="shared" si="0"/>
        <v>7786.4771049999999</v>
      </c>
      <c r="G11" s="4">
        <v>0</v>
      </c>
      <c r="H11" s="4"/>
      <c r="I11" s="5">
        <f t="shared" si="1"/>
        <v>0</v>
      </c>
      <c r="J11" s="163"/>
      <c r="K11" s="164">
        <v>6161.65</v>
      </c>
      <c r="L11" s="165">
        <f t="shared" si="3"/>
        <v>0</v>
      </c>
      <c r="N11" s="2">
        <f t="shared" si="2"/>
        <v>0</v>
      </c>
    </row>
    <row r="12" spans="1:127" s="2" customFormat="1" ht="18" hidden="1" customHeight="1">
      <c r="A12" s="166"/>
      <c r="B12" s="167"/>
      <c r="C12" s="167"/>
      <c r="D12" s="168" t="s">
        <v>545</v>
      </c>
      <c r="E12" s="106" t="s">
        <v>540</v>
      </c>
      <c r="F12" s="160">
        <f t="shared" si="0"/>
        <v>4665.138105</v>
      </c>
      <c r="G12" s="4">
        <v>0</v>
      </c>
      <c r="H12" s="4"/>
      <c r="I12" s="5">
        <f t="shared" si="1"/>
        <v>0</v>
      </c>
      <c r="J12" s="163"/>
      <c r="K12" s="164">
        <v>3691.65</v>
      </c>
      <c r="L12" s="165">
        <f t="shared" si="3"/>
        <v>0</v>
      </c>
      <c r="N12" s="2">
        <f t="shared" si="2"/>
        <v>0</v>
      </c>
    </row>
    <row r="13" spans="1:127" s="2" customFormat="1" ht="18" hidden="1" customHeight="1">
      <c r="A13" s="166" t="s">
        <v>621</v>
      </c>
      <c r="B13" s="167"/>
      <c r="C13" s="167"/>
      <c r="D13" s="168" t="s">
        <v>547</v>
      </c>
      <c r="E13" s="106"/>
      <c r="F13" s="160"/>
      <c r="G13" s="4"/>
      <c r="H13" s="4"/>
      <c r="I13" s="5"/>
      <c r="J13" s="163"/>
      <c r="K13" s="164"/>
      <c r="L13" s="165"/>
      <c r="M13" s="2">
        <v>4.6132281618803443E-2</v>
      </c>
      <c r="N13" s="2">
        <f t="shared" ref="N13:N75" si="4">G13/2</f>
        <v>0</v>
      </c>
    </row>
    <row r="14" spans="1:127" s="2" customFormat="1" ht="18" hidden="1" customHeight="1">
      <c r="A14" s="166"/>
      <c r="B14" s="167"/>
      <c r="C14" s="167"/>
      <c r="D14" s="168" t="s">
        <v>548</v>
      </c>
      <c r="E14" s="106" t="s">
        <v>540</v>
      </c>
      <c r="F14" s="160">
        <f t="shared" si="0"/>
        <v>4544.4421179999999</v>
      </c>
      <c r="G14" s="4">
        <v>0</v>
      </c>
      <c r="H14" s="4"/>
      <c r="I14" s="5">
        <f>G14*F14</f>
        <v>0</v>
      </c>
      <c r="J14" s="163"/>
      <c r="K14" s="164">
        <v>3596.14</v>
      </c>
      <c r="L14" s="165">
        <f t="shared" si="3"/>
        <v>0</v>
      </c>
      <c r="M14" s="2">
        <v>6.0659510096620732E-2</v>
      </c>
      <c r="N14" s="2">
        <f>2*G14/3</f>
        <v>0</v>
      </c>
    </row>
    <row r="15" spans="1:127" s="2" customFormat="1" ht="18" customHeight="1">
      <c r="A15" s="154" t="s">
        <v>621</v>
      </c>
      <c r="B15" s="155"/>
      <c r="C15" s="155"/>
      <c r="D15" s="156" t="s">
        <v>550</v>
      </c>
      <c r="E15" s="121"/>
      <c r="F15" s="157"/>
      <c r="G15" s="102"/>
      <c r="H15" s="102"/>
      <c r="I15" s="103"/>
      <c r="J15" s="163"/>
      <c r="K15" s="164"/>
      <c r="L15" s="165">
        <f t="shared" si="3"/>
        <v>0</v>
      </c>
      <c r="M15" s="2">
        <v>4.6132281618803443E-2</v>
      </c>
      <c r="N15" s="2">
        <f t="shared" si="4"/>
        <v>0</v>
      </c>
    </row>
    <row r="16" spans="1:127" s="2" customFormat="1" ht="18" customHeight="1">
      <c r="A16" s="169"/>
      <c r="B16" s="226" t="s">
        <v>845</v>
      </c>
      <c r="C16" s="167"/>
      <c r="D16" s="168" t="s">
        <v>551</v>
      </c>
      <c r="E16" s="106" t="s">
        <v>540</v>
      </c>
      <c r="F16" s="160">
        <f t="shared" si="0"/>
        <v>7575.5908490000011</v>
      </c>
      <c r="G16" s="4">
        <v>5</v>
      </c>
      <c r="H16" s="4"/>
      <c r="I16" s="5">
        <f>G16*F16</f>
        <v>37877.954245000008</v>
      </c>
      <c r="J16" s="163"/>
      <c r="K16" s="240">
        <v>5994.77</v>
      </c>
      <c r="L16" s="165">
        <f t="shared" si="3"/>
        <v>29973.850000000002</v>
      </c>
      <c r="M16" s="2">
        <v>6.0659510096620732E-2</v>
      </c>
      <c r="N16" s="2">
        <f>2*G16/3</f>
        <v>3.3333333333333335</v>
      </c>
    </row>
    <row r="17" spans="1:14" s="2" customFormat="1" ht="18" hidden="1" customHeight="1">
      <c r="A17" s="154" t="s">
        <v>622</v>
      </c>
      <c r="B17" s="155"/>
      <c r="C17" s="155"/>
      <c r="D17" s="156" t="s">
        <v>552</v>
      </c>
      <c r="E17" s="121"/>
      <c r="F17" s="157"/>
      <c r="G17" s="102"/>
      <c r="H17" s="102"/>
      <c r="I17" s="103"/>
      <c r="J17" s="163"/>
      <c r="K17" s="164"/>
      <c r="L17" s="165">
        <f t="shared" si="3"/>
        <v>0</v>
      </c>
      <c r="M17" s="2">
        <v>4.6132281618803443E-2</v>
      </c>
      <c r="N17" s="2">
        <f t="shared" si="4"/>
        <v>0</v>
      </c>
    </row>
    <row r="18" spans="1:14" s="2" customFormat="1" ht="18" hidden="1" customHeight="1">
      <c r="A18" s="169"/>
      <c r="B18" s="167"/>
      <c r="C18" s="167"/>
      <c r="D18" s="168" t="s">
        <v>553</v>
      </c>
      <c r="E18" s="106" t="s">
        <v>540</v>
      </c>
      <c r="F18" s="160">
        <f t="shared" si="0"/>
        <v>6491.5510779999995</v>
      </c>
      <c r="G18" s="4">
        <v>0</v>
      </c>
      <c r="H18" s="4"/>
      <c r="I18" s="5">
        <f>G18*F18</f>
        <v>0</v>
      </c>
      <c r="J18" s="163"/>
      <c r="K18" s="164">
        <v>5136.9399999999996</v>
      </c>
      <c r="L18" s="165">
        <f t="shared" si="3"/>
        <v>0</v>
      </c>
      <c r="M18" s="2">
        <v>6.0659510096620732E-2</v>
      </c>
      <c r="N18" s="2">
        <f>2*G18/3</f>
        <v>0</v>
      </c>
    </row>
    <row r="19" spans="1:14" s="2" customFormat="1" ht="18" hidden="1" customHeight="1">
      <c r="A19" s="169"/>
      <c r="B19" s="167"/>
      <c r="C19" s="167"/>
      <c r="D19" s="168" t="s">
        <v>554</v>
      </c>
      <c r="E19" s="106" t="s">
        <v>540</v>
      </c>
      <c r="F19" s="160">
        <f t="shared" si="0"/>
        <v>3724.5156470000002</v>
      </c>
      <c r="G19" s="4">
        <v>0</v>
      </c>
      <c r="H19" s="4"/>
      <c r="I19" s="5">
        <f>G19*F19</f>
        <v>0</v>
      </c>
      <c r="J19" s="163"/>
      <c r="K19" s="164">
        <v>2947.31</v>
      </c>
      <c r="L19" s="165">
        <f t="shared" si="3"/>
        <v>0</v>
      </c>
      <c r="M19" s="2">
        <v>6.0659510096620732E-2</v>
      </c>
      <c r="N19" s="2">
        <f>2*G19/3</f>
        <v>0</v>
      </c>
    </row>
    <row r="20" spans="1:14" s="2" customFormat="1" ht="18" customHeight="1">
      <c r="A20" s="154" t="s">
        <v>622</v>
      </c>
      <c r="B20" s="155"/>
      <c r="C20" s="155"/>
      <c r="D20" s="156" t="s">
        <v>555</v>
      </c>
      <c r="E20" s="121"/>
      <c r="F20" s="157"/>
      <c r="G20" s="102"/>
      <c r="H20" s="102"/>
      <c r="I20" s="103"/>
      <c r="J20" s="163"/>
      <c r="K20" s="164"/>
      <c r="L20" s="165">
        <f t="shared" si="3"/>
        <v>0</v>
      </c>
      <c r="N20" s="2">
        <f t="shared" si="4"/>
        <v>0</v>
      </c>
    </row>
    <row r="21" spans="1:14" s="2" customFormat="1" ht="18" customHeight="1">
      <c r="A21" s="166"/>
      <c r="B21" s="226" t="s">
        <v>845</v>
      </c>
      <c r="C21" s="167"/>
      <c r="D21" s="170" t="s">
        <v>556</v>
      </c>
      <c r="E21" s="106" t="s">
        <v>540</v>
      </c>
      <c r="F21" s="160">
        <f t="shared" si="0"/>
        <v>252.74</v>
      </c>
      <c r="G21" s="4">
        <v>5</v>
      </c>
      <c r="H21" s="4"/>
      <c r="I21" s="5">
        <f>G21*F21</f>
        <v>1263.7</v>
      </c>
      <c r="J21" s="163"/>
      <c r="K21" s="240">
        <v>200</v>
      </c>
      <c r="L21" s="165">
        <f t="shared" si="3"/>
        <v>1000</v>
      </c>
      <c r="N21" s="2">
        <f t="shared" si="4"/>
        <v>2.5</v>
      </c>
    </row>
    <row r="22" spans="1:14" s="2" customFormat="1" ht="18" customHeight="1">
      <c r="A22" s="119"/>
      <c r="B22" s="226" t="s">
        <v>845</v>
      </c>
      <c r="C22" s="167"/>
      <c r="D22" s="168" t="s">
        <v>557</v>
      </c>
      <c r="E22" s="106" t="s">
        <v>540</v>
      </c>
      <c r="F22" s="160">
        <f t="shared" si="0"/>
        <v>63.185000000000002</v>
      </c>
      <c r="G22" s="4">
        <v>5</v>
      </c>
      <c r="H22" s="4"/>
      <c r="I22" s="5">
        <f>G22*F22</f>
        <v>315.92500000000001</v>
      </c>
      <c r="J22" s="163"/>
      <c r="K22" s="240">
        <v>50</v>
      </c>
      <c r="L22" s="165">
        <f t="shared" si="3"/>
        <v>250</v>
      </c>
      <c r="M22" s="2">
        <f>60*40*1</f>
        <v>2400</v>
      </c>
      <c r="N22" s="2">
        <f t="shared" si="4"/>
        <v>2.5</v>
      </c>
    </row>
    <row r="23" spans="1:14" s="2" customFormat="1" ht="18" hidden="1" customHeight="1">
      <c r="A23" s="154" t="s">
        <v>558</v>
      </c>
      <c r="B23" s="155"/>
      <c r="C23" s="155"/>
      <c r="D23" s="156" t="s">
        <v>559</v>
      </c>
      <c r="E23" s="121"/>
      <c r="F23" s="157"/>
      <c r="G23" s="102"/>
      <c r="H23" s="102"/>
      <c r="I23" s="103"/>
      <c r="J23" s="163"/>
      <c r="K23" s="164"/>
      <c r="L23" s="165">
        <f t="shared" si="3"/>
        <v>0</v>
      </c>
      <c r="N23" s="2">
        <f t="shared" si="4"/>
        <v>0</v>
      </c>
    </row>
    <row r="24" spans="1:14" s="2" customFormat="1" ht="18" hidden="1" customHeight="1">
      <c r="A24" s="119"/>
      <c r="B24" s="167"/>
      <c r="C24" s="167"/>
      <c r="D24" s="168" t="s">
        <v>560</v>
      </c>
      <c r="E24" s="106" t="s">
        <v>540</v>
      </c>
      <c r="F24" s="160">
        <f t="shared" si="0"/>
        <v>4555.4994930000003</v>
      </c>
      <c r="G24" s="4">
        <v>0</v>
      </c>
      <c r="H24" s="4"/>
      <c r="I24" s="5">
        <f>G24*F24</f>
        <v>0</v>
      </c>
      <c r="J24" s="163"/>
      <c r="K24" s="164">
        <v>3604.89</v>
      </c>
      <c r="L24" s="165">
        <f t="shared" si="3"/>
        <v>0</v>
      </c>
      <c r="N24" s="2">
        <f t="shared" si="4"/>
        <v>0</v>
      </c>
    </row>
    <row r="25" spans="1:14" s="2" customFormat="1" ht="18" customHeight="1">
      <c r="A25" s="154" t="s">
        <v>623</v>
      </c>
      <c r="B25" s="155"/>
      <c r="C25" s="155"/>
      <c r="D25" s="156" t="s">
        <v>561</v>
      </c>
      <c r="E25" s="121"/>
      <c r="F25" s="157"/>
      <c r="G25" s="102"/>
      <c r="H25" s="102"/>
      <c r="I25" s="103"/>
      <c r="J25" s="163"/>
      <c r="K25" s="164"/>
      <c r="L25" s="165">
        <f t="shared" si="3"/>
        <v>0</v>
      </c>
      <c r="N25" s="2">
        <f t="shared" si="4"/>
        <v>0</v>
      </c>
    </row>
    <row r="26" spans="1:14" s="2" customFormat="1" ht="18" hidden="1" customHeight="1">
      <c r="A26" s="119"/>
      <c r="B26" s="167"/>
      <c r="C26" s="167"/>
      <c r="D26" s="168" t="s">
        <v>562</v>
      </c>
      <c r="E26" s="106" t="s">
        <v>540</v>
      </c>
      <c r="F26" s="160">
        <f>K26*(1+$K$4)</f>
        <v>3570.8750010000003</v>
      </c>
      <c r="G26" s="4">
        <v>0</v>
      </c>
      <c r="H26" s="4"/>
      <c r="I26" s="5">
        <f>G26*F26</f>
        <v>0</v>
      </c>
      <c r="J26" s="163"/>
      <c r="K26" s="164">
        <v>2825.73</v>
      </c>
      <c r="L26" s="165">
        <f t="shared" si="3"/>
        <v>0</v>
      </c>
      <c r="N26" s="2">
        <f t="shared" si="4"/>
        <v>0</v>
      </c>
    </row>
    <row r="27" spans="1:14" s="2" customFormat="1" ht="18" hidden="1" customHeight="1">
      <c r="A27" s="119"/>
      <c r="B27" s="167"/>
      <c r="C27" s="167"/>
      <c r="D27" s="168" t="s">
        <v>563</v>
      </c>
      <c r="E27" s="106" t="s">
        <v>540</v>
      </c>
      <c r="F27" s="160">
        <f>K27*(1+$K$4)</f>
        <v>4382.4231410000002</v>
      </c>
      <c r="G27" s="4">
        <v>0</v>
      </c>
      <c r="H27" s="4"/>
      <c r="I27" s="5">
        <f>G27*F27</f>
        <v>0</v>
      </c>
      <c r="J27" s="163"/>
      <c r="K27" s="164">
        <v>3467.93</v>
      </c>
      <c r="L27" s="165">
        <f t="shared" si="3"/>
        <v>0</v>
      </c>
      <c r="N27" s="2">
        <f t="shared" si="4"/>
        <v>0</v>
      </c>
    </row>
    <row r="28" spans="1:14" s="2" customFormat="1" ht="18" customHeight="1">
      <c r="A28" s="119"/>
      <c r="B28" s="226" t="s">
        <v>845</v>
      </c>
      <c r="C28" s="167"/>
      <c r="D28" s="168" t="s">
        <v>564</v>
      </c>
      <c r="E28" s="106" t="s">
        <v>540</v>
      </c>
      <c r="F28" s="160">
        <f t="shared" ref="F28:F33" si="5">K28*(1+$K$4)</f>
        <v>4053.3809350000006</v>
      </c>
      <c r="G28" s="4">
        <v>5</v>
      </c>
      <c r="H28" s="4"/>
      <c r="I28" s="5">
        <f t="shared" ref="I28:I33" si="6">G28*F28</f>
        <v>20266.904675000002</v>
      </c>
      <c r="J28" s="163"/>
      <c r="K28" s="240">
        <v>3207.55</v>
      </c>
      <c r="L28" s="165">
        <f t="shared" si="3"/>
        <v>16037.75</v>
      </c>
      <c r="N28" s="2">
        <f t="shared" si="4"/>
        <v>2.5</v>
      </c>
    </row>
    <row r="29" spans="1:14" s="2" customFormat="1" ht="18" customHeight="1">
      <c r="A29" s="154" t="s">
        <v>624</v>
      </c>
      <c r="B29" s="155"/>
      <c r="C29" s="155"/>
      <c r="D29" s="156" t="s">
        <v>565</v>
      </c>
      <c r="E29" s="121"/>
      <c r="F29" s="157"/>
      <c r="G29" s="102"/>
      <c r="H29" s="102"/>
      <c r="I29" s="103"/>
      <c r="J29" s="163"/>
      <c r="K29" s="164"/>
      <c r="L29" s="165">
        <f t="shared" si="3"/>
        <v>0</v>
      </c>
      <c r="N29" s="2">
        <f t="shared" si="4"/>
        <v>0</v>
      </c>
    </row>
    <row r="30" spans="1:14" s="2" customFormat="1" ht="18" customHeight="1">
      <c r="A30" s="119"/>
      <c r="B30" s="226" t="s">
        <v>845</v>
      </c>
      <c r="C30" s="167"/>
      <c r="D30" s="168" t="s">
        <v>566</v>
      </c>
      <c r="E30" s="171" t="s">
        <v>567</v>
      </c>
      <c r="F30" s="160">
        <f t="shared" si="5"/>
        <v>473.88750000000005</v>
      </c>
      <c r="G30" s="4">
        <v>1</v>
      </c>
      <c r="H30" s="4"/>
      <c r="I30" s="5">
        <f t="shared" si="6"/>
        <v>473.88750000000005</v>
      </c>
      <c r="J30" s="163"/>
      <c r="K30" s="240">
        <v>375</v>
      </c>
      <c r="L30" s="165">
        <f t="shared" si="3"/>
        <v>375</v>
      </c>
      <c r="N30" s="2">
        <f t="shared" si="4"/>
        <v>0.5</v>
      </c>
    </row>
    <row r="31" spans="1:14" s="2" customFormat="1" ht="18" customHeight="1">
      <c r="A31" s="119"/>
      <c r="B31" s="226" t="s">
        <v>845</v>
      </c>
      <c r="C31" s="167"/>
      <c r="D31" s="168" t="s">
        <v>805</v>
      </c>
      <c r="E31" s="171" t="s">
        <v>567</v>
      </c>
      <c r="F31" s="160">
        <f t="shared" si="5"/>
        <v>4001.7208790000004</v>
      </c>
      <c r="G31" s="4">
        <v>1</v>
      </c>
      <c r="H31" s="4"/>
      <c r="I31" s="5">
        <f t="shared" si="6"/>
        <v>4001.7208790000004</v>
      </c>
      <c r="J31" s="163"/>
      <c r="K31" s="240">
        <v>3166.67</v>
      </c>
      <c r="L31" s="165">
        <f t="shared" si="3"/>
        <v>3166.67</v>
      </c>
      <c r="N31" s="2">
        <f t="shared" si="4"/>
        <v>0.5</v>
      </c>
    </row>
    <row r="32" spans="1:14" s="2" customFormat="1" ht="18" customHeight="1">
      <c r="A32" s="119"/>
      <c r="B32" s="226" t="s">
        <v>845</v>
      </c>
      <c r="C32" s="167"/>
      <c r="D32" s="168" t="s">
        <v>568</v>
      </c>
      <c r="E32" s="171" t="s">
        <v>567</v>
      </c>
      <c r="F32" s="160">
        <f t="shared" si="5"/>
        <v>40.438400000000001</v>
      </c>
      <c r="G32" s="4">
        <v>9</v>
      </c>
      <c r="H32" s="4"/>
      <c r="I32" s="5">
        <f t="shared" si="6"/>
        <v>363.94560000000001</v>
      </c>
      <c r="J32" s="163"/>
      <c r="K32" s="240">
        <v>32</v>
      </c>
      <c r="L32" s="165">
        <f t="shared" si="3"/>
        <v>288</v>
      </c>
      <c r="N32" s="2">
        <f t="shared" si="4"/>
        <v>4.5</v>
      </c>
    </row>
    <row r="33" spans="1:14" s="2" customFormat="1" ht="18" customHeight="1">
      <c r="A33" s="119"/>
      <c r="B33" s="226" t="s">
        <v>845</v>
      </c>
      <c r="C33" s="167"/>
      <c r="D33" s="168" t="s">
        <v>569</v>
      </c>
      <c r="E33" s="171" t="s">
        <v>567</v>
      </c>
      <c r="F33" s="160">
        <f t="shared" si="5"/>
        <v>321.72538300000002</v>
      </c>
      <c r="G33" s="4">
        <v>1</v>
      </c>
      <c r="H33" s="4"/>
      <c r="I33" s="5">
        <f t="shared" si="6"/>
        <v>321.72538300000002</v>
      </c>
      <c r="J33" s="163"/>
      <c r="K33" s="240">
        <v>254.59</v>
      </c>
      <c r="L33" s="165">
        <f t="shared" si="3"/>
        <v>254.59</v>
      </c>
      <c r="N33" s="2">
        <f t="shared" si="4"/>
        <v>0.5</v>
      </c>
    </row>
    <row r="34" spans="1:14" s="2" customFormat="1" ht="18" customHeight="1">
      <c r="A34" s="542" t="s">
        <v>570</v>
      </c>
      <c r="B34" s="543"/>
      <c r="C34" s="543"/>
      <c r="D34" s="543"/>
      <c r="E34" s="543"/>
      <c r="F34" s="172"/>
      <c r="G34" s="544">
        <f>SUM(I7:I33)</f>
        <v>226804.21294700002</v>
      </c>
      <c r="H34" s="544"/>
      <c r="I34" s="545"/>
      <c r="J34" s="163"/>
      <c r="L34" s="173">
        <f>SUM(L7:L33)</f>
        <v>179476.31000000003</v>
      </c>
      <c r="M34" s="173">
        <f>L34*(1+K4)</f>
        <v>226804.21294700005</v>
      </c>
      <c r="N34" s="2">
        <f t="shared" si="4"/>
        <v>113402.10647350001</v>
      </c>
    </row>
    <row r="35" spans="1:14" s="2" customFormat="1" ht="21" customHeight="1">
      <c r="A35" s="153">
        <v>7</v>
      </c>
      <c r="B35" s="521" t="s">
        <v>571</v>
      </c>
      <c r="C35" s="522"/>
      <c r="D35" s="522"/>
      <c r="E35" s="522"/>
      <c r="F35" s="522"/>
      <c r="G35" s="522"/>
      <c r="H35" s="522"/>
      <c r="I35" s="523"/>
      <c r="N35" s="2">
        <f t="shared" si="4"/>
        <v>0</v>
      </c>
    </row>
    <row r="36" spans="1:14" s="2" customFormat="1" ht="18" customHeight="1">
      <c r="A36" s="154" t="s">
        <v>536</v>
      </c>
      <c r="B36" s="155"/>
      <c r="C36" s="155"/>
      <c r="D36" s="156" t="s">
        <v>572</v>
      </c>
      <c r="E36" s="121"/>
      <c r="F36" s="157"/>
      <c r="G36" s="102"/>
      <c r="H36" s="102"/>
      <c r="I36" s="103"/>
      <c r="J36" s="163"/>
      <c r="N36" s="2">
        <f t="shared" si="4"/>
        <v>0</v>
      </c>
    </row>
    <row r="37" spans="1:14" s="2" customFormat="1" ht="28.5" customHeight="1">
      <c r="A37" s="166">
        <v>40001</v>
      </c>
      <c r="B37" s="226" t="s">
        <v>875</v>
      </c>
      <c r="C37" s="174" t="s">
        <v>13</v>
      </c>
      <c r="D37" s="227" t="s">
        <v>14</v>
      </c>
      <c r="E37" s="106" t="s">
        <v>15</v>
      </c>
      <c r="F37" s="160">
        <f>K37*(1+$K$4)</f>
        <v>0.303288</v>
      </c>
      <c r="G37" s="4">
        <v>900</v>
      </c>
      <c r="H37" s="4"/>
      <c r="I37" s="5">
        <f>G37*F37</f>
        <v>272.95920000000001</v>
      </c>
      <c r="J37" s="163"/>
      <c r="K37" s="238">
        <v>0.24</v>
      </c>
      <c r="N37" s="2">
        <f t="shared" si="4"/>
        <v>450</v>
      </c>
    </row>
    <row r="38" spans="1:14" s="2" customFormat="1" ht="28.5" customHeight="1">
      <c r="A38" s="119">
        <v>40016</v>
      </c>
      <c r="B38" s="226" t="s">
        <v>875</v>
      </c>
      <c r="C38" s="174" t="s">
        <v>24</v>
      </c>
      <c r="D38" s="227" t="s">
        <v>573</v>
      </c>
      <c r="E38" s="120" t="s">
        <v>20</v>
      </c>
      <c r="F38" s="160">
        <f>K38*(1+$K$4)</f>
        <v>13.989159000000001</v>
      </c>
      <c r="G38" s="4">
        <v>280</v>
      </c>
      <c r="H38" s="4"/>
      <c r="I38" s="5">
        <f>G38*F38</f>
        <v>3916.9645200000004</v>
      </c>
      <c r="J38" s="163"/>
      <c r="K38" s="238">
        <v>11.07</v>
      </c>
      <c r="N38" s="2">
        <f t="shared" si="4"/>
        <v>140</v>
      </c>
    </row>
    <row r="39" spans="1:14" s="2" customFormat="1" ht="33.75" customHeight="1">
      <c r="A39" s="254"/>
      <c r="B39" s="255"/>
      <c r="C39" s="174"/>
      <c r="D39" s="256" t="s">
        <v>806</v>
      </c>
      <c r="E39" s="175" t="s">
        <v>20</v>
      </c>
      <c r="F39" s="160">
        <f>K39*(1+$K$4)</f>
        <v>2.2746600000000003</v>
      </c>
      <c r="G39" s="4">
        <v>216</v>
      </c>
      <c r="H39" s="4"/>
      <c r="I39" s="5">
        <f>G39*F39</f>
        <v>491.32656000000009</v>
      </c>
      <c r="J39" s="163"/>
      <c r="K39" s="239">
        <v>1.8</v>
      </c>
      <c r="N39" s="2">
        <f t="shared" si="4"/>
        <v>108</v>
      </c>
    </row>
    <row r="40" spans="1:14" s="2" customFormat="1" ht="18" customHeight="1">
      <c r="A40" s="154" t="s">
        <v>546</v>
      </c>
      <c r="B40" s="155"/>
      <c r="C40" s="155"/>
      <c r="D40" s="156" t="s">
        <v>575</v>
      </c>
      <c r="E40" s="121"/>
      <c r="F40" s="157"/>
      <c r="G40" s="102"/>
      <c r="H40" s="102"/>
      <c r="I40" s="103"/>
      <c r="J40" s="163"/>
      <c r="K40" s="164"/>
      <c r="N40" s="2">
        <f t="shared" si="4"/>
        <v>0</v>
      </c>
    </row>
    <row r="41" spans="1:14" s="2" customFormat="1" ht="18" customHeight="1">
      <c r="A41" s="119"/>
      <c r="B41" s="226" t="s">
        <v>875</v>
      </c>
      <c r="C41" s="6"/>
      <c r="D41" s="168" t="s">
        <v>576</v>
      </c>
      <c r="E41" s="106" t="s">
        <v>540</v>
      </c>
      <c r="F41" s="160">
        <f>K41*(1+$K$4)</f>
        <v>5030.8528850000002</v>
      </c>
      <c r="G41" s="4">
        <v>5</v>
      </c>
      <c r="H41" s="176"/>
      <c r="I41" s="5">
        <f>G41*F41</f>
        <v>25154.264425000001</v>
      </c>
      <c r="J41" s="163"/>
      <c r="K41" s="240">
        <v>3981.05</v>
      </c>
      <c r="N41" s="2">
        <f t="shared" si="4"/>
        <v>2.5</v>
      </c>
    </row>
    <row r="42" spans="1:14" s="2" customFormat="1" ht="18" hidden="1" customHeight="1">
      <c r="A42" s="119"/>
      <c r="B42" s="226" t="s">
        <v>837</v>
      </c>
      <c r="C42" s="6"/>
      <c r="D42" s="168" t="s">
        <v>577</v>
      </c>
      <c r="E42" s="106" t="s">
        <v>540</v>
      </c>
      <c r="F42" s="160">
        <f t="shared" ref="F42:F60" si="7">K42*(1+$K$4)</f>
        <v>2933.0856110000004</v>
      </c>
      <c r="G42" s="4">
        <v>0</v>
      </c>
      <c r="H42" s="176"/>
      <c r="I42" s="5">
        <f t="shared" ref="I42:I60" si="8">G42*F42</f>
        <v>0</v>
      </c>
      <c r="J42" s="163"/>
      <c r="K42" s="240">
        <v>2321.0300000000002</v>
      </c>
      <c r="N42" s="2">
        <f t="shared" si="4"/>
        <v>0</v>
      </c>
    </row>
    <row r="43" spans="1:14" s="2" customFormat="1" ht="18" customHeight="1">
      <c r="A43" s="119"/>
      <c r="B43" s="226" t="s">
        <v>875</v>
      </c>
      <c r="C43" s="6"/>
      <c r="D43" s="168" t="s">
        <v>578</v>
      </c>
      <c r="E43" s="106" t="s">
        <v>540</v>
      </c>
      <c r="F43" s="160">
        <f t="shared" si="7"/>
        <v>7728.5364600000003</v>
      </c>
      <c r="G43" s="4">
        <v>5</v>
      </c>
      <c r="H43" s="176"/>
      <c r="I43" s="5">
        <f t="shared" si="8"/>
        <v>38642.6823</v>
      </c>
      <c r="J43" s="163"/>
      <c r="K43" s="240">
        <v>6115.8</v>
      </c>
      <c r="N43" s="2">
        <f t="shared" si="4"/>
        <v>2.5</v>
      </c>
    </row>
    <row r="44" spans="1:14" s="2" customFormat="1" ht="18" hidden="1" customHeight="1">
      <c r="A44" s="119"/>
      <c r="B44" s="226" t="s">
        <v>837</v>
      </c>
      <c r="C44" s="6"/>
      <c r="D44" s="168" t="s">
        <v>579</v>
      </c>
      <c r="E44" s="106" t="s">
        <v>540</v>
      </c>
      <c r="F44" s="160">
        <f t="shared" si="7"/>
        <v>916.57424700000001</v>
      </c>
      <c r="G44" s="4">
        <v>0</v>
      </c>
      <c r="H44" s="176"/>
      <c r="I44" s="5">
        <f t="shared" si="8"/>
        <v>0</v>
      </c>
      <c r="J44" s="163"/>
      <c r="K44" s="240">
        <v>725.31</v>
      </c>
      <c r="N44" s="2">
        <f t="shared" si="4"/>
        <v>0</v>
      </c>
    </row>
    <row r="45" spans="1:14" s="2" customFormat="1" ht="18" hidden="1" customHeight="1">
      <c r="A45" s="119"/>
      <c r="B45" s="226" t="s">
        <v>837</v>
      </c>
      <c r="C45" s="6"/>
      <c r="D45" s="168" t="s">
        <v>580</v>
      </c>
      <c r="E45" s="106" t="s">
        <v>15</v>
      </c>
      <c r="F45" s="160">
        <f t="shared" si="7"/>
        <v>151.17643100000001</v>
      </c>
      <c r="G45" s="4">
        <v>0</v>
      </c>
      <c r="H45" s="176"/>
      <c r="I45" s="5">
        <f t="shared" si="8"/>
        <v>0</v>
      </c>
      <c r="J45" s="163"/>
      <c r="K45" s="240">
        <v>119.63</v>
      </c>
      <c r="N45" s="2">
        <f t="shared" si="4"/>
        <v>0</v>
      </c>
    </row>
    <row r="46" spans="1:14" s="2" customFormat="1" ht="18" hidden="1" customHeight="1">
      <c r="A46" s="119"/>
      <c r="B46" s="226" t="s">
        <v>837</v>
      </c>
      <c r="C46" s="6"/>
      <c r="D46" s="168" t="s">
        <v>581</v>
      </c>
      <c r="E46" s="106" t="s">
        <v>15</v>
      </c>
      <c r="F46" s="160">
        <f t="shared" si="7"/>
        <v>302.34022500000003</v>
      </c>
      <c r="G46" s="4">
        <v>0</v>
      </c>
      <c r="H46" s="176"/>
      <c r="I46" s="5">
        <f t="shared" si="8"/>
        <v>0</v>
      </c>
      <c r="J46" s="163"/>
      <c r="K46" s="240">
        <v>239.25</v>
      </c>
      <c r="N46" s="2">
        <f t="shared" si="4"/>
        <v>0</v>
      </c>
    </row>
    <row r="47" spans="1:14" s="2" customFormat="1" ht="18" hidden="1" customHeight="1">
      <c r="A47" s="119"/>
      <c r="B47" s="226" t="s">
        <v>837</v>
      </c>
      <c r="C47" s="6"/>
      <c r="D47" s="168" t="s">
        <v>582</v>
      </c>
      <c r="E47" s="106" t="s">
        <v>15</v>
      </c>
      <c r="F47" s="160">
        <f t="shared" si="7"/>
        <v>302.34022500000003</v>
      </c>
      <c r="G47" s="4">
        <v>0</v>
      </c>
      <c r="H47" s="176"/>
      <c r="I47" s="5">
        <f t="shared" si="8"/>
        <v>0</v>
      </c>
      <c r="J47" s="163"/>
      <c r="K47" s="240">
        <f>K46</f>
        <v>239.25</v>
      </c>
      <c r="N47" s="2">
        <f t="shared" si="4"/>
        <v>0</v>
      </c>
    </row>
    <row r="48" spans="1:14" s="2" customFormat="1" ht="18" hidden="1" customHeight="1">
      <c r="A48" s="119"/>
      <c r="B48" s="226" t="s">
        <v>837</v>
      </c>
      <c r="C48" s="6"/>
      <c r="D48" s="168" t="s">
        <v>583</v>
      </c>
      <c r="E48" s="106" t="s">
        <v>15</v>
      </c>
      <c r="F48" s="160">
        <f t="shared" si="7"/>
        <v>302.34022500000003</v>
      </c>
      <c r="G48" s="4">
        <v>0</v>
      </c>
      <c r="H48" s="176"/>
      <c r="I48" s="5">
        <f t="shared" si="8"/>
        <v>0</v>
      </c>
      <c r="J48" s="163"/>
      <c r="K48" s="240">
        <f>K47</f>
        <v>239.25</v>
      </c>
      <c r="N48" s="2">
        <f t="shared" si="4"/>
        <v>0</v>
      </c>
    </row>
    <row r="49" spans="1:14" s="2" customFormat="1" ht="18" customHeight="1">
      <c r="A49" s="119"/>
      <c r="B49" s="226" t="s">
        <v>875</v>
      </c>
      <c r="C49" s="6"/>
      <c r="D49" s="168" t="s">
        <v>584</v>
      </c>
      <c r="E49" s="106" t="s">
        <v>145</v>
      </c>
      <c r="F49" s="160">
        <f t="shared" si="7"/>
        <v>942.31581599999993</v>
      </c>
      <c r="G49" s="4">
        <v>3</v>
      </c>
      <c r="H49" s="176"/>
      <c r="I49" s="5">
        <f t="shared" si="8"/>
        <v>2826.9474479999999</v>
      </c>
      <c r="J49" s="163"/>
      <c r="K49" s="240">
        <v>745.68</v>
      </c>
      <c r="N49" s="2">
        <f t="shared" si="4"/>
        <v>1.5</v>
      </c>
    </row>
    <row r="50" spans="1:14" s="2" customFormat="1" ht="18" hidden="1" customHeight="1">
      <c r="A50" s="119"/>
      <c r="B50" s="226" t="s">
        <v>837</v>
      </c>
      <c r="C50" s="6"/>
      <c r="D50" s="168" t="s">
        <v>585</v>
      </c>
      <c r="E50" s="106" t="s">
        <v>15</v>
      </c>
      <c r="F50" s="160">
        <f t="shared" si="7"/>
        <v>302.34022500000003</v>
      </c>
      <c r="G50" s="4">
        <v>0</v>
      </c>
      <c r="H50" s="176"/>
      <c r="I50" s="5">
        <f t="shared" si="8"/>
        <v>0</v>
      </c>
      <c r="J50" s="163"/>
      <c r="K50" s="164">
        <f>K47</f>
        <v>239.25</v>
      </c>
      <c r="N50" s="2">
        <f t="shared" si="4"/>
        <v>0</v>
      </c>
    </row>
    <row r="51" spans="1:14" s="2" customFormat="1" ht="22.5" customHeight="1">
      <c r="A51" s="119"/>
      <c r="B51" s="226" t="s">
        <v>875</v>
      </c>
      <c r="C51" s="6"/>
      <c r="D51" s="168" t="s">
        <v>586</v>
      </c>
      <c r="E51" s="106" t="s">
        <v>145</v>
      </c>
      <c r="F51" s="160">
        <f t="shared" si="7"/>
        <v>1336.425935</v>
      </c>
      <c r="G51" s="4">
        <v>3</v>
      </c>
      <c r="H51" s="176"/>
      <c r="I51" s="5">
        <f t="shared" si="8"/>
        <v>4009.2778049999997</v>
      </c>
      <c r="J51" s="163"/>
      <c r="K51" s="240">
        <v>1057.55</v>
      </c>
      <c r="N51" s="2">
        <f t="shared" si="4"/>
        <v>1.5</v>
      </c>
    </row>
    <row r="52" spans="1:14" s="2" customFormat="1" ht="18" customHeight="1">
      <c r="A52" s="119"/>
      <c r="B52" s="226" t="s">
        <v>875</v>
      </c>
      <c r="C52" s="6"/>
      <c r="D52" s="168" t="s">
        <v>587</v>
      </c>
      <c r="E52" s="106" t="s">
        <v>588</v>
      </c>
      <c r="F52" s="160">
        <f t="shared" si="7"/>
        <v>281.11006500000002</v>
      </c>
      <c r="G52" s="4">
        <v>3</v>
      </c>
      <c r="H52" s="176"/>
      <c r="I52" s="5">
        <f t="shared" si="8"/>
        <v>843.330195</v>
      </c>
      <c r="J52" s="163"/>
      <c r="K52" s="240">
        <v>222.45</v>
      </c>
      <c r="N52" s="2">
        <f t="shared" si="4"/>
        <v>1.5</v>
      </c>
    </row>
    <row r="53" spans="1:14" s="2" customFormat="1" ht="18" customHeight="1">
      <c r="A53" s="119"/>
      <c r="B53" s="226" t="s">
        <v>875</v>
      </c>
      <c r="C53" s="6"/>
      <c r="D53" s="168" t="s">
        <v>589</v>
      </c>
      <c r="E53" s="106" t="s">
        <v>60</v>
      </c>
      <c r="F53" s="160">
        <f t="shared" si="7"/>
        <v>18.639575000000001</v>
      </c>
      <c r="G53" s="4">
        <v>300</v>
      </c>
      <c r="H53" s="176"/>
      <c r="I53" s="5">
        <f t="shared" si="8"/>
        <v>5591.8725000000004</v>
      </c>
      <c r="J53" s="163"/>
      <c r="K53" s="240">
        <v>14.75</v>
      </c>
      <c r="N53" s="2">
        <f t="shared" si="4"/>
        <v>150</v>
      </c>
    </row>
    <row r="54" spans="1:14" s="2" customFormat="1" ht="18" hidden="1" customHeight="1">
      <c r="A54" s="119"/>
      <c r="B54" s="226" t="s">
        <v>837</v>
      </c>
      <c r="C54" s="6"/>
      <c r="D54" s="168" t="s">
        <v>590</v>
      </c>
      <c r="E54" s="106" t="s">
        <v>15</v>
      </c>
      <c r="F54" s="160">
        <f t="shared" si="7"/>
        <v>302.34022500000003</v>
      </c>
      <c r="G54" s="4">
        <v>0</v>
      </c>
      <c r="H54" s="176"/>
      <c r="I54" s="5">
        <f t="shared" si="8"/>
        <v>0</v>
      </c>
      <c r="J54" s="163"/>
      <c r="K54" s="240">
        <f>K48</f>
        <v>239.25</v>
      </c>
      <c r="N54" s="2">
        <f t="shared" si="4"/>
        <v>0</v>
      </c>
    </row>
    <row r="55" spans="1:14" s="2" customFormat="1" ht="18" customHeight="1">
      <c r="A55" s="119"/>
      <c r="B55" s="226" t="s">
        <v>875</v>
      </c>
      <c r="C55" s="6"/>
      <c r="D55" s="168" t="s">
        <v>591</v>
      </c>
      <c r="E55" s="106" t="s">
        <v>15</v>
      </c>
      <c r="F55" s="160">
        <f t="shared" si="7"/>
        <v>511.343568</v>
      </c>
      <c r="G55" s="4">
        <v>27</v>
      </c>
      <c r="H55" s="176"/>
      <c r="I55" s="5">
        <f t="shared" si="8"/>
        <v>13806.276336000001</v>
      </c>
      <c r="J55" s="163"/>
      <c r="K55" s="240">
        <v>404.64</v>
      </c>
      <c r="N55" s="2">
        <f t="shared" si="4"/>
        <v>13.5</v>
      </c>
    </row>
    <row r="56" spans="1:14" s="2" customFormat="1" ht="18" customHeight="1">
      <c r="A56" s="119"/>
      <c r="B56" s="226" t="s">
        <v>875</v>
      </c>
      <c r="C56" s="6"/>
      <c r="D56" s="168" t="s">
        <v>592</v>
      </c>
      <c r="E56" s="106" t="s">
        <v>145</v>
      </c>
      <c r="F56" s="160">
        <f t="shared" si="7"/>
        <v>3821.2645189999998</v>
      </c>
      <c r="G56" s="4">
        <v>1</v>
      </c>
      <c r="H56" s="176"/>
      <c r="I56" s="5">
        <f t="shared" si="8"/>
        <v>3821.2645189999998</v>
      </c>
      <c r="J56" s="163"/>
      <c r="K56" s="240">
        <v>3023.87</v>
      </c>
      <c r="N56" s="2">
        <f t="shared" si="4"/>
        <v>0.5</v>
      </c>
    </row>
    <row r="57" spans="1:14" s="2" customFormat="1" ht="18" customHeight="1">
      <c r="A57" s="119"/>
      <c r="B57" s="226" t="s">
        <v>875</v>
      </c>
      <c r="C57" s="6"/>
      <c r="D57" s="168" t="s">
        <v>593</v>
      </c>
      <c r="E57" s="120" t="s">
        <v>145</v>
      </c>
      <c r="F57" s="160">
        <f t="shared" si="7"/>
        <v>5908.0249660000009</v>
      </c>
      <c r="G57" s="4">
        <v>1</v>
      </c>
      <c r="H57" s="176"/>
      <c r="I57" s="5">
        <f t="shared" si="8"/>
        <v>5908.0249660000009</v>
      </c>
      <c r="J57" s="163"/>
      <c r="K57" s="240">
        <v>4675.18</v>
      </c>
      <c r="N57" s="2">
        <f t="shared" si="4"/>
        <v>0.5</v>
      </c>
    </row>
    <row r="58" spans="1:14" s="2" customFormat="1" ht="18" customHeight="1">
      <c r="A58" s="119"/>
      <c r="B58" s="226" t="s">
        <v>875</v>
      </c>
      <c r="C58" s="6"/>
      <c r="D58" s="168" t="s">
        <v>594</v>
      </c>
      <c r="E58" s="120" t="s">
        <v>595</v>
      </c>
      <c r="F58" s="160">
        <f t="shared" si="7"/>
        <v>0.99832300000000007</v>
      </c>
      <c r="G58" s="4">
        <f>3360*1</f>
        <v>3360</v>
      </c>
      <c r="H58" s="176"/>
      <c r="I58" s="5">
        <f t="shared" si="8"/>
        <v>3354.3652800000004</v>
      </c>
      <c r="J58" s="163"/>
      <c r="K58" s="240">
        <v>0.79</v>
      </c>
      <c r="N58" s="2">
        <f t="shared" si="4"/>
        <v>1680</v>
      </c>
    </row>
    <row r="59" spans="1:14" s="2" customFormat="1" ht="18" customHeight="1">
      <c r="A59" s="119"/>
      <c r="B59" s="226" t="s">
        <v>875</v>
      </c>
      <c r="C59" s="6"/>
      <c r="D59" s="168" t="s">
        <v>596</v>
      </c>
      <c r="E59" s="120" t="s">
        <v>540</v>
      </c>
      <c r="F59" s="160">
        <f t="shared" si="7"/>
        <v>198.78001000000003</v>
      </c>
      <c r="G59" s="4">
        <v>5</v>
      </c>
      <c r="H59" s="176"/>
      <c r="I59" s="5">
        <f t="shared" si="8"/>
        <v>993.90005000000019</v>
      </c>
      <c r="J59" s="163"/>
      <c r="K59" s="241">
        <v>157.30000000000001</v>
      </c>
      <c r="N59" s="2">
        <f t="shared" si="4"/>
        <v>2.5</v>
      </c>
    </row>
    <row r="60" spans="1:14" s="2" customFormat="1" ht="18" hidden="1" customHeight="1" thickBot="1">
      <c r="A60" s="119"/>
      <c r="B60" s="226" t="s">
        <v>837</v>
      </c>
      <c r="C60" s="6"/>
      <c r="D60" s="168" t="s">
        <v>597</v>
      </c>
      <c r="E60" s="120" t="s">
        <v>540</v>
      </c>
      <c r="F60" s="160">
        <f t="shared" si="7"/>
        <v>63.185000000000002</v>
      </c>
      <c r="G60" s="4">
        <v>0</v>
      </c>
      <c r="H60" s="176"/>
      <c r="I60" s="5">
        <f t="shared" si="8"/>
        <v>0</v>
      </c>
      <c r="J60" s="163"/>
      <c r="K60" s="241">
        <v>50</v>
      </c>
      <c r="N60" s="2">
        <f t="shared" si="4"/>
        <v>0</v>
      </c>
    </row>
    <row r="61" spans="1:14" s="2" customFormat="1" ht="18" hidden="1" customHeight="1">
      <c r="A61" s="177" t="s">
        <v>549</v>
      </c>
      <c r="B61" s="226" t="s">
        <v>837</v>
      </c>
      <c r="C61" s="178"/>
      <c r="D61" s="179" t="s">
        <v>598</v>
      </c>
      <c r="E61" s="180"/>
      <c r="F61" s="181"/>
      <c r="G61" s="182"/>
      <c r="H61" s="182"/>
      <c r="I61" s="183"/>
      <c r="J61" s="163"/>
      <c r="K61" s="242"/>
      <c r="N61" s="2">
        <f t="shared" si="4"/>
        <v>0</v>
      </c>
    </row>
    <row r="62" spans="1:14" s="2" customFormat="1" ht="18" hidden="1" customHeight="1">
      <c r="A62" s="146"/>
      <c r="B62" s="226" t="s">
        <v>837</v>
      </c>
      <c r="C62" s="167"/>
      <c r="D62" s="184" t="s">
        <v>599</v>
      </c>
      <c r="E62" s="106" t="s">
        <v>20</v>
      </c>
      <c r="F62" s="160">
        <f>K62*(1+$K$4)</f>
        <v>3.007606</v>
      </c>
      <c r="G62" s="4">
        <v>0</v>
      </c>
      <c r="H62" s="4"/>
      <c r="I62" s="5">
        <f>G62*F62</f>
        <v>0</v>
      </c>
      <c r="J62" s="163"/>
      <c r="K62" s="240">
        <v>2.38</v>
      </c>
      <c r="N62" s="2">
        <f t="shared" si="4"/>
        <v>0</v>
      </c>
    </row>
    <row r="63" spans="1:14" s="2" customFormat="1" ht="18" hidden="1" customHeight="1">
      <c r="A63" s="146"/>
      <c r="B63" s="226" t="s">
        <v>837</v>
      </c>
      <c r="C63" s="167"/>
      <c r="D63" s="184" t="s">
        <v>574</v>
      </c>
      <c r="E63" s="106" t="s">
        <v>20</v>
      </c>
      <c r="F63" s="160">
        <f>K63*(1+$K$4)</f>
        <v>5.3075400000000004</v>
      </c>
      <c r="G63" s="4">
        <v>0</v>
      </c>
      <c r="H63" s="4"/>
      <c r="I63" s="5">
        <f>G63*F63</f>
        <v>0</v>
      </c>
      <c r="J63" s="163"/>
      <c r="K63" s="240">
        <v>4.2</v>
      </c>
      <c r="N63" s="2">
        <f t="shared" si="4"/>
        <v>0</v>
      </c>
    </row>
    <row r="64" spans="1:14" s="2" customFormat="1" ht="18" customHeight="1">
      <c r="A64" s="146"/>
      <c r="B64" s="226" t="s">
        <v>875</v>
      </c>
      <c r="C64" s="167"/>
      <c r="D64" s="184" t="s">
        <v>600</v>
      </c>
      <c r="E64" s="106" t="s">
        <v>15</v>
      </c>
      <c r="F64" s="160">
        <f>K64*(1+$K$4)</f>
        <v>529.46502600000008</v>
      </c>
      <c r="G64" s="4">
        <v>8</v>
      </c>
      <c r="H64" s="4"/>
      <c r="I64" s="5">
        <f>G64*F64</f>
        <v>4235.7202080000006</v>
      </c>
      <c r="J64" s="163"/>
      <c r="K64" s="240">
        <v>418.98</v>
      </c>
      <c r="N64" s="2">
        <f t="shared" si="4"/>
        <v>4</v>
      </c>
    </row>
    <row r="65" spans="1:14" s="2" customFormat="1" ht="18" hidden="1" customHeight="1">
      <c r="A65" s="146"/>
      <c r="B65" s="167"/>
      <c r="C65" s="167"/>
      <c r="D65" s="184" t="s">
        <v>601</v>
      </c>
      <c r="E65" s="106" t="s">
        <v>602</v>
      </c>
      <c r="F65" s="160">
        <f>K65*(1+$K$4)</f>
        <v>234.07515100000001</v>
      </c>
      <c r="G65" s="4">
        <v>0</v>
      </c>
      <c r="H65" s="4"/>
      <c r="I65" s="5">
        <f>G65*F65</f>
        <v>0</v>
      </c>
      <c r="J65" s="163"/>
      <c r="K65" s="164">
        <v>185.23</v>
      </c>
      <c r="N65" s="2">
        <f t="shared" si="4"/>
        <v>0</v>
      </c>
    </row>
    <row r="66" spans="1:14" s="2" customFormat="1" ht="18" customHeight="1">
      <c r="A66" s="154" t="s">
        <v>549</v>
      </c>
      <c r="B66" s="155"/>
      <c r="C66" s="155"/>
      <c r="D66" s="156" t="s">
        <v>603</v>
      </c>
      <c r="E66" s="121"/>
      <c r="F66" s="157"/>
      <c r="G66" s="102"/>
      <c r="H66" s="102"/>
      <c r="I66" s="103"/>
      <c r="J66" s="163"/>
      <c r="N66" s="2">
        <f t="shared" si="4"/>
        <v>0</v>
      </c>
    </row>
    <row r="67" spans="1:14" s="2" customFormat="1" ht="18" hidden="1" customHeight="1">
      <c r="A67" s="146"/>
      <c r="B67" s="167"/>
      <c r="C67" s="167"/>
      <c r="D67" s="184" t="s">
        <v>604</v>
      </c>
      <c r="E67" s="106" t="s">
        <v>567</v>
      </c>
      <c r="F67" s="160">
        <f>K67*(1+$K$4)</f>
        <v>6827.8216480000001</v>
      </c>
      <c r="G67" s="4">
        <v>0</v>
      </c>
      <c r="H67" s="4"/>
      <c r="I67" s="5">
        <f>G67*F67</f>
        <v>0</v>
      </c>
      <c r="J67" s="163"/>
      <c r="K67" s="164">
        <v>5403.04</v>
      </c>
      <c r="N67" s="2">
        <f t="shared" si="4"/>
        <v>0</v>
      </c>
    </row>
    <row r="68" spans="1:14" s="2" customFormat="1" ht="18" customHeight="1">
      <c r="A68" s="146"/>
      <c r="B68" s="226" t="s">
        <v>875</v>
      </c>
      <c r="C68" s="167"/>
      <c r="D68" s="184" t="s">
        <v>605</v>
      </c>
      <c r="E68" s="106" t="s">
        <v>15</v>
      </c>
      <c r="F68" s="160">
        <f>K68*(1+$K$4)</f>
        <v>0.50548000000000004</v>
      </c>
      <c r="G68" s="4">
        <v>720</v>
      </c>
      <c r="H68" s="4"/>
      <c r="I68" s="5">
        <f>G68*F68</f>
        <v>363.94560000000001</v>
      </c>
      <c r="J68" s="163"/>
      <c r="K68" s="240">
        <v>0.4</v>
      </c>
      <c r="N68" s="2">
        <f t="shared" si="4"/>
        <v>360</v>
      </c>
    </row>
    <row r="69" spans="1:14" s="2" customFormat="1" ht="18" hidden="1" customHeight="1">
      <c r="A69" s="146"/>
      <c r="B69" s="167"/>
      <c r="C69" s="167"/>
      <c r="D69" s="184" t="s">
        <v>606</v>
      </c>
      <c r="E69" s="106" t="s">
        <v>15</v>
      </c>
      <c r="F69" s="160">
        <f>K69*(1+$K$4)</f>
        <v>6074.9597359999998</v>
      </c>
      <c r="G69" s="4">
        <v>0</v>
      </c>
      <c r="H69" s="4"/>
      <c r="I69" s="5">
        <f>G69*F69</f>
        <v>0</v>
      </c>
      <c r="J69" s="163"/>
      <c r="K69" s="164">
        <v>4807.28</v>
      </c>
      <c r="N69" s="2">
        <f t="shared" si="4"/>
        <v>0</v>
      </c>
    </row>
    <row r="70" spans="1:14" s="2" customFormat="1" ht="18" customHeight="1">
      <c r="A70" s="542" t="s">
        <v>607</v>
      </c>
      <c r="B70" s="543"/>
      <c r="C70" s="543"/>
      <c r="D70" s="543"/>
      <c r="E70" s="543"/>
      <c r="F70" s="172"/>
      <c r="G70" s="544">
        <f>SUM(I37:I69)</f>
        <v>114233.121912</v>
      </c>
      <c r="H70" s="544"/>
      <c r="I70" s="545"/>
      <c r="J70" s="163"/>
      <c r="K70" s="173"/>
      <c r="L70" s="173"/>
      <c r="M70" s="173"/>
      <c r="N70" s="2">
        <f t="shared" si="4"/>
        <v>57116.560956000001</v>
      </c>
    </row>
    <row r="71" spans="1:14" s="2" customFormat="1" ht="21" customHeight="1">
      <c r="A71" s="153">
        <v>8</v>
      </c>
      <c r="B71" s="521" t="s">
        <v>608</v>
      </c>
      <c r="C71" s="522"/>
      <c r="D71" s="522"/>
      <c r="E71" s="522"/>
      <c r="F71" s="522"/>
      <c r="G71" s="522"/>
      <c r="H71" s="522"/>
      <c r="I71" s="523"/>
      <c r="N71" s="2">
        <f t="shared" si="4"/>
        <v>0</v>
      </c>
    </row>
    <row r="72" spans="1:14" s="2" customFormat="1" ht="18" customHeight="1">
      <c r="A72" s="146">
        <v>30010</v>
      </c>
      <c r="B72" s="226" t="s">
        <v>876</v>
      </c>
      <c r="C72" s="167"/>
      <c r="D72" s="185" t="s">
        <v>609</v>
      </c>
      <c r="E72" s="106" t="s">
        <v>567</v>
      </c>
      <c r="F72" s="250">
        <v>3.19</v>
      </c>
      <c r="G72" s="4">
        <v>1</v>
      </c>
      <c r="H72" s="4">
        <f>'DT1'!$K$16</f>
        <v>286</v>
      </c>
      <c r="I72" s="5">
        <f>G72*F72*H72</f>
        <v>912.34</v>
      </c>
      <c r="J72" s="163"/>
      <c r="K72" s="186">
        <v>2273.34</v>
      </c>
      <c r="M72" s="165"/>
      <c r="N72" s="2">
        <f t="shared" si="4"/>
        <v>0.5</v>
      </c>
    </row>
    <row r="73" spans="1:14" s="2" customFormat="1" ht="18" hidden="1" customHeight="1">
      <c r="A73" s="146"/>
      <c r="B73" s="167"/>
      <c r="C73" s="167"/>
      <c r="D73" s="185" t="s">
        <v>610</v>
      </c>
      <c r="E73" s="106" t="s">
        <v>567</v>
      </c>
      <c r="F73" s="250">
        <f t="shared" ref="F73:F79" si="9">K73*(1+$K$4)</f>
        <v>2907.1923980000001</v>
      </c>
      <c r="G73" s="4">
        <v>0</v>
      </c>
      <c r="H73" s="4">
        <f>'DT1'!K17</f>
        <v>315</v>
      </c>
      <c r="I73" s="5">
        <f t="shared" ref="I73:I82" si="10">G73*F73*H73</f>
        <v>0</v>
      </c>
      <c r="J73" s="163"/>
      <c r="K73" s="186">
        <v>2300.54</v>
      </c>
      <c r="M73" s="165"/>
      <c r="N73" s="2">
        <f t="shared" si="4"/>
        <v>0</v>
      </c>
    </row>
    <row r="74" spans="1:14" s="2" customFormat="1" ht="18" hidden="1" customHeight="1">
      <c r="A74" s="146"/>
      <c r="B74" s="167"/>
      <c r="C74" s="167"/>
      <c r="D74" s="185" t="s">
        <v>611</v>
      </c>
      <c r="E74" s="106" t="s">
        <v>567</v>
      </c>
      <c r="F74" s="250">
        <f t="shared" si="9"/>
        <v>2923.2919360000005</v>
      </c>
      <c r="G74" s="4">
        <v>0</v>
      </c>
      <c r="H74" s="4">
        <f>'DT1'!K18</f>
        <v>0</v>
      </c>
      <c r="I74" s="5">
        <f t="shared" si="10"/>
        <v>0</v>
      </c>
      <c r="J74" s="163"/>
      <c r="K74" s="186">
        <v>2313.2800000000002</v>
      </c>
      <c r="M74" s="165"/>
      <c r="N74" s="2">
        <f t="shared" si="4"/>
        <v>0</v>
      </c>
    </row>
    <row r="75" spans="1:14" s="2" customFormat="1" ht="18" customHeight="1">
      <c r="A75" s="146">
        <v>30008</v>
      </c>
      <c r="B75" s="226" t="s">
        <v>876</v>
      </c>
      <c r="C75" s="167"/>
      <c r="D75" s="185" t="s">
        <v>807</v>
      </c>
      <c r="E75" s="106" t="s">
        <v>567</v>
      </c>
      <c r="F75" s="250">
        <v>3.19</v>
      </c>
      <c r="G75" s="4">
        <v>1</v>
      </c>
      <c r="H75" s="4">
        <f>'DT1'!$K$16</f>
        <v>286</v>
      </c>
      <c r="I75" s="5">
        <f t="shared" si="10"/>
        <v>912.34</v>
      </c>
      <c r="J75" s="163"/>
      <c r="K75" s="186">
        <v>2257.09</v>
      </c>
      <c r="M75" s="165"/>
      <c r="N75" s="2">
        <f t="shared" si="4"/>
        <v>0.5</v>
      </c>
    </row>
    <row r="76" spans="1:14" s="2" customFormat="1" ht="18" customHeight="1">
      <c r="A76" s="146">
        <v>30015</v>
      </c>
      <c r="B76" s="226" t="s">
        <v>876</v>
      </c>
      <c r="C76" s="167"/>
      <c r="D76" s="185" t="s">
        <v>808</v>
      </c>
      <c r="E76" s="106" t="s">
        <v>567</v>
      </c>
      <c r="F76" s="250">
        <v>3.19</v>
      </c>
      <c r="G76" s="4">
        <v>1</v>
      </c>
      <c r="H76" s="4">
        <f>'DT1'!$K$16</f>
        <v>286</v>
      </c>
      <c r="I76" s="5">
        <f t="shared" si="10"/>
        <v>912.34</v>
      </c>
      <c r="J76" s="163"/>
      <c r="K76" s="186">
        <v>2292.33</v>
      </c>
      <c r="M76" s="165"/>
      <c r="N76" s="2">
        <f t="shared" ref="N76:N87" si="11">G76/2</f>
        <v>0.5</v>
      </c>
    </row>
    <row r="77" spans="1:14" s="2" customFormat="1" ht="18" hidden="1" customHeight="1">
      <c r="A77" s="146"/>
      <c r="B77" s="226" t="s">
        <v>838</v>
      </c>
      <c r="C77" s="167"/>
      <c r="D77" s="185" t="s">
        <v>612</v>
      </c>
      <c r="E77" s="106" t="s">
        <v>567</v>
      </c>
      <c r="F77" s="250">
        <f t="shared" si="9"/>
        <v>2892.0911830000005</v>
      </c>
      <c r="G77" s="4">
        <v>0</v>
      </c>
      <c r="H77" s="4">
        <f>'DT1'!$K$16</f>
        <v>286</v>
      </c>
      <c r="I77" s="5">
        <f t="shared" si="10"/>
        <v>0</v>
      </c>
      <c r="J77" s="163"/>
      <c r="K77" s="186">
        <v>2288.59</v>
      </c>
      <c r="M77" s="165"/>
      <c r="N77" s="2">
        <f t="shared" si="11"/>
        <v>0</v>
      </c>
    </row>
    <row r="78" spans="1:14" s="2" customFormat="1" ht="18" customHeight="1">
      <c r="A78" s="146">
        <v>30005</v>
      </c>
      <c r="B78" s="226" t="s">
        <v>876</v>
      </c>
      <c r="C78" s="167"/>
      <c r="D78" s="185" t="s">
        <v>809</v>
      </c>
      <c r="E78" s="106" t="s">
        <v>567</v>
      </c>
      <c r="F78" s="250">
        <v>3.19</v>
      </c>
      <c r="G78" s="4">
        <v>1</v>
      </c>
      <c r="H78" s="4">
        <f>'DT1'!$K$16</f>
        <v>286</v>
      </c>
      <c r="I78" s="5">
        <f t="shared" si="10"/>
        <v>912.34</v>
      </c>
      <c r="J78" s="163"/>
      <c r="K78" s="186">
        <v>2254.52</v>
      </c>
      <c r="M78" s="165"/>
      <c r="N78" s="2">
        <f t="shared" si="11"/>
        <v>0.5</v>
      </c>
    </row>
    <row r="79" spans="1:14" s="2" customFormat="1" ht="18" hidden="1" customHeight="1">
      <c r="A79" s="146"/>
      <c r="B79" s="226" t="s">
        <v>838</v>
      </c>
      <c r="C79" s="167"/>
      <c r="D79" s="185" t="s">
        <v>613</v>
      </c>
      <c r="E79" s="106" t="s">
        <v>567</v>
      </c>
      <c r="F79" s="250">
        <f t="shared" si="9"/>
        <v>1794.9721170000003</v>
      </c>
      <c r="G79" s="4">
        <v>0</v>
      </c>
      <c r="H79" s="4">
        <f>'DT1'!$K$16</f>
        <v>286</v>
      </c>
      <c r="I79" s="5">
        <f t="shared" si="10"/>
        <v>0</v>
      </c>
      <c r="J79" s="163"/>
      <c r="K79" s="186">
        <v>1420.41</v>
      </c>
      <c r="M79" s="165"/>
      <c r="N79" s="2">
        <f t="shared" si="11"/>
        <v>0</v>
      </c>
    </row>
    <row r="80" spans="1:14" s="2" customFormat="1" ht="18" customHeight="1">
      <c r="A80" s="146">
        <v>30036</v>
      </c>
      <c r="B80" s="226" t="s">
        <v>876</v>
      </c>
      <c r="C80" s="167"/>
      <c r="D80" s="185" t="s">
        <v>614</v>
      </c>
      <c r="E80" s="106" t="s">
        <v>567</v>
      </c>
      <c r="F80" s="250">
        <v>2.9</v>
      </c>
      <c r="G80" s="4">
        <v>6</v>
      </c>
      <c r="H80" s="4">
        <f>'DT1'!$K$16</f>
        <v>286</v>
      </c>
      <c r="I80" s="5">
        <f t="shared" si="10"/>
        <v>4976.3999999999996</v>
      </c>
      <c r="J80" s="163"/>
      <c r="K80" s="186">
        <v>1110.83</v>
      </c>
      <c r="M80" s="165"/>
      <c r="N80" s="2">
        <f t="shared" si="11"/>
        <v>3</v>
      </c>
    </row>
    <row r="81" spans="1:15" s="2" customFormat="1" ht="18" customHeight="1">
      <c r="A81" s="146">
        <v>30035</v>
      </c>
      <c r="B81" s="226" t="s">
        <v>876</v>
      </c>
      <c r="C81" s="167"/>
      <c r="D81" s="185" t="s">
        <v>615</v>
      </c>
      <c r="E81" s="106" t="s">
        <v>567</v>
      </c>
      <c r="F81" s="250">
        <v>4.13</v>
      </c>
      <c r="G81" s="4">
        <v>1</v>
      </c>
      <c r="H81" s="4">
        <f>'DT1'!$K$16</f>
        <v>286</v>
      </c>
      <c r="I81" s="5">
        <f t="shared" si="10"/>
        <v>1181.18</v>
      </c>
      <c r="J81" s="163"/>
      <c r="K81" s="186">
        <v>1318.67</v>
      </c>
      <c r="M81" s="165"/>
      <c r="N81" s="2">
        <f t="shared" si="11"/>
        <v>0.5</v>
      </c>
    </row>
    <row r="82" spans="1:15" s="2" customFormat="1" ht="18" customHeight="1">
      <c r="A82" s="146">
        <v>30053</v>
      </c>
      <c r="B82" s="226" t="s">
        <v>876</v>
      </c>
      <c r="C82" s="167"/>
      <c r="D82" s="185" t="s">
        <v>810</v>
      </c>
      <c r="E82" s="106" t="s">
        <v>567</v>
      </c>
      <c r="F82" s="250">
        <v>4.82</v>
      </c>
      <c r="G82" s="4">
        <v>1</v>
      </c>
      <c r="H82" s="4">
        <f>'DT1'!$K$16</f>
        <v>286</v>
      </c>
      <c r="I82" s="5">
        <f t="shared" si="10"/>
        <v>1378.52</v>
      </c>
      <c r="J82" s="163"/>
      <c r="K82" s="186">
        <v>1266.8699999999999</v>
      </c>
      <c r="M82" s="165"/>
      <c r="N82" s="2">
        <f t="shared" si="11"/>
        <v>0.5</v>
      </c>
    </row>
    <row r="83" spans="1:15" s="2" customFormat="1" ht="28.5" customHeight="1">
      <c r="A83" s="146">
        <v>30011</v>
      </c>
      <c r="B83" s="226" t="s">
        <v>876</v>
      </c>
      <c r="C83" s="167"/>
      <c r="D83" s="258" t="s">
        <v>610</v>
      </c>
      <c r="E83" s="106" t="s">
        <v>567</v>
      </c>
      <c r="F83" s="250">
        <v>6.38</v>
      </c>
      <c r="G83" s="4">
        <v>1</v>
      </c>
      <c r="H83" s="4">
        <f>'DT1'!$K$16</f>
        <v>286</v>
      </c>
      <c r="I83" s="5">
        <f t="shared" ref="I83:I85" si="12">G83*F83*H83</f>
        <v>1824.68</v>
      </c>
      <c r="J83" s="163"/>
      <c r="K83" s="257"/>
      <c r="M83" s="165"/>
    </row>
    <row r="84" spans="1:15" s="2" customFormat="1" ht="18" customHeight="1">
      <c r="A84" s="146">
        <v>30023</v>
      </c>
      <c r="B84" s="226" t="s">
        <v>876</v>
      </c>
      <c r="C84" s="167"/>
      <c r="D84" s="185" t="s">
        <v>931</v>
      </c>
      <c r="E84" s="106" t="s">
        <v>567</v>
      </c>
      <c r="F84" s="250">
        <v>3.19</v>
      </c>
      <c r="G84" s="4">
        <v>1</v>
      </c>
      <c r="H84" s="4">
        <f>'DT1'!$K$16</f>
        <v>286</v>
      </c>
      <c r="I84" s="5">
        <f t="shared" si="12"/>
        <v>912.34</v>
      </c>
      <c r="J84" s="163"/>
      <c r="K84" s="257"/>
      <c r="M84" s="165"/>
    </row>
    <row r="85" spans="1:15" s="2" customFormat="1" ht="18" customHeight="1">
      <c r="A85" s="146">
        <v>30012</v>
      </c>
      <c r="B85" s="226" t="s">
        <v>876</v>
      </c>
      <c r="C85" s="167"/>
      <c r="D85" s="185" t="s">
        <v>612</v>
      </c>
      <c r="E85" s="106" t="s">
        <v>567</v>
      </c>
      <c r="F85" s="250">
        <v>3.19</v>
      </c>
      <c r="G85" s="4">
        <v>1</v>
      </c>
      <c r="H85" s="4">
        <f>'DT1'!$K$16</f>
        <v>286</v>
      </c>
      <c r="I85" s="5">
        <f t="shared" si="12"/>
        <v>912.34</v>
      </c>
      <c r="J85" s="163"/>
      <c r="K85" s="257"/>
      <c r="M85" s="165"/>
    </row>
    <row r="86" spans="1:15" s="2" customFormat="1" ht="18" customHeight="1">
      <c r="A86" s="146">
        <v>30014</v>
      </c>
      <c r="B86" s="226" t="s">
        <v>876</v>
      </c>
      <c r="C86" s="167"/>
      <c r="D86" s="185" t="s">
        <v>932</v>
      </c>
      <c r="E86" s="106" t="s">
        <v>567</v>
      </c>
      <c r="F86" s="250">
        <v>3.19</v>
      </c>
      <c r="G86" s="4">
        <v>1</v>
      </c>
      <c r="H86" s="4">
        <f>'DT1'!$K$16</f>
        <v>286</v>
      </c>
      <c r="I86" s="5">
        <f t="shared" ref="I86" si="13">G86*F86*H86</f>
        <v>912.34</v>
      </c>
      <c r="J86" s="163"/>
      <c r="K86" s="257"/>
      <c r="M86" s="165"/>
    </row>
    <row r="87" spans="1:15" s="2" customFormat="1" ht="18" customHeight="1" thickBot="1">
      <c r="A87" s="524" t="s">
        <v>616</v>
      </c>
      <c r="B87" s="525"/>
      <c r="C87" s="525"/>
      <c r="D87" s="525"/>
      <c r="E87" s="525"/>
      <c r="F87" s="172"/>
      <c r="G87" s="526">
        <f>SUM(I72:I86)*2</f>
        <v>31494.320000000003</v>
      </c>
      <c r="H87" s="527"/>
      <c r="I87" s="528"/>
      <c r="L87" s="173"/>
      <c r="M87" s="173"/>
      <c r="N87" s="2">
        <f t="shared" si="11"/>
        <v>15747.160000000002</v>
      </c>
      <c r="O87" s="187"/>
    </row>
    <row r="88" spans="1:15" s="2" customFormat="1" ht="30" customHeight="1">
      <c r="A88" s="529" t="s">
        <v>72</v>
      </c>
      <c r="B88" s="530"/>
      <c r="C88" s="530"/>
      <c r="D88" s="531"/>
      <c r="E88" s="531"/>
      <c r="F88" s="531"/>
      <c r="G88" s="531"/>
      <c r="H88" s="531"/>
      <c r="I88" s="532"/>
    </row>
    <row r="89" spans="1:15" s="2" customFormat="1" ht="22.5" customHeight="1">
      <c r="A89" s="533" t="s">
        <v>1</v>
      </c>
      <c r="B89" s="534"/>
      <c r="C89" s="535" t="s">
        <v>5</v>
      </c>
      <c r="D89" s="536"/>
      <c r="E89" s="188"/>
      <c r="F89" s="189" t="s">
        <v>73</v>
      </c>
      <c r="G89" s="537" t="s">
        <v>74</v>
      </c>
      <c r="H89" s="537"/>
      <c r="I89" s="538"/>
    </row>
    <row r="90" spans="1:15" s="2" customFormat="1" ht="22.5" customHeight="1">
      <c r="A90" s="516">
        <f>A5</f>
        <v>6</v>
      </c>
      <c r="B90" s="453"/>
      <c r="C90" s="451" t="str">
        <f>D5</f>
        <v>ADMINISTRAÇÃO LOCAL</v>
      </c>
      <c r="D90" s="452"/>
      <c r="E90" s="190"/>
      <c r="F90" s="191">
        <f>G90/$G$93</f>
        <v>0.60881863323223739</v>
      </c>
      <c r="G90" s="466">
        <f>G34</f>
        <v>226804.21294700002</v>
      </c>
      <c r="H90" s="466"/>
      <c r="I90" s="467"/>
    </row>
    <row r="91" spans="1:15" s="2" customFormat="1" ht="22.5" customHeight="1">
      <c r="A91" s="520">
        <f>A35</f>
        <v>7</v>
      </c>
      <c r="B91" s="450"/>
      <c r="C91" s="448" t="str">
        <f>B35</f>
        <v>INSTALAÇÃO DE CANTEIRO DE OBRAS</v>
      </c>
      <c r="D91" s="449"/>
      <c r="E91" s="192"/>
      <c r="F91" s="193">
        <f>G91/$G$93</f>
        <v>0.3066400409791652</v>
      </c>
      <c r="G91" s="441">
        <f>G70</f>
        <v>114233.121912</v>
      </c>
      <c r="H91" s="441"/>
      <c r="I91" s="442"/>
    </row>
    <row r="92" spans="1:15" s="2" customFormat="1" ht="22.5" customHeight="1">
      <c r="A92" s="516">
        <f>A71</f>
        <v>8</v>
      </c>
      <c r="B92" s="453"/>
      <c r="C92" s="451" t="str">
        <f>B71</f>
        <v>MOBILIZAÇÃO / DESMOBILIZAÇÃO DE EQUIPAMENTOS</v>
      </c>
      <c r="D92" s="452"/>
      <c r="E92" s="190"/>
      <c r="F92" s="191">
        <f>G92/$G$93</f>
        <v>8.4541325788597285E-2</v>
      </c>
      <c r="G92" s="466">
        <f>G87</f>
        <v>31494.320000000003</v>
      </c>
      <c r="H92" s="466"/>
      <c r="I92" s="467"/>
      <c r="K92" s="2">
        <f t="array" ref="K92:M92">[17]ADM_CANT_MOB!$F$124:$H$124-G92</f>
        <v>70269.020385999989</v>
      </c>
      <c r="L92" s="2">
        <v>-31494.320000000003</v>
      </c>
      <c r="M92" s="2">
        <v>-31494.320000000003</v>
      </c>
    </row>
    <row r="93" spans="1:15" s="2" customFormat="1" ht="25" customHeight="1" thickBot="1">
      <c r="A93" s="517" t="s">
        <v>617</v>
      </c>
      <c r="B93" s="518"/>
      <c r="C93" s="518"/>
      <c r="D93" s="518"/>
      <c r="E93" s="518"/>
      <c r="F93" s="519"/>
      <c r="G93" s="443">
        <f>SUM(G90:I92)</f>
        <v>372531.65485900006</v>
      </c>
      <c r="H93" s="443"/>
      <c r="I93" s="444"/>
    </row>
    <row r="94" spans="1:15">
      <c r="A94" s="101"/>
      <c r="B94" s="101"/>
      <c r="C94" s="101"/>
      <c r="D94" s="2"/>
      <c r="E94" s="101"/>
      <c r="G94" s="417"/>
      <c r="H94" s="417"/>
      <c r="I94" s="417"/>
    </row>
    <row r="95" spans="1:15">
      <c r="A95" s="101"/>
      <c r="B95" s="101"/>
      <c r="C95" s="101"/>
      <c r="D95" s="2"/>
      <c r="E95" s="101"/>
      <c r="G95" s="417"/>
      <c r="H95" s="418"/>
      <c r="I95" s="418"/>
    </row>
  </sheetData>
  <autoFilter ref="B1:B129" xr:uid="{5797FAD0-4FE4-4A89-8B4E-B553D433A68B}"/>
  <mergeCells count="39">
    <mergeCell ref="A1:I1"/>
    <mergeCell ref="A2:I2"/>
    <mergeCell ref="A3:I3"/>
    <mergeCell ref="J3:K3"/>
    <mergeCell ref="L3:Y3"/>
    <mergeCell ref="A70:E70"/>
    <mergeCell ref="G70:I70"/>
    <mergeCell ref="AN3:BA3"/>
    <mergeCell ref="BB3:BO3"/>
    <mergeCell ref="BP3:CC3"/>
    <mergeCell ref="Z3:AM3"/>
    <mergeCell ref="DT3:DW3"/>
    <mergeCell ref="B5:I5"/>
    <mergeCell ref="A34:E34"/>
    <mergeCell ref="G34:I34"/>
    <mergeCell ref="B35:I35"/>
    <mergeCell ref="CD3:CQ3"/>
    <mergeCell ref="CR3:DE3"/>
    <mergeCell ref="DF3:DS3"/>
    <mergeCell ref="B71:I71"/>
    <mergeCell ref="A87:E87"/>
    <mergeCell ref="G87:I87"/>
    <mergeCell ref="A88:I88"/>
    <mergeCell ref="A89:B89"/>
    <mergeCell ref="C89:D89"/>
    <mergeCell ref="G89:I89"/>
    <mergeCell ref="A90:B90"/>
    <mergeCell ref="C90:D90"/>
    <mergeCell ref="G90:I90"/>
    <mergeCell ref="A91:B91"/>
    <mergeCell ref="C91:D91"/>
    <mergeCell ref="G91:I91"/>
    <mergeCell ref="G95:I95"/>
    <mergeCell ref="A92:B92"/>
    <mergeCell ref="C92:D92"/>
    <mergeCell ref="G92:I92"/>
    <mergeCell ref="A93:F93"/>
    <mergeCell ref="G93:I93"/>
    <mergeCell ref="G94:I94"/>
  </mergeCells>
  <printOptions horizontalCentered="1"/>
  <pageMargins left="0.39370078740157483" right="0.39370078740157483" top="0.39370078740157483" bottom="0.39370078740157483" header="0" footer="0"/>
  <pageSetup paperSize="9" scale="44" fitToHeight="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64985-1D0C-4D9B-9F7C-E71AB0E6F7DA}">
  <dimension ref="A1:CA308"/>
  <sheetViews>
    <sheetView showGridLines="0" view="pageBreakPreview" topLeftCell="H257" zoomScale="90" zoomScaleNormal="70" zoomScaleSheetLayoutView="90" workbookViewId="0">
      <selection activeCell="I40" sqref="I40:L40"/>
    </sheetView>
  </sheetViews>
  <sheetFormatPr defaultColWidth="3.7265625" defaultRowHeight="12.5"/>
  <cols>
    <col min="1" max="3" width="3.7265625" style="11"/>
    <col min="4" max="4" width="5.1796875" style="11" customWidth="1"/>
    <col min="5" max="16384" width="3.7265625" style="11"/>
  </cols>
  <sheetData>
    <row r="1" spans="1:79" ht="15" customHeight="1" thickBot="1">
      <c r="A1" s="77"/>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9"/>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80"/>
    </row>
    <row r="2" spans="1:79" ht="15" customHeight="1">
      <c r="A2" s="81"/>
      <c r="B2" s="82"/>
      <c r="C2" s="529" t="s">
        <v>1</v>
      </c>
      <c r="D2" s="531"/>
      <c r="E2" s="531" t="s">
        <v>2</v>
      </c>
      <c r="F2" s="531"/>
      <c r="G2" s="531"/>
      <c r="H2" s="531"/>
      <c r="I2" s="531" t="s">
        <v>3</v>
      </c>
      <c r="J2" s="531"/>
      <c r="K2" s="531"/>
      <c r="L2" s="531"/>
      <c r="M2" s="621" t="s">
        <v>5</v>
      </c>
      <c r="N2" s="622"/>
      <c r="O2" s="622"/>
      <c r="P2" s="622"/>
      <c r="Q2" s="622"/>
      <c r="R2" s="622"/>
      <c r="S2" s="622"/>
      <c r="T2" s="622"/>
      <c r="U2" s="622"/>
      <c r="V2" s="622"/>
      <c r="W2" s="622"/>
      <c r="X2" s="622"/>
      <c r="Y2" s="622"/>
      <c r="Z2" s="622"/>
      <c r="AA2" s="622"/>
      <c r="AB2" s="622"/>
      <c r="AC2" s="622"/>
      <c r="AD2" s="623"/>
      <c r="AE2" s="531" t="s">
        <v>6</v>
      </c>
      <c r="AF2" s="531"/>
      <c r="AG2" s="531" t="s">
        <v>7</v>
      </c>
      <c r="AH2" s="531"/>
      <c r="AI2" s="531"/>
      <c r="AJ2" s="531" t="s">
        <v>8</v>
      </c>
      <c r="AK2" s="531"/>
      <c r="AL2" s="532"/>
      <c r="AM2" s="82"/>
      <c r="AN2" s="82"/>
      <c r="AO2" s="82"/>
      <c r="AP2" s="529" t="s">
        <v>1</v>
      </c>
      <c r="AQ2" s="531"/>
      <c r="AR2" s="531" t="s">
        <v>2</v>
      </c>
      <c r="AS2" s="531"/>
      <c r="AT2" s="531"/>
      <c r="AU2" s="531"/>
      <c r="AV2" s="531" t="s">
        <v>3</v>
      </c>
      <c r="AW2" s="531"/>
      <c r="AX2" s="531"/>
      <c r="AY2" s="531"/>
      <c r="AZ2" s="621" t="s">
        <v>5</v>
      </c>
      <c r="BA2" s="622"/>
      <c r="BB2" s="622"/>
      <c r="BC2" s="622"/>
      <c r="BD2" s="622"/>
      <c r="BE2" s="622"/>
      <c r="BF2" s="622"/>
      <c r="BG2" s="622"/>
      <c r="BH2" s="622"/>
      <c r="BI2" s="622"/>
      <c r="BJ2" s="622"/>
      <c r="BK2" s="622"/>
      <c r="BL2" s="622"/>
      <c r="BM2" s="622"/>
      <c r="BN2" s="622"/>
      <c r="BO2" s="622"/>
      <c r="BP2" s="622"/>
      <c r="BQ2" s="623"/>
      <c r="BR2" s="531" t="s">
        <v>6</v>
      </c>
      <c r="BS2" s="531"/>
      <c r="BT2" s="531" t="s">
        <v>7</v>
      </c>
      <c r="BU2" s="531"/>
      <c r="BV2" s="531"/>
      <c r="BW2" s="531" t="s">
        <v>8</v>
      </c>
      <c r="BX2" s="531"/>
      <c r="BY2" s="532"/>
      <c r="BZ2" s="82"/>
      <c r="CA2" s="83"/>
    </row>
    <row r="3" spans="1:79" ht="15" customHeight="1">
      <c r="A3" s="81"/>
      <c r="B3" s="82"/>
      <c r="C3" s="619"/>
      <c r="D3" s="620"/>
      <c r="E3" s="620"/>
      <c r="F3" s="620"/>
      <c r="G3" s="620"/>
      <c r="H3" s="620"/>
      <c r="I3" s="620"/>
      <c r="J3" s="620"/>
      <c r="K3" s="620"/>
      <c r="L3" s="620"/>
      <c r="M3" s="624"/>
      <c r="N3" s="625"/>
      <c r="O3" s="625"/>
      <c r="P3" s="625"/>
      <c r="Q3" s="625"/>
      <c r="R3" s="625"/>
      <c r="S3" s="625"/>
      <c r="T3" s="625"/>
      <c r="U3" s="625"/>
      <c r="V3" s="625"/>
      <c r="W3" s="625"/>
      <c r="X3" s="625"/>
      <c r="Y3" s="625"/>
      <c r="Z3" s="625"/>
      <c r="AA3" s="625"/>
      <c r="AB3" s="625"/>
      <c r="AC3" s="625"/>
      <c r="AD3" s="626"/>
      <c r="AE3" s="620"/>
      <c r="AF3" s="620"/>
      <c r="AG3" s="620"/>
      <c r="AH3" s="620"/>
      <c r="AI3" s="620"/>
      <c r="AJ3" s="620"/>
      <c r="AK3" s="620"/>
      <c r="AL3" s="627"/>
      <c r="AM3" s="82"/>
      <c r="AN3" s="82"/>
      <c r="AO3" s="82"/>
      <c r="AP3" s="619"/>
      <c r="AQ3" s="620"/>
      <c r="AR3" s="620"/>
      <c r="AS3" s="620"/>
      <c r="AT3" s="620"/>
      <c r="AU3" s="620"/>
      <c r="AV3" s="620"/>
      <c r="AW3" s="620"/>
      <c r="AX3" s="620"/>
      <c r="AY3" s="620"/>
      <c r="AZ3" s="624"/>
      <c r="BA3" s="625"/>
      <c r="BB3" s="625"/>
      <c r="BC3" s="625"/>
      <c r="BD3" s="625"/>
      <c r="BE3" s="625"/>
      <c r="BF3" s="625"/>
      <c r="BG3" s="625"/>
      <c r="BH3" s="625"/>
      <c r="BI3" s="625"/>
      <c r="BJ3" s="625"/>
      <c r="BK3" s="625"/>
      <c r="BL3" s="625"/>
      <c r="BM3" s="625"/>
      <c r="BN3" s="625"/>
      <c r="BO3" s="625"/>
      <c r="BP3" s="625"/>
      <c r="BQ3" s="626"/>
      <c r="BR3" s="620"/>
      <c r="BS3" s="620"/>
      <c r="BT3" s="620"/>
      <c r="BU3" s="620"/>
      <c r="BV3" s="620"/>
      <c r="BW3" s="620"/>
      <c r="BX3" s="620"/>
      <c r="BY3" s="627"/>
      <c r="BZ3" s="82"/>
      <c r="CA3" s="83"/>
    </row>
    <row r="4" spans="1:79" ht="15" customHeight="1">
      <c r="A4" s="84"/>
      <c r="B4" s="12"/>
      <c r="C4" s="619">
        <f>ORC!A5</f>
        <v>1</v>
      </c>
      <c r="D4" s="620"/>
      <c r="E4" s="620"/>
      <c r="F4" s="620"/>
      <c r="G4" s="620"/>
      <c r="H4" s="620"/>
      <c r="I4" s="632" t="str">
        <f>ORC!C5</f>
        <v>TERRAPLENAGEM</v>
      </c>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4"/>
      <c r="AM4" s="12"/>
      <c r="AN4" s="12"/>
      <c r="AO4" s="12"/>
      <c r="AP4" s="565" t="str">
        <f>ORC!A100</f>
        <v>5.1.6.2</v>
      </c>
      <c r="AQ4" s="560"/>
      <c r="AR4" s="558" t="str">
        <f>ORC!B100</f>
        <v>CT-10</v>
      </c>
      <c r="AS4" s="559"/>
      <c r="AT4" s="559"/>
      <c r="AU4" s="560"/>
      <c r="AV4" s="558" t="str">
        <f>ORC!C100</f>
        <v>COTAÇÃO</v>
      </c>
      <c r="AW4" s="559"/>
      <c r="AX4" s="559"/>
      <c r="AY4" s="560"/>
      <c r="AZ4" s="561" t="str">
        <f>ORC!E100</f>
        <v>GIRA-GIRA TRADICIONAL - ESTAÇÃO ALEGRIA (OU SIMILAR)</v>
      </c>
      <c r="BA4" s="562"/>
      <c r="BB4" s="562"/>
      <c r="BC4" s="562"/>
      <c r="BD4" s="562"/>
      <c r="BE4" s="562"/>
      <c r="BF4" s="562"/>
      <c r="BG4" s="562"/>
      <c r="BH4" s="562"/>
      <c r="BI4" s="562"/>
      <c r="BJ4" s="562"/>
      <c r="BK4" s="562"/>
      <c r="BL4" s="562"/>
      <c r="BM4" s="562"/>
      <c r="BN4" s="562"/>
      <c r="BO4" s="562"/>
      <c r="BP4" s="562"/>
      <c r="BQ4" s="563"/>
      <c r="BR4" s="558" t="str">
        <f>ORC!F100</f>
        <v>UND</v>
      </c>
      <c r="BS4" s="560"/>
      <c r="BT4" s="555">
        <f>ORC!I100</f>
        <v>2</v>
      </c>
      <c r="BU4" s="556"/>
      <c r="BV4" s="557"/>
      <c r="BW4" s="555" t="str">
        <f>IF(ORC!J100="","",ORC!J100)</f>
        <v/>
      </c>
      <c r="BX4" s="556"/>
      <c r="BY4" s="564"/>
      <c r="BZ4" s="12"/>
      <c r="CA4" s="85"/>
    </row>
    <row r="5" spans="1:79" ht="15" customHeight="1">
      <c r="A5" s="86"/>
      <c r="C5" s="565" t="str">
        <f>ORC!A6</f>
        <v>1.1</v>
      </c>
      <c r="D5" s="560"/>
      <c r="E5" s="558">
        <f>ORC!B6</f>
        <v>40001</v>
      </c>
      <c r="F5" s="559"/>
      <c r="G5" s="559"/>
      <c r="H5" s="560"/>
      <c r="I5" s="558" t="str">
        <f>ORC!C6</f>
        <v>GOINFRA</v>
      </c>
      <c r="J5" s="559"/>
      <c r="K5" s="559"/>
      <c r="L5" s="560"/>
      <c r="M5" s="561" t="str">
        <f>ORC!E6</f>
        <v>DESMATAMENTO, DESTOCAMENTO E LIMPEZA - ÁRVORES COM DIÂMETROS MENORES DE 15 CM</v>
      </c>
      <c r="N5" s="562"/>
      <c r="O5" s="562"/>
      <c r="P5" s="562"/>
      <c r="Q5" s="562"/>
      <c r="R5" s="562"/>
      <c r="S5" s="562"/>
      <c r="T5" s="562"/>
      <c r="U5" s="562"/>
      <c r="V5" s="562"/>
      <c r="W5" s="562"/>
      <c r="X5" s="562"/>
      <c r="Y5" s="562"/>
      <c r="Z5" s="562"/>
      <c r="AA5" s="562"/>
      <c r="AB5" s="562"/>
      <c r="AC5" s="562"/>
      <c r="AD5" s="563"/>
      <c r="AE5" s="558" t="str">
        <f>ORC!F6</f>
        <v>M²</v>
      </c>
      <c r="AF5" s="560"/>
      <c r="AG5" s="555">
        <f>ORC!I6</f>
        <v>8670.2741118143476</v>
      </c>
      <c r="AH5" s="556"/>
      <c r="AI5" s="557"/>
      <c r="AJ5" s="555" t="str">
        <f>IF(ORC!J6="","",ORC!J6)</f>
        <v/>
      </c>
      <c r="AK5" s="556"/>
      <c r="AL5" s="564"/>
      <c r="AP5" s="565" t="str">
        <f>ORC!A101</f>
        <v>5.1.6.3</v>
      </c>
      <c r="AQ5" s="560"/>
      <c r="AR5" s="558" t="str">
        <f>ORC!B101</f>
        <v>CT-11</v>
      </c>
      <c r="AS5" s="559"/>
      <c r="AT5" s="559"/>
      <c r="AU5" s="560"/>
      <c r="AV5" s="558" t="str">
        <f>ORC!C101</f>
        <v>COTAÇÃO</v>
      </c>
      <c r="AW5" s="559"/>
      <c r="AX5" s="559"/>
      <c r="AY5" s="560"/>
      <c r="AZ5" s="561" t="str">
        <f>ORC!E101</f>
        <v>GANGORRA JOGO COM 4 - ESTAÇÃO ALEGRIA (OU SIMILAR)</v>
      </c>
      <c r="BA5" s="562"/>
      <c r="BB5" s="562"/>
      <c r="BC5" s="562"/>
      <c r="BD5" s="562"/>
      <c r="BE5" s="562"/>
      <c r="BF5" s="562"/>
      <c r="BG5" s="562"/>
      <c r="BH5" s="562"/>
      <c r="BI5" s="562"/>
      <c r="BJ5" s="562"/>
      <c r="BK5" s="562"/>
      <c r="BL5" s="562"/>
      <c r="BM5" s="562"/>
      <c r="BN5" s="562"/>
      <c r="BO5" s="562"/>
      <c r="BP5" s="562"/>
      <c r="BQ5" s="563"/>
      <c r="BR5" s="558" t="str">
        <f>ORC!F101</f>
        <v>UND</v>
      </c>
      <c r="BS5" s="560"/>
      <c r="BT5" s="555">
        <f>ORC!I101</f>
        <v>1</v>
      </c>
      <c r="BU5" s="556"/>
      <c r="BV5" s="557"/>
      <c r="BW5" s="555" t="str">
        <f>IF(ORC!J101="","",ORC!J101)</f>
        <v/>
      </c>
      <c r="BX5" s="556"/>
      <c r="BY5" s="564"/>
      <c r="BZ5" s="87"/>
      <c r="CA5" s="88"/>
    </row>
    <row r="6" spans="1:79" ht="15" customHeight="1">
      <c r="A6" s="84"/>
      <c r="C6" s="565" t="str">
        <f>ORC!A7</f>
        <v>1.2</v>
      </c>
      <c r="D6" s="560"/>
      <c r="E6" s="558">
        <f>ORC!B7</f>
        <v>40002</v>
      </c>
      <c r="F6" s="559"/>
      <c r="G6" s="559"/>
      <c r="H6" s="560"/>
      <c r="I6" s="558" t="str">
        <f>ORC!C7</f>
        <v>GOINFRA</v>
      </c>
      <c r="J6" s="559"/>
      <c r="K6" s="559"/>
      <c r="L6" s="560"/>
      <c r="M6" s="561" t="str">
        <f>ORC!E7</f>
        <v>DESMATAMENTO, DESTOCAMENTO E LIMPEZA - ÁRVORES COM DIÂMETROS MAIORES DE 15 CM</v>
      </c>
      <c r="N6" s="562"/>
      <c r="O6" s="562"/>
      <c r="P6" s="562"/>
      <c r="Q6" s="562"/>
      <c r="R6" s="562"/>
      <c r="S6" s="562"/>
      <c r="T6" s="562"/>
      <c r="U6" s="562"/>
      <c r="V6" s="562"/>
      <c r="W6" s="562"/>
      <c r="X6" s="562"/>
      <c r="Y6" s="562"/>
      <c r="Z6" s="562"/>
      <c r="AA6" s="562"/>
      <c r="AB6" s="562"/>
      <c r="AC6" s="562"/>
      <c r="AD6" s="563"/>
      <c r="AE6" s="558" t="str">
        <f>ORC!F7</f>
        <v>M²</v>
      </c>
      <c r="AF6" s="560"/>
      <c r="AG6" s="555">
        <f>ORC!I7</f>
        <v>1000</v>
      </c>
      <c r="AH6" s="556"/>
      <c r="AI6" s="557"/>
      <c r="AJ6" s="555" t="str">
        <f>IF(ORC!J7="","",ORC!J7)</f>
        <v/>
      </c>
      <c r="AK6" s="556"/>
      <c r="AL6" s="564"/>
      <c r="AP6" s="565" t="str">
        <f>ORC!A102</f>
        <v>5.1.6.4</v>
      </c>
      <c r="AQ6" s="560"/>
      <c r="AR6" s="558">
        <f>ORC!B102</f>
        <v>94277</v>
      </c>
      <c r="AS6" s="559"/>
      <c r="AT6" s="559"/>
      <c r="AU6" s="560"/>
      <c r="AV6" s="558" t="str">
        <f>ORC!C102</f>
        <v>SINAPI</v>
      </c>
      <c r="AW6" s="559"/>
      <c r="AX6" s="559"/>
      <c r="AY6" s="560"/>
      <c r="AZ6" s="561" t="str">
        <f>ORC!E102</f>
        <v>ASSENTAMENTO DE GUIA (MEIO-FIO) EM TRECHO RETO, CONFECCIONADA EM CONCRETO PRÉ-FABRICADO, DIMENSÕES 80X08X08X25 CM (COMPRIMENTO X BASE INFERIOR X BASE SUPERIOR X ALTURA), PARA URBANIZAÇÃO INTERNA DE EMPREENDIMENTOS. AF_06/2016</v>
      </c>
      <c r="BA6" s="562"/>
      <c r="BB6" s="562"/>
      <c r="BC6" s="562"/>
      <c r="BD6" s="562"/>
      <c r="BE6" s="562"/>
      <c r="BF6" s="562"/>
      <c r="BG6" s="562"/>
      <c r="BH6" s="562"/>
      <c r="BI6" s="562"/>
      <c r="BJ6" s="562"/>
      <c r="BK6" s="562"/>
      <c r="BL6" s="562"/>
      <c r="BM6" s="562"/>
      <c r="BN6" s="562"/>
      <c r="BO6" s="562"/>
      <c r="BP6" s="562"/>
      <c r="BQ6" s="563"/>
      <c r="BR6" s="558" t="str">
        <f>ORC!F102</f>
        <v>M</v>
      </c>
      <c r="BS6" s="560"/>
      <c r="BT6" s="555">
        <f>ORC!I102</f>
        <v>19.285</v>
      </c>
      <c r="BU6" s="556"/>
      <c r="BV6" s="557"/>
      <c r="BW6" s="555" t="str">
        <f>IF(ORC!J102="","",ORC!J102)</f>
        <v/>
      </c>
      <c r="BX6" s="556"/>
      <c r="BY6" s="564"/>
      <c r="BZ6" s="12"/>
      <c r="CA6" s="89"/>
    </row>
    <row r="7" spans="1:79" ht="15" customHeight="1">
      <c r="A7" s="84"/>
      <c r="C7" s="565" t="str">
        <f>ORC!A8</f>
        <v>1.3</v>
      </c>
      <c r="D7" s="560"/>
      <c r="E7" s="558">
        <f>ORC!B8</f>
        <v>40005</v>
      </c>
      <c r="F7" s="559"/>
      <c r="G7" s="559"/>
      <c r="H7" s="560"/>
      <c r="I7" s="558" t="str">
        <f>ORC!C8</f>
        <v>GOINFRA</v>
      </c>
      <c r="J7" s="559"/>
      <c r="K7" s="559"/>
      <c r="L7" s="560"/>
      <c r="M7" s="561" t="str">
        <f>ORC!E8</f>
        <v>CARGA DE ENTULHOS</v>
      </c>
      <c r="N7" s="562"/>
      <c r="O7" s="562"/>
      <c r="P7" s="562"/>
      <c r="Q7" s="562"/>
      <c r="R7" s="562"/>
      <c r="S7" s="562"/>
      <c r="T7" s="562"/>
      <c r="U7" s="562"/>
      <c r="V7" s="562"/>
      <c r="W7" s="562"/>
      <c r="X7" s="562"/>
      <c r="Y7" s="562"/>
      <c r="Z7" s="562"/>
      <c r="AA7" s="562"/>
      <c r="AB7" s="562"/>
      <c r="AC7" s="562"/>
      <c r="AD7" s="563"/>
      <c r="AE7" s="558" t="str">
        <f>ORC!F8</f>
        <v>M³</v>
      </c>
      <c r="AF7" s="560"/>
      <c r="AG7" s="555">
        <f>ORC!I8</f>
        <v>2320.8657868354435</v>
      </c>
      <c r="AH7" s="556"/>
      <c r="AI7" s="557"/>
      <c r="AJ7" s="555" t="str">
        <f>IF(ORC!J8="","",ORC!J8)</f>
        <v/>
      </c>
      <c r="AK7" s="556"/>
      <c r="AL7" s="564"/>
      <c r="AP7" s="565" t="str">
        <f>ORC!A103</f>
        <v>5.1.6.5</v>
      </c>
      <c r="AQ7" s="560"/>
      <c r="AR7" s="558">
        <f>ORC!B103</f>
        <v>94278</v>
      </c>
      <c r="AS7" s="559"/>
      <c r="AT7" s="559"/>
      <c r="AU7" s="560"/>
      <c r="AV7" s="558" t="str">
        <f>ORC!C103</f>
        <v>SINAPI</v>
      </c>
      <c r="AW7" s="559"/>
      <c r="AX7" s="559"/>
      <c r="AY7" s="560"/>
      <c r="AZ7" s="561" t="str">
        <f>ORC!E103</f>
        <v>ASSENTAMENTO DE GUIA (MEIO-FIO) EM TRECHO CURVO, CONFECCIONADA EM CONCRETO PRÉ-FABRICADO, DIMENSÕES 80X08X08X25 CM (COMPRIMENTO X BASE INFERIOR X BASE SUPERIOR X ALTURA), PARA URBANIZAÇÃO INTERNA DE EMPREENDIMENTOS. AF_06/2016</v>
      </c>
      <c r="BA7" s="562"/>
      <c r="BB7" s="562"/>
      <c r="BC7" s="562"/>
      <c r="BD7" s="562"/>
      <c r="BE7" s="562"/>
      <c r="BF7" s="562"/>
      <c r="BG7" s="562"/>
      <c r="BH7" s="562"/>
      <c r="BI7" s="562"/>
      <c r="BJ7" s="562"/>
      <c r="BK7" s="562"/>
      <c r="BL7" s="562"/>
      <c r="BM7" s="562"/>
      <c r="BN7" s="562"/>
      <c r="BO7" s="562"/>
      <c r="BP7" s="562"/>
      <c r="BQ7" s="563"/>
      <c r="BR7" s="558" t="str">
        <f>ORC!F103</f>
        <v>M</v>
      </c>
      <c r="BS7" s="560"/>
      <c r="BT7" s="555">
        <f>ORC!I103</f>
        <v>25.22</v>
      </c>
      <c r="BU7" s="556"/>
      <c r="BV7" s="557"/>
      <c r="BW7" s="555" t="str">
        <f>IF(ORC!J103="","",ORC!J103)</f>
        <v/>
      </c>
      <c r="BX7" s="556"/>
      <c r="BY7" s="564"/>
      <c r="BZ7" s="12"/>
      <c r="CA7" s="85"/>
    </row>
    <row r="8" spans="1:79" ht="15" customHeight="1">
      <c r="A8" s="84"/>
      <c r="C8" s="565" t="str">
        <f>ORC!A9</f>
        <v>1.4</v>
      </c>
      <c r="D8" s="560"/>
      <c r="E8" s="558">
        <f>ORC!B9</f>
        <v>40006</v>
      </c>
      <c r="F8" s="559"/>
      <c r="G8" s="559"/>
      <c r="H8" s="560"/>
      <c r="I8" s="558" t="str">
        <f>ORC!C9</f>
        <v>GOINFRA</v>
      </c>
      <c r="J8" s="559"/>
      <c r="K8" s="559"/>
      <c r="L8" s="560"/>
      <c r="M8" s="561" t="str">
        <f>ORC!E9</f>
        <v>TRANSPORTE DE ENTULHOS</v>
      </c>
      <c r="N8" s="562"/>
      <c r="O8" s="562"/>
      <c r="P8" s="562"/>
      <c r="Q8" s="562"/>
      <c r="R8" s="562"/>
      <c r="S8" s="562"/>
      <c r="T8" s="562"/>
      <c r="U8" s="562"/>
      <c r="V8" s="562"/>
      <c r="W8" s="562"/>
      <c r="X8" s="562"/>
      <c r="Y8" s="562"/>
      <c r="Z8" s="562"/>
      <c r="AA8" s="562"/>
      <c r="AB8" s="562"/>
      <c r="AC8" s="562"/>
      <c r="AD8" s="563"/>
      <c r="AE8" s="558" t="str">
        <f>ORC!F9</f>
        <v xml:space="preserve">m3km  </v>
      </c>
      <c r="AF8" s="560"/>
      <c r="AG8" s="555">
        <f>ORC!I9</f>
        <v>9051.3765686582301</v>
      </c>
      <c r="AH8" s="556"/>
      <c r="AI8" s="557"/>
      <c r="AJ8" s="555">
        <f>IF(ORC!J9="","",ORC!J9)</f>
        <v>3.9</v>
      </c>
      <c r="AK8" s="556"/>
      <c r="AL8" s="564"/>
      <c r="AP8" s="565" t="str">
        <f>ORC!A104</f>
        <v>5.1.6.6</v>
      </c>
      <c r="AQ8" s="560"/>
      <c r="AR8" s="558">
        <f>ORC!B104</f>
        <v>102713</v>
      </c>
      <c r="AS8" s="559"/>
      <c r="AT8" s="559"/>
      <c r="AU8" s="560"/>
      <c r="AV8" s="558" t="str">
        <f>ORC!C104</f>
        <v>SINAPI</v>
      </c>
      <c r="AW8" s="559"/>
      <c r="AX8" s="559"/>
      <c r="AY8" s="560"/>
      <c r="AZ8" s="561" t="str">
        <f>ORC!E104</f>
        <v>GEOTÊXTIL NÃO TECIDO 100% POLIÉSTER, RESISTÊNCIA A TRAÇÃO DE 14 KN/M (RT - 14), INSTALADO EM DRENO - FORNECIMENTO E INSTALAÇÃO. AF_07/2021</v>
      </c>
      <c r="BA8" s="562"/>
      <c r="BB8" s="562"/>
      <c r="BC8" s="562"/>
      <c r="BD8" s="562"/>
      <c r="BE8" s="562"/>
      <c r="BF8" s="562"/>
      <c r="BG8" s="562"/>
      <c r="BH8" s="562"/>
      <c r="BI8" s="562"/>
      <c r="BJ8" s="562"/>
      <c r="BK8" s="562"/>
      <c r="BL8" s="562"/>
      <c r="BM8" s="562"/>
      <c r="BN8" s="562"/>
      <c r="BO8" s="562"/>
      <c r="BP8" s="562"/>
      <c r="BQ8" s="563"/>
      <c r="BR8" s="558" t="str">
        <f>ORC!F104</f>
        <v>M²</v>
      </c>
      <c r="BS8" s="560"/>
      <c r="BT8" s="555">
        <f>ORC!I104</f>
        <v>106.37000000000002</v>
      </c>
      <c r="BU8" s="556"/>
      <c r="BV8" s="557"/>
      <c r="BW8" s="555" t="str">
        <f>IF(ORC!J104="","",ORC!J104)</f>
        <v/>
      </c>
      <c r="BX8" s="556"/>
      <c r="BY8" s="564"/>
      <c r="BZ8" s="12"/>
      <c r="CA8" s="85"/>
    </row>
    <row r="9" spans="1:79" ht="15" customHeight="1">
      <c r="A9" s="84"/>
      <c r="B9" s="12"/>
      <c r="C9" s="565" t="str">
        <f>ORC!A11</f>
        <v>1.6</v>
      </c>
      <c r="D9" s="560"/>
      <c r="E9" s="558">
        <f>ORC!B11</f>
        <v>40020</v>
      </c>
      <c r="F9" s="559"/>
      <c r="G9" s="559"/>
      <c r="H9" s="560"/>
      <c r="I9" s="558" t="str">
        <f>ORC!C11</f>
        <v>GOINFRA</v>
      </c>
      <c r="J9" s="559"/>
      <c r="K9" s="559"/>
      <c r="L9" s="560"/>
      <c r="M9" s="561" t="str">
        <f>ORC!E11</f>
        <v>ESCAVAÇÃO E CARGA E MAT. DE 1ª CAT (PAV. URB.)</v>
      </c>
      <c r="N9" s="562"/>
      <c r="O9" s="562"/>
      <c r="P9" s="562"/>
      <c r="Q9" s="562"/>
      <c r="R9" s="562"/>
      <c r="S9" s="562"/>
      <c r="T9" s="562"/>
      <c r="U9" s="562"/>
      <c r="V9" s="562"/>
      <c r="W9" s="562"/>
      <c r="X9" s="562"/>
      <c r="Y9" s="562"/>
      <c r="Z9" s="562"/>
      <c r="AA9" s="562"/>
      <c r="AB9" s="562"/>
      <c r="AC9" s="562"/>
      <c r="AD9" s="563"/>
      <c r="AE9" s="558" t="str">
        <f>ORC!F11</f>
        <v>M³</v>
      </c>
      <c r="AF9" s="560"/>
      <c r="AG9" s="555">
        <f>ORC!I11</f>
        <v>20266.967999999997</v>
      </c>
      <c r="AH9" s="556"/>
      <c r="AI9" s="557"/>
      <c r="AJ9" s="555" t="str">
        <f>IF(ORC!J10="","",ORC!J10)</f>
        <v/>
      </c>
      <c r="AK9" s="556"/>
      <c r="AL9" s="564"/>
      <c r="AP9" s="565" t="str">
        <f>ORC!A105</f>
        <v>5.1.6.7</v>
      </c>
      <c r="AQ9" s="560"/>
      <c r="AR9" s="558">
        <f>ORC!B105</f>
        <v>3672</v>
      </c>
      <c r="AS9" s="559"/>
      <c r="AT9" s="559"/>
      <c r="AU9" s="560"/>
      <c r="AV9" s="558" t="str">
        <f>ORC!C105</f>
        <v>SINAPI</v>
      </c>
      <c r="AW9" s="559"/>
      <c r="AX9" s="559"/>
      <c r="AY9" s="560"/>
      <c r="AZ9" s="561" t="str">
        <f>ORC!E105</f>
        <v xml:space="preserve">JUNTA PLASTICA DE DILATACAO PARA PISOS, COR CINZA, 10 X 4,5 MM (ALTURA X ESPESSURA)                                                                                                                                                                                                                                                                                                                                                                                                                       </v>
      </c>
      <c r="BA9" s="562"/>
      <c r="BB9" s="562"/>
      <c r="BC9" s="562"/>
      <c r="BD9" s="562"/>
      <c r="BE9" s="562"/>
      <c r="BF9" s="562"/>
      <c r="BG9" s="562"/>
      <c r="BH9" s="562"/>
      <c r="BI9" s="562"/>
      <c r="BJ9" s="562"/>
      <c r="BK9" s="562"/>
      <c r="BL9" s="562"/>
      <c r="BM9" s="562"/>
      <c r="BN9" s="562"/>
      <c r="BO9" s="562"/>
      <c r="BP9" s="562"/>
      <c r="BQ9" s="563"/>
      <c r="BR9" s="558" t="str">
        <f>ORC!F105</f>
        <v>M</v>
      </c>
      <c r="BS9" s="560"/>
      <c r="BT9" s="555">
        <f>ORC!I105</f>
        <v>12.838800000000001</v>
      </c>
      <c r="BU9" s="556"/>
      <c r="BV9" s="557"/>
      <c r="BW9" s="555" t="str">
        <f>IF(ORC!J105="","",ORC!J105)</f>
        <v/>
      </c>
      <c r="BX9" s="556"/>
      <c r="BY9" s="564"/>
      <c r="BZ9" s="12"/>
      <c r="CA9" s="85"/>
    </row>
    <row r="10" spans="1:79" ht="15" customHeight="1">
      <c r="A10" s="84"/>
      <c r="B10" s="12"/>
      <c r="C10" s="565" t="str">
        <f>ORC!A14</f>
        <v>1.9</v>
      </c>
      <c r="D10" s="560"/>
      <c r="E10" s="558">
        <f>ORC!B14</f>
        <v>40101</v>
      </c>
      <c r="F10" s="559"/>
      <c r="G10" s="559"/>
      <c r="H10" s="560"/>
      <c r="I10" s="558" t="str">
        <f>ORC!C14</f>
        <v>GOINFRA</v>
      </c>
      <c r="J10" s="559"/>
      <c r="K10" s="559"/>
      <c r="L10" s="560"/>
      <c r="M10" s="561" t="str">
        <f>ORC!E14</f>
        <v>COMPACTAÇÃO A 100% DO PROCTOR NORMAL</v>
      </c>
      <c r="N10" s="562"/>
      <c r="O10" s="562"/>
      <c r="P10" s="562"/>
      <c r="Q10" s="562"/>
      <c r="R10" s="562"/>
      <c r="S10" s="562"/>
      <c r="T10" s="562"/>
      <c r="U10" s="562"/>
      <c r="V10" s="562"/>
      <c r="W10" s="562"/>
      <c r="X10" s="562"/>
      <c r="Y10" s="562"/>
      <c r="Z10" s="562"/>
      <c r="AA10" s="562"/>
      <c r="AB10" s="562"/>
      <c r="AC10" s="562"/>
      <c r="AD10" s="563"/>
      <c r="AE10" s="558" t="str">
        <f>ORC!F14</f>
        <v>M³</v>
      </c>
      <c r="AF10" s="560"/>
      <c r="AG10" s="555">
        <f>ORC!I14</f>
        <v>17326.29</v>
      </c>
      <c r="AH10" s="556"/>
      <c r="AI10" s="557"/>
      <c r="AJ10" s="555" t="str">
        <f>IF(ORC!J11="","",ORC!J11)</f>
        <v/>
      </c>
      <c r="AK10" s="556"/>
      <c r="AL10" s="564"/>
      <c r="AP10" s="565" t="str">
        <f>ORC!A106</f>
        <v>5.1.6.8</v>
      </c>
      <c r="AQ10" s="560"/>
      <c r="AR10" s="558">
        <f>ORC!B106</f>
        <v>51027</v>
      </c>
      <c r="AS10" s="559"/>
      <c r="AT10" s="559"/>
      <c r="AU10" s="560"/>
      <c r="AV10" s="558" t="str">
        <f>ORC!C106</f>
        <v>GOINFRA (O.C.)</v>
      </c>
      <c r="AW10" s="559"/>
      <c r="AX10" s="559"/>
      <c r="AY10" s="560"/>
      <c r="AZ10" s="561" t="str">
        <f>ORC!E106</f>
        <v>LASTRO DE BRITA (OBRAS CIVIS)</v>
      </c>
      <c r="BA10" s="562"/>
      <c r="BB10" s="562"/>
      <c r="BC10" s="562"/>
      <c r="BD10" s="562"/>
      <c r="BE10" s="562"/>
      <c r="BF10" s="562"/>
      <c r="BG10" s="562"/>
      <c r="BH10" s="562"/>
      <c r="BI10" s="562"/>
      <c r="BJ10" s="562"/>
      <c r="BK10" s="562"/>
      <c r="BL10" s="562"/>
      <c r="BM10" s="562"/>
      <c r="BN10" s="562"/>
      <c r="BO10" s="562"/>
      <c r="BP10" s="562"/>
      <c r="BQ10" s="563"/>
      <c r="BR10" s="558" t="str">
        <f>ORC!F106</f>
        <v>M³</v>
      </c>
      <c r="BS10" s="560"/>
      <c r="BT10" s="555">
        <f>ORC!I106</f>
        <v>14.058</v>
      </c>
      <c r="BU10" s="556"/>
      <c r="BV10" s="557"/>
      <c r="BW10" s="555" t="str">
        <f>IF(ORC!J106="","",ORC!J106)</f>
        <v/>
      </c>
      <c r="BX10" s="556"/>
      <c r="BY10" s="564"/>
      <c r="BZ10" s="12"/>
      <c r="CA10" s="85"/>
    </row>
    <row r="11" spans="1:79" ht="15" customHeight="1">
      <c r="A11" s="84"/>
      <c r="B11" s="12"/>
      <c r="C11" s="565" t="str">
        <f>ORC!A15</f>
        <v>1.10</v>
      </c>
      <c r="D11" s="560"/>
      <c r="E11" s="558">
        <f>ORC!B15</f>
        <v>40120</v>
      </c>
      <c r="F11" s="559"/>
      <c r="G11" s="559"/>
      <c r="H11" s="560"/>
      <c r="I11" s="558" t="str">
        <f>ORC!C15</f>
        <v>GOINFRA</v>
      </c>
      <c r="J11" s="559"/>
      <c r="K11" s="559"/>
      <c r="L11" s="560"/>
      <c r="M11" s="561" t="str">
        <f>ORC!E15</f>
        <v>ACABAMENTO E RECOMPOSIÇÃO DE EMPRESTIMO</v>
      </c>
      <c r="N11" s="562"/>
      <c r="O11" s="562"/>
      <c r="P11" s="562"/>
      <c r="Q11" s="562"/>
      <c r="R11" s="562"/>
      <c r="S11" s="562"/>
      <c r="T11" s="562"/>
      <c r="U11" s="562"/>
      <c r="V11" s="562"/>
      <c r="W11" s="562"/>
      <c r="X11" s="562"/>
      <c r="Y11" s="562"/>
      <c r="Z11" s="562"/>
      <c r="AA11" s="562"/>
      <c r="AB11" s="562"/>
      <c r="AC11" s="562"/>
      <c r="AD11" s="563"/>
      <c r="AE11" s="558" t="str">
        <f>ORC!F15</f>
        <v>M²</v>
      </c>
      <c r="AF11" s="560"/>
      <c r="AG11" s="555">
        <f>ORC!I15</f>
        <v>20266.967999999997</v>
      </c>
      <c r="AH11" s="556"/>
      <c r="AI11" s="557"/>
      <c r="AJ11" s="555" t="str">
        <f>IF(ORC!J12="","",ORC!J12)</f>
        <v/>
      </c>
      <c r="AK11" s="556"/>
      <c r="AL11" s="564"/>
      <c r="AP11" s="565" t="str">
        <f>ORC!A107</f>
        <v>5.1.6.9</v>
      </c>
      <c r="AQ11" s="560"/>
      <c r="AR11" s="558">
        <f>ORC!B107</f>
        <v>102716</v>
      </c>
      <c r="AS11" s="559"/>
      <c r="AT11" s="559"/>
      <c r="AU11" s="560"/>
      <c r="AV11" s="558" t="str">
        <f>ORC!C107</f>
        <v>SINAPI</v>
      </c>
      <c r="AW11" s="559"/>
      <c r="AX11" s="559"/>
      <c r="AY11" s="560"/>
      <c r="AZ11" s="561" t="str">
        <f>ORC!E107</f>
        <v>ENCHIMENTO DE AREIA PARA DRENO, LANÇAMENTO MECANIZADO. AF_07/2021</v>
      </c>
      <c r="BA11" s="562"/>
      <c r="BB11" s="562"/>
      <c r="BC11" s="562"/>
      <c r="BD11" s="562"/>
      <c r="BE11" s="562"/>
      <c r="BF11" s="562"/>
      <c r="BG11" s="562"/>
      <c r="BH11" s="562"/>
      <c r="BI11" s="562"/>
      <c r="BJ11" s="562"/>
      <c r="BK11" s="562"/>
      <c r="BL11" s="562"/>
      <c r="BM11" s="562"/>
      <c r="BN11" s="562"/>
      <c r="BO11" s="562"/>
      <c r="BP11" s="562"/>
      <c r="BQ11" s="563"/>
      <c r="BR11" s="558" t="str">
        <f>ORC!F107</f>
        <v>M³</v>
      </c>
      <c r="BS11" s="560"/>
      <c r="BT11" s="555">
        <f>ORC!I107</f>
        <v>28.116</v>
      </c>
      <c r="BU11" s="556"/>
      <c r="BV11" s="557"/>
      <c r="BW11" s="555" t="str">
        <f>IF(ORC!J107="","",ORC!J107)</f>
        <v/>
      </c>
      <c r="BX11" s="556"/>
      <c r="BY11" s="564"/>
      <c r="BZ11" s="12"/>
      <c r="CA11" s="85"/>
    </row>
    <row r="12" spans="1:79" ht="15" customHeight="1">
      <c r="A12" s="84"/>
      <c r="B12" s="12"/>
      <c r="C12" s="565" t="str">
        <f>ORC!A16</f>
        <v>1.11</v>
      </c>
      <c r="D12" s="560"/>
      <c r="E12" s="558">
        <f>ORC!B16</f>
        <v>42820</v>
      </c>
      <c r="F12" s="559"/>
      <c r="G12" s="559"/>
      <c r="H12" s="560"/>
      <c r="I12" s="558" t="str">
        <f>ORC!C16</f>
        <v>GOINFRA</v>
      </c>
      <c r="J12" s="559"/>
      <c r="K12" s="559"/>
      <c r="L12" s="560"/>
      <c r="M12" s="561" t="str">
        <f>ORC!E16</f>
        <v>DEMOLIÇÃO DE CONCRETO SIMPLES</v>
      </c>
      <c r="N12" s="562"/>
      <c r="O12" s="562"/>
      <c r="P12" s="562"/>
      <c r="Q12" s="562"/>
      <c r="R12" s="562"/>
      <c r="S12" s="562"/>
      <c r="T12" s="562"/>
      <c r="U12" s="562"/>
      <c r="V12" s="562"/>
      <c r="W12" s="562"/>
      <c r="X12" s="562"/>
      <c r="Y12" s="562"/>
      <c r="Z12" s="562"/>
      <c r="AA12" s="562"/>
      <c r="AB12" s="562"/>
      <c r="AC12" s="562"/>
      <c r="AD12" s="563"/>
      <c r="AE12" s="558" t="str">
        <f>ORC!F16</f>
        <v>M³</v>
      </c>
      <c r="AF12" s="560"/>
      <c r="AG12" s="555">
        <f>ORC!I16</f>
        <v>52.534239999999997</v>
      </c>
      <c r="AH12" s="556"/>
      <c r="AI12" s="557"/>
      <c r="AJ12" s="555">
        <f>IF(ORC!J13="","",ORC!J13)</f>
        <v>24.5</v>
      </c>
      <c r="AK12" s="556"/>
      <c r="AL12" s="564"/>
      <c r="AP12" s="231"/>
      <c r="AQ12" s="232"/>
      <c r="AR12" s="233"/>
      <c r="AS12" s="109"/>
      <c r="AT12" s="109"/>
      <c r="AU12" s="232"/>
      <c r="AV12" s="233"/>
      <c r="AW12" s="109"/>
      <c r="AX12" s="109"/>
      <c r="AY12" s="232"/>
      <c r="AZ12" s="234"/>
      <c r="BA12" s="235"/>
      <c r="BB12" s="235"/>
      <c r="BC12" s="235"/>
      <c r="BD12" s="235"/>
      <c r="BE12" s="235"/>
      <c r="BF12" s="235"/>
      <c r="BG12" s="235"/>
      <c r="BH12" s="235"/>
      <c r="BI12" s="235"/>
      <c r="BJ12" s="235"/>
      <c r="BK12" s="235"/>
      <c r="BL12" s="235"/>
      <c r="BM12" s="235"/>
      <c r="BN12" s="235"/>
      <c r="BO12" s="235"/>
      <c r="BP12" s="235"/>
      <c r="BQ12" s="236"/>
      <c r="BR12" s="233"/>
      <c r="BS12" s="232"/>
      <c r="BT12" s="228"/>
      <c r="BU12" s="229"/>
      <c r="BV12" s="237"/>
      <c r="BW12" s="228"/>
      <c r="BX12" s="229"/>
      <c r="BY12" s="230"/>
      <c r="BZ12" s="12"/>
      <c r="CA12" s="85"/>
    </row>
    <row r="13" spans="1:79" ht="15" customHeight="1">
      <c r="A13" s="84"/>
      <c r="B13" s="12"/>
      <c r="C13" s="565" t="str">
        <f>ORC!A17</f>
        <v>1.12</v>
      </c>
      <c r="D13" s="560"/>
      <c r="E13" s="558">
        <f>ORC!B17</f>
        <v>40006</v>
      </c>
      <c r="F13" s="559"/>
      <c r="G13" s="559"/>
      <c r="H13" s="560"/>
      <c r="I13" s="558" t="str">
        <f>ORC!C17</f>
        <v>GOINFRA</v>
      </c>
      <c r="J13" s="559"/>
      <c r="K13" s="559"/>
      <c r="L13" s="560"/>
      <c r="M13" s="561" t="str">
        <f>ORC!E17</f>
        <v>TRANSPORTE DE ENTULHOS</v>
      </c>
      <c r="N13" s="562"/>
      <c r="O13" s="562"/>
      <c r="P13" s="562"/>
      <c r="Q13" s="562"/>
      <c r="R13" s="562"/>
      <c r="S13" s="562"/>
      <c r="T13" s="562"/>
      <c r="U13" s="562"/>
      <c r="V13" s="562"/>
      <c r="W13" s="562"/>
      <c r="X13" s="562"/>
      <c r="Y13" s="562"/>
      <c r="Z13" s="562"/>
      <c r="AA13" s="562"/>
      <c r="AB13" s="562"/>
      <c r="AC13" s="562"/>
      <c r="AD13" s="563"/>
      <c r="AE13" s="558" t="str">
        <f>ORC!F17</f>
        <v xml:space="preserve">m3km  </v>
      </c>
      <c r="AF13" s="560"/>
      <c r="AG13" s="555">
        <f>ORC!I17</f>
        <v>204.88353599999999</v>
      </c>
      <c r="AH13" s="556"/>
      <c r="AI13" s="557"/>
      <c r="AJ13" s="555" t="str">
        <f>IF(ORC!J14="","",ORC!J14)</f>
        <v/>
      </c>
      <c r="AK13" s="556"/>
      <c r="AL13" s="564"/>
      <c r="AP13" s="231"/>
      <c r="AQ13" s="232"/>
      <c r="AR13" s="233"/>
      <c r="AS13" s="109"/>
      <c r="AT13" s="109"/>
      <c r="AU13" s="232"/>
      <c r="AV13" s="233"/>
      <c r="AW13" s="109"/>
      <c r="AX13" s="109"/>
      <c r="AY13" s="232"/>
      <c r="AZ13" s="234"/>
      <c r="BA13" s="235"/>
      <c r="BB13" s="235"/>
      <c r="BC13" s="235"/>
      <c r="BD13" s="235"/>
      <c r="BE13" s="235"/>
      <c r="BF13" s="235"/>
      <c r="BG13" s="235"/>
      <c r="BH13" s="235"/>
      <c r="BI13" s="235"/>
      <c r="BJ13" s="235"/>
      <c r="BK13" s="235"/>
      <c r="BL13" s="235"/>
      <c r="BM13" s="235"/>
      <c r="BN13" s="235"/>
      <c r="BO13" s="235"/>
      <c r="BP13" s="235"/>
      <c r="BQ13" s="236"/>
      <c r="BR13" s="233"/>
      <c r="BS13" s="232"/>
      <c r="BT13" s="228"/>
      <c r="BU13" s="229"/>
      <c r="BV13" s="237"/>
      <c r="BW13" s="228"/>
      <c r="BX13" s="229"/>
      <c r="BY13" s="230"/>
      <c r="BZ13" s="12"/>
      <c r="CA13" s="85"/>
    </row>
    <row r="14" spans="1:79" ht="15" customHeight="1">
      <c r="A14" s="84"/>
      <c r="B14" s="12"/>
      <c r="C14" s="619">
        <f>ORC!A21</f>
        <v>2</v>
      </c>
      <c r="D14" s="620"/>
      <c r="E14" s="620">
        <f>ORC!B21</f>
        <v>2</v>
      </c>
      <c r="F14" s="620"/>
      <c r="G14" s="620"/>
      <c r="H14" s="620"/>
      <c r="I14" s="632" t="str">
        <f>ORC!C21</f>
        <v>PAVIMENTAÇÃO</v>
      </c>
      <c r="J14" s="633"/>
      <c r="K14" s="633"/>
      <c r="L14" s="633"/>
      <c r="M14" s="633">
        <f>ORC!E21</f>
        <v>0</v>
      </c>
      <c r="N14" s="633"/>
      <c r="O14" s="633"/>
      <c r="P14" s="633"/>
      <c r="Q14" s="633"/>
      <c r="R14" s="633"/>
      <c r="S14" s="633"/>
      <c r="T14" s="633"/>
      <c r="U14" s="633"/>
      <c r="V14" s="633"/>
      <c r="W14" s="633"/>
      <c r="X14" s="633"/>
      <c r="Y14" s="633"/>
      <c r="Z14" s="633"/>
      <c r="AA14" s="633"/>
      <c r="AB14" s="633"/>
      <c r="AC14" s="633"/>
      <c r="AD14" s="633"/>
      <c r="AE14" s="633">
        <f>ORC!F21</f>
        <v>0</v>
      </c>
      <c r="AF14" s="633"/>
      <c r="AG14" s="633">
        <f>ORC!I21</f>
        <v>0</v>
      </c>
      <c r="AH14" s="633"/>
      <c r="AI14" s="633"/>
      <c r="AJ14" s="633" t="str">
        <f>IF(ORC!J21="","",ORC!J21)</f>
        <v/>
      </c>
      <c r="AK14" s="633"/>
      <c r="AL14" s="634"/>
      <c r="AP14" s="565" t="str">
        <f>ORC!A108</f>
        <v>5.1.6.10</v>
      </c>
      <c r="AQ14" s="560"/>
      <c r="AR14" s="558">
        <f>ORC!B108</f>
        <v>97914</v>
      </c>
      <c r="AS14" s="559"/>
      <c r="AT14" s="559"/>
      <c r="AU14" s="560"/>
      <c r="AV14" s="558" t="str">
        <f>ORC!C108</f>
        <v>SINAPI</v>
      </c>
      <c r="AW14" s="559"/>
      <c r="AX14" s="559"/>
      <c r="AY14" s="560"/>
      <c r="AZ14" s="561" t="str">
        <f>ORC!E108</f>
        <v>TRANSPORTE COM CAMINHÃO BASCULANTE DE 6 M³, EM VIA URBANA PAVIMENTADA, DMT ATÉ 30 KM (UNIDADE: M3XKM). AF_07/2020</v>
      </c>
      <c r="BA14" s="562"/>
      <c r="BB14" s="562"/>
      <c r="BC14" s="562"/>
      <c r="BD14" s="562"/>
      <c r="BE14" s="562"/>
      <c r="BF14" s="562"/>
      <c r="BG14" s="562"/>
      <c r="BH14" s="562"/>
      <c r="BI14" s="562"/>
      <c r="BJ14" s="562"/>
      <c r="BK14" s="562"/>
      <c r="BL14" s="562"/>
      <c r="BM14" s="562"/>
      <c r="BN14" s="562"/>
      <c r="BO14" s="562"/>
      <c r="BP14" s="562"/>
      <c r="BQ14" s="563"/>
      <c r="BR14" s="558" t="str">
        <f>ORC!F108</f>
        <v>m3xkm</v>
      </c>
      <c r="BS14" s="560"/>
      <c r="BT14" s="555">
        <f>ORC!I108</f>
        <v>501.02712000000002</v>
      </c>
      <c r="BU14" s="556"/>
      <c r="BV14" s="557"/>
      <c r="BW14" s="555">
        <f>IF(ORC!J108="","",ORC!J108)</f>
        <v>16.2</v>
      </c>
      <c r="BX14" s="556"/>
      <c r="BY14" s="564"/>
      <c r="BZ14" s="12"/>
      <c r="CA14" s="85"/>
    </row>
    <row r="15" spans="1:79" ht="15" customHeight="1">
      <c r="A15" s="84"/>
      <c r="B15" s="12"/>
      <c r="C15" s="565" t="str">
        <f>ORC!A22</f>
        <v>2.1</v>
      </c>
      <c r="D15" s="560"/>
      <c r="E15" s="558">
        <f>ORC!B22</f>
        <v>40310</v>
      </c>
      <c r="F15" s="559"/>
      <c r="G15" s="559"/>
      <c r="H15" s="560"/>
      <c r="I15" s="558" t="str">
        <f>ORC!C22</f>
        <v>GOINFRA</v>
      </c>
      <c r="J15" s="559"/>
      <c r="K15" s="559"/>
      <c r="L15" s="560"/>
      <c r="M15" s="561" t="str">
        <f>ORC!E22</f>
        <v>REGULARIZAÇÃO E COMPACTAÇÃO DO SUB-LEITO</v>
      </c>
      <c r="N15" s="562"/>
      <c r="O15" s="562"/>
      <c r="P15" s="562"/>
      <c r="Q15" s="562"/>
      <c r="R15" s="562"/>
      <c r="S15" s="562"/>
      <c r="T15" s="562"/>
      <c r="U15" s="562"/>
      <c r="V15" s="562"/>
      <c r="W15" s="562"/>
      <c r="X15" s="562"/>
      <c r="Y15" s="562"/>
      <c r="Z15" s="562"/>
      <c r="AA15" s="562"/>
      <c r="AB15" s="562"/>
      <c r="AC15" s="562"/>
      <c r="AD15" s="563"/>
      <c r="AE15" s="558" t="str">
        <f>ORC!F22</f>
        <v>M²</v>
      </c>
      <c r="AF15" s="560"/>
      <c r="AG15" s="555">
        <f>ORC!I22</f>
        <v>4797.76</v>
      </c>
      <c r="AH15" s="556"/>
      <c r="AI15" s="557"/>
      <c r="AJ15" s="555" t="str">
        <f>IF(ORC!J22="","",ORC!J22)</f>
        <v/>
      </c>
      <c r="AK15" s="556"/>
      <c r="AL15" s="564"/>
      <c r="AP15" s="565" t="str">
        <f>ORC!A109</f>
        <v>5.1.7</v>
      </c>
      <c r="AQ15" s="560"/>
      <c r="AR15" s="558"/>
      <c r="AS15" s="559"/>
      <c r="AT15" s="559"/>
      <c r="AU15" s="559"/>
      <c r="AV15" s="559"/>
      <c r="AW15" s="559"/>
      <c r="AX15" s="559"/>
      <c r="AY15" s="560"/>
      <c r="AZ15" s="561" t="str">
        <f>ORC!E109</f>
        <v>QUADRA DE AREIA</v>
      </c>
      <c r="BA15" s="562"/>
      <c r="BB15" s="562"/>
      <c r="BC15" s="562"/>
      <c r="BD15" s="562"/>
      <c r="BE15" s="562"/>
      <c r="BF15" s="562"/>
      <c r="BG15" s="562"/>
      <c r="BH15" s="562"/>
      <c r="BI15" s="562"/>
      <c r="BJ15" s="562"/>
      <c r="BK15" s="562"/>
      <c r="BL15" s="562"/>
      <c r="BM15" s="562"/>
      <c r="BN15" s="562"/>
      <c r="BO15" s="562"/>
      <c r="BP15" s="562"/>
      <c r="BQ15" s="562"/>
      <c r="BR15" s="559" t="str">
        <f>ORC!F109</f>
        <v>UN</v>
      </c>
      <c r="BS15" s="559"/>
      <c r="BT15" s="556">
        <f>ORC!I109</f>
        <v>2</v>
      </c>
      <c r="BU15" s="556"/>
      <c r="BV15" s="556"/>
      <c r="BW15" s="556" t="str">
        <f>IF(ORC!J109="","",ORC!J109)</f>
        <v/>
      </c>
      <c r="BX15" s="556"/>
      <c r="BY15" s="564"/>
      <c r="BZ15" s="12"/>
      <c r="CA15" s="85"/>
    </row>
    <row r="16" spans="1:79" ht="15" customHeight="1">
      <c r="A16" s="90"/>
      <c r="C16" s="635" t="str">
        <f>ORC!A23</f>
        <v>2.2</v>
      </c>
      <c r="D16" s="636"/>
      <c r="E16" s="637" t="str">
        <f>ORC!E23</f>
        <v>REVESTIMENTO</v>
      </c>
      <c r="F16" s="638"/>
      <c r="G16" s="638"/>
      <c r="H16" s="638"/>
      <c r="I16" s="638"/>
      <c r="J16" s="638"/>
      <c r="K16" s="638"/>
      <c r="L16" s="638"/>
      <c r="M16" s="638"/>
      <c r="N16" s="638"/>
      <c r="O16" s="638"/>
      <c r="P16" s="638"/>
      <c r="Q16" s="638"/>
      <c r="R16" s="638"/>
      <c r="S16" s="638"/>
      <c r="T16" s="638"/>
      <c r="U16" s="638"/>
      <c r="V16" s="638"/>
      <c r="W16" s="638"/>
      <c r="X16" s="638"/>
      <c r="Y16" s="638"/>
      <c r="Z16" s="638"/>
      <c r="AA16" s="638"/>
      <c r="AB16" s="638"/>
      <c r="AC16" s="638"/>
      <c r="AD16" s="638"/>
      <c r="AE16" s="638"/>
      <c r="AF16" s="638"/>
      <c r="AG16" s="638"/>
      <c r="AH16" s="638"/>
      <c r="AI16" s="638"/>
      <c r="AJ16" s="638"/>
      <c r="AK16" s="638"/>
      <c r="AL16" s="642"/>
      <c r="AP16" s="565" t="str">
        <f>ORC!A110</f>
        <v>5.1.7.1</v>
      </c>
      <c r="AQ16" s="560"/>
      <c r="AR16" s="558">
        <f>ORC!B110</f>
        <v>102690</v>
      </c>
      <c r="AS16" s="559"/>
      <c r="AT16" s="559"/>
      <c r="AU16" s="560"/>
      <c r="AV16" s="558" t="str">
        <f>ORC!C110</f>
        <v>SINAPI</v>
      </c>
      <c r="AW16" s="559"/>
      <c r="AX16" s="559"/>
      <c r="AY16" s="560"/>
      <c r="AZ16" s="561" t="str">
        <f>ORC!E110</f>
        <v>DRENO ESPINHA DE PEIXE (SEÇÃO (0,40 X 0,40 M), COM TUBO DE PEAD CORRUGADO PERFURADO, DN 100 MM, ENCHIMENTO COM BRITA, ENVOLVIDO COM MANTA GEOTÊXTIL, INCLUSIVE CONEXÕES. AF_07/2021</v>
      </c>
      <c r="BA16" s="562"/>
      <c r="BB16" s="562"/>
      <c r="BC16" s="562"/>
      <c r="BD16" s="562"/>
      <c r="BE16" s="562"/>
      <c r="BF16" s="562"/>
      <c r="BG16" s="562"/>
      <c r="BH16" s="562"/>
      <c r="BI16" s="562"/>
      <c r="BJ16" s="562"/>
      <c r="BK16" s="562"/>
      <c r="BL16" s="562"/>
      <c r="BM16" s="562"/>
      <c r="BN16" s="562"/>
      <c r="BO16" s="562"/>
      <c r="BP16" s="562"/>
      <c r="BQ16" s="563"/>
      <c r="BR16" s="558" t="str">
        <f>ORC!F110</f>
        <v>M</v>
      </c>
      <c r="BS16" s="560"/>
      <c r="BT16" s="555">
        <f>ORC!I110</f>
        <v>156.56</v>
      </c>
      <c r="BU16" s="556"/>
      <c r="BV16" s="557"/>
      <c r="BW16" s="555" t="str">
        <f>IF(ORC!J110="","",ORC!J110)</f>
        <v/>
      </c>
      <c r="BX16" s="556"/>
      <c r="BY16" s="564"/>
      <c r="CA16" s="91"/>
    </row>
    <row r="17" spans="1:79" ht="15" customHeight="1">
      <c r="A17" s="90"/>
      <c r="C17" s="565" t="str">
        <f>ORC!A24</f>
        <v>2.2.1</v>
      </c>
      <c r="D17" s="560"/>
      <c r="E17" s="558">
        <f>ORC!B24</f>
        <v>40380</v>
      </c>
      <c r="F17" s="559"/>
      <c r="G17" s="559"/>
      <c r="H17" s="560"/>
      <c r="I17" s="558" t="str">
        <f>ORC!C24</f>
        <v>GOINFRA</v>
      </c>
      <c r="J17" s="559"/>
      <c r="K17" s="559"/>
      <c r="L17" s="560"/>
      <c r="M17" s="561" t="str">
        <f>ORC!E24</f>
        <v>IMPRIMAÇÃO</v>
      </c>
      <c r="N17" s="562"/>
      <c r="O17" s="562"/>
      <c r="P17" s="562"/>
      <c r="Q17" s="562"/>
      <c r="R17" s="562"/>
      <c r="S17" s="562"/>
      <c r="T17" s="562"/>
      <c r="U17" s="562"/>
      <c r="V17" s="562"/>
      <c r="W17" s="562"/>
      <c r="X17" s="562"/>
      <c r="Y17" s="562"/>
      <c r="Z17" s="562"/>
      <c r="AA17" s="562"/>
      <c r="AB17" s="562"/>
      <c r="AC17" s="562"/>
      <c r="AD17" s="563"/>
      <c r="AE17" s="558" t="str">
        <f>ORC!F24</f>
        <v>M²</v>
      </c>
      <c r="AF17" s="560"/>
      <c r="AG17" s="555">
        <f>ORC!I24</f>
        <v>4797.76</v>
      </c>
      <c r="AH17" s="556"/>
      <c r="AI17" s="557"/>
      <c r="AJ17" s="555" t="str">
        <f>IF(ORC!J24="","",ORC!J24)</f>
        <v/>
      </c>
      <c r="AK17" s="556"/>
      <c r="AL17" s="564"/>
      <c r="AP17" s="565" t="str">
        <f>ORC!A111</f>
        <v>5.1.7.2</v>
      </c>
      <c r="AQ17" s="560"/>
      <c r="AR17" s="558">
        <f>ORC!B111</f>
        <v>51027</v>
      </c>
      <c r="AS17" s="559"/>
      <c r="AT17" s="559"/>
      <c r="AU17" s="560"/>
      <c r="AV17" s="558" t="str">
        <f>ORC!C111</f>
        <v>GOINFRA (O.C.)</v>
      </c>
      <c r="AW17" s="559"/>
      <c r="AX17" s="559"/>
      <c r="AY17" s="560"/>
      <c r="AZ17" s="561" t="str">
        <f>ORC!E111</f>
        <v>LASTRO DE BRITA (OBRAS CIVIS)</v>
      </c>
      <c r="BA17" s="562"/>
      <c r="BB17" s="562"/>
      <c r="BC17" s="562"/>
      <c r="BD17" s="562"/>
      <c r="BE17" s="562"/>
      <c r="BF17" s="562"/>
      <c r="BG17" s="562"/>
      <c r="BH17" s="562"/>
      <c r="BI17" s="562"/>
      <c r="BJ17" s="562"/>
      <c r="BK17" s="562"/>
      <c r="BL17" s="562"/>
      <c r="BM17" s="562"/>
      <c r="BN17" s="562"/>
      <c r="BO17" s="562"/>
      <c r="BP17" s="562"/>
      <c r="BQ17" s="563"/>
      <c r="BR17" s="558" t="str">
        <f>ORC!F111</f>
        <v>M³</v>
      </c>
      <c r="BS17" s="560"/>
      <c r="BT17" s="555">
        <f>ORC!I111</f>
        <v>37.128</v>
      </c>
      <c r="BU17" s="556"/>
      <c r="BV17" s="557"/>
      <c r="BW17" s="555" t="str">
        <f>IF(ORC!J111="","",ORC!J111)</f>
        <v/>
      </c>
      <c r="BX17" s="556"/>
      <c r="BY17" s="564"/>
      <c r="CA17" s="91"/>
    </row>
    <row r="18" spans="1:79" ht="15" customHeight="1">
      <c r="A18" s="90"/>
      <c r="C18" s="565" t="str">
        <f>ORC!A25</f>
        <v>2.2.2</v>
      </c>
      <c r="D18" s="560"/>
      <c r="E18" s="558">
        <f>ORC!B25</f>
        <v>40385</v>
      </c>
      <c r="F18" s="559"/>
      <c r="G18" s="559"/>
      <c r="H18" s="560"/>
      <c r="I18" s="558" t="str">
        <f>ORC!C25</f>
        <v>GOINFRA</v>
      </c>
      <c r="J18" s="559"/>
      <c r="K18" s="559"/>
      <c r="L18" s="560"/>
      <c r="M18" s="561" t="str">
        <f>ORC!E25</f>
        <v>PINTURA DE LIGAÇÃO (PAV. URB.)</v>
      </c>
      <c r="N18" s="562"/>
      <c r="O18" s="562"/>
      <c r="P18" s="562"/>
      <c r="Q18" s="562"/>
      <c r="R18" s="562"/>
      <c r="S18" s="562"/>
      <c r="T18" s="562"/>
      <c r="U18" s="562"/>
      <c r="V18" s="562"/>
      <c r="W18" s="562"/>
      <c r="X18" s="562"/>
      <c r="Y18" s="562"/>
      <c r="Z18" s="562"/>
      <c r="AA18" s="562"/>
      <c r="AB18" s="562"/>
      <c r="AC18" s="562"/>
      <c r="AD18" s="563"/>
      <c r="AE18" s="558" t="str">
        <f>ORC!F25</f>
        <v>M²</v>
      </c>
      <c r="AF18" s="560"/>
      <c r="AG18" s="555">
        <f>ORC!I25</f>
        <v>4797.76</v>
      </c>
      <c r="AH18" s="556"/>
      <c r="AI18" s="557"/>
      <c r="AJ18" s="555"/>
      <c r="AK18" s="556"/>
      <c r="AL18" s="564"/>
      <c r="AP18" s="565" t="str">
        <f>ORC!A112</f>
        <v>5.1.7.3</v>
      </c>
      <c r="AQ18" s="560"/>
      <c r="AR18" s="558">
        <f>ORC!B112</f>
        <v>102716</v>
      </c>
      <c r="AS18" s="559"/>
      <c r="AT18" s="559"/>
      <c r="AU18" s="560"/>
      <c r="AV18" s="558" t="str">
        <f>ORC!C112</f>
        <v>SINAPI</v>
      </c>
      <c r="AW18" s="559"/>
      <c r="AX18" s="559"/>
      <c r="AY18" s="560"/>
      <c r="AZ18" s="561" t="str">
        <f>ORC!E112</f>
        <v>ENCHIMENTO DE AREIA PARA DRENO, LANÇAMENTO MECANIZADO. AF_07/2021</v>
      </c>
      <c r="BA18" s="562"/>
      <c r="BB18" s="562"/>
      <c r="BC18" s="562"/>
      <c r="BD18" s="562"/>
      <c r="BE18" s="562"/>
      <c r="BF18" s="562"/>
      <c r="BG18" s="562"/>
      <c r="BH18" s="562"/>
      <c r="BI18" s="562"/>
      <c r="BJ18" s="562"/>
      <c r="BK18" s="562"/>
      <c r="BL18" s="562"/>
      <c r="BM18" s="562"/>
      <c r="BN18" s="562"/>
      <c r="BO18" s="562"/>
      <c r="BP18" s="562"/>
      <c r="BQ18" s="563"/>
      <c r="BR18" s="558" t="str">
        <f>ORC!F112</f>
        <v>M³</v>
      </c>
      <c r="BS18" s="560"/>
      <c r="BT18" s="555">
        <f>ORC!I112</f>
        <v>29.702399999999997</v>
      </c>
      <c r="BU18" s="556"/>
      <c r="BV18" s="557"/>
      <c r="BW18" s="555" t="str">
        <f>IF(ORC!J112="","",ORC!J112)</f>
        <v/>
      </c>
      <c r="BX18" s="556"/>
      <c r="BY18" s="564"/>
      <c r="CA18" s="91"/>
    </row>
    <row r="19" spans="1:79" ht="15" customHeight="1">
      <c r="A19" s="90"/>
      <c r="C19" s="565" t="str">
        <f>ORC!A26</f>
        <v>2.2.3</v>
      </c>
      <c r="D19" s="560"/>
      <c r="E19" s="558">
        <f>ORC!B26</f>
        <v>44204</v>
      </c>
      <c r="F19" s="559"/>
      <c r="G19" s="559"/>
      <c r="H19" s="560"/>
      <c r="I19" s="558" t="str">
        <f>ORC!C26</f>
        <v>GOINFRA</v>
      </c>
      <c r="J19" s="559"/>
      <c r="K19" s="559"/>
      <c r="L19" s="560"/>
      <c r="M19" s="561" t="str">
        <f>ORC!E26</f>
        <v>CONCRETO BETUM.USINADO À QUENTE-CBUQ (AC/BC) (PAV.URB.)</v>
      </c>
      <c r="N19" s="562"/>
      <c r="O19" s="562"/>
      <c r="P19" s="562"/>
      <c r="Q19" s="562"/>
      <c r="R19" s="562"/>
      <c r="S19" s="562"/>
      <c r="T19" s="562"/>
      <c r="U19" s="562"/>
      <c r="V19" s="562"/>
      <c r="W19" s="562"/>
      <c r="X19" s="562"/>
      <c r="Y19" s="562"/>
      <c r="Z19" s="562"/>
      <c r="AA19" s="562"/>
      <c r="AB19" s="562"/>
      <c r="AC19" s="562"/>
      <c r="AD19" s="563"/>
      <c r="AE19" s="558" t="str">
        <f>ORC!F26</f>
        <v>M³</v>
      </c>
      <c r="AF19" s="560"/>
      <c r="AG19" s="555">
        <f>ORC!I26</f>
        <v>95.955200000000005</v>
      </c>
      <c r="AH19" s="556"/>
      <c r="AI19" s="557"/>
      <c r="AJ19" s="555"/>
      <c r="AK19" s="556"/>
      <c r="AL19" s="564"/>
      <c r="AP19" s="565" t="str">
        <f>ORC!A113</f>
        <v>5.1.7.4</v>
      </c>
      <c r="AQ19" s="560"/>
      <c r="AR19" s="558">
        <f>ORC!B113</f>
        <v>97914</v>
      </c>
      <c r="AS19" s="559"/>
      <c r="AT19" s="559"/>
      <c r="AU19" s="560"/>
      <c r="AV19" s="558" t="str">
        <f>ORC!C113</f>
        <v>SINAPI</v>
      </c>
      <c r="AW19" s="559"/>
      <c r="AX19" s="559"/>
      <c r="AY19" s="560"/>
      <c r="AZ19" s="561" t="str">
        <f>ORC!E113</f>
        <v>TRANSPORTE COM CAMINHÃO BASCULANTE DE 6 M³, EM VIA URBANA PAVIMENTADA, DMT ATÉ 30 KM (UNIDADE: M3XKM). AF_07/2020</v>
      </c>
      <c r="BA19" s="562"/>
      <c r="BB19" s="562"/>
      <c r="BC19" s="562"/>
      <c r="BD19" s="562"/>
      <c r="BE19" s="562"/>
      <c r="BF19" s="562"/>
      <c r="BG19" s="562"/>
      <c r="BH19" s="562"/>
      <c r="BI19" s="562"/>
      <c r="BJ19" s="562"/>
      <c r="BK19" s="562"/>
      <c r="BL19" s="562"/>
      <c r="BM19" s="562"/>
      <c r="BN19" s="562"/>
      <c r="BO19" s="562"/>
      <c r="BP19" s="562"/>
      <c r="BQ19" s="563"/>
      <c r="BR19" s="558" t="str">
        <f>ORC!F113</f>
        <v>m3xkm</v>
      </c>
      <c r="BS19" s="560"/>
      <c r="BT19" s="555">
        <f>ORC!I113</f>
        <v>529.29676800000004</v>
      </c>
      <c r="BU19" s="556"/>
      <c r="BV19" s="557"/>
      <c r="BW19" s="555">
        <f>IF(ORC!J113="","",ORC!J113)</f>
        <v>16.2</v>
      </c>
      <c r="BX19" s="556"/>
      <c r="BY19" s="564"/>
      <c r="CA19" s="91"/>
    </row>
    <row r="20" spans="1:79" ht="15" customHeight="1">
      <c r="A20" s="90"/>
      <c r="C20" s="565" t="str">
        <f>ORC!A27</f>
        <v>2.2.4</v>
      </c>
      <c r="D20" s="560"/>
      <c r="E20" s="558">
        <f>ORC!B27</f>
        <v>40460</v>
      </c>
      <c r="F20" s="559"/>
      <c r="G20" s="559"/>
      <c r="H20" s="560"/>
      <c r="I20" s="558" t="str">
        <f>ORC!C27</f>
        <v>GOINFRA</v>
      </c>
      <c r="J20" s="559"/>
      <c r="K20" s="559"/>
      <c r="L20" s="560"/>
      <c r="M20" s="561" t="str">
        <f>ORC!E27</f>
        <v>TRANSPORTE COMERCIAL DE MASSA</v>
      </c>
      <c r="N20" s="562"/>
      <c r="O20" s="562"/>
      <c r="P20" s="562"/>
      <c r="Q20" s="562"/>
      <c r="R20" s="562"/>
      <c r="S20" s="562"/>
      <c r="T20" s="562"/>
      <c r="U20" s="562"/>
      <c r="V20" s="562"/>
      <c r="W20" s="562"/>
      <c r="X20" s="562"/>
      <c r="Y20" s="562"/>
      <c r="Z20" s="562"/>
      <c r="AA20" s="562"/>
      <c r="AB20" s="562"/>
      <c r="AC20" s="562"/>
      <c r="AD20" s="563"/>
      <c r="AE20" s="558" t="str">
        <f>ORC!F27</f>
        <v xml:space="preserve">TKM   </v>
      </c>
      <c r="AF20" s="560"/>
      <c r="AG20" s="555">
        <f>ORC!I27</f>
        <v>9142.6114560000005</v>
      </c>
      <c r="AH20" s="556"/>
      <c r="AI20" s="557"/>
      <c r="AJ20" s="555">
        <f>ORC!J27</f>
        <v>39.700000000000003</v>
      </c>
      <c r="AK20" s="556"/>
      <c r="AL20" s="564"/>
      <c r="AP20" s="231"/>
      <c r="AQ20" s="232"/>
      <c r="AR20" s="233"/>
      <c r="AS20" s="109"/>
      <c r="AT20" s="109"/>
      <c r="AU20" s="232"/>
      <c r="AV20" s="233"/>
      <c r="AW20" s="109"/>
      <c r="AX20" s="109"/>
      <c r="AY20" s="232"/>
      <c r="AZ20" s="234"/>
      <c r="BA20" s="235"/>
      <c r="BB20" s="235"/>
      <c r="BC20" s="235"/>
      <c r="BD20" s="235"/>
      <c r="BE20" s="235"/>
      <c r="BF20" s="235"/>
      <c r="BG20" s="235"/>
      <c r="BH20" s="235"/>
      <c r="BI20" s="235"/>
      <c r="BJ20" s="235"/>
      <c r="BK20" s="235"/>
      <c r="BL20" s="235"/>
      <c r="BM20" s="235"/>
      <c r="BN20" s="235"/>
      <c r="BO20" s="235"/>
      <c r="BP20" s="235"/>
      <c r="BQ20" s="236"/>
      <c r="BR20" s="233"/>
      <c r="BS20" s="232"/>
      <c r="BT20" s="228"/>
      <c r="BU20" s="229"/>
      <c r="BV20" s="237"/>
      <c r="BW20" s="228"/>
      <c r="BX20" s="229"/>
      <c r="BY20" s="230"/>
      <c r="CA20" s="91"/>
    </row>
    <row r="21" spans="1:79" ht="15" customHeight="1">
      <c r="A21" s="90"/>
      <c r="C21" s="565" t="str">
        <f>ORC!A28</f>
        <v>2.2.5</v>
      </c>
      <c r="D21" s="560"/>
      <c r="E21" s="558">
        <f>ORC!B28</f>
        <v>40485</v>
      </c>
      <c r="F21" s="559"/>
      <c r="G21" s="559"/>
      <c r="H21" s="560"/>
      <c r="I21" s="558" t="str">
        <f>ORC!C28</f>
        <v>GOINFRA</v>
      </c>
      <c r="J21" s="559"/>
      <c r="K21" s="559"/>
      <c r="L21" s="560"/>
      <c r="M21" s="561" t="str">
        <f>ORC!E28</f>
        <v>FORNECIMENTO DE EMULSÃO ASFÁLTICA PARA IMPRIMAÇÃO - EAI</v>
      </c>
      <c r="N21" s="562"/>
      <c r="O21" s="562"/>
      <c r="P21" s="562"/>
      <c r="Q21" s="562"/>
      <c r="R21" s="562"/>
      <c r="S21" s="562"/>
      <c r="T21" s="562"/>
      <c r="U21" s="562"/>
      <c r="V21" s="562"/>
      <c r="W21" s="562"/>
      <c r="X21" s="562"/>
      <c r="Y21" s="562"/>
      <c r="Z21" s="562"/>
      <c r="AA21" s="562"/>
      <c r="AB21" s="562"/>
      <c r="AC21" s="562"/>
      <c r="AD21" s="563"/>
      <c r="AE21" s="558" t="str">
        <f>ORC!F28</f>
        <v>T</v>
      </c>
      <c r="AF21" s="560"/>
      <c r="AG21" s="555">
        <f>ORC!I28</f>
        <v>6.2370880000000009</v>
      </c>
      <c r="AH21" s="556"/>
      <c r="AI21" s="557"/>
      <c r="AJ21" s="555">
        <f>ORC!J28</f>
        <v>0</v>
      </c>
      <c r="AK21" s="556"/>
      <c r="AL21" s="564"/>
      <c r="AP21" s="565" t="str">
        <f>ORC!A114</f>
        <v>5.1.7.5</v>
      </c>
      <c r="AQ21" s="560"/>
      <c r="AR21" s="558">
        <f>ORC!B114</f>
        <v>270621</v>
      </c>
      <c r="AS21" s="559"/>
      <c r="AT21" s="559"/>
      <c r="AU21" s="560"/>
      <c r="AV21" s="558" t="str">
        <f>ORC!C114</f>
        <v>GOINFRA (O.C.)</v>
      </c>
      <c r="AW21" s="559"/>
      <c r="AX21" s="559"/>
      <c r="AY21" s="560"/>
      <c r="AZ21" s="561" t="str">
        <f>ORC!E114</f>
        <v>ALAMBRADO EM TUBO INDUSTRIAL 2"#2,28 E TELA MALHA 4" FIO 12 (QUADRA ESPORTE EXISTENTE) SEM PINTURA</v>
      </c>
      <c r="BA21" s="562"/>
      <c r="BB21" s="562"/>
      <c r="BC21" s="562"/>
      <c r="BD21" s="562"/>
      <c r="BE21" s="562"/>
      <c r="BF21" s="562"/>
      <c r="BG21" s="562"/>
      <c r="BH21" s="562"/>
      <c r="BI21" s="562"/>
      <c r="BJ21" s="562"/>
      <c r="BK21" s="562"/>
      <c r="BL21" s="562"/>
      <c r="BM21" s="562"/>
      <c r="BN21" s="562"/>
      <c r="BO21" s="562"/>
      <c r="BP21" s="562"/>
      <c r="BQ21" s="563"/>
      <c r="BR21" s="558" t="str">
        <f>ORC!F114</f>
        <v>M²</v>
      </c>
      <c r="BS21" s="560"/>
      <c r="BT21" s="555">
        <f>ORC!I114</f>
        <v>243.92</v>
      </c>
      <c r="BU21" s="556"/>
      <c r="BV21" s="557"/>
      <c r="BW21" s="555" t="str">
        <f>IF(ORC!J114="","",ORC!J114)</f>
        <v/>
      </c>
      <c r="BX21" s="556"/>
      <c r="BY21" s="564"/>
      <c r="CA21" s="91"/>
    </row>
    <row r="22" spans="1:79" ht="15" customHeight="1">
      <c r="A22" s="90"/>
      <c r="C22" s="565" t="str">
        <f>ORC!A29</f>
        <v>2.2.6</v>
      </c>
      <c r="D22" s="560"/>
      <c r="E22" s="558">
        <f>ORC!B29</f>
        <v>40490</v>
      </c>
      <c r="F22" s="559"/>
      <c r="G22" s="559"/>
      <c r="H22" s="560"/>
      <c r="I22" s="558" t="str">
        <f>ORC!C29</f>
        <v>GOINFRA</v>
      </c>
      <c r="J22" s="559"/>
      <c r="K22" s="559"/>
      <c r="L22" s="560"/>
      <c r="M22" s="561" t="str">
        <f>ORC!E29</f>
        <v>FORNECIMENTO DE EMULSÃO RR-2C</v>
      </c>
      <c r="N22" s="562"/>
      <c r="O22" s="562"/>
      <c r="P22" s="562"/>
      <c r="Q22" s="562"/>
      <c r="R22" s="562"/>
      <c r="S22" s="562"/>
      <c r="T22" s="562"/>
      <c r="U22" s="562"/>
      <c r="V22" s="562"/>
      <c r="W22" s="562"/>
      <c r="X22" s="562"/>
      <c r="Y22" s="562"/>
      <c r="Z22" s="562"/>
      <c r="AA22" s="562"/>
      <c r="AB22" s="562"/>
      <c r="AC22" s="562"/>
      <c r="AD22" s="563"/>
      <c r="AE22" s="558" t="str">
        <f>ORC!F29</f>
        <v>T</v>
      </c>
      <c r="AF22" s="560"/>
      <c r="AG22" s="555">
        <f>ORC!I29</f>
        <v>2.3988800000000001</v>
      </c>
      <c r="AH22" s="556"/>
      <c r="AI22" s="557"/>
      <c r="AJ22" s="555">
        <f>ORC!J29</f>
        <v>0</v>
      </c>
      <c r="AK22" s="556"/>
      <c r="AL22" s="564"/>
      <c r="AP22" s="565" t="str">
        <f>ORC!A115</f>
        <v>5.1.7.6</v>
      </c>
      <c r="AQ22" s="560"/>
      <c r="AR22" s="558">
        <f>ORC!B115</f>
        <v>180305</v>
      </c>
      <c r="AS22" s="559"/>
      <c r="AT22" s="559"/>
      <c r="AU22" s="560"/>
      <c r="AV22" s="558" t="str">
        <f>ORC!C115</f>
        <v>GOINFRA (O.C.)</v>
      </c>
      <c r="AW22" s="559"/>
      <c r="AX22" s="559"/>
      <c r="AY22" s="560"/>
      <c r="AZ22" s="561" t="str">
        <f>ORC!E115</f>
        <v>PORTÃO DE ABRIR 02 FOLHAS DE TELA E TUBO GALVANIZADO 2" PT 9 C/FERRAGENS</v>
      </c>
      <c r="BA22" s="562"/>
      <c r="BB22" s="562"/>
      <c r="BC22" s="562"/>
      <c r="BD22" s="562"/>
      <c r="BE22" s="562"/>
      <c r="BF22" s="562"/>
      <c r="BG22" s="562"/>
      <c r="BH22" s="562"/>
      <c r="BI22" s="562"/>
      <c r="BJ22" s="562"/>
      <c r="BK22" s="562"/>
      <c r="BL22" s="562"/>
      <c r="BM22" s="562"/>
      <c r="BN22" s="562"/>
      <c r="BO22" s="562"/>
      <c r="BP22" s="562"/>
      <c r="BQ22" s="563"/>
      <c r="BR22" s="558" t="str">
        <f>ORC!F115</f>
        <v>M²</v>
      </c>
      <c r="BS22" s="560"/>
      <c r="BT22" s="555">
        <f>ORC!I115</f>
        <v>2</v>
      </c>
      <c r="BU22" s="556"/>
      <c r="BV22" s="557"/>
      <c r="BW22" s="555" t="str">
        <f>IF(ORC!J115="","",ORC!J115)</f>
        <v/>
      </c>
      <c r="BX22" s="556"/>
      <c r="BY22" s="564"/>
      <c r="CA22" s="91"/>
    </row>
    <row r="23" spans="1:79" ht="15" customHeight="1">
      <c r="A23" s="90"/>
      <c r="C23" s="565" t="str">
        <f>ORC!A30</f>
        <v>2.2.7</v>
      </c>
      <c r="D23" s="560"/>
      <c r="E23" s="558">
        <f>ORC!B30</f>
        <v>40525</v>
      </c>
      <c r="F23" s="559"/>
      <c r="G23" s="559"/>
      <c r="H23" s="560"/>
      <c r="I23" s="558" t="str">
        <f>ORC!C29</f>
        <v>GOINFRA</v>
      </c>
      <c r="J23" s="559"/>
      <c r="K23" s="559"/>
      <c r="L23" s="560"/>
      <c r="M23" s="561" t="str">
        <f>ORC!E29</f>
        <v>FORNECIMENTO DE EMULSÃO RR-2C</v>
      </c>
      <c r="N23" s="562"/>
      <c r="O23" s="562"/>
      <c r="P23" s="562"/>
      <c r="Q23" s="562"/>
      <c r="R23" s="562"/>
      <c r="S23" s="562"/>
      <c r="T23" s="562"/>
      <c r="U23" s="562"/>
      <c r="V23" s="562"/>
      <c r="W23" s="562"/>
      <c r="X23" s="562"/>
      <c r="Y23" s="562"/>
      <c r="Z23" s="562"/>
      <c r="AA23" s="562"/>
      <c r="AB23" s="562"/>
      <c r="AC23" s="562"/>
      <c r="AD23" s="563"/>
      <c r="AE23" s="558" t="str">
        <f>ORC!F29</f>
        <v>T</v>
      </c>
      <c r="AF23" s="560"/>
      <c r="AG23" s="555">
        <f>ORC!I29</f>
        <v>2.3988800000000001</v>
      </c>
      <c r="AH23" s="556"/>
      <c r="AI23" s="557"/>
      <c r="AJ23" s="555" t="str">
        <f>IF(ORC!J29="","",ORC!J29)</f>
        <v/>
      </c>
      <c r="AK23" s="556"/>
      <c r="AL23" s="564"/>
      <c r="AP23" s="565" t="str">
        <f>ORC!A116</f>
        <v>5.1.7.7</v>
      </c>
      <c r="AQ23" s="560"/>
      <c r="AR23" s="558">
        <f>ORC!B116</f>
        <v>271103</v>
      </c>
      <c r="AS23" s="559"/>
      <c r="AT23" s="559"/>
      <c r="AU23" s="560"/>
      <c r="AV23" s="558" t="str">
        <f>ORC!C116</f>
        <v>GOINFRA (O.C.)</v>
      </c>
      <c r="AW23" s="559"/>
      <c r="AX23" s="559"/>
      <c r="AY23" s="560"/>
      <c r="AZ23" s="561" t="str">
        <f>ORC!E116</f>
        <v>CONJUNTO PARA VOLEIBOL EM FERRO GALVANIZADO COM PINTURA (2 SUPORTES)</v>
      </c>
      <c r="BA23" s="562"/>
      <c r="BB23" s="562"/>
      <c r="BC23" s="562"/>
      <c r="BD23" s="562"/>
      <c r="BE23" s="562"/>
      <c r="BF23" s="562"/>
      <c r="BG23" s="562"/>
      <c r="BH23" s="562"/>
      <c r="BI23" s="562"/>
      <c r="BJ23" s="562"/>
      <c r="BK23" s="562"/>
      <c r="BL23" s="562"/>
      <c r="BM23" s="562"/>
      <c r="BN23" s="562"/>
      <c r="BO23" s="562"/>
      <c r="BP23" s="562"/>
      <c r="BQ23" s="563"/>
      <c r="BR23" s="558" t="str">
        <f>ORC!F116</f>
        <v>CJ</v>
      </c>
      <c r="BS23" s="560"/>
      <c r="BT23" s="555">
        <f>ORC!I116</f>
        <v>1</v>
      </c>
      <c r="BU23" s="556"/>
      <c r="BV23" s="557"/>
      <c r="BW23" s="555" t="str">
        <f>IF(ORC!J116="","",ORC!J116)</f>
        <v/>
      </c>
      <c r="BX23" s="556"/>
      <c r="BY23" s="564"/>
      <c r="CA23" s="91"/>
    </row>
    <row r="24" spans="1:79" ht="15" customHeight="1">
      <c r="A24" s="90"/>
      <c r="C24" s="565" t="str">
        <f>ORC!A31</f>
        <v>2.2.8</v>
      </c>
      <c r="D24" s="560"/>
      <c r="E24" s="558">
        <f>ORC!B31</f>
        <v>40455</v>
      </c>
      <c r="F24" s="559"/>
      <c r="G24" s="559"/>
      <c r="H24" s="560"/>
      <c r="I24" s="558" t="str">
        <f>ORC!C30</f>
        <v>GOINFRA</v>
      </c>
      <c r="J24" s="559"/>
      <c r="K24" s="559"/>
      <c r="L24" s="560"/>
      <c r="M24" s="561" t="str">
        <f>ORC!E30</f>
        <v>FORNECIMENTO DE CAP - 50/70</v>
      </c>
      <c r="N24" s="562"/>
      <c r="O24" s="562"/>
      <c r="P24" s="562"/>
      <c r="Q24" s="562"/>
      <c r="R24" s="562"/>
      <c r="S24" s="562"/>
      <c r="T24" s="562"/>
      <c r="U24" s="562"/>
      <c r="V24" s="562"/>
      <c r="W24" s="562"/>
      <c r="X24" s="562"/>
      <c r="Y24" s="562"/>
      <c r="Z24" s="562"/>
      <c r="AA24" s="562"/>
      <c r="AB24" s="562"/>
      <c r="AC24" s="562"/>
      <c r="AD24" s="563"/>
      <c r="AE24" s="558" t="str">
        <f>ORC!F30</f>
        <v>T</v>
      </c>
      <c r="AF24" s="560"/>
      <c r="AG24" s="555">
        <f>ORC!I30</f>
        <v>11.975208960000002</v>
      </c>
      <c r="AH24" s="556"/>
      <c r="AI24" s="557"/>
      <c r="AJ24" s="555" t="str">
        <f>IF(ORC!J30="","",ORC!J30)</f>
        <v/>
      </c>
      <c r="AK24" s="556"/>
      <c r="AL24" s="564"/>
      <c r="AP24" s="565" t="str">
        <f>ORC!A117</f>
        <v>5.1.8</v>
      </c>
      <c r="AQ24" s="560"/>
      <c r="AR24" s="558"/>
      <c r="AS24" s="559"/>
      <c r="AT24" s="559"/>
      <c r="AU24" s="559"/>
      <c r="AV24" s="559"/>
      <c r="AW24" s="559"/>
      <c r="AX24" s="559"/>
      <c r="AY24" s="560"/>
      <c r="AZ24" s="561" t="str">
        <f>ORC!E117</f>
        <v>QUIOSQUE</v>
      </c>
      <c r="BA24" s="562"/>
      <c r="BB24" s="562"/>
      <c r="BC24" s="562"/>
      <c r="BD24" s="562"/>
      <c r="BE24" s="562"/>
      <c r="BF24" s="562"/>
      <c r="BG24" s="562"/>
      <c r="BH24" s="562"/>
      <c r="BI24" s="562"/>
      <c r="BJ24" s="562"/>
      <c r="BK24" s="562"/>
      <c r="BL24" s="562"/>
      <c r="BM24" s="562"/>
      <c r="BN24" s="562"/>
      <c r="BO24" s="562"/>
      <c r="BP24" s="562"/>
      <c r="BQ24" s="562"/>
      <c r="BR24" s="559" t="str">
        <f>ORC!F117</f>
        <v>UN</v>
      </c>
      <c r="BS24" s="559"/>
      <c r="BT24" s="556">
        <f>ORC!I117</f>
        <v>1</v>
      </c>
      <c r="BU24" s="556"/>
      <c r="BV24" s="556"/>
      <c r="BW24" s="556" t="str">
        <f>IF(ORC!J117="","",ORC!J117)</f>
        <v/>
      </c>
      <c r="BX24" s="556"/>
      <c r="BY24" s="564"/>
      <c r="CA24" s="91"/>
    </row>
    <row r="25" spans="1:79" ht="15" customHeight="1">
      <c r="A25" s="90"/>
      <c r="C25" s="565" t="str">
        <f>ORC!A32</f>
        <v>2.2.9</v>
      </c>
      <c r="D25" s="560"/>
      <c r="E25" s="558">
        <f>ORC!B32</f>
        <v>40425</v>
      </c>
      <c r="F25" s="559"/>
      <c r="G25" s="559"/>
      <c r="H25" s="560"/>
      <c r="I25" s="558" t="str">
        <f>ORC!C31</f>
        <v>GOINFRA</v>
      </c>
      <c r="J25" s="559"/>
      <c r="K25" s="559"/>
      <c r="L25" s="560"/>
      <c r="M25" s="561" t="str">
        <f>ORC!E31</f>
        <v>TRANSPORTE COMERCIAL DE AGREGADOS</v>
      </c>
      <c r="N25" s="562"/>
      <c r="O25" s="562"/>
      <c r="P25" s="562"/>
      <c r="Q25" s="562"/>
      <c r="R25" s="562"/>
      <c r="S25" s="562"/>
      <c r="T25" s="562"/>
      <c r="U25" s="562"/>
      <c r="V25" s="562"/>
      <c r="W25" s="562"/>
      <c r="X25" s="562"/>
      <c r="Y25" s="562"/>
      <c r="Z25" s="562"/>
      <c r="AA25" s="562"/>
      <c r="AB25" s="562"/>
      <c r="AC25" s="562"/>
      <c r="AD25" s="563"/>
      <c r="AE25" s="558" t="str">
        <f>ORC!F31</f>
        <v xml:space="preserve">m3km  </v>
      </c>
      <c r="AF25" s="560"/>
      <c r="AG25" s="555">
        <f>ORC!I31</f>
        <v>2759.5227077485715</v>
      </c>
      <c r="AH25" s="556"/>
      <c r="AI25" s="557"/>
      <c r="AJ25" s="555">
        <f>IF(ORC!J31="","",ORC!J31)</f>
        <v>16.2</v>
      </c>
      <c r="AK25" s="556"/>
      <c r="AL25" s="564"/>
      <c r="AP25" s="565" t="str">
        <f>ORC!A118</f>
        <v>5.1.8.1</v>
      </c>
      <c r="AQ25" s="560"/>
      <c r="AR25" s="558"/>
      <c r="AS25" s="559"/>
      <c r="AT25" s="559"/>
      <c r="AU25" s="560"/>
      <c r="AV25" s="558"/>
      <c r="AW25" s="559"/>
      <c r="AX25" s="559"/>
      <c r="AY25" s="560"/>
      <c r="AZ25" s="561" t="str">
        <f>ORC!E118</f>
        <v>Fundações</v>
      </c>
      <c r="BA25" s="562"/>
      <c r="BB25" s="562"/>
      <c r="BC25" s="562"/>
      <c r="BD25" s="562"/>
      <c r="BE25" s="562"/>
      <c r="BF25" s="562"/>
      <c r="BG25" s="562"/>
      <c r="BH25" s="562"/>
      <c r="BI25" s="562"/>
      <c r="BJ25" s="562"/>
      <c r="BK25" s="562"/>
      <c r="BL25" s="562"/>
      <c r="BM25" s="562"/>
      <c r="BN25" s="562"/>
      <c r="BO25" s="562"/>
      <c r="BP25" s="562"/>
      <c r="BQ25" s="562"/>
      <c r="BR25" s="559"/>
      <c r="BS25" s="559"/>
      <c r="BT25" s="556"/>
      <c r="BU25" s="556"/>
      <c r="BV25" s="556"/>
      <c r="BW25" s="556"/>
      <c r="BX25" s="556"/>
      <c r="BY25" s="564"/>
      <c r="CA25" s="91"/>
    </row>
    <row r="26" spans="1:79" ht="15" customHeight="1">
      <c r="A26" s="90"/>
      <c r="C26" s="565" t="str">
        <f>ORC!A33</f>
        <v>2.2.10</v>
      </c>
      <c r="D26" s="560"/>
      <c r="E26" s="558">
        <f>ORC!B33</f>
        <v>40430</v>
      </c>
      <c r="F26" s="559"/>
      <c r="G26" s="559"/>
      <c r="H26" s="560"/>
      <c r="I26" s="558" t="str">
        <f>ORC!C32</f>
        <v>GOINFRA</v>
      </c>
      <c r="J26" s="559"/>
      <c r="K26" s="559"/>
      <c r="L26" s="560"/>
      <c r="M26" s="561" t="str">
        <f>ORC!E32</f>
        <v>REMOÇÃO E CARGA DE PAV. ASFÁLTICA ( EXCETO TRANSPORTE)</v>
      </c>
      <c r="N26" s="562"/>
      <c r="O26" s="562"/>
      <c r="P26" s="562"/>
      <c r="Q26" s="562"/>
      <c r="R26" s="562"/>
      <c r="S26" s="562"/>
      <c r="T26" s="562"/>
      <c r="U26" s="562"/>
      <c r="V26" s="562"/>
      <c r="W26" s="562"/>
      <c r="X26" s="562"/>
      <c r="Y26" s="562"/>
      <c r="Z26" s="562"/>
      <c r="AA26" s="562"/>
      <c r="AB26" s="562"/>
      <c r="AC26" s="562"/>
      <c r="AD26" s="563"/>
      <c r="AE26" s="558" t="str">
        <f>ORC!F32</f>
        <v>M³</v>
      </c>
      <c r="AF26" s="560"/>
      <c r="AG26" s="555">
        <f>ORC!I32</f>
        <v>59.615600000000008</v>
      </c>
      <c r="AH26" s="556"/>
      <c r="AI26" s="557"/>
      <c r="AJ26" s="555" t="str">
        <f>IF(ORC!J32="","",ORC!J32)</f>
        <v/>
      </c>
      <c r="AK26" s="556"/>
      <c r="AL26" s="564"/>
      <c r="AP26" s="565"/>
      <c r="AQ26" s="560"/>
      <c r="AR26" s="558"/>
      <c r="AS26" s="559"/>
      <c r="AT26" s="559"/>
      <c r="AU26" s="560"/>
      <c r="AV26" s="558"/>
      <c r="AW26" s="559"/>
      <c r="AX26" s="559"/>
      <c r="AY26" s="560"/>
      <c r="AZ26" s="561" t="str">
        <f>ORC!E119</f>
        <v>Estacas de material granular</v>
      </c>
      <c r="BA26" s="562"/>
      <c r="BB26" s="562"/>
      <c r="BC26" s="562"/>
      <c r="BD26" s="562"/>
      <c r="BE26" s="562"/>
      <c r="BF26" s="562"/>
      <c r="BG26" s="562"/>
      <c r="BH26" s="562"/>
      <c r="BI26" s="562"/>
      <c r="BJ26" s="562"/>
      <c r="BK26" s="562"/>
      <c r="BL26" s="562"/>
      <c r="BM26" s="562"/>
      <c r="BN26" s="562"/>
      <c r="BO26" s="562"/>
      <c r="BP26" s="562"/>
      <c r="BQ26" s="562"/>
      <c r="BR26" s="559"/>
      <c r="BS26" s="559"/>
      <c r="BT26" s="556"/>
      <c r="BU26" s="556"/>
      <c r="BV26" s="556"/>
      <c r="BW26" s="556"/>
      <c r="BX26" s="556"/>
      <c r="BY26" s="564"/>
      <c r="CA26" s="91"/>
    </row>
    <row r="27" spans="1:79" ht="15" customHeight="1">
      <c r="A27" s="90"/>
      <c r="C27" s="619">
        <f>ORC!A35</f>
        <v>3</v>
      </c>
      <c r="D27" s="620"/>
      <c r="E27" s="620">
        <f>ORC!B35</f>
        <v>0</v>
      </c>
      <c r="F27" s="620"/>
      <c r="G27" s="620"/>
      <c r="H27" s="620"/>
      <c r="I27" s="632" t="str">
        <f>ORC!C35</f>
        <v>DRENAGEM</v>
      </c>
      <c r="J27" s="633"/>
      <c r="K27" s="633"/>
      <c r="L27" s="633"/>
      <c r="M27" s="633">
        <f>ORC!E35</f>
        <v>0</v>
      </c>
      <c r="N27" s="633"/>
      <c r="O27" s="633"/>
      <c r="P27" s="633"/>
      <c r="Q27" s="633"/>
      <c r="R27" s="633"/>
      <c r="S27" s="633"/>
      <c r="T27" s="633"/>
      <c r="U27" s="633"/>
      <c r="V27" s="633"/>
      <c r="W27" s="633"/>
      <c r="X27" s="633"/>
      <c r="Y27" s="633"/>
      <c r="Z27" s="633"/>
      <c r="AA27" s="633"/>
      <c r="AB27" s="633"/>
      <c r="AC27" s="633"/>
      <c r="AD27" s="633"/>
      <c r="AE27" s="633">
        <f>ORC!F35</f>
        <v>0</v>
      </c>
      <c r="AF27" s="633"/>
      <c r="AG27" s="633">
        <f>ORC!I35</f>
        <v>0</v>
      </c>
      <c r="AH27" s="633"/>
      <c r="AI27" s="633"/>
      <c r="AJ27" s="633" t="str">
        <f>IF(ORC!J35="","",ORC!J35)</f>
        <v/>
      </c>
      <c r="AK27" s="633"/>
      <c r="AL27" s="634"/>
      <c r="AM27" s="12"/>
      <c r="AN27" s="12"/>
      <c r="AO27" s="12"/>
      <c r="AP27" s="565" t="str">
        <f>ORC!A122</f>
        <v>5.1.8.1.3</v>
      </c>
      <c r="AQ27" s="560"/>
      <c r="AR27" s="558">
        <f>ORC!B122</f>
        <v>41006</v>
      </c>
      <c r="AS27" s="559"/>
      <c r="AT27" s="559"/>
      <c r="AU27" s="560"/>
      <c r="AV27" s="558" t="str">
        <f>ORC!C122</f>
        <v>GOINFRA (O.C.)</v>
      </c>
      <c r="AW27" s="559"/>
      <c r="AX27" s="559"/>
      <c r="AY27" s="560"/>
      <c r="AZ27" s="561" t="str">
        <f>ORC!E122</f>
        <v>TRANSPORTE DE MATERIAL ESCAVADO M3.KM</v>
      </c>
      <c r="BA27" s="562"/>
      <c r="BB27" s="562"/>
      <c r="BC27" s="562"/>
      <c r="BD27" s="562"/>
      <c r="BE27" s="562"/>
      <c r="BF27" s="562"/>
      <c r="BG27" s="562"/>
      <c r="BH27" s="562"/>
      <c r="BI27" s="562"/>
      <c r="BJ27" s="562"/>
      <c r="BK27" s="562"/>
      <c r="BL27" s="562"/>
      <c r="BM27" s="562"/>
      <c r="BN27" s="562"/>
      <c r="BO27" s="562"/>
      <c r="BP27" s="562"/>
      <c r="BQ27" s="563"/>
      <c r="BR27" s="558" t="str">
        <f>ORC!F122</f>
        <v xml:space="preserve">m3km  </v>
      </c>
      <c r="BS27" s="560"/>
      <c r="BT27" s="555">
        <f>ORC!I122</f>
        <v>6.6200229445066681</v>
      </c>
      <c r="BU27" s="556"/>
      <c r="BV27" s="557"/>
      <c r="BW27" s="555">
        <f>IF(ORC!J122="","",ORC!J122)</f>
        <v>3.9</v>
      </c>
      <c r="BX27" s="556"/>
      <c r="BY27" s="564"/>
      <c r="CA27" s="91"/>
    </row>
    <row r="28" spans="1:79" ht="15" customHeight="1">
      <c r="A28" s="90"/>
      <c r="C28" s="635" t="str">
        <f>ORC!A36</f>
        <v>3.1</v>
      </c>
      <c r="D28" s="636"/>
      <c r="E28" s="637" t="str">
        <f>ORC!E36</f>
        <v>DISPOSITIVOS DE DRENAGEM</v>
      </c>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42"/>
      <c r="AM28" s="12"/>
      <c r="AN28" s="12"/>
      <c r="AO28" s="12"/>
      <c r="AP28" s="565" t="str">
        <f>ORC!A123</f>
        <v>5.1.8.1.4</v>
      </c>
      <c r="AQ28" s="560"/>
      <c r="AR28" s="558">
        <f>ORC!B123</f>
        <v>101620</v>
      </c>
      <c r="AS28" s="559"/>
      <c r="AT28" s="559"/>
      <c r="AU28" s="560"/>
      <c r="AV28" s="558" t="str">
        <f>ORC!C123</f>
        <v>SINAPI</v>
      </c>
      <c r="AW28" s="559"/>
      <c r="AX28" s="559"/>
      <c r="AY28" s="560"/>
      <c r="AZ28" s="561" t="str">
        <f>ORC!E123</f>
        <v>PREPARO DE FUNDO DE VALA COM LARGURA MAIOR OU IGUAL A 1,5 M E MENOR QUE 2,5 M, COM CAMADA DE AREIA, LANÇAMENTO MANUAL. AF_08/2020</v>
      </c>
      <c r="BA28" s="562"/>
      <c r="BB28" s="562"/>
      <c r="BC28" s="562"/>
      <c r="BD28" s="562"/>
      <c r="BE28" s="562"/>
      <c r="BF28" s="562"/>
      <c r="BG28" s="562"/>
      <c r="BH28" s="562"/>
      <c r="BI28" s="562"/>
      <c r="BJ28" s="562"/>
      <c r="BK28" s="562"/>
      <c r="BL28" s="562"/>
      <c r="BM28" s="562"/>
      <c r="BN28" s="562"/>
      <c r="BO28" s="562"/>
      <c r="BP28" s="562"/>
      <c r="BQ28" s="563"/>
      <c r="BR28" s="558" t="str">
        <f>ORC!F123</f>
        <v>M³</v>
      </c>
      <c r="BS28" s="560"/>
      <c r="BT28" s="555">
        <f>ORC!I123</f>
        <v>0.65286222332412902</v>
      </c>
      <c r="BU28" s="556"/>
      <c r="BV28" s="557"/>
      <c r="BW28" s="555" t="str">
        <f>IF(ORC!J123="","",ORC!J123)</f>
        <v/>
      </c>
      <c r="BX28" s="556"/>
      <c r="BY28" s="564"/>
      <c r="CA28" s="91"/>
    </row>
    <row r="29" spans="1:79" ht="15" customHeight="1">
      <c r="A29" s="90"/>
      <c r="C29" s="565" t="str">
        <f>ORC!A37</f>
        <v>3.1.1</v>
      </c>
      <c r="D29" s="560"/>
      <c r="E29" s="558">
        <f>ORC!B37</f>
        <v>47023</v>
      </c>
      <c r="F29" s="559"/>
      <c r="G29" s="559"/>
      <c r="H29" s="560"/>
      <c r="I29" s="558" t="str">
        <f>ORC!C37</f>
        <v>GOINFRA</v>
      </c>
      <c r="J29" s="559"/>
      <c r="K29" s="559"/>
      <c r="L29" s="560"/>
      <c r="M29" s="561" t="str">
        <f>ORC!E37</f>
        <v>ESCAVAÇÃO MEC. DE VALAS DE MAT. 1ª CAT. (INCL. TRANSPORTE)</v>
      </c>
      <c r="N29" s="562"/>
      <c r="O29" s="562"/>
      <c r="P29" s="562"/>
      <c r="Q29" s="562"/>
      <c r="R29" s="562"/>
      <c r="S29" s="562"/>
      <c r="T29" s="562"/>
      <c r="U29" s="562"/>
      <c r="V29" s="562"/>
      <c r="W29" s="562"/>
      <c r="X29" s="562"/>
      <c r="Y29" s="562"/>
      <c r="Z29" s="562"/>
      <c r="AA29" s="562"/>
      <c r="AB29" s="562"/>
      <c r="AC29" s="562"/>
      <c r="AD29" s="563"/>
      <c r="AE29" s="558" t="str">
        <f>ORC!F37</f>
        <v>M³</v>
      </c>
      <c r="AF29" s="560"/>
      <c r="AG29" s="555">
        <f>ORC!I37</f>
        <v>786.75</v>
      </c>
      <c r="AH29" s="556"/>
      <c r="AI29" s="557"/>
      <c r="AJ29" s="555" t="str">
        <f>IF(ORC!J37="","",ORC!J37)</f>
        <v/>
      </c>
      <c r="AK29" s="556"/>
      <c r="AL29" s="564"/>
      <c r="AM29" s="12"/>
      <c r="AN29" s="12"/>
      <c r="AO29" s="12"/>
      <c r="AP29" s="565" t="str">
        <f>ORC!A124</f>
        <v>5.1.8.1.5</v>
      </c>
      <c r="AQ29" s="560"/>
      <c r="AR29" s="558">
        <f>ORC!B124</f>
        <v>101621</v>
      </c>
      <c r="AS29" s="559"/>
      <c r="AT29" s="559"/>
      <c r="AU29" s="560"/>
      <c r="AV29" s="558" t="str">
        <f>ORC!C124</f>
        <v>SINAPI</v>
      </c>
      <c r="AW29" s="559"/>
      <c r="AX29" s="559"/>
      <c r="AY29" s="560"/>
      <c r="AZ29" s="561" t="str">
        <f>ORC!E124</f>
        <v>PREPARO DE FUNDO DE VALA COM LARGURA MAIOR OU IGUAL A 1,5 M E MENOR QUE 2,5 M, COM CAMADA DE BRITA, LANÇAMENTO MANUAL. AF_08/2020</v>
      </c>
      <c r="BA29" s="562"/>
      <c r="BB29" s="562"/>
      <c r="BC29" s="562"/>
      <c r="BD29" s="562"/>
      <c r="BE29" s="562"/>
      <c r="BF29" s="562"/>
      <c r="BG29" s="562"/>
      <c r="BH29" s="562"/>
      <c r="BI29" s="562"/>
      <c r="BJ29" s="562"/>
      <c r="BK29" s="562"/>
      <c r="BL29" s="562"/>
      <c r="BM29" s="562"/>
      <c r="BN29" s="562"/>
      <c r="BO29" s="562"/>
      <c r="BP29" s="562"/>
      <c r="BQ29" s="563"/>
      <c r="BR29" s="558" t="str">
        <f>ORC!F124</f>
        <v>M³</v>
      </c>
      <c r="BS29" s="560"/>
      <c r="BT29" s="555">
        <f>ORC!I124</f>
        <v>0.65286222332412902</v>
      </c>
      <c r="BU29" s="556"/>
      <c r="BV29" s="557"/>
      <c r="BW29" s="555" t="str">
        <f>IF(ORC!J124="","",ORC!J124)</f>
        <v/>
      </c>
      <c r="BX29" s="556"/>
      <c r="BY29" s="564"/>
      <c r="CA29" s="91"/>
    </row>
    <row r="30" spans="1:79" ht="15" customHeight="1">
      <c r="A30" s="90"/>
      <c r="C30" s="565" t="str">
        <f>ORC!A38</f>
        <v>3.1.2</v>
      </c>
      <c r="D30" s="560"/>
      <c r="E30" s="558">
        <f>ORC!B38</f>
        <v>45430</v>
      </c>
      <c r="F30" s="559"/>
      <c r="G30" s="559"/>
      <c r="H30" s="560"/>
      <c r="I30" s="558" t="str">
        <f>ORC!C38</f>
        <v>GOINFRA</v>
      </c>
      <c r="J30" s="559"/>
      <c r="K30" s="559"/>
      <c r="L30" s="560"/>
      <c r="M30" s="561" t="str">
        <f>ORC!E38</f>
        <v>REATERRO APILOADO DE VALAS</v>
      </c>
      <c r="N30" s="562"/>
      <c r="O30" s="562"/>
      <c r="P30" s="562"/>
      <c r="Q30" s="562"/>
      <c r="R30" s="562"/>
      <c r="S30" s="562"/>
      <c r="T30" s="562"/>
      <c r="U30" s="562"/>
      <c r="V30" s="562"/>
      <c r="W30" s="562"/>
      <c r="X30" s="562"/>
      <c r="Y30" s="562"/>
      <c r="Z30" s="562"/>
      <c r="AA30" s="562"/>
      <c r="AB30" s="562"/>
      <c r="AC30" s="562"/>
      <c r="AD30" s="563"/>
      <c r="AE30" s="558" t="str">
        <f>ORC!F38</f>
        <v>M³</v>
      </c>
      <c r="AF30" s="560"/>
      <c r="AG30" s="555">
        <f>ORC!I38</f>
        <v>728.78747999999996</v>
      </c>
      <c r="AH30" s="556"/>
      <c r="AI30" s="557"/>
      <c r="AJ30" s="555" t="str">
        <f>IF(ORC!J38="","",ORC!J38)</f>
        <v/>
      </c>
      <c r="AK30" s="556"/>
      <c r="AL30" s="564"/>
      <c r="AM30" s="12"/>
      <c r="AN30" s="12"/>
      <c r="AO30" s="12"/>
      <c r="AP30" s="565" t="str">
        <f>ORC!A125</f>
        <v>5.1.8.1.6</v>
      </c>
      <c r="AQ30" s="560"/>
      <c r="AR30" s="558">
        <f>ORC!B125</f>
        <v>97914</v>
      </c>
      <c r="AS30" s="559"/>
      <c r="AT30" s="559"/>
      <c r="AU30" s="560"/>
      <c r="AV30" s="558" t="str">
        <f>ORC!C125</f>
        <v>SINAPI</v>
      </c>
      <c r="AW30" s="559"/>
      <c r="AX30" s="559"/>
      <c r="AY30" s="560"/>
      <c r="AZ30" s="561" t="str">
        <f>ORC!E125</f>
        <v>TRANSPORTE COM CAMINHÃO BASCULANTE DE 6 M³, EM VIA URBANA PAVIMENTADA, DMT ATÉ 30 KM (UNIDADE: M3XKM). AF_07/2020</v>
      </c>
      <c r="BA30" s="562"/>
      <c r="BB30" s="562"/>
      <c r="BC30" s="562"/>
      <c r="BD30" s="562"/>
      <c r="BE30" s="562"/>
      <c r="BF30" s="562"/>
      <c r="BG30" s="562"/>
      <c r="BH30" s="562"/>
      <c r="BI30" s="562"/>
      <c r="BJ30" s="562"/>
      <c r="BK30" s="562"/>
      <c r="BL30" s="562"/>
      <c r="BM30" s="562"/>
      <c r="BN30" s="562"/>
      <c r="BO30" s="562"/>
      <c r="BP30" s="562"/>
      <c r="BQ30" s="563"/>
      <c r="BR30" s="558" t="str">
        <f>ORC!F125</f>
        <v>m3xkm</v>
      </c>
      <c r="BS30" s="560"/>
      <c r="BT30" s="555">
        <f>ORC!I125</f>
        <v>23.268009639271959</v>
      </c>
      <c r="BU30" s="556"/>
      <c r="BV30" s="557"/>
      <c r="BW30" s="555">
        <f>IF(ORC!J125="","",ORC!J125)</f>
        <v>16.2</v>
      </c>
      <c r="BX30" s="556"/>
      <c r="BY30" s="564"/>
      <c r="CA30" s="91"/>
    </row>
    <row r="31" spans="1:79" ht="15" customHeight="1">
      <c r="A31" s="90"/>
      <c r="C31" s="565" t="str">
        <f>ORC!A39</f>
        <v>3.1.3</v>
      </c>
      <c r="D31" s="560"/>
      <c r="E31" s="558">
        <f>ORC!B39</f>
        <v>40005</v>
      </c>
      <c r="F31" s="559"/>
      <c r="G31" s="559"/>
      <c r="H31" s="560"/>
      <c r="I31" s="558" t="str">
        <f>ORC!C39</f>
        <v>GOINFRA</v>
      </c>
      <c r="J31" s="559"/>
      <c r="K31" s="559"/>
      <c r="L31" s="560"/>
      <c r="M31" s="561" t="str">
        <f>ORC!E39</f>
        <v>CARGA DE ENTULHOS</v>
      </c>
      <c r="N31" s="562"/>
      <c r="O31" s="562"/>
      <c r="P31" s="562"/>
      <c r="Q31" s="562"/>
      <c r="R31" s="562"/>
      <c r="S31" s="562"/>
      <c r="T31" s="562"/>
      <c r="U31" s="562"/>
      <c r="V31" s="562"/>
      <c r="W31" s="562"/>
      <c r="X31" s="562"/>
      <c r="Y31" s="562"/>
      <c r="Z31" s="562"/>
      <c r="AA31" s="562"/>
      <c r="AB31" s="562"/>
      <c r="AC31" s="562"/>
      <c r="AD31" s="563"/>
      <c r="AE31" s="558" t="str">
        <f>ORC!F39</f>
        <v>M³</v>
      </c>
      <c r="AF31" s="560"/>
      <c r="AG31" s="555">
        <f>ORC!I39</f>
        <v>57.962519999999998</v>
      </c>
      <c r="AH31" s="556"/>
      <c r="AI31" s="557"/>
      <c r="AJ31" s="555" t="str">
        <f>IF(ORC!J39="","",ORC!J39)</f>
        <v/>
      </c>
      <c r="AK31" s="556"/>
      <c r="AL31" s="564"/>
      <c r="AM31" s="12"/>
      <c r="AN31" s="12"/>
      <c r="AO31" s="12"/>
      <c r="AP31" s="565"/>
      <c r="AQ31" s="560"/>
      <c r="AR31" s="558"/>
      <c r="AS31" s="559"/>
      <c r="AT31" s="559"/>
      <c r="AU31" s="560"/>
      <c r="AV31" s="558"/>
      <c r="AW31" s="559"/>
      <c r="AX31" s="559"/>
      <c r="AY31" s="560"/>
      <c r="AZ31" s="561" t="str">
        <f>ORC!E126</f>
        <v>Estaca de apoio</v>
      </c>
      <c r="BA31" s="562"/>
      <c r="BB31" s="562"/>
      <c r="BC31" s="562"/>
      <c r="BD31" s="562"/>
      <c r="BE31" s="562"/>
      <c r="BF31" s="562"/>
      <c r="BG31" s="562"/>
      <c r="BH31" s="562"/>
      <c r="BI31" s="562"/>
      <c r="BJ31" s="562"/>
      <c r="BK31" s="562"/>
      <c r="BL31" s="562"/>
      <c r="BM31" s="562"/>
      <c r="BN31" s="562"/>
      <c r="BO31" s="562"/>
      <c r="BP31" s="562"/>
      <c r="BQ31" s="562"/>
      <c r="BR31" s="559"/>
      <c r="BS31" s="559"/>
      <c r="BT31" s="556"/>
      <c r="BU31" s="556"/>
      <c r="BV31" s="556"/>
      <c r="BW31" s="556"/>
      <c r="BX31" s="556"/>
      <c r="BY31" s="564"/>
      <c r="CA31" s="91"/>
    </row>
    <row r="32" spans="1:79" ht="15" customHeight="1">
      <c r="A32" s="90"/>
      <c r="C32" s="565" t="str">
        <f>ORC!A40</f>
        <v>3.1.4</v>
      </c>
      <c r="D32" s="560"/>
      <c r="E32" s="558">
        <f>ORC!B40</f>
        <v>40006</v>
      </c>
      <c r="F32" s="559"/>
      <c r="G32" s="559"/>
      <c r="H32" s="560"/>
      <c r="I32" s="558" t="str">
        <f>ORC!C40</f>
        <v>GOINFRA</v>
      </c>
      <c r="J32" s="559"/>
      <c r="K32" s="559"/>
      <c r="L32" s="560"/>
      <c r="M32" s="561" t="str">
        <f>ORC!E40</f>
        <v>TRANSPORTE DE ENTULHOS</v>
      </c>
      <c r="N32" s="562"/>
      <c r="O32" s="562"/>
      <c r="P32" s="562"/>
      <c r="Q32" s="562"/>
      <c r="R32" s="562"/>
      <c r="S32" s="562"/>
      <c r="T32" s="562"/>
      <c r="U32" s="562"/>
      <c r="V32" s="562"/>
      <c r="W32" s="562"/>
      <c r="X32" s="562"/>
      <c r="Y32" s="562"/>
      <c r="Z32" s="562"/>
      <c r="AA32" s="562"/>
      <c r="AB32" s="562"/>
      <c r="AC32" s="562"/>
      <c r="AD32" s="563"/>
      <c r="AE32" s="558" t="str">
        <f>ORC!F40</f>
        <v xml:space="preserve">m3km  </v>
      </c>
      <c r="AF32" s="560"/>
      <c r="AG32" s="555">
        <f>ORC!I40</f>
        <v>226.05382799999998</v>
      </c>
      <c r="AH32" s="556"/>
      <c r="AI32" s="557"/>
      <c r="AJ32" s="555">
        <f>IF(ORC!J40="","",ORC!J40)</f>
        <v>3.9</v>
      </c>
      <c r="AK32" s="556"/>
      <c r="AL32" s="564"/>
      <c r="AP32" s="565" t="str">
        <f>ORC!A127</f>
        <v>5.1.8.1.7</v>
      </c>
      <c r="AQ32" s="560"/>
      <c r="AR32" s="558">
        <f>ORC!B127</f>
        <v>40103</v>
      </c>
      <c r="AS32" s="559"/>
      <c r="AT32" s="559"/>
      <c r="AU32" s="560"/>
      <c r="AV32" s="558" t="str">
        <f>ORC!C127</f>
        <v>GOINFRA (O.C.)</v>
      </c>
      <c r="AW32" s="559"/>
      <c r="AX32" s="559"/>
      <c r="AY32" s="560"/>
      <c r="AZ32" s="561" t="str">
        <f>ORC!E127</f>
        <v>ESCAVAÇAO MANUAL DE VALAS PROF. 1 A 2 M</v>
      </c>
      <c r="BA32" s="562"/>
      <c r="BB32" s="562"/>
      <c r="BC32" s="562"/>
      <c r="BD32" s="562"/>
      <c r="BE32" s="562"/>
      <c r="BF32" s="562"/>
      <c r="BG32" s="562"/>
      <c r="BH32" s="562"/>
      <c r="BI32" s="562"/>
      <c r="BJ32" s="562"/>
      <c r="BK32" s="562"/>
      <c r="BL32" s="562"/>
      <c r="BM32" s="562"/>
      <c r="BN32" s="562"/>
      <c r="BO32" s="562"/>
      <c r="BP32" s="562"/>
      <c r="BQ32" s="563"/>
      <c r="BR32" s="558" t="str">
        <f>ORC!F127</f>
        <v>M³</v>
      </c>
      <c r="BS32" s="560"/>
      <c r="BT32" s="555">
        <f>ORC!I127</f>
        <v>0.14726215563702155</v>
      </c>
      <c r="BU32" s="556"/>
      <c r="BV32" s="557"/>
      <c r="BW32" s="555" t="str">
        <f>IF(ORC!J127="","",ORC!J127)</f>
        <v/>
      </c>
      <c r="BX32" s="556"/>
      <c r="BY32" s="564"/>
      <c r="CA32" s="91"/>
    </row>
    <row r="33" spans="1:79" ht="15" customHeight="1">
      <c r="A33" s="90"/>
      <c r="C33" s="565" t="str">
        <f>ORC!A41</f>
        <v>3.1.5</v>
      </c>
      <c r="D33" s="560"/>
      <c r="E33" s="558">
        <f>ORC!B41</f>
        <v>41806</v>
      </c>
      <c r="F33" s="559"/>
      <c r="G33" s="559"/>
      <c r="H33" s="560"/>
      <c r="I33" s="558" t="str">
        <f>ORC!C41</f>
        <v>GOINFRA</v>
      </c>
      <c r="J33" s="559"/>
      <c r="K33" s="559"/>
      <c r="L33" s="560"/>
      <c r="M33" s="561" t="str">
        <f>ORC!E41</f>
        <v>CORPO DE BSTC D=0,60M (EXCETO ESCAVAÇÃO)</v>
      </c>
      <c r="N33" s="562"/>
      <c r="O33" s="562"/>
      <c r="P33" s="562"/>
      <c r="Q33" s="562"/>
      <c r="R33" s="562"/>
      <c r="S33" s="562"/>
      <c r="T33" s="562"/>
      <c r="U33" s="562"/>
      <c r="V33" s="562"/>
      <c r="W33" s="562"/>
      <c r="X33" s="562"/>
      <c r="Y33" s="562"/>
      <c r="Z33" s="562"/>
      <c r="AA33" s="562"/>
      <c r="AB33" s="562"/>
      <c r="AC33" s="562"/>
      <c r="AD33" s="563"/>
      <c r="AE33" s="558" t="str">
        <f>ORC!F41</f>
        <v>M</v>
      </c>
      <c r="AF33" s="560"/>
      <c r="AG33" s="555">
        <f>ORC!I41</f>
        <v>221</v>
      </c>
      <c r="AH33" s="556"/>
      <c r="AI33" s="557"/>
      <c r="AJ33" s="555" t="str">
        <f>IF(ORC!J41="","",ORC!J41)</f>
        <v/>
      </c>
      <c r="AK33" s="556"/>
      <c r="AL33" s="564"/>
      <c r="AM33" s="12"/>
      <c r="AN33" s="12"/>
      <c r="AO33" s="12"/>
      <c r="AP33" s="565" t="str">
        <f>ORC!A128</f>
        <v>5.1.8.1.8</v>
      </c>
      <c r="AQ33" s="560"/>
      <c r="AR33" s="558">
        <f>ORC!B128</f>
        <v>41005</v>
      </c>
      <c r="AS33" s="559"/>
      <c r="AT33" s="559"/>
      <c r="AU33" s="560"/>
      <c r="AV33" s="558" t="str">
        <f>ORC!C128</f>
        <v>GOINFRA (O.C.)</v>
      </c>
      <c r="AW33" s="559"/>
      <c r="AX33" s="559"/>
      <c r="AY33" s="560"/>
      <c r="AZ33" s="561" t="str">
        <f>ORC!E128</f>
        <v>CARGA MECANIZADA</v>
      </c>
      <c r="BA33" s="562"/>
      <c r="BB33" s="562"/>
      <c r="BC33" s="562"/>
      <c r="BD33" s="562"/>
      <c r="BE33" s="562"/>
      <c r="BF33" s="562"/>
      <c r="BG33" s="562"/>
      <c r="BH33" s="562"/>
      <c r="BI33" s="562"/>
      <c r="BJ33" s="562"/>
      <c r="BK33" s="562"/>
      <c r="BL33" s="562"/>
      <c r="BM33" s="562"/>
      <c r="BN33" s="562"/>
      <c r="BO33" s="562"/>
      <c r="BP33" s="562"/>
      <c r="BQ33" s="563"/>
      <c r="BR33" s="558" t="str">
        <f>ORC!F128</f>
        <v>M³</v>
      </c>
      <c r="BS33" s="560"/>
      <c r="BT33" s="555">
        <f>ORC!I128</f>
        <v>0.19144080232812802</v>
      </c>
      <c r="BU33" s="556"/>
      <c r="BV33" s="557"/>
      <c r="BW33" s="555" t="str">
        <f>IF(ORC!J128="","",ORC!J128)</f>
        <v/>
      </c>
      <c r="BX33" s="556"/>
      <c r="BY33" s="564"/>
      <c r="CA33" s="91"/>
    </row>
    <row r="34" spans="1:79" ht="15" customHeight="1">
      <c r="A34" s="90"/>
      <c r="C34" s="565" t="str">
        <f>ORC!A42</f>
        <v>3.1.6</v>
      </c>
      <c r="D34" s="560"/>
      <c r="E34" s="558">
        <f>ORC!B42</f>
        <v>41846</v>
      </c>
      <c r="F34" s="559"/>
      <c r="G34" s="559"/>
      <c r="H34" s="560"/>
      <c r="I34" s="558" t="str">
        <f>ORC!C42</f>
        <v>GOINFRA</v>
      </c>
      <c r="J34" s="559"/>
      <c r="K34" s="559"/>
      <c r="L34" s="560"/>
      <c r="M34" s="561" t="str">
        <f>ORC!E42</f>
        <v>BOCA DE BSTC D=0,60M (AC/BC)</v>
      </c>
      <c r="N34" s="562"/>
      <c r="O34" s="562"/>
      <c r="P34" s="562"/>
      <c r="Q34" s="562"/>
      <c r="R34" s="562"/>
      <c r="S34" s="562"/>
      <c r="T34" s="562"/>
      <c r="U34" s="562"/>
      <c r="V34" s="562"/>
      <c r="W34" s="562"/>
      <c r="X34" s="562"/>
      <c r="Y34" s="562"/>
      <c r="Z34" s="562"/>
      <c r="AA34" s="562"/>
      <c r="AB34" s="562"/>
      <c r="AC34" s="562"/>
      <c r="AD34" s="563"/>
      <c r="AE34" s="558" t="str">
        <f>ORC!F42</f>
        <v>UND</v>
      </c>
      <c r="AF34" s="560"/>
      <c r="AG34" s="555">
        <f>ORC!I42</f>
        <v>10</v>
      </c>
      <c r="AH34" s="556"/>
      <c r="AI34" s="557"/>
      <c r="AJ34" s="555" t="str">
        <f>IF(ORC!J42="","",ORC!J42)</f>
        <v/>
      </c>
      <c r="AK34" s="556"/>
      <c r="AL34" s="564"/>
      <c r="AP34" s="565" t="str">
        <f>ORC!A129</f>
        <v>5.1.8.1.9</v>
      </c>
      <c r="AQ34" s="560"/>
      <c r="AR34" s="558">
        <f>ORC!B129</f>
        <v>41006</v>
      </c>
      <c r="AS34" s="559"/>
      <c r="AT34" s="559"/>
      <c r="AU34" s="560"/>
      <c r="AV34" s="558" t="str">
        <f>ORC!C129</f>
        <v>GOINFRA (O.C.)</v>
      </c>
      <c r="AW34" s="559"/>
      <c r="AX34" s="559"/>
      <c r="AY34" s="560"/>
      <c r="AZ34" s="561" t="str">
        <f>ORC!E129</f>
        <v>TRANSPORTE DE MATERIAL ESCAVADO M3.KM</v>
      </c>
      <c r="BA34" s="562"/>
      <c r="BB34" s="562"/>
      <c r="BC34" s="562"/>
      <c r="BD34" s="562"/>
      <c r="BE34" s="562"/>
      <c r="BF34" s="562"/>
      <c r="BG34" s="562"/>
      <c r="BH34" s="562"/>
      <c r="BI34" s="562"/>
      <c r="BJ34" s="562"/>
      <c r="BK34" s="562"/>
      <c r="BL34" s="562"/>
      <c r="BM34" s="562"/>
      <c r="BN34" s="562"/>
      <c r="BO34" s="562"/>
      <c r="BP34" s="562"/>
      <c r="BQ34" s="563"/>
      <c r="BR34" s="558" t="str">
        <f>ORC!F129</f>
        <v xml:space="preserve">m3km  </v>
      </c>
      <c r="BS34" s="560"/>
      <c r="BT34" s="555">
        <f>ORC!I129</f>
        <v>0.7466191290796993</v>
      </c>
      <c r="BU34" s="556"/>
      <c r="BV34" s="557"/>
      <c r="BW34" s="555">
        <f>IF(ORC!J129="","",ORC!J129)</f>
        <v>3.9</v>
      </c>
      <c r="BX34" s="556"/>
      <c r="BY34" s="564"/>
      <c r="CA34" s="91"/>
    </row>
    <row r="35" spans="1:79" ht="15" customHeight="1">
      <c r="A35" s="90"/>
      <c r="C35" s="565" t="str">
        <f>ORC!A45</f>
        <v>3.1.9</v>
      </c>
      <c r="D35" s="560"/>
      <c r="E35" s="558">
        <f>ORC!B45</f>
        <v>41373</v>
      </c>
      <c r="F35" s="559"/>
      <c r="G35" s="559"/>
      <c r="H35" s="560"/>
      <c r="I35" s="558" t="str">
        <f>ORC!C45</f>
        <v>GOINFRA</v>
      </c>
      <c r="J35" s="559"/>
      <c r="K35" s="559"/>
      <c r="L35" s="560"/>
      <c r="M35" s="561" t="str">
        <f>ORC!E45</f>
        <v>DISSIPADOR DE ENERGIA - DEB 03 (AC/BC)</v>
      </c>
      <c r="N35" s="562"/>
      <c r="O35" s="562"/>
      <c r="P35" s="562"/>
      <c r="Q35" s="562"/>
      <c r="R35" s="562"/>
      <c r="S35" s="562"/>
      <c r="T35" s="562"/>
      <c r="U35" s="562"/>
      <c r="V35" s="562"/>
      <c r="W35" s="562"/>
      <c r="X35" s="562"/>
      <c r="Y35" s="562"/>
      <c r="Z35" s="562"/>
      <c r="AA35" s="562"/>
      <c r="AB35" s="562"/>
      <c r="AC35" s="562"/>
      <c r="AD35" s="563"/>
      <c r="AE35" s="558" t="str">
        <f>ORC!F45</f>
        <v>UND</v>
      </c>
      <c r="AF35" s="560"/>
      <c r="AG35" s="555">
        <f>ORC!I45</f>
        <v>18</v>
      </c>
      <c r="AH35" s="556"/>
      <c r="AI35" s="557"/>
      <c r="AJ35" s="555" t="str">
        <f>IF(ORC!J45="","",ORC!J45)</f>
        <v/>
      </c>
      <c r="AK35" s="556"/>
      <c r="AL35" s="564"/>
      <c r="AP35" s="565" t="str">
        <f>ORC!A130</f>
        <v>5.1.8.1.10</v>
      </c>
      <c r="AQ35" s="560"/>
      <c r="AR35" s="558">
        <f>ORC!B130</f>
        <v>50301</v>
      </c>
      <c r="AS35" s="559"/>
      <c r="AT35" s="559"/>
      <c r="AU35" s="560"/>
      <c r="AV35" s="558" t="str">
        <f>ORC!C130</f>
        <v>GOINFRA (O.C.)</v>
      </c>
      <c r="AW35" s="559"/>
      <c r="AX35" s="559"/>
      <c r="AY35" s="560"/>
      <c r="AZ35" s="561" t="str">
        <f>ORC!E130</f>
        <v>ESTACA A TRADO DIAM.25 CM SEM FERRO</v>
      </c>
      <c r="BA35" s="562"/>
      <c r="BB35" s="562"/>
      <c r="BC35" s="562"/>
      <c r="BD35" s="562"/>
      <c r="BE35" s="562"/>
      <c r="BF35" s="562"/>
      <c r="BG35" s="562"/>
      <c r="BH35" s="562"/>
      <c r="BI35" s="562"/>
      <c r="BJ35" s="562"/>
      <c r="BK35" s="562"/>
      <c r="BL35" s="562"/>
      <c r="BM35" s="562"/>
      <c r="BN35" s="562"/>
      <c r="BO35" s="562"/>
      <c r="BP35" s="562"/>
      <c r="BQ35" s="563"/>
      <c r="BR35" s="558" t="str">
        <f>ORC!F130</f>
        <v>M</v>
      </c>
      <c r="BS35" s="560"/>
      <c r="BT35" s="555">
        <f>ORC!I130</f>
        <v>3</v>
      </c>
      <c r="BU35" s="556"/>
      <c r="BV35" s="557"/>
      <c r="BW35" s="555" t="str">
        <f>IF(ORC!J130="","",ORC!J130)</f>
        <v/>
      </c>
      <c r="BX35" s="556"/>
      <c r="BY35" s="564"/>
      <c r="CA35" s="91"/>
    </row>
    <row r="36" spans="1:79" ht="15" customHeight="1">
      <c r="A36" s="90"/>
      <c r="C36" s="565" t="str">
        <f>ORC!A46</f>
        <v>3.1.10</v>
      </c>
      <c r="D36" s="560"/>
      <c r="E36" s="558">
        <f>ORC!B46</f>
        <v>45450</v>
      </c>
      <c r="F36" s="559"/>
      <c r="G36" s="559"/>
      <c r="H36" s="560"/>
      <c r="I36" s="558" t="str">
        <f>ORC!C46</f>
        <v>GOINFRA</v>
      </c>
      <c r="J36" s="559"/>
      <c r="K36" s="559"/>
      <c r="L36" s="560"/>
      <c r="M36" s="561" t="str">
        <f>ORC!E46</f>
        <v>FORNECIMENTO, TRANSPORTE E ASSENTAMENTO DE TUBO D=0,80M (AC)</v>
      </c>
      <c r="N36" s="562"/>
      <c r="O36" s="562"/>
      <c r="P36" s="562"/>
      <c r="Q36" s="562"/>
      <c r="R36" s="562"/>
      <c r="S36" s="562"/>
      <c r="T36" s="562"/>
      <c r="U36" s="562"/>
      <c r="V36" s="562"/>
      <c r="W36" s="562"/>
      <c r="X36" s="562"/>
      <c r="Y36" s="562"/>
      <c r="Z36" s="562"/>
      <c r="AA36" s="562"/>
      <c r="AB36" s="562"/>
      <c r="AC36" s="562"/>
      <c r="AD36" s="563"/>
      <c r="AE36" s="558" t="str">
        <f>ORC!F46</f>
        <v>M</v>
      </c>
      <c r="AF36" s="560"/>
      <c r="AG36" s="555">
        <f>ORC!I46</f>
        <v>32</v>
      </c>
      <c r="AH36" s="556"/>
      <c r="AI36" s="557"/>
      <c r="AJ36" s="555" t="str">
        <f>IF(ORC!J46="","",ORC!J46)</f>
        <v/>
      </c>
      <c r="AK36" s="556"/>
      <c r="AL36" s="564"/>
      <c r="AP36" s="565" t="str">
        <f>ORC!A131</f>
        <v>5.1.8.1.11</v>
      </c>
      <c r="AQ36" s="560"/>
      <c r="AR36" s="558">
        <f>ORC!B131</f>
        <v>52014</v>
      </c>
      <c r="AS36" s="559"/>
      <c r="AT36" s="559"/>
      <c r="AU36" s="560"/>
      <c r="AV36" s="558" t="str">
        <f>ORC!C131</f>
        <v>GOINFRA (O.C.)</v>
      </c>
      <c r="AW36" s="559"/>
      <c r="AX36" s="559"/>
      <c r="AY36" s="560"/>
      <c r="AZ36" s="561" t="str">
        <f>ORC!E131</f>
        <v>ACO CA-60 - 5,0 MM - (OBRAS CIVIS)</v>
      </c>
      <c r="BA36" s="562"/>
      <c r="BB36" s="562"/>
      <c r="BC36" s="562"/>
      <c r="BD36" s="562"/>
      <c r="BE36" s="562"/>
      <c r="BF36" s="562"/>
      <c r="BG36" s="562"/>
      <c r="BH36" s="562"/>
      <c r="BI36" s="562"/>
      <c r="BJ36" s="562"/>
      <c r="BK36" s="562"/>
      <c r="BL36" s="562"/>
      <c r="BM36" s="562"/>
      <c r="BN36" s="562"/>
      <c r="BO36" s="562"/>
      <c r="BP36" s="562"/>
      <c r="BQ36" s="563"/>
      <c r="BR36" s="558" t="str">
        <f>ORC!F131</f>
        <v>KG</v>
      </c>
      <c r="BS36" s="560"/>
      <c r="BT36" s="555">
        <f>ORC!I131</f>
        <v>2.6043600000000002</v>
      </c>
      <c r="BU36" s="556"/>
      <c r="BV36" s="557"/>
      <c r="BW36" s="555" t="str">
        <f>IF(ORC!J131="","",ORC!J131)</f>
        <v/>
      </c>
      <c r="BX36" s="556"/>
      <c r="BY36" s="564"/>
      <c r="CA36" s="91"/>
    </row>
    <row r="37" spans="1:79" ht="15" customHeight="1">
      <c r="A37" s="90"/>
      <c r="C37" s="565" t="str">
        <f>ORC!A47</f>
        <v>3.1.11</v>
      </c>
      <c r="D37" s="560"/>
      <c r="E37" s="558">
        <f>ORC!B47</f>
        <v>45580</v>
      </c>
      <c r="F37" s="559"/>
      <c r="G37" s="559"/>
      <c r="H37" s="560"/>
      <c r="I37" s="558" t="str">
        <f>ORC!C47</f>
        <v>GOINFRA</v>
      </c>
      <c r="J37" s="559"/>
      <c r="K37" s="559"/>
      <c r="L37" s="560"/>
      <c r="M37" s="561" t="str">
        <f>ORC!E47</f>
        <v>LASTRO DE BRITA (GAP) (BC)</v>
      </c>
      <c r="N37" s="562"/>
      <c r="O37" s="562"/>
      <c r="P37" s="562"/>
      <c r="Q37" s="562"/>
      <c r="R37" s="562"/>
      <c r="S37" s="562"/>
      <c r="T37" s="562"/>
      <c r="U37" s="562"/>
      <c r="V37" s="562"/>
      <c r="W37" s="562"/>
      <c r="X37" s="562"/>
      <c r="Y37" s="562"/>
      <c r="Z37" s="562"/>
      <c r="AA37" s="562"/>
      <c r="AB37" s="562"/>
      <c r="AC37" s="562"/>
      <c r="AD37" s="563"/>
      <c r="AE37" s="558" t="str">
        <f>ORC!F47</f>
        <v>M³</v>
      </c>
      <c r="AF37" s="560"/>
      <c r="AG37" s="555">
        <f>ORC!I47</f>
        <v>4.8000000000000007</v>
      </c>
      <c r="AH37" s="556"/>
      <c r="AI37" s="557"/>
      <c r="AJ37" s="555" t="str">
        <f>IF(ORC!J47="","",ORC!J47)</f>
        <v/>
      </c>
      <c r="AK37" s="556"/>
      <c r="AL37" s="564"/>
      <c r="AP37" s="231"/>
      <c r="AQ37" s="232"/>
      <c r="AR37" s="233"/>
      <c r="AS37" s="109"/>
      <c r="AT37" s="109"/>
      <c r="AU37" s="232"/>
      <c r="AV37" s="233"/>
      <c r="AW37" s="109"/>
      <c r="AX37" s="109"/>
      <c r="AY37" s="232"/>
      <c r="AZ37" s="234"/>
      <c r="BA37" s="235"/>
      <c r="BB37" s="235"/>
      <c r="BC37" s="235"/>
      <c r="BD37" s="235"/>
      <c r="BE37" s="235"/>
      <c r="BF37" s="235"/>
      <c r="BG37" s="235"/>
      <c r="BH37" s="235"/>
      <c r="BI37" s="235"/>
      <c r="BJ37" s="235"/>
      <c r="BK37" s="235"/>
      <c r="BL37" s="235"/>
      <c r="BM37" s="235"/>
      <c r="BN37" s="235"/>
      <c r="BO37" s="235"/>
      <c r="BP37" s="235"/>
      <c r="BQ37" s="236"/>
      <c r="BR37" s="233"/>
      <c r="BS37" s="232"/>
      <c r="BT37" s="228"/>
      <c r="BU37" s="229"/>
      <c r="BV37" s="237"/>
      <c r="BW37" s="228"/>
      <c r="BX37" s="229"/>
      <c r="BY37" s="230"/>
      <c r="CA37" s="91"/>
    </row>
    <row r="38" spans="1:79" ht="15" customHeight="1">
      <c r="A38" s="90"/>
      <c r="C38" s="565" t="str">
        <f>ORC!A48</f>
        <v>3.1.12</v>
      </c>
      <c r="D38" s="560"/>
      <c r="E38" s="558">
        <f>ORC!B48</f>
        <v>45585</v>
      </c>
      <c r="F38" s="559"/>
      <c r="G38" s="559"/>
      <c r="H38" s="560"/>
      <c r="I38" s="558" t="str">
        <f>ORC!C48</f>
        <v>GOINFRA</v>
      </c>
      <c r="J38" s="559"/>
      <c r="K38" s="559"/>
      <c r="L38" s="560"/>
      <c r="M38" s="561" t="str">
        <f>ORC!E48</f>
        <v>LASTRO DE PEDRA MARROADA (GAP)</v>
      </c>
      <c r="N38" s="562"/>
      <c r="O38" s="562"/>
      <c r="P38" s="562"/>
      <c r="Q38" s="562"/>
      <c r="R38" s="562"/>
      <c r="S38" s="562"/>
      <c r="T38" s="562"/>
      <c r="U38" s="562"/>
      <c r="V38" s="562"/>
      <c r="W38" s="562"/>
      <c r="X38" s="562"/>
      <c r="Y38" s="562"/>
      <c r="Z38" s="562"/>
      <c r="AA38" s="562"/>
      <c r="AB38" s="562"/>
      <c r="AC38" s="562"/>
      <c r="AD38" s="563"/>
      <c r="AE38" s="558" t="str">
        <f>ORC!F48</f>
        <v>M³</v>
      </c>
      <c r="AF38" s="560"/>
      <c r="AG38" s="555">
        <f>ORC!I48</f>
        <v>9.6000000000000014</v>
      </c>
      <c r="AH38" s="556"/>
      <c r="AI38" s="557"/>
      <c r="AJ38" s="555" t="str">
        <f>IF(ORC!J48="","",ORC!J48)</f>
        <v/>
      </c>
      <c r="AK38" s="556"/>
      <c r="AL38" s="564"/>
      <c r="AP38" s="231"/>
      <c r="AQ38" s="232"/>
      <c r="AR38" s="233"/>
      <c r="AS38" s="109"/>
      <c r="AT38" s="109"/>
      <c r="AU38" s="232"/>
      <c r="AV38" s="233"/>
      <c r="AW38" s="109"/>
      <c r="AX38" s="109"/>
      <c r="AY38" s="232"/>
      <c r="AZ38" s="234"/>
      <c r="BA38" s="235"/>
      <c r="BB38" s="235"/>
      <c r="BC38" s="235"/>
      <c r="BD38" s="235"/>
      <c r="BE38" s="235"/>
      <c r="BF38" s="235"/>
      <c r="BG38" s="235"/>
      <c r="BH38" s="235"/>
      <c r="BI38" s="235"/>
      <c r="BJ38" s="235"/>
      <c r="BK38" s="235"/>
      <c r="BL38" s="235"/>
      <c r="BM38" s="235"/>
      <c r="BN38" s="235"/>
      <c r="BO38" s="235"/>
      <c r="BP38" s="235"/>
      <c r="BQ38" s="236"/>
      <c r="BR38" s="233"/>
      <c r="BS38" s="232"/>
      <c r="BT38" s="228"/>
      <c r="BU38" s="229"/>
      <c r="BV38" s="237"/>
      <c r="BW38" s="228"/>
      <c r="BX38" s="229"/>
      <c r="BY38" s="230"/>
      <c r="CA38" s="91"/>
    </row>
    <row r="39" spans="1:79" ht="15" customHeight="1">
      <c r="A39" s="90"/>
      <c r="C39" s="565" t="str">
        <f>ORC!A49</f>
        <v>3.1.13</v>
      </c>
      <c r="D39" s="560"/>
      <c r="E39" s="558">
        <f>ORC!B49</f>
        <v>41851</v>
      </c>
      <c r="F39" s="559"/>
      <c r="G39" s="559"/>
      <c r="H39" s="560"/>
      <c r="I39" s="558" t="str">
        <f>ORC!C49</f>
        <v>GOINFRA</v>
      </c>
      <c r="J39" s="559"/>
      <c r="K39" s="559"/>
      <c r="L39" s="560"/>
      <c r="M39" s="561" t="str">
        <f>ORC!E49</f>
        <v>BOCA DE BSTC D=0,80M (AC/BC)</v>
      </c>
      <c r="N39" s="562"/>
      <c r="O39" s="562"/>
      <c r="P39" s="562"/>
      <c r="Q39" s="562"/>
      <c r="R39" s="562"/>
      <c r="S39" s="562"/>
      <c r="T39" s="562"/>
      <c r="U39" s="562"/>
      <c r="V39" s="562"/>
      <c r="W39" s="562"/>
      <c r="X39" s="562"/>
      <c r="Y39" s="562"/>
      <c r="Z39" s="562"/>
      <c r="AA39" s="562"/>
      <c r="AB39" s="562"/>
      <c r="AC39" s="562"/>
      <c r="AD39" s="563"/>
      <c r="AE39" s="558" t="str">
        <f>ORC!F49</f>
        <v>UND</v>
      </c>
      <c r="AF39" s="560"/>
      <c r="AG39" s="555">
        <f>ORC!I49</f>
        <v>1</v>
      </c>
      <c r="AH39" s="556"/>
      <c r="AI39" s="557"/>
      <c r="AJ39" s="555" t="str">
        <f>IF(ORC!J49="","",ORC!J49)</f>
        <v/>
      </c>
      <c r="AK39" s="556"/>
      <c r="AL39" s="564"/>
      <c r="AP39" s="231"/>
      <c r="AQ39" s="232"/>
      <c r="AR39" s="233"/>
      <c r="AS39" s="109"/>
      <c r="AT39" s="109"/>
      <c r="AU39" s="232"/>
      <c r="AV39" s="233"/>
      <c r="AW39" s="109"/>
      <c r="AX39" s="109"/>
      <c r="AY39" s="232"/>
      <c r="AZ39" s="234"/>
      <c r="BA39" s="235"/>
      <c r="BB39" s="235"/>
      <c r="BC39" s="235"/>
      <c r="BD39" s="235"/>
      <c r="BE39" s="235"/>
      <c r="BF39" s="235"/>
      <c r="BG39" s="235"/>
      <c r="BH39" s="235"/>
      <c r="BI39" s="235"/>
      <c r="BJ39" s="235"/>
      <c r="BK39" s="235"/>
      <c r="BL39" s="235"/>
      <c r="BM39" s="235"/>
      <c r="BN39" s="235"/>
      <c r="BO39" s="235"/>
      <c r="BP39" s="235"/>
      <c r="BQ39" s="236"/>
      <c r="BR39" s="233"/>
      <c r="BS39" s="232"/>
      <c r="BT39" s="228"/>
      <c r="BU39" s="229"/>
      <c r="BV39" s="237"/>
      <c r="BW39" s="228"/>
      <c r="BX39" s="229"/>
      <c r="BY39" s="230"/>
      <c r="CA39" s="91"/>
    </row>
    <row r="40" spans="1:79" ht="15" customHeight="1">
      <c r="A40" s="90"/>
      <c r="C40" s="565" t="str">
        <f>ORC!A50</f>
        <v>3.1.14</v>
      </c>
      <c r="D40" s="560"/>
      <c r="E40" s="558">
        <f>ORC!B50</f>
        <v>41374</v>
      </c>
      <c r="F40" s="559"/>
      <c r="G40" s="559"/>
      <c r="H40" s="560"/>
      <c r="I40" s="558" t="str">
        <f>ORC!C50</f>
        <v>GOINFRA</v>
      </c>
      <c r="J40" s="559"/>
      <c r="K40" s="559"/>
      <c r="L40" s="560"/>
      <c r="M40" s="561" t="str">
        <f>ORC!E50</f>
        <v>DISSIPADOR DE ENERGIA - DEB 04 (AC/BC)</v>
      </c>
      <c r="N40" s="562"/>
      <c r="O40" s="562"/>
      <c r="P40" s="562"/>
      <c r="Q40" s="562"/>
      <c r="R40" s="562"/>
      <c r="S40" s="562"/>
      <c r="T40" s="562"/>
      <c r="U40" s="562"/>
      <c r="V40" s="562"/>
      <c r="W40" s="562"/>
      <c r="X40" s="562"/>
      <c r="Y40" s="562"/>
      <c r="Z40" s="562"/>
      <c r="AA40" s="562"/>
      <c r="AB40" s="562"/>
      <c r="AC40" s="562"/>
      <c r="AD40" s="563"/>
      <c r="AE40" s="558" t="str">
        <f>ORC!F50</f>
        <v>UND</v>
      </c>
      <c r="AF40" s="560"/>
      <c r="AG40" s="555">
        <f>ORC!I50</f>
        <v>1</v>
      </c>
      <c r="AH40" s="556"/>
      <c r="AI40" s="557"/>
      <c r="AJ40" s="555" t="str">
        <f>IF(ORC!J50="","",ORC!J50)</f>
        <v/>
      </c>
      <c r="AK40" s="556"/>
      <c r="AL40" s="564"/>
      <c r="AP40" s="231"/>
      <c r="AQ40" s="232"/>
      <c r="AR40" s="233"/>
      <c r="AS40" s="109"/>
      <c r="AT40" s="109"/>
      <c r="AU40" s="232"/>
      <c r="AV40" s="233"/>
      <c r="AW40" s="109"/>
      <c r="AX40" s="109"/>
      <c r="AY40" s="232"/>
      <c r="AZ40" s="234"/>
      <c r="BA40" s="235"/>
      <c r="BB40" s="235"/>
      <c r="BC40" s="235"/>
      <c r="BD40" s="235"/>
      <c r="BE40" s="235"/>
      <c r="BF40" s="235"/>
      <c r="BG40" s="235"/>
      <c r="BH40" s="235"/>
      <c r="BI40" s="235"/>
      <c r="BJ40" s="235"/>
      <c r="BK40" s="235"/>
      <c r="BL40" s="235"/>
      <c r="BM40" s="235"/>
      <c r="BN40" s="235"/>
      <c r="BO40" s="235"/>
      <c r="BP40" s="235"/>
      <c r="BQ40" s="236"/>
      <c r="BR40" s="233"/>
      <c r="BS40" s="232"/>
      <c r="BT40" s="228"/>
      <c r="BU40" s="229"/>
      <c r="BV40" s="237"/>
      <c r="BW40" s="228"/>
      <c r="BX40" s="229"/>
      <c r="BY40" s="230"/>
      <c r="CA40" s="91"/>
    </row>
    <row r="41" spans="1:79" ht="15" customHeight="1">
      <c r="A41" s="90"/>
      <c r="C41" s="565" t="str">
        <f>ORC!A51</f>
        <v>3.1.15</v>
      </c>
      <c r="D41" s="560"/>
      <c r="E41" s="558">
        <f>ORC!B51</f>
        <v>40087</v>
      </c>
      <c r="F41" s="559"/>
      <c r="G41" s="559"/>
      <c r="H41" s="560"/>
      <c r="I41" s="558" t="str">
        <f>ORC!C51</f>
        <v>GOINFRA</v>
      </c>
      <c r="J41" s="559"/>
      <c r="K41" s="559"/>
      <c r="L41" s="560"/>
      <c r="M41" s="561" t="str">
        <f>ORC!E51</f>
        <v>ESCAVAÇÃO, CARGA E TRANSPORTE DE SOLO MOLE - C/ ESCAVADEIRA - (DT: 401 A 600M</v>
      </c>
      <c r="N41" s="562"/>
      <c r="O41" s="562"/>
      <c r="P41" s="562"/>
      <c r="Q41" s="562"/>
      <c r="R41" s="562"/>
      <c r="S41" s="562"/>
      <c r="T41" s="562"/>
      <c r="U41" s="562"/>
      <c r="V41" s="562"/>
      <c r="W41" s="562"/>
      <c r="X41" s="562"/>
      <c r="Y41" s="562"/>
      <c r="Z41" s="562"/>
      <c r="AA41" s="562"/>
      <c r="AB41" s="562"/>
      <c r="AC41" s="562"/>
      <c r="AD41" s="563"/>
      <c r="AE41" s="558" t="str">
        <f>ORC!F51</f>
        <v>M³</v>
      </c>
      <c r="AF41" s="560"/>
      <c r="AG41" s="555">
        <f>ORC!I51</f>
        <v>266.45100000000002</v>
      </c>
      <c r="AH41" s="556"/>
      <c r="AI41" s="557"/>
      <c r="AJ41" s="555" t="str">
        <f>IF(ORC!J51="","",ORC!J51)</f>
        <v/>
      </c>
      <c r="AK41" s="556"/>
      <c r="AL41" s="564"/>
      <c r="AP41" s="231"/>
      <c r="AQ41" s="232"/>
      <c r="AR41" s="233"/>
      <c r="AS41" s="109"/>
      <c r="AT41" s="109"/>
      <c r="AU41" s="232"/>
      <c r="AV41" s="233"/>
      <c r="AW41" s="109"/>
      <c r="AX41" s="109"/>
      <c r="AY41" s="232"/>
      <c r="AZ41" s="234"/>
      <c r="BA41" s="235"/>
      <c r="BB41" s="235"/>
      <c r="BC41" s="235"/>
      <c r="BD41" s="235"/>
      <c r="BE41" s="235"/>
      <c r="BF41" s="235"/>
      <c r="BG41" s="235"/>
      <c r="BH41" s="235"/>
      <c r="BI41" s="235"/>
      <c r="BJ41" s="235"/>
      <c r="BK41" s="235"/>
      <c r="BL41" s="235"/>
      <c r="BM41" s="235"/>
      <c r="BN41" s="235"/>
      <c r="BO41" s="235"/>
      <c r="BP41" s="235"/>
      <c r="BQ41" s="236"/>
      <c r="BR41" s="233"/>
      <c r="BS41" s="232"/>
      <c r="BT41" s="228"/>
      <c r="BU41" s="229"/>
      <c r="BV41" s="237"/>
      <c r="BW41" s="228"/>
      <c r="BX41" s="229"/>
      <c r="BY41" s="230"/>
      <c r="CA41" s="91"/>
    </row>
    <row r="42" spans="1:79" ht="15" customHeight="1">
      <c r="A42" s="90"/>
      <c r="C42" s="565" t="str">
        <f>ORC!A52</f>
        <v>3.1.16</v>
      </c>
      <c r="D42" s="560"/>
      <c r="E42" s="558">
        <f>ORC!B52</f>
        <v>45580</v>
      </c>
      <c r="F42" s="559"/>
      <c r="G42" s="559"/>
      <c r="H42" s="560"/>
      <c r="I42" s="558" t="str">
        <f>ORC!C52</f>
        <v>GOINFRA</v>
      </c>
      <c r="J42" s="559"/>
      <c r="K42" s="559"/>
      <c r="L42" s="560"/>
      <c r="M42" s="561" t="str">
        <f>ORC!E52</f>
        <v>LASTRO DE BRITA (GAP) (BC)</v>
      </c>
      <c r="N42" s="562"/>
      <c r="O42" s="562"/>
      <c r="P42" s="562"/>
      <c r="Q42" s="562"/>
      <c r="R42" s="562"/>
      <c r="S42" s="562"/>
      <c r="T42" s="562"/>
      <c r="U42" s="562"/>
      <c r="V42" s="562"/>
      <c r="W42" s="562"/>
      <c r="X42" s="562"/>
      <c r="Y42" s="562"/>
      <c r="Z42" s="562"/>
      <c r="AA42" s="562"/>
      <c r="AB42" s="562"/>
      <c r="AC42" s="562"/>
      <c r="AD42" s="563"/>
      <c r="AE42" s="558" t="str">
        <f>ORC!F52</f>
        <v>M³</v>
      </c>
      <c r="AF42" s="560"/>
      <c r="AG42" s="555">
        <f>ORC!I52</f>
        <v>266.45100000000002</v>
      </c>
      <c r="AH42" s="556"/>
      <c r="AI42" s="557"/>
      <c r="AJ42" s="229"/>
      <c r="AK42" s="229"/>
      <c r="AL42" s="230"/>
      <c r="AP42" s="231"/>
      <c r="AQ42" s="232"/>
      <c r="AR42" s="233"/>
      <c r="AS42" s="109"/>
      <c r="AT42" s="109"/>
      <c r="AU42" s="232"/>
      <c r="AV42" s="233"/>
      <c r="AW42" s="109"/>
      <c r="AX42" s="109"/>
      <c r="AY42" s="232"/>
      <c r="AZ42" s="234"/>
      <c r="BA42" s="235"/>
      <c r="BB42" s="235"/>
      <c r="BC42" s="235"/>
      <c r="BD42" s="235"/>
      <c r="BE42" s="235"/>
      <c r="BF42" s="235"/>
      <c r="BG42" s="235"/>
      <c r="BH42" s="235"/>
      <c r="BI42" s="235"/>
      <c r="BJ42" s="235"/>
      <c r="BK42" s="235"/>
      <c r="BL42" s="235"/>
      <c r="BM42" s="235"/>
      <c r="BN42" s="235"/>
      <c r="BO42" s="235"/>
      <c r="BP42" s="235"/>
      <c r="BQ42" s="236"/>
      <c r="BR42" s="233"/>
      <c r="BS42" s="232"/>
      <c r="BT42" s="228"/>
      <c r="BU42" s="229"/>
      <c r="BV42" s="237"/>
      <c r="BW42" s="228"/>
      <c r="BX42" s="229"/>
      <c r="BY42" s="230"/>
      <c r="CA42" s="91"/>
    </row>
    <row r="43" spans="1:79" ht="15" customHeight="1">
      <c r="A43" s="90"/>
      <c r="C43" s="565" t="str">
        <f>ORC!A53</f>
        <v>3.1.17</v>
      </c>
      <c r="D43" s="560"/>
      <c r="E43" s="558">
        <f>ORC!B53</f>
        <v>45050</v>
      </c>
      <c r="F43" s="559"/>
      <c r="G43" s="559"/>
      <c r="H43" s="560"/>
      <c r="I43" s="558" t="str">
        <f>ORC!C53</f>
        <v>GOINFRA</v>
      </c>
      <c r="J43" s="559"/>
      <c r="K43" s="559"/>
      <c r="L43" s="560"/>
      <c r="M43" s="561" t="str">
        <f>ORC!E53</f>
        <v>CONCRETO FCK = 15MPA</v>
      </c>
      <c r="N43" s="562"/>
      <c r="O43" s="562"/>
      <c r="P43" s="562"/>
      <c r="Q43" s="562"/>
      <c r="R43" s="562"/>
      <c r="S43" s="562"/>
      <c r="T43" s="562"/>
      <c r="U43" s="562"/>
      <c r="V43" s="562"/>
      <c r="W43" s="562"/>
      <c r="X43" s="562"/>
      <c r="Y43" s="562"/>
      <c r="Z43" s="562"/>
      <c r="AA43" s="562"/>
      <c r="AB43" s="562"/>
      <c r="AC43" s="562"/>
      <c r="AD43" s="563"/>
      <c r="AE43" s="558" t="str">
        <f>ORC!F53</f>
        <v>M³</v>
      </c>
      <c r="AF43" s="560"/>
      <c r="AG43" s="555">
        <f>ORC!I53</f>
        <v>13.322550000000001</v>
      </c>
      <c r="AH43" s="556"/>
      <c r="AI43" s="557"/>
      <c r="AJ43" s="229"/>
      <c r="AK43" s="229"/>
      <c r="AL43" s="230"/>
      <c r="AP43" s="231"/>
      <c r="AQ43" s="232"/>
      <c r="AR43" s="233"/>
      <c r="AS43" s="109"/>
      <c r="AT43" s="109"/>
      <c r="AU43" s="232"/>
      <c r="AV43" s="233"/>
      <c r="AW43" s="109"/>
      <c r="AX43" s="109"/>
      <c r="AY43" s="232"/>
      <c r="AZ43" s="234"/>
      <c r="BA43" s="235"/>
      <c r="BB43" s="235"/>
      <c r="BC43" s="235"/>
      <c r="BD43" s="235"/>
      <c r="BE43" s="235"/>
      <c r="BF43" s="235"/>
      <c r="BG43" s="235"/>
      <c r="BH43" s="235"/>
      <c r="BI43" s="235"/>
      <c r="BJ43" s="235"/>
      <c r="BK43" s="235"/>
      <c r="BL43" s="235"/>
      <c r="BM43" s="235"/>
      <c r="BN43" s="235"/>
      <c r="BO43" s="235"/>
      <c r="BP43" s="235"/>
      <c r="BQ43" s="236"/>
      <c r="BR43" s="233"/>
      <c r="BS43" s="232"/>
      <c r="BT43" s="228"/>
      <c r="BU43" s="229"/>
      <c r="BV43" s="237"/>
      <c r="BW43" s="228"/>
      <c r="BX43" s="229"/>
      <c r="BY43" s="230"/>
      <c r="CA43" s="91"/>
    </row>
    <row r="44" spans="1:79" ht="15" customHeight="1">
      <c r="A44" s="90"/>
      <c r="C44" s="565" t="str">
        <f>ORC!A54</f>
        <v>3.1.18</v>
      </c>
      <c r="D44" s="560"/>
      <c r="E44" s="558">
        <f>ORC!B54</f>
        <v>41841</v>
      </c>
      <c r="F44" s="559"/>
      <c r="G44" s="559"/>
      <c r="H44" s="560"/>
      <c r="I44" s="558" t="str">
        <f>ORC!C54</f>
        <v>GOINFRA</v>
      </c>
      <c r="J44" s="559"/>
      <c r="K44" s="559"/>
      <c r="L44" s="560"/>
      <c r="M44" s="561" t="str">
        <f>ORC!E54</f>
        <v>CORPO DE BTTC D=1,00M (EXCETO ESCAVAÇÃO)</v>
      </c>
      <c r="N44" s="562"/>
      <c r="O44" s="562"/>
      <c r="P44" s="562"/>
      <c r="Q44" s="562"/>
      <c r="R44" s="562"/>
      <c r="S44" s="562"/>
      <c r="T44" s="562"/>
      <c r="U44" s="562"/>
      <c r="V44" s="562"/>
      <c r="W44" s="562"/>
      <c r="X44" s="562"/>
      <c r="Y44" s="562"/>
      <c r="Z44" s="562"/>
      <c r="AA44" s="562"/>
      <c r="AB44" s="562"/>
      <c r="AC44" s="562"/>
      <c r="AD44" s="563"/>
      <c r="AE44" s="558" t="str">
        <f>ORC!F54</f>
        <v>M</v>
      </c>
      <c r="AF44" s="560"/>
      <c r="AG44" s="555">
        <f>ORC!I54</f>
        <v>11</v>
      </c>
      <c r="AH44" s="556"/>
      <c r="AI44" s="557"/>
      <c r="AJ44" s="229"/>
      <c r="AK44" s="229"/>
      <c r="AL44" s="230"/>
      <c r="AP44" s="231"/>
      <c r="AQ44" s="232"/>
      <c r="AR44" s="233"/>
      <c r="AS44" s="109"/>
      <c r="AT44" s="109"/>
      <c r="AU44" s="232"/>
      <c r="AV44" s="233"/>
      <c r="AW44" s="109"/>
      <c r="AX44" s="109"/>
      <c r="AY44" s="232"/>
      <c r="AZ44" s="234"/>
      <c r="BA44" s="235"/>
      <c r="BB44" s="235"/>
      <c r="BC44" s="235"/>
      <c r="BD44" s="235"/>
      <c r="BE44" s="235"/>
      <c r="BF44" s="235"/>
      <c r="BG44" s="235"/>
      <c r="BH44" s="235"/>
      <c r="BI44" s="235"/>
      <c r="BJ44" s="235"/>
      <c r="BK44" s="235"/>
      <c r="BL44" s="235"/>
      <c r="BM44" s="235"/>
      <c r="BN44" s="235"/>
      <c r="BO44" s="235"/>
      <c r="BP44" s="235"/>
      <c r="BQ44" s="236"/>
      <c r="BR44" s="233"/>
      <c r="BS44" s="232"/>
      <c r="BT44" s="228"/>
      <c r="BU44" s="229"/>
      <c r="BV44" s="237"/>
      <c r="BW44" s="228"/>
      <c r="BX44" s="229"/>
      <c r="BY44" s="230"/>
      <c r="CA44" s="91"/>
    </row>
    <row r="45" spans="1:79" ht="15" customHeight="1">
      <c r="A45" s="90"/>
      <c r="C45" s="565" t="str">
        <f>ORC!A55</f>
        <v>3.1.19</v>
      </c>
      <c r="D45" s="560"/>
      <c r="E45" s="558">
        <f>ORC!B55</f>
        <v>41881</v>
      </c>
      <c r="F45" s="559"/>
      <c r="G45" s="559"/>
      <c r="H45" s="560"/>
      <c r="I45" s="558" t="str">
        <f>ORC!C55</f>
        <v>GOINFRA</v>
      </c>
      <c r="J45" s="559"/>
      <c r="K45" s="559"/>
      <c r="L45" s="560"/>
      <c r="M45" s="561" t="str">
        <f>ORC!E55</f>
        <v>BOCA DE BTTC D = 1,00M (AC/BC)</v>
      </c>
      <c r="N45" s="562"/>
      <c r="O45" s="562"/>
      <c r="P45" s="562"/>
      <c r="Q45" s="562"/>
      <c r="R45" s="562"/>
      <c r="S45" s="562"/>
      <c r="T45" s="562"/>
      <c r="U45" s="562"/>
      <c r="V45" s="562"/>
      <c r="W45" s="562"/>
      <c r="X45" s="562"/>
      <c r="Y45" s="562"/>
      <c r="Z45" s="562"/>
      <c r="AA45" s="562"/>
      <c r="AB45" s="562"/>
      <c r="AC45" s="562"/>
      <c r="AD45" s="563"/>
      <c r="AE45" s="558" t="str">
        <f>ORC!F55</f>
        <v>UND</v>
      </c>
      <c r="AF45" s="560"/>
      <c r="AG45" s="555">
        <f>ORC!I55</f>
        <v>2</v>
      </c>
      <c r="AH45" s="556"/>
      <c r="AI45" s="557"/>
      <c r="AJ45" s="229"/>
      <c r="AK45" s="229"/>
      <c r="AL45" s="230"/>
      <c r="AP45" s="231"/>
      <c r="AQ45" s="232"/>
      <c r="AR45" s="233"/>
      <c r="AS45" s="109"/>
      <c r="AT45" s="109"/>
      <c r="AU45" s="232"/>
      <c r="AV45" s="233"/>
      <c r="AW45" s="109"/>
      <c r="AX45" s="109"/>
      <c r="AY45" s="232"/>
      <c r="AZ45" s="234"/>
      <c r="BA45" s="235"/>
      <c r="BB45" s="235"/>
      <c r="BC45" s="235"/>
      <c r="BD45" s="235"/>
      <c r="BE45" s="235"/>
      <c r="BF45" s="235"/>
      <c r="BG45" s="235"/>
      <c r="BH45" s="235"/>
      <c r="BI45" s="235"/>
      <c r="BJ45" s="235"/>
      <c r="BK45" s="235"/>
      <c r="BL45" s="235"/>
      <c r="BM45" s="235"/>
      <c r="BN45" s="235"/>
      <c r="BO45" s="235"/>
      <c r="BP45" s="235"/>
      <c r="BQ45" s="236"/>
      <c r="BR45" s="233"/>
      <c r="BS45" s="232"/>
      <c r="BT45" s="228"/>
      <c r="BU45" s="229"/>
      <c r="BV45" s="237"/>
      <c r="BW45" s="228"/>
      <c r="BX45" s="229"/>
      <c r="BY45" s="230"/>
      <c r="CA45" s="91"/>
    </row>
    <row r="46" spans="1:79" ht="15" customHeight="1">
      <c r="A46" s="90"/>
      <c r="C46" s="565" t="str">
        <f>ORC!A56</f>
        <v>3.1.20</v>
      </c>
      <c r="D46" s="560"/>
      <c r="E46" s="558">
        <f>ORC!B56</f>
        <v>41381</v>
      </c>
      <c r="F46" s="559"/>
      <c r="G46" s="559"/>
      <c r="H46" s="560"/>
      <c r="I46" s="558" t="str">
        <f>ORC!C56</f>
        <v>GOINFRA</v>
      </c>
      <c r="J46" s="559"/>
      <c r="K46" s="559"/>
      <c r="L46" s="560"/>
      <c r="M46" s="561" t="str">
        <f>ORC!E56</f>
        <v>DISSIPADOR DE ENERGIA - DEB 11 (AC/BC)</v>
      </c>
      <c r="N46" s="562"/>
      <c r="O46" s="562"/>
      <c r="P46" s="562"/>
      <c r="Q46" s="562"/>
      <c r="R46" s="562"/>
      <c r="S46" s="562"/>
      <c r="T46" s="562"/>
      <c r="U46" s="562"/>
      <c r="V46" s="562"/>
      <c r="W46" s="562"/>
      <c r="X46" s="562"/>
      <c r="Y46" s="562"/>
      <c r="Z46" s="562"/>
      <c r="AA46" s="562"/>
      <c r="AB46" s="562"/>
      <c r="AC46" s="562"/>
      <c r="AD46" s="563"/>
      <c r="AE46" s="558" t="str">
        <f>ORC!F56</f>
        <v>UND</v>
      </c>
      <c r="AF46" s="560"/>
      <c r="AG46" s="555">
        <f>ORC!I56</f>
        <v>1</v>
      </c>
      <c r="AH46" s="556"/>
      <c r="AI46" s="557"/>
      <c r="AJ46" s="229"/>
      <c r="AK46" s="229"/>
      <c r="AL46" s="230"/>
      <c r="AP46" s="231"/>
      <c r="AQ46" s="232"/>
      <c r="AR46" s="233"/>
      <c r="AS46" s="109"/>
      <c r="AT46" s="109"/>
      <c r="AU46" s="232"/>
      <c r="AV46" s="233"/>
      <c r="AW46" s="109"/>
      <c r="AX46" s="109"/>
      <c r="AY46" s="232"/>
      <c r="AZ46" s="234"/>
      <c r="BA46" s="235"/>
      <c r="BB46" s="235"/>
      <c r="BC46" s="235"/>
      <c r="BD46" s="235"/>
      <c r="BE46" s="235"/>
      <c r="BF46" s="235"/>
      <c r="BG46" s="235"/>
      <c r="BH46" s="235"/>
      <c r="BI46" s="235"/>
      <c r="BJ46" s="235"/>
      <c r="BK46" s="235"/>
      <c r="BL46" s="235"/>
      <c r="BM46" s="235"/>
      <c r="BN46" s="235"/>
      <c r="BO46" s="235"/>
      <c r="BP46" s="235"/>
      <c r="BQ46" s="236"/>
      <c r="BR46" s="233"/>
      <c r="BS46" s="232"/>
      <c r="BT46" s="228"/>
      <c r="BU46" s="229"/>
      <c r="BV46" s="237"/>
      <c r="BW46" s="228"/>
      <c r="BX46" s="229"/>
      <c r="BY46" s="230"/>
      <c r="CA46" s="91"/>
    </row>
    <row r="47" spans="1:79" ht="15" customHeight="1">
      <c r="A47" s="90"/>
      <c r="C47" s="565" t="str">
        <f>ORC!A57</f>
        <v>3.1.21</v>
      </c>
      <c r="D47" s="560"/>
      <c r="E47" s="558">
        <f>ORC!B57</f>
        <v>45535</v>
      </c>
      <c r="F47" s="559"/>
      <c r="G47" s="559"/>
      <c r="H47" s="560"/>
      <c r="I47" s="558" t="str">
        <f>ORC!C57</f>
        <v>GOINFRA</v>
      </c>
      <c r="J47" s="559"/>
      <c r="K47" s="559"/>
      <c r="L47" s="560"/>
      <c r="M47" s="561" t="str">
        <f>ORC!E57</f>
        <v>BOCA-DE-LOBO, ALTURA MÉDIA DE 1,30 M (AC/BC)</v>
      </c>
      <c r="N47" s="562"/>
      <c r="O47" s="562"/>
      <c r="P47" s="562"/>
      <c r="Q47" s="562"/>
      <c r="R47" s="562"/>
      <c r="S47" s="562"/>
      <c r="T47" s="562"/>
      <c r="U47" s="562"/>
      <c r="V47" s="562"/>
      <c r="W47" s="562"/>
      <c r="X47" s="562"/>
      <c r="Y47" s="562"/>
      <c r="Z47" s="562"/>
      <c r="AA47" s="562"/>
      <c r="AB47" s="562"/>
      <c r="AC47" s="562"/>
      <c r="AD47" s="563"/>
      <c r="AE47" s="558" t="str">
        <f>ORC!F57</f>
        <v>UND</v>
      </c>
      <c r="AF47" s="560"/>
      <c r="AG47" s="555">
        <f>ORC!I57</f>
        <v>10</v>
      </c>
      <c r="AH47" s="556"/>
      <c r="AI47" s="557"/>
      <c r="AJ47" s="229"/>
      <c r="AK47" s="229"/>
      <c r="AL47" s="230"/>
      <c r="AP47" s="231"/>
      <c r="AQ47" s="232"/>
      <c r="AR47" s="233"/>
      <c r="AS47" s="109"/>
      <c r="AT47" s="109"/>
      <c r="AU47" s="232"/>
      <c r="AV47" s="233"/>
      <c r="AW47" s="109"/>
      <c r="AX47" s="109"/>
      <c r="AY47" s="232"/>
      <c r="AZ47" s="234"/>
      <c r="BA47" s="235"/>
      <c r="BB47" s="235"/>
      <c r="BC47" s="235"/>
      <c r="BD47" s="235"/>
      <c r="BE47" s="235"/>
      <c r="BF47" s="235"/>
      <c r="BG47" s="235"/>
      <c r="BH47" s="235"/>
      <c r="BI47" s="235"/>
      <c r="BJ47" s="235"/>
      <c r="BK47" s="235"/>
      <c r="BL47" s="235"/>
      <c r="BM47" s="235"/>
      <c r="BN47" s="235"/>
      <c r="BO47" s="235"/>
      <c r="BP47" s="235"/>
      <c r="BQ47" s="236"/>
      <c r="BR47" s="233"/>
      <c r="BS47" s="232"/>
      <c r="BT47" s="228"/>
      <c r="BU47" s="229"/>
      <c r="BV47" s="237"/>
      <c r="BW47" s="228"/>
      <c r="BX47" s="229"/>
      <c r="BY47" s="230"/>
      <c r="CA47" s="91"/>
    </row>
    <row r="48" spans="1:79" ht="15" customHeight="1">
      <c r="A48" s="90"/>
      <c r="C48" s="565" t="str">
        <f>ORC!A58</f>
        <v>3.1.22</v>
      </c>
      <c r="D48" s="560"/>
      <c r="E48" s="558">
        <f>ORC!B58</f>
        <v>41386</v>
      </c>
      <c r="F48" s="559"/>
      <c r="G48" s="559"/>
      <c r="H48" s="560"/>
      <c r="I48" s="558" t="str">
        <f>ORC!C58</f>
        <v>GOINFRA</v>
      </c>
      <c r="J48" s="559"/>
      <c r="K48" s="559"/>
      <c r="L48" s="560"/>
      <c r="M48" s="561" t="str">
        <f>ORC!E58</f>
        <v>ENTRADA D'ÁGUA - EDA 02 (AC/BC)</v>
      </c>
      <c r="N48" s="562"/>
      <c r="O48" s="562"/>
      <c r="P48" s="562"/>
      <c r="Q48" s="562"/>
      <c r="R48" s="562"/>
      <c r="S48" s="562"/>
      <c r="T48" s="562"/>
      <c r="U48" s="562"/>
      <c r="V48" s="562"/>
      <c r="W48" s="562"/>
      <c r="X48" s="562"/>
      <c r="Y48" s="562"/>
      <c r="Z48" s="562"/>
      <c r="AA48" s="562"/>
      <c r="AB48" s="562"/>
      <c r="AC48" s="562"/>
      <c r="AD48" s="563"/>
      <c r="AE48" s="558" t="str">
        <f>ORC!F58</f>
        <v>UND</v>
      </c>
      <c r="AF48" s="560"/>
      <c r="AG48" s="555">
        <f>ORC!I58</f>
        <v>10</v>
      </c>
      <c r="AH48" s="556"/>
      <c r="AI48" s="557"/>
      <c r="AJ48" s="229"/>
      <c r="AK48" s="229"/>
      <c r="AL48" s="230"/>
      <c r="AP48" s="231"/>
      <c r="AQ48" s="232"/>
      <c r="AR48" s="233"/>
      <c r="AS48" s="109"/>
      <c r="AT48" s="109"/>
      <c r="AU48" s="232"/>
      <c r="AV48" s="233"/>
      <c r="AW48" s="109"/>
      <c r="AX48" s="109"/>
      <c r="AY48" s="232"/>
      <c r="AZ48" s="234"/>
      <c r="BA48" s="235"/>
      <c r="BB48" s="235"/>
      <c r="BC48" s="235"/>
      <c r="BD48" s="235"/>
      <c r="BE48" s="235"/>
      <c r="BF48" s="235"/>
      <c r="BG48" s="235"/>
      <c r="BH48" s="235"/>
      <c r="BI48" s="235"/>
      <c r="BJ48" s="235"/>
      <c r="BK48" s="235"/>
      <c r="BL48" s="235"/>
      <c r="BM48" s="235"/>
      <c r="BN48" s="235"/>
      <c r="BO48" s="235"/>
      <c r="BP48" s="235"/>
      <c r="BQ48" s="236"/>
      <c r="BR48" s="233"/>
      <c r="BS48" s="232"/>
      <c r="BT48" s="228"/>
      <c r="BU48" s="229"/>
      <c r="BV48" s="237"/>
      <c r="BW48" s="228"/>
      <c r="BX48" s="229"/>
      <c r="BY48" s="230"/>
      <c r="CA48" s="91"/>
    </row>
    <row r="49" spans="1:79" ht="15" customHeight="1">
      <c r="A49" s="90"/>
      <c r="C49" s="565" t="str">
        <f>ORC!A59</f>
        <v>3.1.23</v>
      </c>
      <c r="D49" s="560"/>
      <c r="E49" s="558">
        <f>ORC!B59</f>
        <v>41414</v>
      </c>
      <c r="F49" s="559"/>
      <c r="G49" s="559"/>
      <c r="H49" s="560"/>
      <c r="I49" s="558" t="str">
        <f>ORC!C59</f>
        <v>GOINFRA</v>
      </c>
      <c r="J49" s="559"/>
      <c r="K49" s="559"/>
      <c r="L49" s="560"/>
      <c r="M49" s="561" t="str">
        <f>ORC!E59</f>
        <v>DESCIDA D'ÁGUA DE ATERROS TIPO RÁPIDO - DAR 02 (AC/BC)</v>
      </c>
      <c r="N49" s="562"/>
      <c r="O49" s="562"/>
      <c r="P49" s="562"/>
      <c r="Q49" s="562"/>
      <c r="R49" s="562"/>
      <c r="S49" s="562"/>
      <c r="T49" s="562"/>
      <c r="U49" s="562"/>
      <c r="V49" s="562"/>
      <c r="W49" s="562"/>
      <c r="X49" s="562"/>
      <c r="Y49" s="562"/>
      <c r="Z49" s="562"/>
      <c r="AA49" s="562"/>
      <c r="AB49" s="562"/>
      <c r="AC49" s="562"/>
      <c r="AD49" s="563"/>
      <c r="AE49" s="558" t="str">
        <f>ORC!F59</f>
        <v>M</v>
      </c>
      <c r="AF49" s="560"/>
      <c r="AG49" s="555">
        <f>ORC!I59</f>
        <v>131</v>
      </c>
      <c r="AH49" s="556"/>
      <c r="AI49" s="557"/>
      <c r="AJ49" s="229"/>
      <c r="AK49" s="229"/>
      <c r="AL49" s="230"/>
      <c r="AP49" s="231"/>
      <c r="AQ49" s="232"/>
      <c r="AR49" s="233"/>
      <c r="AS49" s="109"/>
      <c r="AT49" s="109"/>
      <c r="AU49" s="232"/>
      <c r="AV49" s="233"/>
      <c r="AW49" s="109"/>
      <c r="AX49" s="109"/>
      <c r="AY49" s="232"/>
      <c r="AZ49" s="234"/>
      <c r="BA49" s="235"/>
      <c r="BB49" s="235"/>
      <c r="BC49" s="235"/>
      <c r="BD49" s="235"/>
      <c r="BE49" s="235"/>
      <c r="BF49" s="235"/>
      <c r="BG49" s="235"/>
      <c r="BH49" s="235"/>
      <c r="BI49" s="235"/>
      <c r="BJ49" s="235"/>
      <c r="BK49" s="235"/>
      <c r="BL49" s="235"/>
      <c r="BM49" s="235"/>
      <c r="BN49" s="235"/>
      <c r="BO49" s="235"/>
      <c r="BP49" s="235"/>
      <c r="BQ49" s="236"/>
      <c r="BR49" s="233"/>
      <c r="BS49" s="232"/>
      <c r="BT49" s="228"/>
      <c r="BU49" s="229"/>
      <c r="BV49" s="237"/>
      <c r="BW49" s="228"/>
      <c r="BX49" s="229"/>
      <c r="BY49" s="230"/>
      <c r="CA49" s="91"/>
    </row>
    <row r="50" spans="1:79" ht="15" customHeight="1">
      <c r="A50" s="90"/>
      <c r="C50" s="565" t="str">
        <f>ORC!A60</f>
        <v>3.1.24</v>
      </c>
      <c r="D50" s="560"/>
      <c r="E50" s="558">
        <f>ORC!B60</f>
        <v>44450</v>
      </c>
      <c r="F50" s="559"/>
      <c r="G50" s="559"/>
      <c r="H50" s="560"/>
      <c r="I50" s="558" t="str">
        <f>ORC!C60</f>
        <v>GOINFRA</v>
      </c>
      <c r="J50" s="559"/>
      <c r="K50" s="559"/>
      <c r="L50" s="560"/>
      <c r="M50" s="561" t="str">
        <f>ORC!E60</f>
        <v>MEIO FIO SEM SARJETA - MFU01</v>
      </c>
      <c r="N50" s="562"/>
      <c r="O50" s="562"/>
      <c r="P50" s="562"/>
      <c r="Q50" s="562"/>
      <c r="R50" s="562"/>
      <c r="S50" s="562"/>
      <c r="T50" s="562"/>
      <c r="U50" s="562"/>
      <c r="V50" s="562"/>
      <c r="W50" s="562"/>
      <c r="X50" s="562"/>
      <c r="Y50" s="562"/>
      <c r="Z50" s="562"/>
      <c r="AA50" s="562"/>
      <c r="AB50" s="562"/>
      <c r="AC50" s="562"/>
      <c r="AD50" s="563"/>
      <c r="AE50" s="558" t="str">
        <f>ORC!F60</f>
        <v>M</v>
      </c>
      <c r="AF50" s="560"/>
      <c r="AG50" s="555">
        <f>ORC!I60</f>
        <v>1153.06</v>
      </c>
      <c r="AH50" s="556"/>
      <c r="AI50" s="557"/>
      <c r="AJ50" s="229"/>
      <c r="AK50" s="229"/>
      <c r="AL50" s="230"/>
      <c r="AP50" s="231"/>
      <c r="AQ50" s="232"/>
      <c r="AR50" s="233"/>
      <c r="AS50" s="109"/>
      <c r="AT50" s="109"/>
      <c r="AU50" s="232"/>
      <c r="AV50" s="233"/>
      <c r="AW50" s="109"/>
      <c r="AX50" s="109"/>
      <c r="AY50" s="232"/>
      <c r="AZ50" s="234"/>
      <c r="BA50" s="235"/>
      <c r="BB50" s="235"/>
      <c r="BC50" s="235"/>
      <c r="BD50" s="235"/>
      <c r="BE50" s="235"/>
      <c r="BF50" s="235"/>
      <c r="BG50" s="235"/>
      <c r="BH50" s="235"/>
      <c r="BI50" s="235"/>
      <c r="BJ50" s="235"/>
      <c r="BK50" s="235"/>
      <c r="BL50" s="235"/>
      <c r="BM50" s="235"/>
      <c r="BN50" s="235"/>
      <c r="BO50" s="235"/>
      <c r="BP50" s="235"/>
      <c r="BQ50" s="236"/>
      <c r="BR50" s="233"/>
      <c r="BS50" s="232"/>
      <c r="BT50" s="228"/>
      <c r="BU50" s="229"/>
      <c r="BV50" s="237"/>
      <c r="BW50" s="228"/>
      <c r="BX50" s="229"/>
      <c r="BY50" s="230"/>
      <c r="CA50" s="91"/>
    </row>
    <row r="51" spans="1:79" ht="15" customHeight="1">
      <c r="A51" s="90"/>
      <c r="C51" s="565" t="str">
        <f>ORC!A61</f>
        <v>3.1.25</v>
      </c>
      <c r="D51" s="560"/>
      <c r="E51" s="558">
        <f>ORC!B61</f>
        <v>44455</v>
      </c>
      <c r="F51" s="559"/>
      <c r="G51" s="559"/>
      <c r="H51" s="560"/>
      <c r="I51" s="558" t="str">
        <f>ORC!C61</f>
        <v>GOINFRA</v>
      </c>
      <c r="J51" s="559"/>
      <c r="K51" s="559"/>
      <c r="L51" s="560"/>
      <c r="M51" s="561" t="str">
        <f>ORC!E61</f>
        <v>MEIO FIO COM SARJETA - MFU02</v>
      </c>
      <c r="N51" s="562"/>
      <c r="O51" s="562"/>
      <c r="P51" s="562"/>
      <c r="Q51" s="562"/>
      <c r="R51" s="562"/>
      <c r="S51" s="562"/>
      <c r="T51" s="562"/>
      <c r="U51" s="562"/>
      <c r="V51" s="562"/>
      <c r="W51" s="562"/>
      <c r="X51" s="562"/>
      <c r="Y51" s="562"/>
      <c r="Z51" s="562"/>
      <c r="AA51" s="562"/>
      <c r="AB51" s="562"/>
      <c r="AC51" s="562"/>
      <c r="AD51" s="563"/>
      <c r="AE51" s="558" t="str">
        <f>ORC!F61</f>
        <v>M</v>
      </c>
      <c r="AF51" s="560"/>
      <c r="AG51" s="555">
        <f>ORC!I61</f>
        <v>1594.89</v>
      </c>
      <c r="AH51" s="556"/>
      <c r="AI51" s="557"/>
      <c r="AJ51" s="229"/>
      <c r="AK51" s="229"/>
      <c r="AL51" s="230"/>
      <c r="AP51" s="231"/>
      <c r="AQ51" s="232"/>
      <c r="AR51" s="233"/>
      <c r="AS51" s="109"/>
      <c r="AT51" s="109"/>
      <c r="AU51" s="232"/>
      <c r="AV51" s="233"/>
      <c r="AW51" s="109"/>
      <c r="AX51" s="109"/>
      <c r="AY51" s="232"/>
      <c r="AZ51" s="234"/>
      <c r="BA51" s="235"/>
      <c r="BB51" s="235"/>
      <c r="BC51" s="235"/>
      <c r="BD51" s="235"/>
      <c r="BE51" s="235"/>
      <c r="BF51" s="235"/>
      <c r="BG51" s="235"/>
      <c r="BH51" s="235"/>
      <c r="BI51" s="235"/>
      <c r="BJ51" s="235"/>
      <c r="BK51" s="235"/>
      <c r="BL51" s="235"/>
      <c r="BM51" s="235"/>
      <c r="BN51" s="235"/>
      <c r="BO51" s="235"/>
      <c r="BP51" s="235"/>
      <c r="BQ51" s="236"/>
      <c r="BR51" s="233"/>
      <c r="BS51" s="232"/>
      <c r="BT51" s="228"/>
      <c r="BU51" s="229"/>
      <c r="BV51" s="237"/>
      <c r="BW51" s="228"/>
      <c r="BX51" s="229"/>
      <c r="BY51" s="230"/>
      <c r="CA51" s="91"/>
    </row>
    <row r="52" spans="1:79" ht="15" customHeight="1">
      <c r="A52" s="90"/>
      <c r="C52" s="619">
        <f>ORC!A63</f>
        <v>4</v>
      </c>
      <c r="D52" s="620"/>
      <c r="E52" s="620">
        <f>ORC!B63</f>
        <v>0</v>
      </c>
      <c r="F52" s="620"/>
      <c r="G52" s="620"/>
      <c r="H52" s="620"/>
      <c r="I52" s="632" t="str">
        <f>ORC!C63</f>
        <v>SINALIZAÇÃO E OBRAS COMPLEMENTARES</v>
      </c>
      <c r="J52" s="633"/>
      <c r="K52" s="633"/>
      <c r="L52" s="633"/>
      <c r="M52" s="633">
        <f>ORC!E63</f>
        <v>0</v>
      </c>
      <c r="N52" s="633"/>
      <c r="O52" s="633"/>
      <c r="P52" s="633"/>
      <c r="Q52" s="633"/>
      <c r="R52" s="633"/>
      <c r="S52" s="633"/>
      <c r="T52" s="633"/>
      <c r="U52" s="633"/>
      <c r="V52" s="633"/>
      <c r="W52" s="633"/>
      <c r="X52" s="633"/>
      <c r="Y52" s="633"/>
      <c r="Z52" s="633"/>
      <c r="AA52" s="633"/>
      <c r="AB52" s="633"/>
      <c r="AC52" s="633"/>
      <c r="AD52" s="633"/>
      <c r="AE52" s="633">
        <f>ORC!F63</f>
        <v>0</v>
      </c>
      <c r="AF52" s="633"/>
      <c r="AG52" s="633">
        <f>ORC!I63</f>
        <v>0</v>
      </c>
      <c r="AH52" s="633"/>
      <c r="AI52" s="633"/>
      <c r="AJ52" s="633" t="str">
        <f>IF(ORC!J63="","",ORC!J63)</f>
        <v/>
      </c>
      <c r="AK52" s="633"/>
      <c r="AL52" s="634"/>
      <c r="AP52" s="565" t="str">
        <f>ORC!A132</f>
        <v>5.1.8.1.12</v>
      </c>
      <c r="AQ52" s="560"/>
      <c r="AR52" s="558">
        <f>ORC!B132</f>
        <v>52004</v>
      </c>
      <c r="AS52" s="559"/>
      <c r="AT52" s="559"/>
      <c r="AU52" s="560"/>
      <c r="AV52" s="558" t="str">
        <f>ORC!C132</f>
        <v>GOINFRA (O.C.)</v>
      </c>
      <c r="AW52" s="559"/>
      <c r="AX52" s="559"/>
      <c r="AY52" s="560"/>
      <c r="AZ52" s="561" t="str">
        <f>ORC!E132</f>
        <v>ACO CA 50-A - 8,0 MM (5/16") - (OBRAS CIVIS)</v>
      </c>
      <c r="BA52" s="562"/>
      <c r="BB52" s="562"/>
      <c r="BC52" s="562"/>
      <c r="BD52" s="562"/>
      <c r="BE52" s="562"/>
      <c r="BF52" s="562"/>
      <c r="BG52" s="562"/>
      <c r="BH52" s="562"/>
      <c r="BI52" s="562"/>
      <c r="BJ52" s="562"/>
      <c r="BK52" s="562"/>
      <c r="BL52" s="562"/>
      <c r="BM52" s="562"/>
      <c r="BN52" s="562"/>
      <c r="BO52" s="562"/>
      <c r="BP52" s="562"/>
      <c r="BQ52" s="563"/>
      <c r="BR52" s="558" t="str">
        <f>ORC!F132</f>
        <v>KG</v>
      </c>
      <c r="BS52" s="560"/>
      <c r="BT52" s="555">
        <f>ORC!I132</f>
        <v>0.93508800000000003</v>
      </c>
      <c r="BU52" s="556"/>
      <c r="BV52" s="557"/>
      <c r="BW52" s="555" t="str">
        <f>IF(ORC!J132="","",ORC!J132)</f>
        <v/>
      </c>
      <c r="BX52" s="556"/>
      <c r="BY52" s="564"/>
      <c r="CA52" s="91"/>
    </row>
    <row r="53" spans="1:79" ht="15" customHeight="1">
      <c r="A53" s="90"/>
      <c r="C53" s="565" t="str">
        <f>ORC!A64</f>
        <v>4.1</v>
      </c>
      <c r="D53" s="560"/>
      <c r="E53" s="558">
        <f>ORC!B64</f>
        <v>270210</v>
      </c>
      <c r="F53" s="559"/>
      <c r="G53" s="559"/>
      <c r="H53" s="560"/>
      <c r="I53" s="558" t="str">
        <f>ORC!C64</f>
        <v>GOINFRA</v>
      </c>
      <c r="J53" s="559"/>
      <c r="K53" s="559"/>
      <c r="L53" s="560"/>
      <c r="M53" s="561" t="str">
        <f>ORC!E64</f>
        <v>PLANTIO GRAMA ESMERALDA PLACA C/ M.O. IRRIG., ADUBO,TERRA VEGETAL (O.C.) A&lt;11.000,00M2</v>
      </c>
      <c r="N53" s="562"/>
      <c r="O53" s="562"/>
      <c r="P53" s="562"/>
      <c r="Q53" s="562"/>
      <c r="R53" s="562"/>
      <c r="S53" s="562"/>
      <c r="T53" s="562"/>
      <c r="U53" s="562"/>
      <c r="V53" s="562"/>
      <c r="W53" s="562"/>
      <c r="X53" s="562"/>
      <c r="Y53" s="562"/>
      <c r="Z53" s="562"/>
      <c r="AA53" s="562"/>
      <c r="AB53" s="562"/>
      <c r="AC53" s="562"/>
      <c r="AD53" s="563"/>
      <c r="AE53" s="558" t="str">
        <f>ORC!F64</f>
        <v>M²</v>
      </c>
      <c r="AF53" s="560"/>
      <c r="AG53" s="555">
        <f>ORC!I64</f>
        <v>8878.99</v>
      </c>
      <c r="AH53" s="556"/>
      <c r="AI53" s="557"/>
      <c r="AJ53" s="555" t="str">
        <f>IF(ORC!J64="","",ORC!J64)</f>
        <v/>
      </c>
      <c r="AK53" s="556"/>
      <c r="AL53" s="564"/>
      <c r="AP53" s="565"/>
      <c r="AQ53" s="560"/>
      <c r="AR53" s="558"/>
      <c r="AS53" s="559"/>
      <c r="AT53" s="559"/>
      <c r="AU53" s="560"/>
      <c r="AV53" s="558"/>
      <c r="AW53" s="559"/>
      <c r="AX53" s="559"/>
      <c r="AY53" s="560"/>
      <c r="AZ53" s="561" t="str">
        <f>ORC!E133</f>
        <v>Sapatas</v>
      </c>
      <c r="BA53" s="562"/>
      <c r="BB53" s="562"/>
      <c r="BC53" s="562"/>
      <c r="BD53" s="562"/>
      <c r="BE53" s="562"/>
      <c r="BF53" s="562"/>
      <c r="BG53" s="562"/>
      <c r="BH53" s="562"/>
      <c r="BI53" s="562"/>
      <c r="BJ53" s="562"/>
      <c r="BK53" s="562"/>
      <c r="BL53" s="562"/>
      <c r="BM53" s="562"/>
      <c r="BN53" s="562"/>
      <c r="BO53" s="562"/>
      <c r="BP53" s="562"/>
      <c r="BQ53" s="562"/>
      <c r="BR53" s="559"/>
      <c r="BS53" s="559"/>
      <c r="BT53" s="556"/>
      <c r="BU53" s="556"/>
      <c r="BV53" s="556"/>
      <c r="BW53" s="556"/>
      <c r="BX53" s="556"/>
      <c r="BY53" s="564"/>
      <c r="CA53" s="91"/>
    </row>
    <row r="54" spans="1:79" ht="15" customHeight="1">
      <c r="A54" s="90"/>
      <c r="C54" s="565" t="str">
        <f>ORC!A65</f>
        <v>4.2</v>
      </c>
      <c r="D54" s="560"/>
      <c r="E54" s="558">
        <f>ORC!B65</f>
        <v>98516</v>
      </c>
      <c r="F54" s="559"/>
      <c r="G54" s="559"/>
      <c r="H54" s="560"/>
      <c r="I54" s="558" t="str">
        <f>ORC!C65</f>
        <v>SINAPI</v>
      </c>
      <c r="J54" s="559"/>
      <c r="K54" s="559"/>
      <c r="L54" s="560"/>
      <c r="M54" s="561" t="str">
        <f>ORC!E65</f>
        <v>PLANTIO DE PALMEIRA COM ALTURA DE MUDA MENOR OU IGUAL A 2,00 M. AF_05/2018</v>
      </c>
      <c r="N54" s="562"/>
      <c r="O54" s="562"/>
      <c r="P54" s="562"/>
      <c r="Q54" s="562"/>
      <c r="R54" s="562"/>
      <c r="S54" s="562"/>
      <c r="T54" s="562"/>
      <c r="U54" s="562"/>
      <c r="V54" s="562"/>
      <c r="W54" s="562"/>
      <c r="X54" s="562"/>
      <c r="Y54" s="562"/>
      <c r="Z54" s="562"/>
      <c r="AA54" s="562"/>
      <c r="AB54" s="562"/>
      <c r="AC54" s="562"/>
      <c r="AD54" s="563"/>
      <c r="AE54" s="558" t="str">
        <f>ORC!F65</f>
        <v>UND</v>
      </c>
      <c r="AF54" s="560"/>
      <c r="AG54" s="555">
        <f>ORC!I65</f>
        <v>78</v>
      </c>
      <c r="AH54" s="556"/>
      <c r="AI54" s="557"/>
      <c r="AJ54" s="555" t="str">
        <f>IF(ORC!J65="","",ORC!J65)</f>
        <v/>
      </c>
      <c r="AK54" s="556"/>
      <c r="AL54" s="564"/>
      <c r="AP54" s="565" t="str">
        <f>ORC!A134</f>
        <v>5.1.8.1.13</v>
      </c>
      <c r="AQ54" s="560"/>
      <c r="AR54" s="558">
        <f>ORC!B134</f>
        <v>50901</v>
      </c>
      <c r="AS54" s="559"/>
      <c r="AT54" s="559"/>
      <c r="AU54" s="560"/>
      <c r="AV54" s="558" t="str">
        <f>ORC!C134</f>
        <v>GOINFRA (O.C.)</v>
      </c>
      <c r="AW54" s="559"/>
      <c r="AX54" s="559"/>
      <c r="AY54" s="560"/>
      <c r="AZ54" s="561" t="str">
        <f>ORC!E134</f>
        <v>ESCAVACAO MANUAL DE VALAS (SAPATAS/BLOCOS)</v>
      </c>
      <c r="BA54" s="562"/>
      <c r="BB54" s="562"/>
      <c r="BC54" s="562"/>
      <c r="BD54" s="562"/>
      <c r="BE54" s="562"/>
      <c r="BF54" s="562"/>
      <c r="BG54" s="562"/>
      <c r="BH54" s="562"/>
      <c r="BI54" s="562"/>
      <c r="BJ54" s="562"/>
      <c r="BK54" s="562"/>
      <c r="BL54" s="562"/>
      <c r="BM54" s="562"/>
      <c r="BN54" s="562"/>
      <c r="BO54" s="562"/>
      <c r="BP54" s="562"/>
      <c r="BQ54" s="563"/>
      <c r="BR54" s="558" t="str">
        <f>ORC!F134</f>
        <v>M³</v>
      </c>
      <c r="BS54" s="560"/>
      <c r="BT54" s="555">
        <f>ORC!I134</f>
        <v>6.4849999999999994</v>
      </c>
      <c r="BU54" s="556"/>
      <c r="BV54" s="557"/>
      <c r="BW54" s="555" t="str">
        <f>IF(ORC!J134="","",ORC!J134)</f>
        <v/>
      </c>
      <c r="BX54" s="556"/>
      <c r="BY54" s="564"/>
      <c r="CA54" s="91"/>
    </row>
    <row r="55" spans="1:79" ht="15" customHeight="1">
      <c r="A55" s="90"/>
      <c r="C55" s="565" t="str">
        <f>ORC!A66</f>
        <v>4.3</v>
      </c>
      <c r="D55" s="560"/>
      <c r="E55" s="558">
        <f>ORC!B66</f>
        <v>98520</v>
      </c>
      <c r="F55" s="559"/>
      <c r="G55" s="559"/>
      <c r="H55" s="560"/>
      <c r="I55" s="558" t="str">
        <f>ORC!C66</f>
        <v>SINAPI</v>
      </c>
      <c r="J55" s="559"/>
      <c r="K55" s="559"/>
      <c r="L55" s="560"/>
      <c r="M55" s="561" t="str">
        <f>ORC!E66</f>
        <v>APLICAÇÃO DE ADUBO EM SOLO. AF_05/2018</v>
      </c>
      <c r="N55" s="562"/>
      <c r="O55" s="562"/>
      <c r="P55" s="562"/>
      <c r="Q55" s="562"/>
      <c r="R55" s="562"/>
      <c r="S55" s="562"/>
      <c r="T55" s="562"/>
      <c r="U55" s="562"/>
      <c r="V55" s="562"/>
      <c r="W55" s="562"/>
      <c r="X55" s="562"/>
      <c r="Y55" s="562"/>
      <c r="Z55" s="562"/>
      <c r="AA55" s="562"/>
      <c r="AB55" s="562"/>
      <c r="AC55" s="562"/>
      <c r="AD55" s="563"/>
      <c r="AE55" s="558" t="str">
        <f>ORC!F66</f>
        <v>M²</v>
      </c>
      <c r="AF55" s="560"/>
      <c r="AG55" s="555">
        <f>ORC!I66</f>
        <v>38.219999999999992</v>
      </c>
      <c r="AH55" s="556"/>
      <c r="AI55" s="557"/>
      <c r="AJ55" s="555" t="str">
        <f>IF(ORC!J66="","",ORC!J66)</f>
        <v/>
      </c>
      <c r="AK55" s="556"/>
      <c r="AL55" s="564"/>
      <c r="AP55" s="565" t="str">
        <f>ORC!A135</f>
        <v>5.1.8.1.14</v>
      </c>
      <c r="AQ55" s="560"/>
      <c r="AR55" s="558">
        <f>ORC!B135</f>
        <v>50905</v>
      </c>
      <c r="AS55" s="559"/>
      <c r="AT55" s="559"/>
      <c r="AU55" s="560"/>
      <c r="AV55" s="558" t="str">
        <f>ORC!C135</f>
        <v>GOINFRA (O.C.)</v>
      </c>
      <c r="AW55" s="559"/>
      <c r="AX55" s="559"/>
      <c r="AY55" s="560"/>
      <c r="AZ55" s="561" t="str">
        <f>ORC!E135</f>
        <v>REATERRO COM APILOAMENTO MECÂNICO (BLOCOS/SAPATAS)</v>
      </c>
      <c r="BA55" s="562"/>
      <c r="BB55" s="562"/>
      <c r="BC55" s="562"/>
      <c r="BD55" s="562"/>
      <c r="BE55" s="562"/>
      <c r="BF55" s="562"/>
      <c r="BG55" s="562"/>
      <c r="BH55" s="562"/>
      <c r="BI55" s="562"/>
      <c r="BJ55" s="562"/>
      <c r="BK55" s="562"/>
      <c r="BL55" s="562"/>
      <c r="BM55" s="562"/>
      <c r="BN55" s="562"/>
      <c r="BO55" s="562"/>
      <c r="BP55" s="562"/>
      <c r="BQ55" s="563"/>
      <c r="BR55" s="558" t="str">
        <f>ORC!F135</f>
        <v>M³</v>
      </c>
      <c r="BS55" s="560"/>
      <c r="BT55" s="555">
        <f>ORC!I135</f>
        <v>5.1574001928893205</v>
      </c>
      <c r="BU55" s="556"/>
      <c r="BV55" s="557"/>
      <c r="BW55" s="555" t="str">
        <f>IF(ORC!J135="","",ORC!J135)</f>
        <v/>
      </c>
      <c r="BX55" s="556"/>
      <c r="BY55" s="564"/>
      <c r="CA55" s="91"/>
    </row>
    <row r="56" spans="1:79" ht="15" customHeight="1">
      <c r="A56" s="90"/>
      <c r="C56" s="565" t="str">
        <f>ORC!A67</f>
        <v>4.4</v>
      </c>
      <c r="D56" s="560"/>
      <c r="E56" s="558">
        <f>ORC!B67</f>
        <v>40815</v>
      </c>
      <c r="F56" s="559"/>
      <c r="G56" s="559"/>
      <c r="H56" s="560"/>
      <c r="I56" s="558" t="str">
        <f>ORC!C67</f>
        <v>GOINFRA</v>
      </c>
      <c r="J56" s="559"/>
      <c r="K56" s="559"/>
      <c r="L56" s="560"/>
      <c r="M56" s="561" t="str">
        <f>ORC!E67</f>
        <v>SINALIZAÇÃO HORIZONTAL COM RESINA ACRÍLICA (0,6 mm)</v>
      </c>
      <c r="N56" s="562"/>
      <c r="O56" s="562"/>
      <c r="P56" s="562"/>
      <c r="Q56" s="562"/>
      <c r="R56" s="562"/>
      <c r="S56" s="562"/>
      <c r="T56" s="562"/>
      <c r="U56" s="562"/>
      <c r="V56" s="562"/>
      <c r="W56" s="562"/>
      <c r="X56" s="562"/>
      <c r="Y56" s="562"/>
      <c r="Z56" s="562"/>
      <c r="AA56" s="562"/>
      <c r="AB56" s="562"/>
      <c r="AC56" s="562"/>
      <c r="AD56" s="563"/>
      <c r="AE56" s="558" t="str">
        <f>ORC!F67</f>
        <v>M²</v>
      </c>
      <c r="AF56" s="560"/>
      <c r="AG56" s="555">
        <f>ORC!I67</f>
        <v>302.74333333333334</v>
      </c>
      <c r="AH56" s="556"/>
      <c r="AI56" s="557"/>
      <c r="AJ56" s="555" t="str">
        <f>IF(ORC!J67="","",ORC!J67)</f>
        <v/>
      </c>
      <c r="AK56" s="556"/>
      <c r="AL56" s="564"/>
      <c r="AP56" s="565" t="str">
        <f>ORC!A136</f>
        <v>5.1.8.1.15</v>
      </c>
      <c r="AQ56" s="560"/>
      <c r="AR56" s="558">
        <f>ORC!B136</f>
        <v>41005</v>
      </c>
      <c r="AS56" s="559"/>
      <c r="AT56" s="559"/>
      <c r="AU56" s="560"/>
      <c r="AV56" s="558" t="str">
        <f>ORC!C136</f>
        <v>GOINFRA (O.C.)</v>
      </c>
      <c r="AW56" s="559"/>
      <c r="AX56" s="559"/>
      <c r="AY56" s="560"/>
      <c r="AZ56" s="561" t="str">
        <f>ORC!E136</f>
        <v>CARGA MECANIZADA</v>
      </c>
      <c r="BA56" s="562"/>
      <c r="BB56" s="562"/>
      <c r="BC56" s="562"/>
      <c r="BD56" s="562"/>
      <c r="BE56" s="562"/>
      <c r="BF56" s="562"/>
      <c r="BG56" s="562"/>
      <c r="BH56" s="562"/>
      <c r="BI56" s="562"/>
      <c r="BJ56" s="562"/>
      <c r="BK56" s="562"/>
      <c r="BL56" s="562"/>
      <c r="BM56" s="562"/>
      <c r="BN56" s="562"/>
      <c r="BO56" s="562"/>
      <c r="BP56" s="562"/>
      <c r="BQ56" s="563"/>
      <c r="BR56" s="558" t="str">
        <f>ORC!F136</f>
        <v>M³</v>
      </c>
      <c r="BS56" s="560"/>
      <c r="BT56" s="555">
        <f>ORC!I136</f>
        <v>1.7258797492438827</v>
      </c>
      <c r="BU56" s="556"/>
      <c r="BV56" s="557"/>
      <c r="BW56" s="555" t="str">
        <f>IF(ORC!J136="","",ORC!J136)</f>
        <v/>
      </c>
      <c r="BX56" s="556"/>
      <c r="BY56" s="564"/>
      <c r="CA56" s="91"/>
    </row>
    <row r="57" spans="1:79" ht="15" customHeight="1">
      <c r="A57" s="90"/>
      <c r="C57" s="619">
        <f>ORC!A69</f>
        <v>5</v>
      </c>
      <c r="D57" s="620"/>
      <c r="E57" s="620">
        <f>ORC!B69</f>
        <v>0</v>
      </c>
      <c r="F57" s="620"/>
      <c r="G57" s="620"/>
      <c r="H57" s="620"/>
      <c r="I57" s="632" t="str">
        <f>ORC!C69</f>
        <v>URBANISMO E PAISAGISMO</v>
      </c>
      <c r="J57" s="633"/>
      <c r="K57" s="633"/>
      <c r="L57" s="633"/>
      <c r="M57" s="633">
        <f>ORC!E69</f>
        <v>0</v>
      </c>
      <c r="N57" s="633"/>
      <c r="O57" s="633"/>
      <c r="P57" s="633"/>
      <c r="Q57" s="633"/>
      <c r="R57" s="633"/>
      <c r="S57" s="633"/>
      <c r="T57" s="633"/>
      <c r="U57" s="633"/>
      <c r="V57" s="633"/>
      <c r="W57" s="633"/>
      <c r="X57" s="633"/>
      <c r="Y57" s="633"/>
      <c r="Z57" s="633"/>
      <c r="AA57" s="633"/>
      <c r="AB57" s="633"/>
      <c r="AC57" s="633"/>
      <c r="AD57" s="633"/>
      <c r="AE57" s="633">
        <f>ORC!F69</f>
        <v>0</v>
      </c>
      <c r="AF57" s="633"/>
      <c r="AG57" s="633">
        <f>ORC!I69</f>
        <v>0</v>
      </c>
      <c r="AH57" s="633"/>
      <c r="AI57" s="633"/>
      <c r="AJ57" s="633" t="str">
        <f>IF(ORC!J69="","",ORC!J69)</f>
        <v/>
      </c>
      <c r="AK57" s="633"/>
      <c r="AL57" s="634"/>
      <c r="AP57" s="565" t="str">
        <f>ORC!A137</f>
        <v>5.1.8.1.16</v>
      </c>
      <c r="AQ57" s="560"/>
      <c r="AR57" s="558">
        <f>ORC!B137</f>
        <v>41006</v>
      </c>
      <c r="AS57" s="559"/>
      <c r="AT57" s="559"/>
      <c r="AU57" s="560"/>
      <c r="AV57" s="558" t="str">
        <f>ORC!C137</f>
        <v>GOINFRA (O.C.)</v>
      </c>
      <c r="AW57" s="559"/>
      <c r="AX57" s="559"/>
      <c r="AY57" s="560"/>
      <c r="AZ57" s="561" t="str">
        <f>ORC!E137</f>
        <v>TRANSPORTE DE MATERIAL ESCAVADO M3.KM</v>
      </c>
      <c r="BA57" s="562"/>
      <c r="BB57" s="562"/>
      <c r="BC57" s="562"/>
      <c r="BD57" s="562"/>
      <c r="BE57" s="562"/>
      <c r="BF57" s="562"/>
      <c r="BG57" s="562"/>
      <c r="BH57" s="562"/>
      <c r="BI57" s="562"/>
      <c r="BJ57" s="562"/>
      <c r="BK57" s="562"/>
      <c r="BL57" s="562"/>
      <c r="BM57" s="562"/>
      <c r="BN57" s="562"/>
      <c r="BO57" s="562"/>
      <c r="BP57" s="562"/>
      <c r="BQ57" s="563"/>
      <c r="BR57" s="558" t="str">
        <f>ORC!F137</f>
        <v xml:space="preserve">m3km  </v>
      </c>
      <c r="BS57" s="560"/>
      <c r="BT57" s="555">
        <f>ORC!I137</f>
        <v>6.7309310220511422</v>
      </c>
      <c r="BU57" s="556"/>
      <c r="BV57" s="557"/>
      <c r="BW57" s="555">
        <f>IF(ORC!J137="","",ORC!J137)</f>
        <v>3.9</v>
      </c>
      <c r="BX57" s="556"/>
      <c r="BY57" s="564"/>
      <c r="CA57" s="91"/>
    </row>
    <row r="58" spans="1:79" ht="15" customHeight="1">
      <c r="A58" s="90"/>
      <c r="C58" s="635" t="str">
        <f>ORC!A70</f>
        <v>5.1</v>
      </c>
      <c r="D58" s="636"/>
      <c r="E58" s="637" t="str">
        <f>ORC!E70</f>
        <v>ESTAR DE CONVIVÊNCIA TIPO "A"</v>
      </c>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t="str">
        <f>IF(ORC!J70="","",ORC!J70)</f>
        <v/>
      </c>
      <c r="AK58" s="638"/>
      <c r="AL58" s="642"/>
      <c r="AP58" s="565" t="str">
        <f>ORC!A138</f>
        <v>5.1.8.1.17</v>
      </c>
      <c r="AQ58" s="560"/>
      <c r="AR58" s="558">
        <f>ORC!B138</f>
        <v>51009</v>
      </c>
      <c r="AS58" s="559"/>
      <c r="AT58" s="559"/>
      <c r="AU58" s="560"/>
      <c r="AV58" s="558" t="str">
        <f>ORC!C138</f>
        <v>GOINFRA (O.C.)</v>
      </c>
      <c r="AW58" s="559"/>
      <c r="AX58" s="559"/>
      <c r="AY58" s="560"/>
      <c r="AZ58" s="561" t="str">
        <f>ORC!E138</f>
        <v>FORMA TABUA PINHO PARA FUNDACOES U=3V - (OBRAS CIVIS)</v>
      </c>
      <c r="BA58" s="562"/>
      <c r="BB58" s="562"/>
      <c r="BC58" s="562"/>
      <c r="BD58" s="562"/>
      <c r="BE58" s="562"/>
      <c r="BF58" s="562"/>
      <c r="BG58" s="562"/>
      <c r="BH58" s="562"/>
      <c r="BI58" s="562"/>
      <c r="BJ58" s="562"/>
      <c r="BK58" s="562"/>
      <c r="BL58" s="562"/>
      <c r="BM58" s="562"/>
      <c r="BN58" s="562"/>
      <c r="BO58" s="562"/>
      <c r="BP58" s="562"/>
      <c r="BQ58" s="563"/>
      <c r="BR58" s="558" t="str">
        <f>ORC!F138</f>
        <v>M²</v>
      </c>
      <c r="BS58" s="560"/>
      <c r="BT58" s="555">
        <f>ORC!I138</f>
        <v>9.4394480000000005</v>
      </c>
      <c r="BU58" s="556"/>
      <c r="BV58" s="557"/>
      <c r="BW58" s="555" t="str">
        <f>IF(ORC!J138="","",ORC!J138)</f>
        <v/>
      </c>
      <c r="BX58" s="556"/>
      <c r="BY58" s="564"/>
      <c r="CA58" s="91"/>
    </row>
    <row r="59" spans="1:79" ht="15" customHeight="1">
      <c r="A59" s="90"/>
      <c r="C59" s="565" t="str">
        <f>ORC!A71</f>
        <v>5.1.1</v>
      </c>
      <c r="D59" s="560"/>
      <c r="E59" s="558"/>
      <c r="F59" s="559"/>
      <c r="G59" s="559"/>
      <c r="H59" s="559"/>
      <c r="I59" s="559"/>
      <c r="J59" s="559"/>
      <c r="K59" s="559"/>
      <c r="L59" s="560"/>
      <c r="M59" s="561" t="str">
        <f>ORC!E71</f>
        <v>PISOS</v>
      </c>
      <c r="N59" s="562"/>
      <c r="O59" s="562"/>
      <c r="P59" s="562"/>
      <c r="Q59" s="562"/>
      <c r="R59" s="562"/>
      <c r="S59" s="562"/>
      <c r="T59" s="562"/>
      <c r="U59" s="562"/>
      <c r="V59" s="562"/>
      <c r="W59" s="562"/>
      <c r="X59" s="562"/>
      <c r="Y59" s="562"/>
      <c r="Z59" s="562"/>
      <c r="AA59" s="562"/>
      <c r="AB59" s="562"/>
      <c r="AC59" s="562"/>
      <c r="AD59" s="562"/>
      <c r="AE59" s="559"/>
      <c r="AF59" s="559"/>
      <c r="AG59" s="556"/>
      <c r="AH59" s="556"/>
      <c r="AI59" s="556"/>
      <c r="AJ59" s="556" t="str">
        <f>IF(ORC!J71="","",ORC!J71)</f>
        <v/>
      </c>
      <c r="AK59" s="556"/>
      <c r="AL59" s="564"/>
      <c r="AP59" s="565" t="str">
        <f>ORC!A139</f>
        <v>5.1.8.1.18</v>
      </c>
      <c r="AQ59" s="560"/>
      <c r="AR59" s="558">
        <f>ORC!B139</f>
        <v>51035</v>
      </c>
      <c r="AS59" s="559"/>
      <c r="AT59" s="559"/>
      <c r="AU59" s="560"/>
      <c r="AV59" s="558" t="str">
        <f>ORC!C139</f>
        <v>GOINFRA (O.C.)</v>
      </c>
      <c r="AW59" s="559"/>
      <c r="AX59" s="559"/>
      <c r="AY59" s="560"/>
      <c r="AZ59" s="561" t="str">
        <f>ORC!E139</f>
        <v>CONCRETO USINADO BOMBEÁVEL FCK=20 MPA (O.C.)</v>
      </c>
      <c r="BA59" s="562"/>
      <c r="BB59" s="562"/>
      <c r="BC59" s="562"/>
      <c r="BD59" s="562"/>
      <c r="BE59" s="562"/>
      <c r="BF59" s="562"/>
      <c r="BG59" s="562"/>
      <c r="BH59" s="562"/>
      <c r="BI59" s="562"/>
      <c r="BJ59" s="562"/>
      <c r="BK59" s="562"/>
      <c r="BL59" s="562"/>
      <c r="BM59" s="562"/>
      <c r="BN59" s="562"/>
      <c r="BO59" s="562"/>
      <c r="BP59" s="562"/>
      <c r="BQ59" s="563"/>
      <c r="BR59" s="558" t="str">
        <f>ORC!F139</f>
        <v>M³</v>
      </c>
      <c r="BS59" s="560"/>
      <c r="BT59" s="555">
        <f>ORC!I139</f>
        <v>1.1747198071106792</v>
      </c>
      <c r="BU59" s="556"/>
      <c r="BV59" s="557"/>
      <c r="BW59" s="555" t="str">
        <f>IF(ORC!J139="","",ORC!J139)</f>
        <v/>
      </c>
      <c r="BX59" s="556"/>
      <c r="BY59" s="564"/>
      <c r="CA59" s="91"/>
    </row>
    <row r="60" spans="1:79" ht="15" customHeight="1">
      <c r="A60" s="90"/>
      <c r="C60" s="565" t="str">
        <f>ORC!A72</f>
        <v>5.1.1.1</v>
      </c>
      <c r="D60" s="560"/>
      <c r="E60" s="558">
        <f>ORC!B72</f>
        <v>220104</v>
      </c>
      <c r="F60" s="559"/>
      <c r="G60" s="559"/>
      <c r="H60" s="560"/>
      <c r="I60" s="558" t="str">
        <f>ORC!C72</f>
        <v>GOINFRA (O.C.)</v>
      </c>
      <c r="J60" s="559"/>
      <c r="K60" s="559"/>
      <c r="L60" s="560"/>
      <c r="M60" s="561" t="str">
        <f>ORC!E72</f>
        <v>PISO EM CONCRETO DESEMPENADO ESPESSURA = 7 CM  1:2,5:3,5</v>
      </c>
      <c r="N60" s="562"/>
      <c r="O60" s="562"/>
      <c r="P60" s="562"/>
      <c r="Q60" s="562"/>
      <c r="R60" s="562"/>
      <c r="S60" s="562"/>
      <c r="T60" s="562"/>
      <c r="U60" s="562"/>
      <c r="V60" s="562"/>
      <c r="W60" s="562"/>
      <c r="X60" s="562"/>
      <c r="Y60" s="562"/>
      <c r="Z60" s="562"/>
      <c r="AA60" s="562"/>
      <c r="AB60" s="562"/>
      <c r="AC60" s="562"/>
      <c r="AD60" s="563"/>
      <c r="AE60" s="558" t="str">
        <f>ORC!F72</f>
        <v>M²</v>
      </c>
      <c r="AF60" s="560"/>
      <c r="AG60" s="555">
        <f>ORC!I72</f>
        <v>851.69830000000002</v>
      </c>
      <c r="AH60" s="556"/>
      <c r="AI60" s="557"/>
      <c r="AJ60" s="555" t="str">
        <f>IF(ORC!J72="","",ORC!J72)</f>
        <v/>
      </c>
      <c r="AK60" s="556"/>
      <c r="AL60" s="564"/>
      <c r="AP60" s="565" t="str">
        <f>ORC!A140</f>
        <v>5.1.8.1.19</v>
      </c>
      <c r="AQ60" s="560"/>
      <c r="AR60" s="558">
        <f>ORC!B140</f>
        <v>51026</v>
      </c>
      <c r="AS60" s="559"/>
      <c r="AT60" s="559"/>
      <c r="AU60" s="560"/>
      <c r="AV60" s="558" t="str">
        <f>ORC!C140</f>
        <v>GOINFRA (O.C.)</v>
      </c>
      <c r="AW60" s="559"/>
      <c r="AX60" s="559"/>
      <c r="AY60" s="560"/>
      <c r="AZ60" s="561" t="str">
        <f>ORC!E140</f>
        <v>LANÇAMENTO/APLICAÇÃO/ADENSAMENTO DE CONCRETO EM FUNDAÇÃO- (O.C.)</v>
      </c>
      <c r="BA60" s="562"/>
      <c r="BB60" s="562"/>
      <c r="BC60" s="562"/>
      <c r="BD60" s="562"/>
      <c r="BE60" s="562"/>
      <c r="BF60" s="562"/>
      <c r="BG60" s="562"/>
      <c r="BH60" s="562"/>
      <c r="BI60" s="562"/>
      <c r="BJ60" s="562"/>
      <c r="BK60" s="562"/>
      <c r="BL60" s="562"/>
      <c r="BM60" s="562"/>
      <c r="BN60" s="562"/>
      <c r="BO60" s="562"/>
      <c r="BP60" s="562"/>
      <c r="BQ60" s="563"/>
      <c r="BR60" s="558" t="str">
        <f>ORC!F140</f>
        <v>M³</v>
      </c>
      <c r="BS60" s="560"/>
      <c r="BT60" s="555">
        <f>ORC!I140</f>
        <v>1.1747198071106792</v>
      </c>
      <c r="BU60" s="556"/>
      <c r="BV60" s="557"/>
      <c r="BW60" s="555" t="str">
        <f>IF(ORC!J140="","",ORC!J140)</f>
        <v/>
      </c>
      <c r="BX60" s="556"/>
      <c r="BY60" s="564"/>
      <c r="CA60" s="91"/>
    </row>
    <row r="61" spans="1:79" ht="15" customHeight="1">
      <c r="A61" s="90"/>
      <c r="C61" s="565" t="str">
        <f>ORC!A73</f>
        <v>5.1.1.2</v>
      </c>
      <c r="D61" s="560"/>
      <c r="E61" s="558">
        <f>ORC!B73</f>
        <v>93680</v>
      </c>
      <c r="F61" s="559"/>
      <c r="G61" s="559"/>
      <c r="H61" s="560"/>
      <c r="I61" s="558" t="str">
        <f>ORC!C73</f>
        <v>SINAPI</v>
      </c>
      <c r="J61" s="559"/>
      <c r="K61" s="559"/>
      <c r="L61" s="560"/>
      <c r="M61" s="561" t="str">
        <f>ORC!E73</f>
        <v>EXECUÇÃO DE PAVIMENTO EM PISO INTERTRAVADO, COM BLOCO RETANGULAR COLORIDO DE 20 X 10 CM, ESPESSURA 6 CM. AF_10/2022</v>
      </c>
      <c r="N61" s="562"/>
      <c r="O61" s="562"/>
      <c r="P61" s="562"/>
      <c r="Q61" s="562"/>
      <c r="R61" s="562"/>
      <c r="S61" s="562"/>
      <c r="T61" s="562"/>
      <c r="U61" s="562"/>
      <c r="V61" s="562"/>
      <c r="W61" s="562"/>
      <c r="X61" s="562"/>
      <c r="Y61" s="562"/>
      <c r="Z61" s="562"/>
      <c r="AA61" s="562"/>
      <c r="AB61" s="562"/>
      <c r="AC61" s="562"/>
      <c r="AD61" s="563"/>
      <c r="AE61" s="558" t="str">
        <f>ORC!F73</f>
        <v>M²</v>
      </c>
      <c r="AF61" s="560"/>
      <c r="AG61" s="555">
        <f>ORC!I73</f>
        <v>278.35930000000002</v>
      </c>
      <c r="AH61" s="556"/>
      <c r="AI61" s="557"/>
      <c r="AJ61" s="555" t="str">
        <f>IF(ORC!J73="","",ORC!J73)</f>
        <v/>
      </c>
      <c r="AK61" s="556"/>
      <c r="AL61" s="564"/>
      <c r="AP61" s="565" t="str">
        <f>ORC!A141</f>
        <v>5.1.8.1.20</v>
      </c>
      <c r="AQ61" s="560"/>
      <c r="AR61" s="558">
        <f>ORC!B141</f>
        <v>51024</v>
      </c>
      <c r="AS61" s="559"/>
      <c r="AT61" s="559"/>
      <c r="AU61" s="560"/>
      <c r="AV61" s="558" t="str">
        <f>ORC!C141</f>
        <v>GOINFRA (O.C.)</v>
      </c>
      <c r="AW61" s="559"/>
      <c r="AX61" s="559"/>
      <c r="AY61" s="560"/>
      <c r="AZ61" s="561" t="str">
        <f>ORC!E141</f>
        <v>PREPARO COM BETONEIRA E TRANSPORTE MANUAL DE CONCRETO PARA LASTRO  - (O.C.)</v>
      </c>
      <c r="BA61" s="562"/>
      <c r="BB61" s="562"/>
      <c r="BC61" s="562"/>
      <c r="BD61" s="562"/>
      <c r="BE61" s="562"/>
      <c r="BF61" s="562"/>
      <c r="BG61" s="562"/>
      <c r="BH61" s="562"/>
      <c r="BI61" s="562"/>
      <c r="BJ61" s="562"/>
      <c r="BK61" s="562"/>
      <c r="BL61" s="562"/>
      <c r="BM61" s="562"/>
      <c r="BN61" s="562"/>
      <c r="BO61" s="562"/>
      <c r="BP61" s="562"/>
      <c r="BQ61" s="563"/>
      <c r="BR61" s="558" t="str">
        <f>ORC!F141</f>
        <v>M³</v>
      </c>
      <c r="BS61" s="560"/>
      <c r="BT61" s="555">
        <f>ORC!I141</f>
        <v>0.32425000000000004</v>
      </c>
      <c r="BU61" s="556"/>
      <c r="BV61" s="557"/>
      <c r="BW61" s="555" t="str">
        <f>IF(ORC!J141="","",ORC!J141)</f>
        <v/>
      </c>
      <c r="BX61" s="556"/>
      <c r="BY61" s="564"/>
      <c r="CA61" s="91"/>
    </row>
    <row r="62" spans="1:79" ht="15" customHeight="1">
      <c r="A62" s="90"/>
      <c r="C62" s="565" t="str">
        <f>ORC!A74</f>
        <v>5.1.1.3</v>
      </c>
      <c r="D62" s="560"/>
      <c r="E62" s="558">
        <f>ORC!B74</f>
        <v>94267</v>
      </c>
      <c r="F62" s="559"/>
      <c r="G62" s="559"/>
      <c r="H62" s="560"/>
      <c r="I62" s="558" t="str">
        <f>ORC!C74</f>
        <v>SINAPI</v>
      </c>
      <c r="J62" s="559"/>
      <c r="K62" s="559"/>
      <c r="L62" s="560"/>
      <c r="M62" s="561" t="str">
        <f>ORC!E74</f>
        <v>GUIA (MEIO-FIO) E SARJETA CONJUGADOS DE CONCRETO, MOLDADA  IN LOCO  EM TRECHO RETO COM EXTRUSORA, 45 CM BASE (15 CM BASE DA GUIA + 30 CM BASE DA SARJETA) X 22 CM ALTURA. AF_06/2016</v>
      </c>
      <c r="N62" s="562"/>
      <c r="O62" s="562"/>
      <c r="P62" s="562"/>
      <c r="Q62" s="562"/>
      <c r="R62" s="562"/>
      <c r="S62" s="562"/>
      <c r="T62" s="562"/>
      <c r="U62" s="562"/>
      <c r="V62" s="562"/>
      <c r="W62" s="562"/>
      <c r="X62" s="562"/>
      <c r="Y62" s="562"/>
      <c r="Z62" s="562"/>
      <c r="AA62" s="562"/>
      <c r="AB62" s="562"/>
      <c r="AC62" s="562"/>
      <c r="AD62" s="563"/>
      <c r="AE62" s="558" t="str">
        <f>ORC!F74</f>
        <v>M</v>
      </c>
      <c r="AF62" s="560"/>
      <c r="AG62" s="555">
        <f>ORC!I74</f>
        <v>37.9193</v>
      </c>
      <c r="AH62" s="556"/>
      <c r="AI62" s="557"/>
      <c r="AJ62" s="555" t="str">
        <f>IF(ORC!J74="","",ORC!J74)</f>
        <v/>
      </c>
      <c r="AK62" s="556"/>
      <c r="AL62" s="564"/>
      <c r="AP62" s="565" t="str">
        <f>ORC!A142</f>
        <v>5.1.8.1.21</v>
      </c>
      <c r="AQ62" s="560"/>
      <c r="AR62" s="558">
        <f>ORC!B142</f>
        <v>52004</v>
      </c>
      <c r="AS62" s="559"/>
      <c r="AT62" s="559"/>
      <c r="AU62" s="560"/>
      <c r="AV62" s="558" t="str">
        <f>ORC!C142</f>
        <v>GOINFRA (O.C.)</v>
      </c>
      <c r="AW62" s="559"/>
      <c r="AX62" s="559"/>
      <c r="AY62" s="560"/>
      <c r="AZ62" s="561" t="str">
        <f>ORC!E142</f>
        <v>ACO CA 50-A - 8,0 MM (5/16") - (OBRAS CIVIS)</v>
      </c>
      <c r="BA62" s="562"/>
      <c r="BB62" s="562"/>
      <c r="BC62" s="562"/>
      <c r="BD62" s="562"/>
      <c r="BE62" s="562"/>
      <c r="BF62" s="562"/>
      <c r="BG62" s="562"/>
      <c r="BH62" s="562"/>
      <c r="BI62" s="562"/>
      <c r="BJ62" s="562"/>
      <c r="BK62" s="562"/>
      <c r="BL62" s="562"/>
      <c r="BM62" s="562"/>
      <c r="BN62" s="562"/>
      <c r="BO62" s="562"/>
      <c r="BP62" s="562"/>
      <c r="BQ62" s="563"/>
      <c r="BR62" s="558" t="str">
        <f>ORC!F142</f>
        <v>KG</v>
      </c>
      <c r="BS62" s="560"/>
      <c r="BT62" s="555">
        <f>ORC!I142</f>
        <v>36.270053600000004</v>
      </c>
      <c r="BU62" s="556"/>
      <c r="BV62" s="557"/>
      <c r="BW62" s="555" t="str">
        <f>IF(ORC!J142="","",ORC!J142)</f>
        <v/>
      </c>
      <c r="BX62" s="556"/>
      <c r="BY62" s="564"/>
      <c r="CA62" s="91"/>
    </row>
    <row r="63" spans="1:79" ht="15" customHeight="1">
      <c r="A63" s="90"/>
      <c r="C63" s="565" t="str">
        <f>ORC!A75</f>
        <v>5.1.1.4</v>
      </c>
      <c r="D63" s="560"/>
      <c r="E63" s="558">
        <f>ORC!B75</f>
        <v>94268</v>
      </c>
      <c r="F63" s="559"/>
      <c r="G63" s="559"/>
      <c r="H63" s="560"/>
      <c r="I63" s="558" t="str">
        <f>ORC!C75</f>
        <v>SINAPI</v>
      </c>
      <c r="J63" s="559"/>
      <c r="K63" s="559"/>
      <c r="L63" s="560"/>
      <c r="M63" s="561" t="str">
        <f>ORC!E75</f>
        <v>GUIA (MEIO-FIO) E SARJETA CONJUGADOS DE CONCRETO, MOLDADA  IN LOCO  EM TRECHO CURVO COM EXTRUSORA, 45 CM BASE (15 CM BASE DA GUIA + 30 CM BASE DA SARJETA) X 22 CM ALTURA. AF_06/2016</v>
      </c>
      <c r="N63" s="562"/>
      <c r="O63" s="562"/>
      <c r="P63" s="562"/>
      <c r="Q63" s="562"/>
      <c r="R63" s="562"/>
      <c r="S63" s="562"/>
      <c r="T63" s="562"/>
      <c r="U63" s="562"/>
      <c r="V63" s="562"/>
      <c r="W63" s="562"/>
      <c r="X63" s="562"/>
      <c r="Y63" s="562"/>
      <c r="Z63" s="562"/>
      <c r="AA63" s="562"/>
      <c r="AB63" s="562"/>
      <c r="AC63" s="562"/>
      <c r="AD63" s="563"/>
      <c r="AE63" s="558" t="str">
        <f>ORC!F75</f>
        <v>M</v>
      </c>
      <c r="AF63" s="560"/>
      <c r="AG63" s="555">
        <f>ORC!I75</f>
        <v>2.9975000000000001</v>
      </c>
      <c r="AH63" s="556"/>
      <c r="AI63" s="557"/>
      <c r="AJ63" s="555" t="str">
        <f>IF(ORC!J75="","",ORC!J75)</f>
        <v/>
      </c>
      <c r="AK63" s="556"/>
      <c r="AL63" s="564"/>
      <c r="AP63" s="565"/>
      <c r="AQ63" s="560"/>
      <c r="AR63" s="558"/>
      <c r="AS63" s="559"/>
      <c r="AT63" s="559"/>
      <c r="AU63" s="560"/>
      <c r="AV63" s="558"/>
      <c r="AW63" s="559"/>
      <c r="AX63" s="559"/>
      <c r="AY63" s="560"/>
      <c r="AZ63" s="561" t="str">
        <f>ORC!E143</f>
        <v>Vigas Baldrames</v>
      </c>
      <c r="BA63" s="562"/>
      <c r="BB63" s="562"/>
      <c r="BC63" s="562"/>
      <c r="BD63" s="562"/>
      <c r="BE63" s="562"/>
      <c r="BF63" s="562"/>
      <c r="BG63" s="562"/>
      <c r="BH63" s="562"/>
      <c r="BI63" s="562"/>
      <c r="BJ63" s="562"/>
      <c r="BK63" s="562"/>
      <c r="BL63" s="562"/>
      <c r="BM63" s="562"/>
      <c r="BN63" s="562"/>
      <c r="BO63" s="562"/>
      <c r="BP63" s="562"/>
      <c r="BQ63" s="562"/>
      <c r="BR63" s="559"/>
      <c r="BS63" s="559"/>
      <c r="BT63" s="556"/>
      <c r="BU63" s="556"/>
      <c r="BV63" s="556"/>
      <c r="BW63" s="556"/>
      <c r="BX63" s="556"/>
      <c r="BY63" s="564"/>
      <c r="CA63" s="91"/>
    </row>
    <row r="64" spans="1:79" ht="15" customHeight="1">
      <c r="A64" s="90"/>
      <c r="C64" s="565" t="str">
        <f>ORC!A76</f>
        <v>5.1.1.5</v>
      </c>
      <c r="D64" s="560"/>
      <c r="E64" s="558">
        <f>ORC!B76</f>
        <v>94263</v>
      </c>
      <c r="F64" s="559"/>
      <c r="G64" s="559"/>
      <c r="H64" s="560"/>
      <c r="I64" s="558" t="str">
        <f>ORC!C76</f>
        <v>SINAPI</v>
      </c>
      <c r="J64" s="559"/>
      <c r="K64" s="559"/>
      <c r="L64" s="560"/>
      <c r="M64" s="561" t="str">
        <f>ORC!E76</f>
        <v>GUIA (MEIO-FIO) CONCRETO, MOLDADA  IN LOCO  EM TRECHO RETO COM EXTRUSORA, 13 CM BASE X 22 CM ALTURA. AF_06/2016</v>
      </c>
      <c r="N64" s="562"/>
      <c r="O64" s="562"/>
      <c r="P64" s="562"/>
      <c r="Q64" s="562"/>
      <c r="R64" s="562"/>
      <c r="S64" s="562"/>
      <c r="T64" s="562"/>
      <c r="U64" s="562"/>
      <c r="V64" s="562"/>
      <c r="W64" s="562"/>
      <c r="X64" s="562"/>
      <c r="Y64" s="562"/>
      <c r="Z64" s="562"/>
      <c r="AA64" s="562"/>
      <c r="AB64" s="562"/>
      <c r="AC64" s="562"/>
      <c r="AD64" s="563"/>
      <c r="AE64" s="558" t="str">
        <f>ORC!F76</f>
        <v>M</v>
      </c>
      <c r="AF64" s="560"/>
      <c r="AG64" s="555">
        <f>ORC!I76</f>
        <v>27.102600000000002</v>
      </c>
      <c r="AH64" s="556"/>
      <c r="AI64" s="557"/>
      <c r="AJ64" s="555" t="str">
        <f>IF(ORC!J76="","",ORC!J76)</f>
        <v/>
      </c>
      <c r="AK64" s="556"/>
      <c r="AL64" s="564"/>
      <c r="AP64" s="565" t="str">
        <f>ORC!A144</f>
        <v>5.1.8.1.22</v>
      </c>
      <c r="AQ64" s="560"/>
      <c r="AR64" s="558">
        <f>ORC!B144</f>
        <v>50901</v>
      </c>
      <c r="AS64" s="559"/>
      <c r="AT64" s="559"/>
      <c r="AU64" s="560"/>
      <c r="AV64" s="558" t="str">
        <f>ORC!C144</f>
        <v>GOINFRA (O.C.)</v>
      </c>
      <c r="AW64" s="559"/>
      <c r="AX64" s="559"/>
      <c r="AY64" s="560"/>
      <c r="AZ64" s="561" t="str">
        <f>ORC!E144</f>
        <v>ESCAVACAO MANUAL DE VALAS (SAPATAS/BLOCOS)</v>
      </c>
      <c r="BA64" s="562"/>
      <c r="BB64" s="562"/>
      <c r="BC64" s="562"/>
      <c r="BD64" s="562"/>
      <c r="BE64" s="562"/>
      <c r="BF64" s="562"/>
      <c r="BG64" s="562"/>
      <c r="BH64" s="562"/>
      <c r="BI64" s="562"/>
      <c r="BJ64" s="562"/>
      <c r="BK64" s="562"/>
      <c r="BL64" s="562"/>
      <c r="BM64" s="562"/>
      <c r="BN64" s="562"/>
      <c r="BO64" s="562"/>
      <c r="BP64" s="562"/>
      <c r="BQ64" s="563"/>
      <c r="BR64" s="558" t="str">
        <f>ORC!F144</f>
        <v>M³</v>
      </c>
      <c r="BS64" s="560"/>
      <c r="BT64" s="555">
        <f>ORC!I144</f>
        <v>0.84428400000000003</v>
      </c>
      <c r="BU64" s="556"/>
      <c r="BV64" s="557"/>
      <c r="BW64" s="555" t="str">
        <f>IF(ORC!J144="","",ORC!J144)</f>
        <v/>
      </c>
      <c r="BX64" s="556"/>
      <c r="BY64" s="564"/>
      <c r="CA64" s="91"/>
    </row>
    <row r="65" spans="1:79" ht="15" customHeight="1">
      <c r="A65" s="90"/>
      <c r="C65" s="565" t="str">
        <f>ORC!A77</f>
        <v>5.1.1.6</v>
      </c>
      <c r="D65" s="560"/>
      <c r="E65" s="558">
        <f>ORC!B77</f>
        <v>94264</v>
      </c>
      <c r="F65" s="559"/>
      <c r="G65" s="559"/>
      <c r="H65" s="560"/>
      <c r="I65" s="558" t="str">
        <f>ORC!C77</f>
        <v>SINAPI</v>
      </c>
      <c r="J65" s="559"/>
      <c r="K65" s="559"/>
      <c r="L65" s="560"/>
      <c r="M65" s="561" t="str">
        <f>ORC!E77</f>
        <v>GUIA (MEIO-FIO) CONCRETO, MOLDADA  IN LOCO  EM TRECHO CURVO COM EXTRUSORA, 13 CM BASE X 22 CM ALTURA. AF_06/2016</v>
      </c>
      <c r="N65" s="562"/>
      <c r="O65" s="562"/>
      <c r="P65" s="562"/>
      <c r="Q65" s="562"/>
      <c r="R65" s="562"/>
      <c r="S65" s="562"/>
      <c r="T65" s="562"/>
      <c r="U65" s="562"/>
      <c r="V65" s="562"/>
      <c r="W65" s="562"/>
      <c r="X65" s="562"/>
      <c r="Y65" s="562"/>
      <c r="Z65" s="562"/>
      <c r="AA65" s="562"/>
      <c r="AB65" s="562"/>
      <c r="AC65" s="562"/>
      <c r="AD65" s="563"/>
      <c r="AE65" s="558" t="str">
        <f>ORC!F77</f>
        <v>M</v>
      </c>
      <c r="AF65" s="560"/>
      <c r="AG65" s="555">
        <f>ORC!I77</f>
        <v>11.8813</v>
      </c>
      <c r="AH65" s="556"/>
      <c r="AI65" s="557"/>
      <c r="AJ65" s="555" t="str">
        <f>IF(ORC!J77="","",ORC!J77)</f>
        <v/>
      </c>
      <c r="AK65" s="556"/>
      <c r="AL65" s="564"/>
      <c r="AP65" s="565" t="str">
        <f>ORC!A145</f>
        <v>5.1.8.1.23</v>
      </c>
      <c r="AQ65" s="560"/>
      <c r="AR65" s="558">
        <f>ORC!B145</f>
        <v>41005</v>
      </c>
      <c r="AS65" s="559"/>
      <c r="AT65" s="559"/>
      <c r="AU65" s="560"/>
      <c r="AV65" s="558" t="str">
        <f>ORC!C145</f>
        <v>GOINFRA (O.C.)</v>
      </c>
      <c r="AW65" s="559"/>
      <c r="AX65" s="559"/>
      <c r="AY65" s="560"/>
      <c r="AZ65" s="561" t="str">
        <f>ORC!E145</f>
        <v>CARGA MECANIZADA</v>
      </c>
      <c r="BA65" s="562"/>
      <c r="BB65" s="562"/>
      <c r="BC65" s="562"/>
      <c r="BD65" s="562"/>
      <c r="BE65" s="562"/>
      <c r="BF65" s="562"/>
      <c r="BG65" s="562"/>
      <c r="BH65" s="562"/>
      <c r="BI65" s="562"/>
      <c r="BJ65" s="562"/>
      <c r="BK65" s="562"/>
      <c r="BL65" s="562"/>
      <c r="BM65" s="562"/>
      <c r="BN65" s="562"/>
      <c r="BO65" s="562"/>
      <c r="BP65" s="562"/>
      <c r="BQ65" s="563"/>
      <c r="BR65" s="558" t="str">
        <f>ORC!F145</f>
        <v>M³</v>
      </c>
      <c r="BS65" s="560"/>
      <c r="BT65" s="555">
        <f>ORC!I145</f>
        <v>1.0975692000000001</v>
      </c>
      <c r="BU65" s="556"/>
      <c r="BV65" s="557"/>
      <c r="BW65" s="555" t="str">
        <f>IF(ORC!J145="","",ORC!J145)</f>
        <v/>
      </c>
      <c r="BX65" s="556"/>
      <c r="BY65" s="564"/>
      <c r="CA65" s="91"/>
    </row>
    <row r="66" spans="1:79" ht="15" customHeight="1">
      <c r="A66" s="90"/>
      <c r="C66" s="565" t="str">
        <f>ORC!A78</f>
        <v>5.1.1.7</v>
      </c>
      <c r="D66" s="560"/>
      <c r="E66" s="558">
        <f>ORC!B78</f>
        <v>94279</v>
      </c>
      <c r="F66" s="559"/>
      <c r="G66" s="559"/>
      <c r="H66" s="560"/>
      <c r="I66" s="558" t="str">
        <f>ORC!C78</f>
        <v>SINAPI</v>
      </c>
      <c r="J66" s="559"/>
      <c r="K66" s="559"/>
      <c r="L66" s="560"/>
      <c r="M66" s="561" t="str">
        <f>ORC!E78</f>
        <v>ASSENTAMENTO DE GUIA (MEIO-FIO) EM TRECHO RETO, CONFECCIONADA EM CONCRETO PRÉ-FABRICADO, DIMENSÕES 39X6,5X6,5X19 CM (COMPRIMENTO X BASE INFERIOR X BASE SUPERIOR X ALTURA), PARA DELIMITAÇÃO DE JARDINS, PRAÇAS OU PASSEIOS. AF_05/2016</v>
      </c>
      <c r="N66" s="562"/>
      <c r="O66" s="562"/>
      <c r="P66" s="562"/>
      <c r="Q66" s="562"/>
      <c r="R66" s="562"/>
      <c r="S66" s="562"/>
      <c r="T66" s="562"/>
      <c r="U66" s="562"/>
      <c r="V66" s="562"/>
      <c r="W66" s="562"/>
      <c r="X66" s="562"/>
      <c r="Y66" s="562"/>
      <c r="Z66" s="562"/>
      <c r="AA66" s="562"/>
      <c r="AB66" s="562"/>
      <c r="AC66" s="562"/>
      <c r="AD66" s="563"/>
      <c r="AE66" s="558" t="str">
        <f>ORC!F78</f>
        <v>M</v>
      </c>
      <c r="AF66" s="560"/>
      <c r="AG66" s="555">
        <f>ORC!I78</f>
        <v>31.768899999999999</v>
      </c>
      <c r="AH66" s="556"/>
      <c r="AI66" s="557"/>
      <c r="AJ66" s="555" t="str">
        <f>IF(ORC!J78="","",ORC!J78)</f>
        <v/>
      </c>
      <c r="AK66" s="556"/>
      <c r="AL66" s="564"/>
      <c r="AP66" s="565" t="str">
        <f>ORC!A146</f>
        <v>5.1.8.1.24</v>
      </c>
      <c r="AQ66" s="560"/>
      <c r="AR66" s="558">
        <f>ORC!B146</f>
        <v>41006</v>
      </c>
      <c r="AS66" s="559"/>
      <c r="AT66" s="559"/>
      <c r="AU66" s="560"/>
      <c r="AV66" s="558" t="str">
        <f>ORC!C146</f>
        <v>GOINFRA (O.C.)</v>
      </c>
      <c r="AW66" s="559"/>
      <c r="AX66" s="559"/>
      <c r="AY66" s="560"/>
      <c r="AZ66" s="561" t="str">
        <f>ORC!E146</f>
        <v>TRANSPORTE DE MATERIAL ESCAVADO M3.KM</v>
      </c>
      <c r="BA66" s="562"/>
      <c r="BB66" s="562"/>
      <c r="BC66" s="562"/>
      <c r="BD66" s="562"/>
      <c r="BE66" s="562"/>
      <c r="BF66" s="562"/>
      <c r="BG66" s="562"/>
      <c r="BH66" s="562"/>
      <c r="BI66" s="562"/>
      <c r="BJ66" s="562"/>
      <c r="BK66" s="562"/>
      <c r="BL66" s="562"/>
      <c r="BM66" s="562"/>
      <c r="BN66" s="562"/>
      <c r="BO66" s="562"/>
      <c r="BP66" s="562"/>
      <c r="BQ66" s="563"/>
      <c r="BR66" s="558" t="str">
        <f>ORC!F146</f>
        <v xml:space="preserve">m3km  </v>
      </c>
      <c r="BS66" s="560"/>
      <c r="BT66" s="555">
        <f>ORC!I146</f>
        <v>4.2805198800000008</v>
      </c>
      <c r="BU66" s="556"/>
      <c r="BV66" s="557"/>
      <c r="BW66" s="555">
        <f>IF(ORC!J146="","",ORC!J146)</f>
        <v>3.9</v>
      </c>
      <c r="BX66" s="556"/>
      <c r="BY66" s="564"/>
      <c r="CA66" s="91"/>
    </row>
    <row r="67" spans="1:79" ht="15" customHeight="1">
      <c r="A67" s="90"/>
      <c r="C67" s="565" t="str">
        <f>ORC!A79</f>
        <v>5.1.2</v>
      </c>
      <c r="D67" s="560"/>
      <c r="E67" s="558"/>
      <c r="F67" s="559"/>
      <c r="G67" s="559"/>
      <c r="H67" s="559"/>
      <c r="I67" s="559"/>
      <c r="J67" s="559"/>
      <c r="K67" s="559"/>
      <c r="L67" s="560"/>
      <c r="M67" s="561" t="str">
        <f>ORC!E79</f>
        <v>PAISAGISMO</v>
      </c>
      <c r="N67" s="562"/>
      <c r="O67" s="562"/>
      <c r="P67" s="562"/>
      <c r="Q67" s="562"/>
      <c r="R67" s="562"/>
      <c r="S67" s="562"/>
      <c r="T67" s="562"/>
      <c r="U67" s="562"/>
      <c r="V67" s="562"/>
      <c r="W67" s="562"/>
      <c r="X67" s="562"/>
      <c r="Y67" s="562"/>
      <c r="Z67" s="562"/>
      <c r="AA67" s="562"/>
      <c r="AB67" s="562"/>
      <c r="AC67" s="562"/>
      <c r="AD67" s="562"/>
      <c r="AE67" s="559"/>
      <c r="AF67" s="559"/>
      <c r="AG67" s="556"/>
      <c r="AH67" s="556"/>
      <c r="AI67" s="556"/>
      <c r="AJ67" s="556"/>
      <c r="AK67" s="556"/>
      <c r="AL67" s="564"/>
      <c r="AP67" s="565" t="str">
        <f>ORC!A147</f>
        <v>5.1.8.1.25</v>
      </c>
      <c r="AQ67" s="560"/>
      <c r="AR67" s="558">
        <f>ORC!B147</f>
        <v>51009</v>
      </c>
      <c r="AS67" s="559"/>
      <c r="AT67" s="559"/>
      <c r="AU67" s="560"/>
      <c r="AV67" s="558" t="str">
        <f>ORC!C147</f>
        <v>GOINFRA (O.C.)</v>
      </c>
      <c r="AW67" s="559"/>
      <c r="AX67" s="559"/>
      <c r="AY67" s="560"/>
      <c r="AZ67" s="561" t="str">
        <f>ORC!E147</f>
        <v>FORMA TABUA PINHO PARA FUNDACOES U=3V - (OBRAS CIVIS)</v>
      </c>
      <c r="BA67" s="562"/>
      <c r="BB67" s="562"/>
      <c r="BC67" s="562"/>
      <c r="BD67" s="562"/>
      <c r="BE67" s="562"/>
      <c r="BF67" s="562"/>
      <c r="BG67" s="562"/>
      <c r="BH67" s="562"/>
      <c r="BI67" s="562"/>
      <c r="BJ67" s="562"/>
      <c r="BK67" s="562"/>
      <c r="BL67" s="562"/>
      <c r="BM67" s="562"/>
      <c r="BN67" s="562"/>
      <c r="BO67" s="562"/>
      <c r="BP67" s="562"/>
      <c r="BQ67" s="563"/>
      <c r="BR67" s="558" t="str">
        <f>ORC!F147</f>
        <v>M²</v>
      </c>
      <c r="BS67" s="560"/>
      <c r="BT67" s="555">
        <f>ORC!I147</f>
        <v>12.061199999999999</v>
      </c>
      <c r="BU67" s="556"/>
      <c r="BV67" s="557"/>
      <c r="BW67" s="555" t="str">
        <f>IF(ORC!J147="","",ORC!J147)</f>
        <v/>
      </c>
      <c r="BX67" s="556"/>
      <c r="BY67" s="564"/>
      <c r="CA67" s="91"/>
    </row>
    <row r="68" spans="1:79" ht="15" customHeight="1">
      <c r="A68" s="90"/>
      <c r="C68" s="565" t="str">
        <f>ORC!A80</f>
        <v>5.1.2.1</v>
      </c>
      <c r="D68" s="560"/>
      <c r="E68" s="558">
        <f>ORC!B80</f>
        <v>270210</v>
      </c>
      <c r="F68" s="559"/>
      <c r="G68" s="559"/>
      <c r="H68" s="560"/>
      <c r="I68" s="558" t="str">
        <f>ORC!C80</f>
        <v>GOINFRA (O.C.)</v>
      </c>
      <c r="J68" s="559"/>
      <c r="K68" s="559"/>
      <c r="L68" s="560"/>
      <c r="M68" s="561" t="str">
        <f>ORC!E80</f>
        <v>PLANTIO GRAMA ESMERALDA PLACA C/ M.O. IRRIG., ADUBO,TERRA VEGETAL (O.C.) A&lt;11.000,00M2</v>
      </c>
      <c r="N68" s="562"/>
      <c r="O68" s="562"/>
      <c r="P68" s="562"/>
      <c r="Q68" s="562"/>
      <c r="R68" s="562"/>
      <c r="S68" s="562"/>
      <c r="T68" s="562"/>
      <c r="U68" s="562"/>
      <c r="V68" s="562"/>
      <c r="W68" s="562"/>
      <c r="X68" s="562"/>
      <c r="Y68" s="562"/>
      <c r="Z68" s="562"/>
      <c r="AA68" s="562"/>
      <c r="AB68" s="562"/>
      <c r="AC68" s="562"/>
      <c r="AD68" s="563"/>
      <c r="AE68" s="558" t="str">
        <f>ORC!F80</f>
        <v>M²</v>
      </c>
      <c r="AF68" s="560"/>
      <c r="AG68" s="555">
        <f>ORC!I80</f>
        <v>383.50689999999997</v>
      </c>
      <c r="AH68" s="556"/>
      <c r="AI68" s="557"/>
      <c r="AJ68" s="555" t="str">
        <f>IF(ORC!J80="","",ORC!J80)</f>
        <v/>
      </c>
      <c r="AK68" s="556"/>
      <c r="AL68" s="564"/>
      <c r="AP68" s="565" t="str">
        <f>ORC!A148</f>
        <v>5.1.8.1.26</v>
      </c>
      <c r="AQ68" s="560"/>
      <c r="AR68" s="558">
        <f>ORC!B148</f>
        <v>51035</v>
      </c>
      <c r="AS68" s="559"/>
      <c r="AT68" s="559"/>
      <c r="AU68" s="560"/>
      <c r="AV68" s="558" t="str">
        <f>ORC!C148</f>
        <v>GOINFRA (O.C.)</v>
      </c>
      <c r="AW68" s="559"/>
      <c r="AX68" s="559"/>
      <c r="AY68" s="560"/>
      <c r="AZ68" s="561" t="str">
        <f>ORC!E148</f>
        <v>CONCRETO USINADO BOMBEÁVEL FCK=20 MPA (O.C.)</v>
      </c>
      <c r="BA68" s="562"/>
      <c r="BB68" s="562"/>
      <c r="BC68" s="562"/>
      <c r="BD68" s="562"/>
      <c r="BE68" s="562"/>
      <c r="BF68" s="562"/>
      <c r="BG68" s="562"/>
      <c r="BH68" s="562"/>
      <c r="BI68" s="562"/>
      <c r="BJ68" s="562"/>
      <c r="BK68" s="562"/>
      <c r="BL68" s="562"/>
      <c r="BM68" s="562"/>
      <c r="BN68" s="562"/>
      <c r="BO68" s="562"/>
      <c r="BP68" s="562"/>
      <c r="BQ68" s="563"/>
      <c r="BR68" s="558" t="str">
        <f>ORC!F148</f>
        <v>M³</v>
      </c>
      <c r="BS68" s="560"/>
      <c r="BT68" s="555">
        <f>ORC!I148</f>
        <v>0.84428400000000003</v>
      </c>
      <c r="BU68" s="556"/>
      <c r="BV68" s="557"/>
      <c r="BW68" s="555" t="str">
        <f>IF(ORC!J148="","",ORC!J148)</f>
        <v/>
      </c>
      <c r="BX68" s="556"/>
      <c r="BY68" s="564"/>
      <c r="CA68" s="91"/>
    </row>
    <row r="69" spans="1:79" ht="15" customHeight="1">
      <c r="A69" s="90"/>
      <c r="C69" s="565" t="str">
        <f>ORC!A81</f>
        <v>5.1.2.2</v>
      </c>
      <c r="D69" s="560"/>
      <c r="E69" s="558">
        <f>ORC!B81</f>
        <v>98510</v>
      </c>
      <c r="F69" s="559"/>
      <c r="G69" s="559"/>
      <c r="H69" s="560"/>
      <c r="I69" s="558" t="str">
        <f>ORC!C81</f>
        <v>SINAPI</v>
      </c>
      <c r="J69" s="559"/>
      <c r="K69" s="559"/>
      <c r="L69" s="560"/>
      <c r="M69" s="561" t="str">
        <f>ORC!E81</f>
        <v>PLANTIO DE ÁRVORE ORNAMENTAL COM ALTURA DE MUDA MENOR OU IGUAL A 2,00 M. AF_05/2018</v>
      </c>
      <c r="N69" s="562"/>
      <c r="O69" s="562"/>
      <c r="P69" s="562"/>
      <c r="Q69" s="562"/>
      <c r="R69" s="562"/>
      <c r="S69" s="562"/>
      <c r="T69" s="562"/>
      <c r="U69" s="562"/>
      <c r="V69" s="562"/>
      <c r="W69" s="562"/>
      <c r="X69" s="562"/>
      <c r="Y69" s="562"/>
      <c r="Z69" s="562"/>
      <c r="AA69" s="562"/>
      <c r="AB69" s="562"/>
      <c r="AC69" s="562"/>
      <c r="AD69" s="563"/>
      <c r="AE69" s="558" t="str">
        <f>ORC!F81</f>
        <v>UND</v>
      </c>
      <c r="AF69" s="560"/>
      <c r="AG69" s="555">
        <f>ORC!I81</f>
        <v>23</v>
      </c>
      <c r="AH69" s="556"/>
      <c r="AI69" s="557"/>
      <c r="AJ69" s="555" t="str">
        <f>IF(ORC!J81="","",ORC!J81)</f>
        <v/>
      </c>
      <c r="AK69" s="556"/>
      <c r="AL69" s="564"/>
      <c r="AP69" s="565" t="str">
        <f>ORC!A149</f>
        <v>5.1.8.1.27</v>
      </c>
      <c r="AQ69" s="560"/>
      <c r="AR69" s="558">
        <f>ORC!B149</f>
        <v>51026</v>
      </c>
      <c r="AS69" s="559"/>
      <c r="AT69" s="559"/>
      <c r="AU69" s="560"/>
      <c r="AV69" s="558" t="str">
        <f>ORC!C149</f>
        <v>GOINFRA (O.C.)</v>
      </c>
      <c r="AW69" s="559"/>
      <c r="AX69" s="559"/>
      <c r="AY69" s="560"/>
      <c r="AZ69" s="561" t="str">
        <f>ORC!E149</f>
        <v>LANÇAMENTO/APLICAÇÃO/ADENSAMENTO DE CONCRETO EM FUNDAÇÃO- (O.C.)</v>
      </c>
      <c r="BA69" s="562"/>
      <c r="BB69" s="562"/>
      <c r="BC69" s="562"/>
      <c r="BD69" s="562"/>
      <c r="BE69" s="562"/>
      <c r="BF69" s="562"/>
      <c r="BG69" s="562"/>
      <c r="BH69" s="562"/>
      <c r="BI69" s="562"/>
      <c r="BJ69" s="562"/>
      <c r="BK69" s="562"/>
      <c r="BL69" s="562"/>
      <c r="BM69" s="562"/>
      <c r="BN69" s="562"/>
      <c r="BO69" s="562"/>
      <c r="BP69" s="562"/>
      <c r="BQ69" s="563"/>
      <c r="BR69" s="558" t="str">
        <f>ORC!F149</f>
        <v>M³</v>
      </c>
      <c r="BS69" s="560"/>
      <c r="BT69" s="555">
        <f>ORC!I149</f>
        <v>0.84428400000000003</v>
      </c>
      <c r="BU69" s="556"/>
      <c r="BV69" s="557"/>
      <c r="BW69" s="555" t="str">
        <f>IF(ORC!J149="","",ORC!J149)</f>
        <v/>
      </c>
      <c r="BX69" s="556"/>
      <c r="BY69" s="564"/>
      <c r="CA69" s="91"/>
    </row>
    <row r="70" spans="1:79" ht="15" customHeight="1">
      <c r="A70" s="90"/>
      <c r="C70" s="565" t="str">
        <f>ORC!A82</f>
        <v>5.1.2.3</v>
      </c>
      <c r="D70" s="560"/>
      <c r="E70" s="558">
        <f>ORC!B82</f>
        <v>98520</v>
      </c>
      <c r="F70" s="559"/>
      <c r="G70" s="559"/>
      <c r="H70" s="560"/>
      <c r="I70" s="558" t="str">
        <f>ORC!C82</f>
        <v>SINAPI</v>
      </c>
      <c r="J70" s="559"/>
      <c r="K70" s="559"/>
      <c r="L70" s="560"/>
      <c r="M70" s="561" t="str">
        <f>ORC!E82</f>
        <v>APLICAÇÃO DE ADUBO EM SOLO. AF_05/2018</v>
      </c>
      <c r="N70" s="562"/>
      <c r="O70" s="562"/>
      <c r="P70" s="562"/>
      <c r="Q70" s="562"/>
      <c r="R70" s="562"/>
      <c r="S70" s="562"/>
      <c r="T70" s="562"/>
      <c r="U70" s="562"/>
      <c r="V70" s="562"/>
      <c r="W70" s="562"/>
      <c r="X70" s="562"/>
      <c r="Y70" s="562"/>
      <c r="Z70" s="562"/>
      <c r="AA70" s="562"/>
      <c r="AB70" s="562"/>
      <c r="AC70" s="562"/>
      <c r="AD70" s="563"/>
      <c r="AE70" s="558" t="str">
        <f>ORC!F82</f>
        <v>M²</v>
      </c>
      <c r="AF70" s="560"/>
      <c r="AG70" s="555">
        <f>ORC!I82</f>
        <v>11.269999999999998</v>
      </c>
      <c r="AH70" s="556"/>
      <c r="AI70" s="557"/>
      <c r="AJ70" s="555" t="str">
        <f>IF(ORC!J82="","",ORC!J82)</f>
        <v/>
      </c>
      <c r="AK70" s="556"/>
      <c r="AL70" s="564"/>
      <c r="AP70" s="565" t="str">
        <f>ORC!A150</f>
        <v>5.1.8.1.28</v>
      </c>
      <c r="AQ70" s="560"/>
      <c r="AR70" s="558">
        <f>ORC!B150</f>
        <v>51024</v>
      </c>
      <c r="AS70" s="559"/>
      <c r="AT70" s="559"/>
      <c r="AU70" s="560"/>
      <c r="AV70" s="558" t="str">
        <f>ORC!C150</f>
        <v>GOINFRA (O.C.)</v>
      </c>
      <c r="AW70" s="559"/>
      <c r="AX70" s="559"/>
      <c r="AY70" s="560"/>
      <c r="AZ70" s="561" t="str">
        <f>ORC!E150</f>
        <v>PREPARO COM BETONEIRA E TRANSPORTE MANUAL DE CONCRETO PARA LASTRO  - (O.C.)</v>
      </c>
      <c r="BA70" s="562"/>
      <c r="BB70" s="562"/>
      <c r="BC70" s="562"/>
      <c r="BD70" s="562"/>
      <c r="BE70" s="562"/>
      <c r="BF70" s="562"/>
      <c r="BG70" s="562"/>
      <c r="BH70" s="562"/>
      <c r="BI70" s="562"/>
      <c r="BJ70" s="562"/>
      <c r="BK70" s="562"/>
      <c r="BL70" s="562"/>
      <c r="BM70" s="562"/>
      <c r="BN70" s="562"/>
      <c r="BO70" s="562"/>
      <c r="BP70" s="562"/>
      <c r="BQ70" s="563"/>
      <c r="BR70" s="558" t="str">
        <f>ORC!F150</f>
        <v>M³</v>
      </c>
      <c r="BS70" s="560"/>
      <c r="BT70" s="555">
        <f>ORC!I150</f>
        <v>0.14071400000000003</v>
      </c>
      <c r="BU70" s="556"/>
      <c r="BV70" s="557"/>
      <c r="BW70" s="555" t="str">
        <f>IF(ORC!J150="","",ORC!J150)</f>
        <v/>
      </c>
      <c r="BX70" s="556"/>
      <c r="BY70" s="564"/>
      <c r="CA70" s="91"/>
    </row>
    <row r="71" spans="1:79" ht="15" customHeight="1">
      <c r="A71" s="90"/>
      <c r="C71" s="565" t="str">
        <f>ORC!A83</f>
        <v>5.1.3</v>
      </c>
      <c r="D71" s="560"/>
      <c r="E71" s="558"/>
      <c r="F71" s="559"/>
      <c r="G71" s="559"/>
      <c r="H71" s="559"/>
      <c r="I71" s="559"/>
      <c r="J71" s="559"/>
      <c r="K71" s="559"/>
      <c r="L71" s="560"/>
      <c r="M71" s="561" t="str">
        <f>ORC!E83</f>
        <v>MOBILIÁRIO</v>
      </c>
      <c r="N71" s="562"/>
      <c r="O71" s="562"/>
      <c r="P71" s="562"/>
      <c r="Q71" s="562"/>
      <c r="R71" s="562"/>
      <c r="S71" s="562"/>
      <c r="T71" s="562"/>
      <c r="U71" s="562"/>
      <c r="V71" s="562"/>
      <c r="W71" s="562"/>
      <c r="X71" s="562"/>
      <c r="Y71" s="562"/>
      <c r="Z71" s="562"/>
      <c r="AA71" s="562"/>
      <c r="AB71" s="562"/>
      <c r="AC71" s="562"/>
      <c r="AD71" s="562"/>
      <c r="AE71" s="559"/>
      <c r="AF71" s="559"/>
      <c r="AG71" s="556"/>
      <c r="AH71" s="556"/>
      <c r="AI71" s="556"/>
      <c r="AJ71" s="556"/>
      <c r="AK71" s="556"/>
      <c r="AL71" s="564"/>
      <c r="AP71" s="565" t="str">
        <f>ORC!A151</f>
        <v>5.1.8.1.29</v>
      </c>
      <c r="AQ71" s="560"/>
      <c r="AR71" s="558">
        <f>ORC!B151</f>
        <v>120902</v>
      </c>
      <c r="AS71" s="559"/>
      <c r="AT71" s="559"/>
      <c r="AU71" s="560"/>
      <c r="AV71" s="558" t="str">
        <f>ORC!C151</f>
        <v>GOINFRA (O.C.)</v>
      </c>
      <c r="AW71" s="559"/>
      <c r="AX71" s="559"/>
      <c r="AY71" s="560"/>
      <c r="AZ71" s="561" t="str">
        <f>ORC!E151</f>
        <v>IMPERMEABILIZACAO VIGAS BALDRAMES E=2,0 CM</v>
      </c>
      <c r="BA71" s="562"/>
      <c r="BB71" s="562"/>
      <c r="BC71" s="562"/>
      <c r="BD71" s="562"/>
      <c r="BE71" s="562"/>
      <c r="BF71" s="562"/>
      <c r="BG71" s="562"/>
      <c r="BH71" s="562"/>
      <c r="BI71" s="562"/>
      <c r="BJ71" s="562"/>
      <c r="BK71" s="562"/>
      <c r="BL71" s="562"/>
      <c r="BM71" s="562"/>
      <c r="BN71" s="562"/>
      <c r="BO71" s="562"/>
      <c r="BP71" s="562"/>
      <c r="BQ71" s="563"/>
      <c r="BR71" s="558" t="str">
        <f>ORC!F151</f>
        <v>M²</v>
      </c>
      <c r="BS71" s="560"/>
      <c r="BT71" s="555">
        <f>ORC!I151</f>
        <v>12.061199999999999</v>
      </c>
      <c r="BU71" s="556"/>
      <c r="BV71" s="557"/>
      <c r="BW71" s="555" t="str">
        <f>IF(ORC!J151="","",ORC!J151)</f>
        <v/>
      </c>
      <c r="BX71" s="556"/>
      <c r="BY71" s="564"/>
      <c r="CA71" s="91"/>
    </row>
    <row r="72" spans="1:79" ht="15" customHeight="1">
      <c r="A72" s="90"/>
      <c r="C72" s="565" t="str">
        <f>ORC!A84</f>
        <v>5.1.3.1</v>
      </c>
      <c r="D72" s="560"/>
      <c r="E72" s="558">
        <f>ORC!B84</f>
        <v>251511</v>
      </c>
      <c r="F72" s="559"/>
      <c r="G72" s="559"/>
      <c r="H72" s="560"/>
      <c r="I72" s="558" t="str">
        <f>ORC!C84</f>
        <v>SEDOP (10/2023)</v>
      </c>
      <c r="J72" s="559"/>
      <c r="K72" s="559"/>
      <c r="L72" s="560"/>
      <c r="M72" s="561" t="str">
        <f>ORC!E84</f>
        <v>LIXEIRA EM MADEIRA COM ESTRUTURA TUBULAR EM AÇO</v>
      </c>
      <c r="N72" s="562"/>
      <c r="O72" s="562"/>
      <c r="P72" s="562"/>
      <c r="Q72" s="562"/>
      <c r="R72" s="562"/>
      <c r="S72" s="562"/>
      <c r="T72" s="562"/>
      <c r="U72" s="562"/>
      <c r="V72" s="562"/>
      <c r="W72" s="562"/>
      <c r="X72" s="562"/>
      <c r="Y72" s="562"/>
      <c r="Z72" s="562"/>
      <c r="AA72" s="562"/>
      <c r="AB72" s="562"/>
      <c r="AC72" s="562"/>
      <c r="AD72" s="563"/>
      <c r="AE72" s="558" t="str">
        <f>ORC!F84</f>
        <v>UND</v>
      </c>
      <c r="AF72" s="560"/>
      <c r="AG72" s="555">
        <f>ORC!I84</f>
        <v>5</v>
      </c>
      <c r="AH72" s="556"/>
      <c r="AI72" s="557"/>
      <c r="AJ72" s="555" t="str">
        <f>IF(ORC!J84="","",ORC!J84)</f>
        <v/>
      </c>
      <c r="AK72" s="556"/>
      <c r="AL72" s="564"/>
      <c r="AP72" s="565" t="str">
        <f>ORC!A152</f>
        <v>5.1.8.1.30</v>
      </c>
      <c r="AQ72" s="560"/>
      <c r="AR72" s="558">
        <f>ORC!B152</f>
        <v>52014</v>
      </c>
      <c r="AS72" s="559"/>
      <c r="AT72" s="559"/>
      <c r="AU72" s="560"/>
      <c r="AV72" s="558" t="str">
        <f>ORC!C152</f>
        <v>GOINFRA (O.C.)</v>
      </c>
      <c r="AW72" s="559"/>
      <c r="AX72" s="559"/>
      <c r="AY72" s="560"/>
      <c r="AZ72" s="561" t="str">
        <f>ORC!E152</f>
        <v>ACO CA-60 - 5,0 MM - (OBRAS CIVIS)</v>
      </c>
      <c r="BA72" s="562"/>
      <c r="BB72" s="562"/>
      <c r="BC72" s="562"/>
      <c r="BD72" s="562"/>
      <c r="BE72" s="562"/>
      <c r="BF72" s="562"/>
      <c r="BG72" s="562"/>
      <c r="BH72" s="562"/>
      <c r="BI72" s="562"/>
      <c r="BJ72" s="562"/>
      <c r="BK72" s="562"/>
      <c r="BL72" s="562"/>
      <c r="BM72" s="562"/>
      <c r="BN72" s="562"/>
      <c r="BO72" s="562"/>
      <c r="BP72" s="562"/>
      <c r="BQ72" s="563"/>
      <c r="BR72" s="558" t="str">
        <f>ORC!F152</f>
        <v>KG</v>
      </c>
      <c r="BS72" s="560"/>
      <c r="BT72" s="555">
        <f>ORC!I152</f>
        <v>18.640775999999999</v>
      </c>
      <c r="BU72" s="556"/>
      <c r="BV72" s="557"/>
      <c r="BW72" s="555" t="str">
        <f>IF(ORC!J152="","",ORC!J152)</f>
        <v/>
      </c>
      <c r="BX72" s="556"/>
      <c r="BY72" s="564"/>
      <c r="CA72" s="91"/>
    </row>
    <row r="73" spans="1:79" ht="15" customHeight="1">
      <c r="A73" s="90"/>
      <c r="C73" s="565" t="str">
        <f>ORC!A85</f>
        <v>5.1.3.2</v>
      </c>
      <c r="D73" s="560"/>
      <c r="E73" s="558">
        <f>ORC!B85</f>
        <v>180328</v>
      </c>
      <c r="F73" s="559"/>
      <c r="G73" s="559"/>
      <c r="H73" s="560"/>
      <c r="I73" s="558" t="str">
        <f>ORC!C85</f>
        <v>GOINFRA (O.C.)</v>
      </c>
      <c r="J73" s="559"/>
      <c r="K73" s="559"/>
      <c r="L73" s="560"/>
      <c r="M73" s="561" t="str">
        <f>ORC!E85</f>
        <v>GUARDA CORPO COM CORRIMÃOS/TUBO INDUSTRIAL GCR</v>
      </c>
      <c r="N73" s="562"/>
      <c r="O73" s="562"/>
      <c r="P73" s="562"/>
      <c r="Q73" s="562"/>
      <c r="R73" s="562"/>
      <c r="S73" s="562"/>
      <c r="T73" s="562"/>
      <c r="U73" s="562"/>
      <c r="V73" s="562"/>
      <c r="W73" s="562"/>
      <c r="X73" s="562"/>
      <c r="Y73" s="562"/>
      <c r="Z73" s="562"/>
      <c r="AA73" s="562"/>
      <c r="AB73" s="562"/>
      <c r="AC73" s="562"/>
      <c r="AD73" s="563"/>
      <c r="AE73" s="558" t="str">
        <f>ORC!F85</f>
        <v>M²</v>
      </c>
      <c r="AF73" s="560"/>
      <c r="AG73" s="555">
        <f>ORC!I85</f>
        <v>36.265756000000003</v>
      </c>
      <c r="AH73" s="556"/>
      <c r="AI73" s="557"/>
      <c r="AJ73" s="555" t="str">
        <f>IF(ORC!J85="","",ORC!J85)</f>
        <v/>
      </c>
      <c r="AK73" s="556"/>
      <c r="AL73" s="564"/>
      <c r="AP73" s="565" t="str">
        <f>ORC!A153</f>
        <v>5.1.8.1.31</v>
      </c>
      <c r="AQ73" s="560"/>
      <c r="AR73" s="558">
        <f>ORC!B153</f>
        <v>52003</v>
      </c>
      <c r="AS73" s="559"/>
      <c r="AT73" s="559"/>
      <c r="AU73" s="560"/>
      <c r="AV73" s="558" t="str">
        <f>ORC!C153</f>
        <v>GOINFRA (O.C.)</v>
      </c>
      <c r="AW73" s="559"/>
      <c r="AX73" s="559"/>
      <c r="AY73" s="560"/>
      <c r="AZ73" s="561" t="str">
        <f>ORC!E153</f>
        <v>ACO CA-50A - 6,3 MM (1/4") - (OBRAS CIVIS)</v>
      </c>
      <c r="BA73" s="562"/>
      <c r="BB73" s="562"/>
      <c r="BC73" s="562"/>
      <c r="BD73" s="562"/>
      <c r="BE73" s="562"/>
      <c r="BF73" s="562"/>
      <c r="BG73" s="562"/>
      <c r="BH73" s="562"/>
      <c r="BI73" s="562"/>
      <c r="BJ73" s="562"/>
      <c r="BK73" s="562"/>
      <c r="BL73" s="562"/>
      <c r="BM73" s="562"/>
      <c r="BN73" s="562"/>
      <c r="BO73" s="562"/>
      <c r="BP73" s="562"/>
      <c r="BQ73" s="563"/>
      <c r="BR73" s="558" t="str">
        <f>ORC!F153</f>
        <v>KG</v>
      </c>
      <c r="BS73" s="560"/>
      <c r="BT73" s="555">
        <f>ORC!I153</f>
        <v>8.4950051999999996</v>
      </c>
      <c r="BU73" s="556"/>
      <c r="BV73" s="557"/>
      <c r="BW73" s="555" t="str">
        <f>IF(ORC!J153="","",ORC!J153)</f>
        <v/>
      </c>
      <c r="BX73" s="556"/>
      <c r="BY73" s="564"/>
      <c r="CA73" s="91"/>
    </row>
    <row r="74" spans="1:79" ht="15" customHeight="1">
      <c r="A74" s="90"/>
      <c r="C74" s="565" t="str">
        <f>ORC!A86</f>
        <v>5.1.4</v>
      </c>
      <c r="D74" s="560"/>
      <c r="E74" s="558"/>
      <c r="F74" s="559"/>
      <c r="G74" s="559"/>
      <c r="H74" s="559"/>
      <c r="I74" s="559"/>
      <c r="J74" s="559"/>
      <c r="K74" s="559"/>
      <c r="L74" s="560"/>
      <c r="M74" s="561" t="str">
        <f>ORC!E86</f>
        <v>BANCO TIPO 01</v>
      </c>
      <c r="N74" s="562"/>
      <c r="O74" s="562"/>
      <c r="P74" s="562"/>
      <c r="Q74" s="562"/>
      <c r="R74" s="562"/>
      <c r="S74" s="562"/>
      <c r="T74" s="562"/>
      <c r="U74" s="562"/>
      <c r="V74" s="562"/>
      <c r="W74" s="562"/>
      <c r="X74" s="562"/>
      <c r="Y74" s="562"/>
      <c r="Z74" s="562"/>
      <c r="AA74" s="562"/>
      <c r="AB74" s="562"/>
      <c r="AC74" s="562"/>
      <c r="AD74" s="562"/>
      <c r="AE74" s="559"/>
      <c r="AF74" s="559"/>
      <c r="AG74" s="556"/>
      <c r="AH74" s="556"/>
      <c r="AI74" s="556"/>
      <c r="AJ74" s="556"/>
      <c r="AK74" s="556"/>
      <c r="AL74" s="564"/>
      <c r="AP74" s="565" t="str">
        <f>ORC!A154</f>
        <v>5.1.8.1.32</v>
      </c>
      <c r="AQ74" s="560"/>
      <c r="AR74" s="558">
        <f>ORC!B154</f>
        <v>52004</v>
      </c>
      <c r="AS74" s="559"/>
      <c r="AT74" s="559"/>
      <c r="AU74" s="560"/>
      <c r="AV74" s="558" t="str">
        <f>ORC!C154</f>
        <v>GOINFRA (O.C.)</v>
      </c>
      <c r="AW74" s="559"/>
      <c r="AX74" s="559"/>
      <c r="AY74" s="560"/>
      <c r="AZ74" s="561" t="str">
        <f>ORC!E154</f>
        <v>ACO CA 50-A - 8,0 MM (5/16") - (OBRAS CIVIS)</v>
      </c>
      <c r="BA74" s="562"/>
      <c r="BB74" s="562"/>
      <c r="BC74" s="562"/>
      <c r="BD74" s="562"/>
      <c r="BE74" s="562"/>
      <c r="BF74" s="562"/>
      <c r="BG74" s="562"/>
      <c r="BH74" s="562"/>
      <c r="BI74" s="562"/>
      <c r="BJ74" s="562"/>
      <c r="BK74" s="562"/>
      <c r="BL74" s="562"/>
      <c r="BM74" s="562"/>
      <c r="BN74" s="562"/>
      <c r="BO74" s="562"/>
      <c r="BP74" s="562"/>
      <c r="BQ74" s="563"/>
      <c r="BR74" s="558" t="str">
        <f>ORC!F154</f>
        <v>KG</v>
      </c>
      <c r="BS74" s="560"/>
      <c r="BT74" s="555">
        <f>ORC!I154</f>
        <v>20.9564168</v>
      </c>
      <c r="BU74" s="556"/>
      <c r="BV74" s="557"/>
      <c r="BW74" s="555" t="str">
        <f>IF(ORC!J154="","",ORC!J154)</f>
        <v/>
      </c>
      <c r="BX74" s="556"/>
      <c r="BY74" s="564"/>
      <c r="CA74" s="91"/>
    </row>
    <row r="75" spans="1:79" ht="15" customHeight="1">
      <c r="A75" s="90"/>
      <c r="C75" s="565" t="str">
        <f>ORC!A87</f>
        <v>5.1.4.1</v>
      </c>
      <c r="D75" s="560"/>
      <c r="E75" s="558">
        <f>ORC!B87</f>
        <v>271303</v>
      </c>
      <c r="F75" s="559"/>
      <c r="G75" s="559"/>
      <c r="H75" s="560"/>
      <c r="I75" s="558" t="str">
        <f>ORC!C87</f>
        <v>GOINFRA (O.C.)</v>
      </c>
      <c r="J75" s="559"/>
      <c r="K75" s="559"/>
      <c r="L75" s="560"/>
      <c r="M75" s="561" t="str">
        <f>ORC!E87</f>
        <v xml:space="preserve">BANCO DE CONCRETO POLIDO BASE EM ALVENARIA REBOCADA E PINTADA - PADRÃO GOINFRA </v>
      </c>
      <c r="N75" s="562"/>
      <c r="O75" s="562"/>
      <c r="P75" s="562"/>
      <c r="Q75" s="562"/>
      <c r="R75" s="562"/>
      <c r="S75" s="562"/>
      <c r="T75" s="562"/>
      <c r="U75" s="562"/>
      <c r="V75" s="562"/>
      <c r="W75" s="562"/>
      <c r="X75" s="562"/>
      <c r="Y75" s="562"/>
      <c r="Z75" s="562"/>
      <c r="AA75" s="562"/>
      <c r="AB75" s="562"/>
      <c r="AC75" s="562"/>
      <c r="AD75" s="563"/>
      <c r="AE75" s="558" t="str">
        <f>ORC!F87</f>
        <v>M</v>
      </c>
      <c r="AF75" s="560"/>
      <c r="AG75" s="555">
        <f>ORC!I87</f>
        <v>22.5</v>
      </c>
      <c r="AH75" s="556"/>
      <c r="AI75" s="557"/>
      <c r="AJ75" s="555" t="str">
        <f>IF(ORC!J87="","",ORC!J87)</f>
        <v/>
      </c>
      <c r="AK75" s="556"/>
      <c r="AL75" s="564"/>
      <c r="AP75" s="565" t="str">
        <f>ORC!A155</f>
        <v>5.1.8.1.33</v>
      </c>
      <c r="AQ75" s="560"/>
      <c r="AR75" s="558">
        <f>ORC!B155</f>
        <v>52005</v>
      </c>
      <c r="AS75" s="559"/>
      <c r="AT75" s="559"/>
      <c r="AU75" s="560"/>
      <c r="AV75" s="558" t="str">
        <f>ORC!C155</f>
        <v>GOINFRA (O.C.)</v>
      </c>
      <c r="AW75" s="559"/>
      <c r="AX75" s="559"/>
      <c r="AY75" s="560"/>
      <c r="AZ75" s="561" t="str">
        <f>ORC!E155</f>
        <v>ACO CA-50A - 10,0 MM (3/8") - (OBRAS CIVIS)</v>
      </c>
      <c r="BA75" s="562"/>
      <c r="BB75" s="562"/>
      <c r="BC75" s="562"/>
      <c r="BD75" s="562"/>
      <c r="BE75" s="562"/>
      <c r="BF75" s="562"/>
      <c r="BG75" s="562"/>
      <c r="BH75" s="562"/>
      <c r="BI75" s="562"/>
      <c r="BJ75" s="562"/>
      <c r="BK75" s="562"/>
      <c r="BL75" s="562"/>
      <c r="BM75" s="562"/>
      <c r="BN75" s="562"/>
      <c r="BO75" s="562"/>
      <c r="BP75" s="562"/>
      <c r="BQ75" s="563"/>
      <c r="BR75" s="558" t="str">
        <f>ORC!F155</f>
        <v>KG</v>
      </c>
      <c r="BS75" s="560"/>
      <c r="BT75" s="555">
        <f>ORC!I155</f>
        <v>6.9906100000000011</v>
      </c>
      <c r="BU75" s="556"/>
      <c r="BV75" s="557"/>
      <c r="BW75" s="555" t="str">
        <f>IF(ORC!J155="","",ORC!J155)</f>
        <v/>
      </c>
      <c r="BX75" s="556"/>
      <c r="BY75" s="564"/>
      <c r="CA75" s="91"/>
    </row>
    <row r="76" spans="1:79" ht="15" customHeight="1">
      <c r="A76" s="90"/>
      <c r="C76" s="565" t="str">
        <f>ORC!A88</f>
        <v>5.1.5</v>
      </c>
      <c r="D76" s="560"/>
      <c r="E76" s="558"/>
      <c r="F76" s="559"/>
      <c r="G76" s="559"/>
      <c r="H76" s="559"/>
      <c r="I76" s="559"/>
      <c r="J76" s="559"/>
      <c r="K76" s="559"/>
      <c r="L76" s="560"/>
      <c r="M76" s="561" t="str">
        <f>ORC!E88</f>
        <v>ACADEMIA AO AR LIVRE</v>
      </c>
      <c r="N76" s="562"/>
      <c r="O76" s="562"/>
      <c r="P76" s="562"/>
      <c r="Q76" s="562"/>
      <c r="R76" s="562"/>
      <c r="S76" s="562"/>
      <c r="T76" s="562"/>
      <c r="U76" s="562"/>
      <c r="V76" s="562"/>
      <c r="W76" s="562"/>
      <c r="X76" s="562"/>
      <c r="Y76" s="562"/>
      <c r="Z76" s="562"/>
      <c r="AA76" s="562"/>
      <c r="AB76" s="562"/>
      <c r="AC76" s="562"/>
      <c r="AD76" s="562"/>
      <c r="AE76" s="559"/>
      <c r="AF76" s="559"/>
      <c r="AG76" s="556"/>
      <c r="AH76" s="556"/>
      <c r="AI76" s="556"/>
      <c r="AJ76" s="556"/>
      <c r="AK76" s="556"/>
      <c r="AL76" s="564"/>
      <c r="AP76" s="565" t="str">
        <f>ORC!A156</f>
        <v>5.1.8.2</v>
      </c>
      <c r="AQ76" s="560"/>
      <c r="AR76" s="558"/>
      <c r="AS76" s="559"/>
      <c r="AT76" s="559"/>
      <c r="AU76" s="560"/>
      <c r="AV76" s="558"/>
      <c r="AW76" s="559"/>
      <c r="AX76" s="559"/>
      <c r="AY76" s="560"/>
      <c r="AZ76" s="561" t="str">
        <f>ORC!E156</f>
        <v>Estrutura de concreto armado</v>
      </c>
      <c r="BA76" s="562"/>
      <c r="BB76" s="562"/>
      <c r="BC76" s="562"/>
      <c r="BD76" s="562"/>
      <c r="BE76" s="562"/>
      <c r="BF76" s="562"/>
      <c r="BG76" s="562"/>
      <c r="BH76" s="562"/>
      <c r="BI76" s="562"/>
      <c r="BJ76" s="562"/>
      <c r="BK76" s="562"/>
      <c r="BL76" s="562"/>
      <c r="BM76" s="562"/>
      <c r="BN76" s="562"/>
      <c r="BO76" s="562"/>
      <c r="BP76" s="562"/>
      <c r="BQ76" s="562"/>
      <c r="BR76" s="559"/>
      <c r="BS76" s="559"/>
      <c r="BT76" s="556"/>
      <c r="BU76" s="556"/>
      <c r="BV76" s="556"/>
      <c r="BW76" s="556"/>
      <c r="BX76" s="556"/>
      <c r="BY76" s="564"/>
      <c r="CA76" s="91"/>
    </row>
    <row r="77" spans="1:79" ht="15" customHeight="1">
      <c r="A77" s="90"/>
      <c r="C77" s="565" t="str">
        <f>ORC!A89</f>
        <v>5.1.5.1</v>
      </c>
      <c r="D77" s="560"/>
      <c r="E77" s="558" t="str">
        <f>ORC!B89</f>
        <v>CT-01</v>
      </c>
      <c r="F77" s="559"/>
      <c r="G77" s="559"/>
      <c r="H77" s="560"/>
      <c r="I77" s="558" t="str">
        <f>ORC!C89</f>
        <v>COTAÇÃO</v>
      </c>
      <c r="J77" s="559"/>
      <c r="K77" s="559"/>
      <c r="L77" s="560"/>
      <c r="M77" s="561" t="str">
        <f>ORC!E89</f>
        <v>BARRA ASSIMÉTRICA</v>
      </c>
      <c r="N77" s="562"/>
      <c r="O77" s="562"/>
      <c r="P77" s="562"/>
      <c r="Q77" s="562"/>
      <c r="R77" s="562"/>
      <c r="S77" s="562"/>
      <c r="T77" s="562"/>
      <c r="U77" s="562"/>
      <c r="V77" s="562"/>
      <c r="W77" s="562"/>
      <c r="X77" s="562"/>
      <c r="Y77" s="562"/>
      <c r="Z77" s="562"/>
      <c r="AA77" s="562"/>
      <c r="AB77" s="562"/>
      <c r="AC77" s="562"/>
      <c r="AD77" s="563"/>
      <c r="AE77" s="558" t="str">
        <f>ORC!F89</f>
        <v>UND</v>
      </c>
      <c r="AF77" s="560"/>
      <c r="AG77" s="555">
        <f>ORC!I89</f>
        <v>1</v>
      </c>
      <c r="AH77" s="556"/>
      <c r="AI77" s="557"/>
      <c r="AJ77" s="555" t="str">
        <f>IF(ORC!J89="","",ORC!J89)</f>
        <v/>
      </c>
      <c r="AK77" s="556"/>
      <c r="AL77" s="564"/>
      <c r="AP77" s="565" t="str">
        <f>ORC!A157</f>
        <v>5.1.8.2.1</v>
      </c>
      <c r="AQ77" s="560"/>
      <c r="AR77" s="558">
        <f>ORC!B157</f>
        <v>60105</v>
      </c>
      <c r="AS77" s="559"/>
      <c r="AT77" s="559"/>
      <c r="AU77" s="560"/>
      <c r="AV77" s="558" t="str">
        <f>ORC!C157</f>
        <v>GOINFRA (O.C.)</v>
      </c>
      <c r="AW77" s="559"/>
      <c r="AX77" s="559"/>
      <c r="AY77" s="560"/>
      <c r="AZ77" s="561" t="str">
        <f>ORC!E157</f>
        <v>ANDAIME METALICO FACHADEIRO (ALUGUEL/MES)</v>
      </c>
      <c r="BA77" s="562"/>
      <c r="BB77" s="562"/>
      <c r="BC77" s="562"/>
      <c r="BD77" s="562"/>
      <c r="BE77" s="562"/>
      <c r="BF77" s="562"/>
      <c r="BG77" s="562"/>
      <c r="BH77" s="562"/>
      <c r="BI77" s="562"/>
      <c r="BJ77" s="562"/>
      <c r="BK77" s="562"/>
      <c r="BL77" s="562"/>
      <c r="BM77" s="562"/>
      <c r="BN77" s="562"/>
      <c r="BO77" s="562"/>
      <c r="BP77" s="562"/>
      <c r="BQ77" s="563"/>
      <c r="BR77" s="558" t="str">
        <f>ORC!F157</f>
        <v>M²</v>
      </c>
      <c r="BS77" s="560"/>
      <c r="BT77" s="555">
        <f>ORC!I157</f>
        <v>12.3939</v>
      </c>
      <c r="BU77" s="556"/>
      <c r="BV77" s="557"/>
      <c r="BW77" s="555" t="str">
        <f>IF(ORC!J157="","",ORC!J157)</f>
        <v/>
      </c>
      <c r="BX77" s="556"/>
      <c r="BY77" s="564"/>
      <c r="CA77" s="91"/>
    </row>
    <row r="78" spans="1:79" ht="15" customHeight="1">
      <c r="A78" s="84"/>
      <c r="B78" s="12"/>
      <c r="C78" s="565" t="str">
        <f>ORC!A90</f>
        <v>5.1.5.2</v>
      </c>
      <c r="D78" s="560"/>
      <c r="E78" s="558" t="str">
        <f>ORC!B90</f>
        <v>CT-02</v>
      </c>
      <c r="F78" s="559"/>
      <c r="G78" s="559"/>
      <c r="H78" s="560"/>
      <c r="I78" s="558" t="str">
        <f>ORC!C90</f>
        <v>COTAÇÃO</v>
      </c>
      <c r="J78" s="559"/>
      <c r="K78" s="559"/>
      <c r="L78" s="560"/>
      <c r="M78" s="561" t="str">
        <f>ORC!E90</f>
        <v>ESPALDAR</v>
      </c>
      <c r="N78" s="562"/>
      <c r="O78" s="562"/>
      <c r="P78" s="562"/>
      <c r="Q78" s="562"/>
      <c r="R78" s="562"/>
      <c r="S78" s="562"/>
      <c r="T78" s="562"/>
      <c r="U78" s="562"/>
      <c r="V78" s="562"/>
      <c r="W78" s="562"/>
      <c r="X78" s="562"/>
      <c r="Y78" s="562"/>
      <c r="Z78" s="562"/>
      <c r="AA78" s="562"/>
      <c r="AB78" s="562"/>
      <c r="AC78" s="562"/>
      <c r="AD78" s="563"/>
      <c r="AE78" s="558" t="str">
        <f>ORC!F90</f>
        <v>UND</v>
      </c>
      <c r="AF78" s="560"/>
      <c r="AG78" s="555">
        <f>ORC!I90</f>
        <v>1</v>
      </c>
      <c r="AH78" s="556"/>
      <c r="AI78" s="557"/>
      <c r="AJ78" s="555" t="str">
        <f>IF(ORC!J90="","",ORC!J90)</f>
        <v/>
      </c>
      <c r="AK78" s="556"/>
      <c r="AL78" s="564"/>
      <c r="AM78" s="12"/>
      <c r="AN78" s="12"/>
      <c r="AO78" s="12"/>
      <c r="AP78" s="565"/>
      <c r="AQ78" s="560"/>
      <c r="AR78" s="558"/>
      <c r="AS78" s="559"/>
      <c r="AT78" s="559"/>
      <c r="AU78" s="560"/>
      <c r="AV78" s="558"/>
      <c r="AW78" s="559"/>
      <c r="AX78" s="559"/>
      <c r="AY78" s="560"/>
      <c r="AZ78" s="561" t="str">
        <f>ORC!E158</f>
        <v>Pilares</v>
      </c>
      <c r="BA78" s="562"/>
      <c r="BB78" s="562"/>
      <c r="BC78" s="562"/>
      <c r="BD78" s="562"/>
      <c r="BE78" s="562"/>
      <c r="BF78" s="562"/>
      <c r="BG78" s="562"/>
      <c r="BH78" s="562"/>
      <c r="BI78" s="562"/>
      <c r="BJ78" s="562"/>
      <c r="BK78" s="562"/>
      <c r="BL78" s="562"/>
      <c r="BM78" s="562"/>
      <c r="BN78" s="562"/>
      <c r="BO78" s="562"/>
      <c r="BP78" s="562"/>
      <c r="BQ78" s="562"/>
      <c r="BR78" s="559"/>
      <c r="BS78" s="559"/>
      <c r="BT78" s="556"/>
      <c r="BU78" s="556"/>
      <c r="BV78" s="556"/>
      <c r="BW78" s="556"/>
      <c r="BX78" s="556"/>
      <c r="BY78" s="564"/>
      <c r="BZ78" s="95"/>
      <c r="CA78" s="85"/>
    </row>
    <row r="79" spans="1:79" ht="15" customHeight="1">
      <c r="A79" s="84"/>
      <c r="B79" s="12"/>
      <c r="C79" s="565" t="str">
        <f>ORC!A91</f>
        <v>5.1.5.3</v>
      </c>
      <c r="D79" s="560"/>
      <c r="E79" s="558" t="str">
        <f>ORC!B91</f>
        <v>CT-03</v>
      </c>
      <c r="F79" s="559"/>
      <c r="G79" s="559"/>
      <c r="H79" s="560"/>
      <c r="I79" s="558" t="str">
        <f>ORC!C91</f>
        <v>COTAÇÃO</v>
      </c>
      <c r="J79" s="559"/>
      <c r="K79" s="559"/>
      <c r="L79" s="560"/>
      <c r="M79" s="561" t="str">
        <f>ORC!E91</f>
        <v>RODA PARA OMBROS/GIRO DIAGONAL TRIPLO</v>
      </c>
      <c r="N79" s="562"/>
      <c r="O79" s="562"/>
      <c r="P79" s="562"/>
      <c r="Q79" s="562"/>
      <c r="R79" s="562"/>
      <c r="S79" s="562"/>
      <c r="T79" s="562"/>
      <c r="U79" s="562"/>
      <c r="V79" s="562"/>
      <c r="W79" s="562"/>
      <c r="X79" s="562"/>
      <c r="Y79" s="562"/>
      <c r="Z79" s="562"/>
      <c r="AA79" s="562"/>
      <c r="AB79" s="562"/>
      <c r="AC79" s="562"/>
      <c r="AD79" s="563"/>
      <c r="AE79" s="558" t="str">
        <f>ORC!F91</f>
        <v>UND</v>
      </c>
      <c r="AF79" s="560"/>
      <c r="AG79" s="555">
        <f>ORC!I91</f>
        <v>1</v>
      </c>
      <c r="AH79" s="556"/>
      <c r="AI79" s="557"/>
      <c r="AJ79" s="555" t="str">
        <f>IF(ORC!J91="","",ORC!J91)</f>
        <v/>
      </c>
      <c r="AK79" s="556"/>
      <c r="AL79" s="564"/>
      <c r="AM79" s="96"/>
      <c r="AN79" s="96"/>
      <c r="AO79" s="96"/>
      <c r="AP79" s="565" t="str">
        <f>ORC!A159</f>
        <v>5.1.8.2.2</v>
      </c>
      <c r="AQ79" s="560"/>
      <c r="AR79" s="558">
        <f>ORC!B159</f>
        <v>60208</v>
      </c>
      <c r="AS79" s="559"/>
      <c r="AT79" s="559"/>
      <c r="AU79" s="560"/>
      <c r="AV79" s="558" t="str">
        <f>ORC!C159</f>
        <v>GOINFRA (O.C.)</v>
      </c>
      <c r="AW79" s="559"/>
      <c r="AX79" s="559"/>
      <c r="AY79" s="560"/>
      <c r="AZ79" s="561" t="str">
        <f>ORC!E159</f>
        <v>FORMA CHAPA DE COMPENSADO RESINADO 12MM-VIGA/PILAR U=3V - (OBRAS CIVIS)</v>
      </c>
      <c r="BA79" s="562"/>
      <c r="BB79" s="562"/>
      <c r="BC79" s="562"/>
      <c r="BD79" s="562"/>
      <c r="BE79" s="562"/>
      <c r="BF79" s="562"/>
      <c r="BG79" s="562"/>
      <c r="BH79" s="562"/>
      <c r="BI79" s="562"/>
      <c r="BJ79" s="562"/>
      <c r="BK79" s="562"/>
      <c r="BL79" s="562"/>
      <c r="BM79" s="562"/>
      <c r="BN79" s="562"/>
      <c r="BO79" s="562"/>
      <c r="BP79" s="562"/>
      <c r="BQ79" s="563"/>
      <c r="BR79" s="558" t="str">
        <f>ORC!F159</f>
        <v>M²</v>
      </c>
      <c r="BS79" s="560"/>
      <c r="BT79" s="555">
        <f>ORC!I159</f>
        <v>24.432000000000002</v>
      </c>
      <c r="BU79" s="556"/>
      <c r="BV79" s="557"/>
      <c r="BW79" s="555" t="str">
        <f>IF(ORC!J159="","",ORC!J159)</f>
        <v/>
      </c>
      <c r="BX79" s="556"/>
      <c r="BY79" s="564"/>
      <c r="BZ79" s="59"/>
      <c r="CA79" s="85"/>
    </row>
    <row r="80" spans="1:79" ht="15" customHeight="1">
      <c r="A80" s="84"/>
      <c r="B80" s="12"/>
      <c r="C80" s="565" t="str">
        <f>ORC!A92</f>
        <v>5.1.5.4</v>
      </c>
      <c r="D80" s="560"/>
      <c r="E80" s="558" t="str">
        <f>ORC!B92</f>
        <v>CT-04</v>
      </c>
      <c r="F80" s="559"/>
      <c r="G80" s="559"/>
      <c r="H80" s="560"/>
      <c r="I80" s="558" t="str">
        <f>ORC!C92</f>
        <v>COTAÇÃO</v>
      </c>
      <c r="J80" s="559"/>
      <c r="K80" s="559"/>
      <c r="L80" s="560"/>
      <c r="M80" s="561" t="str">
        <f>ORC!E92</f>
        <v>BARRA PARALELA TRADICIONAL</v>
      </c>
      <c r="N80" s="562"/>
      <c r="O80" s="562"/>
      <c r="P80" s="562"/>
      <c r="Q80" s="562"/>
      <c r="R80" s="562"/>
      <c r="S80" s="562"/>
      <c r="T80" s="562"/>
      <c r="U80" s="562"/>
      <c r="V80" s="562"/>
      <c r="W80" s="562"/>
      <c r="X80" s="562"/>
      <c r="Y80" s="562"/>
      <c r="Z80" s="562"/>
      <c r="AA80" s="562"/>
      <c r="AB80" s="562"/>
      <c r="AC80" s="562"/>
      <c r="AD80" s="563"/>
      <c r="AE80" s="558" t="str">
        <f>ORC!F92</f>
        <v>UND</v>
      </c>
      <c r="AF80" s="560"/>
      <c r="AG80" s="555">
        <f>ORC!I92</f>
        <v>1</v>
      </c>
      <c r="AH80" s="556"/>
      <c r="AI80" s="557"/>
      <c r="AJ80" s="555" t="str">
        <f>IF(ORC!J92="","",ORC!J92)</f>
        <v/>
      </c>
      <c r="AK80" s="556"/>
      <c r="AL80" s="564"/>
      <c r="AM80" s="58"/>
      <c r="AN80" s="58"/>
      <c r="AO80" s="58"/>
      <c r="AP80" s="565" t="str">
        <f>ORC!A160</f>
        <v>5.1.8.2.3</v>
      </c>
      <c r="AQ80" s="560"/>
      <c r="AR80" s="558">
        <f>ORC!B160</f>
        <v>51035</v>
      </c>
      <c r="AS80" s="559"/>
      <c r="AT80" s="559"/>
      <c r="AU80" s="560"/>
      <c r="AV80" s="558" t="str">
        <f>ORC!C160</f>
        <v>GOINFRA (O.C.)</v>
      </c>
      <c r="AW80" s="559"/>
      <c r="AX80" s="559"/>
      <c r="AY80" s="560"/>
      <c r="AZ80" s="561" t="str">
        <f>ORC!E160</f>
        <v>CONCRETO USINADO BOMBEÁVEL FCK=20 MPA (O.C.)</v>
      </c>
      <c r="BA80" s="562"/>
      <c r="BB80" s="562"/>
      <c r="BC80" s="562"/>
      <c r="BD80" s="562"/>
      <c r="BE80" s="562"/>
      <c r="BF80" s="562"/>
      <c r="BG80" s="562"/>
      <c r="BH80" s="562"/>
      <c r="BI80" s="562"/>
      <c r="BJ80" s="562"/>
      <c r="BK80" s="562"/>
      <c r="BL80" s="562"/>
      <c r="BM80" s="562"/>
      <c r="BN80" s="562"/>
      <c r="BO80" s="562"/>
      <c r="BP80" s="562"/>
      <c r="BQ80" s="563"/>
      <c r="BR80" s="558" t="str">
        <f>ORC!F160</f>
        <v>M³</v>
      </c>
      <c r="BS80" s="560"/>
      <c r="BT80" s="555">
        <f>ORC!I160</f>
        <v>1.0640399999999999</v>
      </c>
      <c r="BU80" s="556"/>
      <c r="BV80" s="557"/>
      <c r="BW80" s="555" t="str">
        <f>IF(ORC!J160="","",ORC!J160)</f>
        <v/>
      </c>
      <c r="BX80" s="556"/>
      <c r="BY80" s="564"/>
      <c r="BZ80" s="58"/>
      <c r="CA80" s="85"/>
    </row>
    <row r="81" spans="1:79" ht="15" customHeight="1">
      <c r="A81" s="84"/>
      <c r="B81" s="12"/>
      <c r="C81" s="565" t="str">
        <f>ORC!A93</f>
        <v>5.1.5.5</v>
      </c>
      <c r="D81" s="560"/>
      <c r="E81" s="558" t="str">
        <f>ORC!B93</f>
        <v>CT-05</v>
      </c>
      <c r="F81" s="559"/>
      <c r="G81" s="559"/>
      <c r="H81" s="560"/>
      <c r="I81" s="558" t="str">
        <f>ORC!C93</f>
        <v>COTAÇÃO</v>
      </c>
      <c r="J81" s="559"/>
      <c r="K81" s="559"/>
      <c r="L81" s="560"/>
      <c r="M81" s="561" t="str">
        <f>ORC!E93</f>
        <v>ABDOMINAL DUPLO</v>
      </c>
      <c r="N81" s="562"/>
      <c r="O81" s="562"/>
      <c r="P81" s="562"/>
      <c r="Q81" s="562"/>
      <c r="R81" s="562"/>
      <c r="S81" s="562"/>
      <c r="T81" s="562"/>
      <c r="U81" s="562"/>
      <c r="V81" s="562"/>
      <c r="W81" s="562"/>
      <c r="X81" s="562"/>
      <c r="Y81" s="562"/>
      <c r="Z81" s="562"/>
      <c r="AA81" s="562"/>
      <c r="AB81" s="562"/>
      <c r="AC81" s="562"/>
      <c r="AD81" s="563"/>
      <c r="AE81" s="558" t="str">
        <f>ORC!F93</f>
        <v>UND</v>
      </c>
      <c r="AF81" s="560"/>
      <c r="AG81" s="555">
        <f>ORC!I93</f>
        <v>1</v>
      </c>
      <c r="AH81" s="556"/>
      <c r="AI81" s="557"/>
      <c r="AJ81" s="555" t="str">
        <f>IF(ORC!J93="","",ORC!J93)</f>
        <v/>
      </c>
      <c r="AK81" s="556"/>
      <c r="AL81" s="564"/>
      <c r="AM81" s="58"/>
      <c r="AN81" s="58"/>
      <c r="AO81" s="58"/>
      <c r="AP81" s="565" t="str">
        <f>ORC!A161</f>
        <v>5.1.8.2.4</v>
      </c>
      <c r="AQ81" s="560"/>
      <c r="AR81" s="558">
        <f>ORC!B161</f>
        <v>51026</v>
      </c>
      <c r="AS81" s="559"/>
      <c r="AT81" s="559"/>
      <c r="AU81" s="560"/>
      <c r="AV81" s="558" t="str">
        <f>ORC!C161</f>
        <v>GOINFRA (O.C.)</v>
      </c>
      <c r="AW81" s="559"/>
      <c r="AX81" s="559"/>
      <c r="AY81" s="560"/>
      <c r="AZ81" s="561" t="str">
        <f>ORC!E161</f>
        <v>LANÇAMENTO/APLICAÇÃO/ADENSAMENTO DE CONCRETO EM FUNDAÇÃO- (O.C.)</v>
      </c>
      <c r="BA81" s="562"/>
      <c r="BB81" s="562"/>
      <c r="BC81" s="562"/>
      <c r="BD81" s="562"/>
      <c r="BE81" s="562"/>
      <c r="BF81" s="562"/>
      <c r="BG81" s="562"/>
      <c r="BH81" s="562"/>
      <c r="BI81" s="562"/>
      <c r="BJ81" s="562"/>
      <c r="BK81" s="562"/>
      <c r="BL81" s="562"/>
      <c r="BM81" s="562"/>
      <c r="BN81" s="562"/>
      <c r="BO81" s="562"/>
      <c r="BP81" s="562"/>
      <c r="BQ81" s="563"/>
      <c r="BR81" s="558" t="str">
        <f>ORC!F161</f>
        <v>M³</v>
      </c>
      <c r="BS81" s="560"/>
      <c r="BT81" s="555">
        <f>ORC!I161</f>
        <v>1.0640399999999999</v>
      </c>
      <c r="BU81" s="556"/>
      <c r="BV81" s="557"/>
      <c r="BW81" s="555" t="str">
        <f>IF(ORC!J161="","",ORC!J161)</f>
        <v/>
      </c>
      <c r="BX81" s="556"/>
      <c r="BY81" s="564"/>
      <c r="BZ81" s="58"/>
      <c r="CA81" s="85"/>
    </row>
    <row r="82" spans="1:79" ht="15" customHeight="1">
      <c r="A82" s="84"/>
      <c r="B82" s="12"/>
      <c r="C82" s="565" t="str">
        <f>ORC!A94</f>
        <v>5.1.5.6</v>
      </c>
      <c r="D82" s="560"/>
      <c r="E82" s="558" t="str">
        <f>ORC!B94</f>
        <v>CT-06</v>
      </c>
      <c r="F82" s="559"/>
      <c r="G82" s="559"/>
      <c r="H82" s="560"/>
      <c r="I82" s="558" t="str">
        <f>ORC!C94</f>
        <v>COTAÇÃO</v>
      </c>
      <c r="J82" s="559"/>
      <c r="K82" s="559"/>
      <c r="L82" s="560"/>
      <c r="M82" s="561" t="str">
        <f>ORC!E94</f>
        <v>ARTICULAÇÃO DAS PERNAS DUPLO</v>
      </c>
      <c r="N82" s="562"/>
      <c r="O82" s="562"/>
      <c r="P82" s="562"/>
      <c r="Q82" s="562"/>
      <c r="R82" s="562"/>
      <c r="S82" s="562"/>
      <c r="T82" s="562"/>
      <c r="U82" s="562"/>
      <c r="V82" s="562"/>
      <c r="W82" s="562"/>
      <c r="X82" s="562"/>
      <c r="Y82" s="562"/>
      <c r="Z82" s="562"/>
      <c r="AA82" s="562"/>
      <c r="AB82" s="562"/>
      <c r="AC82" s="562"/>
      <c r="AD82" s="563"/>
      <c r="AE82" s="558" t="str">
        <f>ORC!F94</f>
        <v>UND</v>
      </c>
      <c r="AF82" s="560"/>
      <c r="AG82" s="555">
        <f>ORC!I94</f>
        <v>1</v>
      </c>
      <c r="AH82" s="556"/>
      <c r="AI82" s="557"/>
      <c r="AJ82" s="555" t="str">
        <f>IF(ORC!J94="","",ORC!J94)</f>
        <v/>
      </c>
      <c r="AK82" s="556"/>
      <c r="AL82" s="564"/>
      <c r="AM82" s="58"/>
      <c r="AN82" s="58"/>
      <c r="AO82" s="58"/>
      <c r="AP82" s="565" t="str">
        <f>ORC!A162</f>
        <v>5.1.8.2.5</v>
      </c>
      <c r="AQ82" s="560"/>
      <c r="AR82" s="558">
        <f>ORC!B162</f>
        <v>60314</v>
      </c>
      <c r="AS82" s="559"/>
      <c r="AT82" s="559"/>
      <c r="AU82" s="560"/>
      <c r="AV82" s="558" t="str">
        <f>ORC!C162</f>
        <v>GOINFRA (O.C.)</v>
      </c>
      <c r="AW82" s="559"/>
      <c r="AX82" s="559"/>
      <c r="AY82" s="560"/>
      <c r="AZ82" s="561" t="str">
        <f>ORC!E162</f>
        <v>ACO CA - 60 - 5,0 MM - (OBRAS CIVIS)</v>
      </c>
      <c r="BA82" s="562"/>
      <c r="BB82" s="562"/>
      <c r="BC82" s="562"/>
      <c r="BD82" s="562"/>
      <c r="BE82" s="562"/>
      <c r="BF82" s="562"/>
      <c r="BG82" s="562"/>
      <c r="BH82" s="562"/>
      <c r="BI82" s="562"/>
      <c r="BJ82" s="562"/>
      <c r="BK82" s="562"/>
      <c r="BL82" s="562"/>
      <c r="BM82" s="562"/>
      <c r="BN82" s="562"/>
      <c r="BO82" s="562"/>
      <c r="BP82" s="562"/>
      <c r="BQ82" s="563"/>
      <c r="BR82" s="558" t="str">
        <f>ORC!F162</f>
        <v>KG</v>
      </c>
      <c r="BS82" s="560"/>
      <c r="BT82" s="555">
        <f>ORC!I162</f>
        <v>30.654624000000005</v>
      </c>
      <c r="BU82" s="556"/>
      <c r="BV82" s="557"/>
      <c r="BW82" s="555" t="str">
        <f>IF(ORC!J162="","",ORC!J162)</f>
        <v/>
      </c>
      <c r="BX82" s="556"/>
      <c r="BY82" s="564"/>
      <c r="BZ82" s="58"/>
      <c r="CA82" s="85"/>
    </row>
    <row r="83" spans="1:79" ht="15" customHeight="1">
      <c r="A83" s="84"/>
      <c r="B83" s="12"/>
      <c r="C83" s="565" t="str">
        <f>ORC!A95</f>
        <v>5.1.5.7</v>
      </c>
      <c r="D83" s="560"/>
      <c r="E83" s="558" t="str">
        <f>ORC!B95</f>
        <v>CT-07</v>
      </c>
      <c r="F83" s="559"/>
      <c r="G83" s="559"/>
      <c r="H83" s="560"/>
      <c r="I83" s="558" t="str">
        <f>ORC!C95</f>
        <v>COTAÇÃO</v>
      </c>
      <c r="J83" s="559"/>
      <c r="K83" s="559"/>
      <c r="L83" s="560"/>
      <c r="M83" s="561" t="str">
        <f>ORC!E95</f>
        <v>SIMULADOR DE ESQUI</v>
      </c>
      <c r="N83" s="562"/>
      <c r="O83" s="562"/>
      <c r="P83" s="562"/>
      <c r="Q83" s="562"/>
      <c r="R83" s="562"/>
      <c r="S83" s="562"/>
      <c r="T83" s="562"/>
      <c r="U83" s="562"/>
      <c r="V83" s="562"/>
      <c r="W83" s="562"/>
      <c r="X83" s="562"/>
      <c r="Y83" s="562"/>
      <c r="Z83" s="562"/>
      <c r="AA83" s="562"/>
      <c r="AB83" s="562"/>
      <c r="AC83" s="562"/>
      <c r="AD83" s="563"/>
      <c r="AE83" s="558" t="str">
        <f>ORC!F95</f>
        <v>UND</v>
      </c>
      <c r="AF83" s="560"/>
      <c r="AG83" s="555">
        <f>ORC!I95</f>
        <v>3</v>
      </c>
      <c r="AH83" s="556"/>
      <c r="AI83" s="557"/>
      <c r="AJ83" s="555" t="str">
        <f>IF(ORC!J95="","",ORC!J95)</f>
        <v/>
      </c>
      <c r="AK83" s="556"/>
      <c r="AL83" s="564"/>
      <c r="AM83" s="58"/>
      <c r="AN83" s="58"/>
      <c r="AO83" s="58"/>
      <c r="AP83" s="565" t="str">
        <f>ORC!A163</f>
        <v>5.1.8.2.6</v>
      </c>
      <c r="AQ83" s="560"/>
      <c r="AR83" s="558">
        <f>ORC!B163</f>
        <v>52004</v>
      </c>
      <c r="AS83" s="559"/>
      <c r="AT83" s="559"/>
      <c r="AU83" s="560"/>
      <c r="AV83" s="558" t="str">
        <f>ORC!C163</f>
        <v>GOINFRA (O.C.)</v>
      </c>
      <c r="AW83" s="559"/>
      <c r="AX83" s="559"/>
      <c r="AY83" s="560"/>
      <c r="AZ83" s="561" t="str">
        <f>ORC!E163</f>
        <v>ACO CA 50-A - 8,0 MM (5/16") - (OBRAS CIVIS)</v>
      </c>
      <c r="BA83" s="562"/>
      <c r="BB83" s="562"/>
      <c r="BC83" s="562"/>
      <c r="BD83" s="562"/>
      <c r="BE83" s="562"/>
      <c r="BF83" s="562"/>
      <c r="BG83" s="562"/>
      <c r="BH83" s="562"/>
      <c r="BI83" s="562"/>
      <c r="BJ83" s="562"/>
      <c r="BK83" s="562"/>
      <c r="BL83" s="562"/>
      <c r="BM83" s="562"/>
      <c r="BN83" s="562"/>
      <c r="BO83" s="562"/>
      <c r="BP83" s="562"/>
      <c r="BQ83" s="563"/>
      <c r="BR83" s="558" t="str">
        <f>ORC!F163</f>
        <v>KG</v>
      </c>
      <c r="BS83" s="560"/>
      <c r="BT83" s="555">
        <f>ORC!I163</f>
        <v>17.501299200000002</v>
      </c>
      <c r="BU83" s="556"/>
      <c r="BV83" s="557"/>
      <c r="BW83" s="555" t="str">
        <f>IF(ORC!J163="","",ORC!J163)</f>
        <v/>
      </c>
      <c r="BX83" s="556"/>
      <c r="BY83" s="564"/>
      <c r="BZ83" s="58"/>
      <c r="CA83" s="85"/>
    </row>
    <row r="84" spans="1:79" ht="15" customHeight="1">
      <c r="A84" s="84"/>
      <c r="B84" s="12"/>
      <c r="C84" s="565" t="str">
        <f>ORC!A96</f>
        <v>5.1.5.8</v>
      </c>
      <c r="D84" s="560"/>
      <c r="E84" s="558" t="str">
        <f>ORC!B96</f>
        <v>CT-08</v>
      </c>
      <c r="F84" s="559"/>
      <c r="G84" s="559"/>
      <c r="H84" s="560"/>
      <c r="I84" s="558" t="str">
        <f>ORC!C96</f>
        <v>COTAÇÃO</v>
      </c>
      <c r="J84" s="559"/>
      <c r="K84" s="559"/>
      <c r="L84" s="560"/>
      <c r="M84" s="561" t="str">
        <f>ORC!E96</f>
        <v>ARTICULAÇÃO DOS QUADRIS/ TWIST</v>
      </c>
      <c r="N84" s="562"/>
      <c r="O84" s="562"/>
      <c r="P84" s="562"/>
      <c r="Q84" s="562"/>
      <c r="R84" s="562"/>
      <c r="S84" s="562"/>
      <c r="T84" s="562"/>
      <c r="U84" s="562"/>
      <c r="V84" s="562"/>
      <c r="W84" s="562"/>
      <c r="X84" s="562"/>
      <c r="Y84" s="562"/>
      <c r="Z84" s="562"/>
      <c r="AA84" s="562"/>
      <c r="AB84" s="562"/>
      <c r="AC84" s="562"/>
      <c r="AD84" s="563"/>
      <c r="AE84" s="558" t="str">
        <f>ORC!F96</f>
        <v>UND</v>
      </c>
      <c r="AF84" s="560"/>
      <c r="AG84" s="555">
        <f>ORC!I96</f>
        <v>1</v>
      </c>
      <c r="AH84" s="556"/>
      <c r="AI84" s="557"/>
      <c r="AJ84" s="555" t="str">
        <f>IF(ORC!J96="","",ORC!J96)</f>
        <v/>
      </c>
      <c r="AK84" s="556"/>
      <c r="AL84" s="564"/>
      <c r="AM84" s="58"/>
      <c r="AN84" s="58"/>
      <c r="AO84" s="58"/>
      <c r="AP84" s="565" t="str">
        <f>ORC!A164</f>
        <v>5.1.8.2.7</v>
      </c>
      <c r="AQ84" s="560"/>
      <c r="AR84" s="558">
        <f>ORC!B164</f>
        <v>60306</v>
      </c>
      <c r="AS84" s="559"/>
      <c r="AT84" s="559"/>
      <c r="AU84" s="560"/>
      <c r="AV84" s="558" t="str">
        <f>ORC!C164</f>
        <v>GOINFRA (O.C.)</v>
      </c>
      <c r="AW84" s="559"/>
      <c r="AX84" s="559"/>
      <c r="AY84" s="560"/>
      <c r="AZ84" s="561" t="str">
        <f>ORC!E164</f>
        <v>ACO CA-50A - 12,5 MM (1/2") - (OBRAS CIVIS)</v>
      </c>
      <c r="BA84" s="562"/>
      <c r="BB84" s="562"/>
      <c r="BC84" s="562"/>
      <c r="BD84" s="562"/>
      <c r="BE84" s="562"/>
      <c r="BF84" s="562"/>
      <c r="BG84" s="562"/>
      <c r="BH84" s="562"/>
      <c r="BI84" s="562"/>
      <c r="BJ84" s="562"/>
      <c r="BK84" s="562"/>
      <c r="BL84" s="562"/>
      <c r="BM84" s="562"/>
      <c r="BN84" s="562"/>
      <c r="BO84" s="562"/>
      <c r="BP84" s="562"/>
      <c r="BQ84" s="563"/>
      <c r="BR84" s="558" t="str">
        <f>ORC!F164</f>
        <v>KG</v>
      </c>
      <c r="BS84" s="560"/>
      <c r="BT84" s="555">
        <f>ORC!I164</f>
        <v>245.07964800000002</v>
      </c>
      <c r="BU84" s="556"/>
      <c r="BV84" s="557"/>
      <c r="BW84" s="555" t="str">
        <f>IF(ORC!J164="","",ORC!J164)</f>
        <v/>
      </c>
      <c r="BX84" s="556"/>
      <c r="BY84" s="564"/>
      <c r="BZ84" s="58"/>
      <c r="CA84" s="85"/>
    </row>
    <row r="85" spans="1:79" ht="15" customHeight="1">
      <c r="A85" s="84"/>
      <c r="B85" s="12"/>
      <c r="C85" s="565" t="str">
        <f>ORC!A97</f>
        <v>5.1.5.9</v>
      </c>
      <c r="D85" s="560"/>
      <c r="E85" s="558">
        <f>ORC!B97</f>
        <v>103195</v>
      </c>
      <c r="F85" s="559"/>
      <c r="G85" s="559"/>
      <c r="H85" s="560"/>
      <c r="I85" s="558" t="str">
        <f>ORC!C97</f>
        <v>SINAPI</v>
      </c>
      <c r="J85" s="559"/>
      <c r="K85" s="559"/>
      <c r="L85" s="560"/>
      <c r="M85" s="561" t="str">
        <f>ORC!E97</f>
        <v>INSTALAÇÃO DE PLACA ORIENTATIVA SOBRE EXERCÍCIOS, 2,00M X 1,00M, EM TUBO DE AÇO CARBONO - PARA ACADEMIA AO AR LIVRE / ACADEMIA DA TERCEIRA IDADE - ATI, INSTALADO SOBRE SOLO. AF_10/2021</v>
      </c>
      <c r="N85" s="562"/>
      <c r="O85" s="562"/>
      <c r="P85" s="562"/>
      <c r="Q85" s="562"/>
      <c r="R85" s="562"/>
      <c r="S85" s="562"/>
      <c r="T85" s="562"/>
      <c r="U85" s="562"/>
      <c r="V85" s="562"/>
      <c r="W85" s="562"/>
      <c r="X85" s="562"/>
      <c r="Y85" s="562"/>
      <c r="Z85" s="562"/>
      <c r="AA85" s="562"/>
      <c r="AB85" s="562"/>
      <c r="AC85" s="562"/>
      <c r="AD85" s="563"/>
      <c r="AE85" s="558" t="str">
        <f>ORC!F97</f>
        <v>UND</v>
      </c>
      <c r="AF85" s="560"/>
      <c r="AG85" s="555">
        <f>ORC!I97</f>
        <v>1</v>
      </c>
      <c r="AH85" s="556"/>
      <c r="AI85" s="557"/>
      <c r="AJ85" s="555" t="str">
        <f>IF(ORC!J97="","",ORC!J97)</f>
        <v/>
      </c>
      <c r="AK85" s="556"/>
      <c r="AL85" s="564"/>
      <c r="AM85" s="58"/>
      <c r="AN85" s="58"/>
      <c r="AO85" s="58"/>
      <c r="AP85" s="565"/>
      <c r="AQ85" s="560"/>
      <c r="AR85" s="558"/>
      <c r="AS85" s="559"/>
      <c r="AT85" s="559"/>
      <c r="AU85" s="560"/>
      <c r="AV85" s="558"/>
      <c r="AW85" s="559"/>
      <c r="AX85" s="559"/>
      <c r="AY85" s="560"/>
      <c r="AZ85" s="561" t="str">
        <f>ORC!E165</f>
        <v>Vigas de cobertura</v>
      </c>
      <c r="BA85" s="562"/>
      <c r="BB85" s="562"/>
      <c r="BC85" s="562"/>
      <c r="BD85" s="562"/>
      <c r="BE85" s="562"/>
      <c r="BF85" s="562"/>
      <c r="BG85" s="562"/>
      <c r="BH85" s="562"/>
      <c r="BI85" s="562"/>
      <c r="BJ85" s="562"/>
      <c r="BK85" s="562"/>
      <c r="BL85" s="562"/>
      <c r="BM85" s="562"/>
      <c r="BN85" s="562"/>
      <c r="BO85" s="562"/>
      <c r="BP85" s="562"/>
      <c r="BQ85" s="562"/>
      <c r="BR85" s="559"/>
      <c r="BS85" s="559"/>
      <c r="BT85" s="556"/>
      <c r="BU85" s="556"/>
      <c r="BV85" s="556"/>
      <c r="BW85" s="556"/>
      <c r="BX85" s="556"/>
      <c r="BY85" s="564"/>
      <c r="BZ85" s="58"/>
      <c r="CA85" s="85"/>
    </row>
    <row r="86" spans="1:79" ht="15" customHeight="1">
      <c r="A86" s="84"/>
      <c r="B86" s="12"/>
      <c r="C86" s="565" t="str">
        <f>ORC!A98</f>
        <v>5.1.6</v>
      </c>
      <c r="D86" s="560"/>
      <c r="E86" s="558"/>
      <c r="F86" s="559"/>
      <c r="G86" s="559"/>
      <c r="H86" s="559"/>
      <c r="I86" s="559"/>
      <c r="J86" s="559"/>
      <c r="K86" s="559"/>
      <c r="L86" s="560"/>
      <c r="M86" s="561" t="str">
        <f>ORC!E98</f>
        <v>PLAYGROUND</v>
      </c>
      <c r="N86" s="562"/>
      <c r="O86" s="562"/>
      <c r="P86" s="562"/>
      <c r="Q86" s="562"/>
      <c r="R86" s="562"/>
      <c r="S86" s="562"/>
      <c r="T86" s="562"/>
      <c r="U86" s="562"/>
      <c r="V86" s="562"/>
      <c r="W86" s="562"/>
      <c r="X86" s="562"/>
      <c r="Y86" s="562"/>
      <c r="Z86" s="562"/>
      <c r="AA86" s="562"/>
      <c r="AB86" s="562"/>
      <c r="AC86" s="562"/>
      <c r="AD86" s="562"/>
      <c r="AE86" s="559"/>
      <c r="AF86" s="559"/>
      <c r="AG86" s="556"/>
      <c r="AH86" s="556"/>
      <c r="AI86" s="556"/>
      <c r="AJ86" s="556"/>
      <c r="AK86" s="556"/>
      <c r="AL86" s="564"/>
      <c r="AM86" s="58"/>
      <c r="AN86" s="58"/>
      <c r="AO86" s="58"/>
      <c r="AP86" s="565" t="str">
        <f>ORC!A166</f>
        <v>5.1.8.2.8</v>
      </c>
      <c r="AQ86" s="560"/>
      <c r="AR86" s="558">
        <f>ORC!B166</f>
        <v>60208</v>
      </c>
      <c r="AS86" s="559"/>
      <c r="AT86" s="559"/>
      <c r="AU86" s="560"/>
      <c r="AV86" s="558" t="str">
        <f>ORC!C166</f>
        <v>GOINFRA (O.C.)</v>
      </c>
      <c r="AW86" s="559"/>
      <c r="AX86" s="559"/>
      <c r="AY86" s="560"/>
      <c r="AZ86" s="561" t="str">
        <f>ORC!E166</f>
        <v>FORMA CHAPA DE COMPENSADO RESINADO 12MM-VIGA/PILAR U=3V - (OBRAS CIVIS)</v>
      </c>
      <c r="BA86" s="562"/>
      <c r="BB86" s="562"/>
      <c r="BC86" s="562"/>
      <c r="BD86" s="562"/>
      <c r="BE86" s="562"/>
      <c r="BF86" s="562"/>
      <c r="BG86" s="562"/>
      <c r="BH86" s="562"/>
      <c r="BI86" s="562"/>
      <c r="BJ86" s="562"/>
      <c r="BK86" s="562"/>
      <c r="BL86" s="562"/>
      <c r="BM86" s="562"/>
      <c r="BN86" s="562"/>
      <c r="BO86" s="562"/>
      <c r="BP86" s="562"/>
      <c r="BQ86" s="563"/>
      <c r="BR86" s="558" t="str">
        <f>ORC!F166</f>
        <v>M²</v>
      </c>
      <c r="BS86" s="560"/>
      <c r="BT86" s="555">
        <f>ORC!I166</f>
        <v>20.973320000000001</v>
      </c>
      <c r="BU86" s="556"/>
      <c r="BV86" s="557"/>
      <c r="BW86" s="555" t="str">
        <f>IF(ORC!J166="","",ORC!J166)</f>
        <v/>
      </c>
      <c r="BX86" s="556"/>
      <c r="BY86" s="564"/>
      <c r="BZ86" s="58"/>
      <c r="CA86" s="85"/>
    </row>
    <row r="87" spans="1:79" ht="15" customHeight="1" thickBot="1">
      <c r="A87" s="84"/>
      <c r="B87" s="12"/>
      <c r="C87" s="628" t="str">
        <f>ORC!A99</f>
        <v>5.1.6.1</v>
      </c>
      <c r="D87" s="610"/>
      <c r="E87" s="608" t="str">
        <f>ORC!B99</f>
        <v>CT-09</v>
      </c>
      <c r="F87" s="609"/>
      <c r="G87" s="609"/>
      <c r="H87" s="610"/>
      <c r="I87" s="608" t="str">
        <f>ORC!C99</f>
        <v>COTAÇÃO</v>
      </c>
      <c r="J87" s="609"/>
      <c r="K87" s="609"/>
      <c r="L87" s="610"/>
      <c r="M87" s="629" t="str">
        <f>ORC!E99</f>
        <v>BALANÇO DOIS LUGARES EUCALIPTO - ESTAÇÃO ALEGRIA (OU SIMILAR)</v>
      </c>
      <c r="N87" s="630"/>
      <c r="O87" s="630"/>
      <c r="P87" s="630"/>
      <c r="Q87" s="630"/>
      <c r="R87" s="630"/>
      <c r="S87" s="630"/>
      <c r="T87" s="630"/>
      <c r="U87" s="630"/>
      <c r="V87" s="630"/>
      <c r="W87" s="630"/>
      <c r="X87" s="630"/>
      <c r="Y87" s="630"/>
      <c r="Z87" s="630"/>
      <c r="AA87" s="630"/>
      <c r="AB87" s="630"/>
      <c r="AC87" s="630"/>
      <c r="AD87" s="631"/>
      <c r="AE87" s="608" t="str">
        <f>ORC!F99</f>
        <v>UND</v>
      </c>
      <c r="AF87" s="610"/>
      <c r="AG87" s="604">
        <f>ORC!I99</f>
        <v>2</v>
      </c>
      <c r="AH87" s="605"/>
      <c r="AI87" s="606"/>
      <c r="AJ87" s="604" t="str">
        <f>IF(ORC!J99="","",ORC!J99)</f>
        <v/>
      </c>
      <c r="AK87" s="605"/>
      <c r="AL87" s="607"/>
      <c r="AM87" s="58"/>
      <c r="AN87" s="58"/>
      <c r="AO87" s="58"/>
      <c r="AP87" s="628" t="str">
        <f>ORC!A167</f>
        <v>5.1.8.2.9</v>
      </c>
      <c r="AQ87" s="610"/>
      <c r="AR87" s="608">
        <f>ORC!B167</f>
        <v>51035</v>
      </c>
      <c r="AS87" s="609"/>
      <c r="AT87" s="609"/>
      <c r="AU87" s="610"/>
      <c r="AV87" s="608" t="str">
        <f>ORC!C167</f>
        <v>GOINFRA (O.C.)</v>
      </c>
      <c r="AW87" s="609"/>
      <c r="AX87" s="609"/>
      <c r="AY87" s="610"/>
      <c r="AZ87" s="629" t="str">
        <f>ORC!E167</f>
        <v>CONCRETO USINADO BOMBEÁVEL FCK=20 MPA (O.C.)</v>
      </c>
      <c r="BA87" s="630"/>
      <c r="BB87" s="630"/>
      <c r="BC87" s="630"/>
      <c r="BD87" s="630"/>
      <c r="BE87" s="630"/>
      <c r="BF87" s="630"/>
      <c r="BG87" s="630"/>
      <c r="BH87" s="630"/>
      <c r="BI87" s="630"/>
      <c r="BJ87" s="630"/>
      <c r="BK87" s="630"/>
      <c r="BL87" s="630"/>
      <c r="BM87" s="630"/>
      <c r="BN87" s="630"/>
      <c r="BO87" s="630"/>
      <c r="BP87" s="630"/>
      <c r="BQ87" s="631"/>
      <c r="BR87" s="608" t="str">
        <f>ORC!F167</f>
        <v>M³</v>
      </c>
      <c r="BS87" s="610"/>
      <c r="BT87" s="604">
        <f>ORC!I167</f>
        <v>1.1390640000000001</v>
      </c>
      <c r="BU87" s="605"/>
      <c r="BV87" s="606"/>
      <c r="BW87" s="604" t="str">
        <f>IF(ORC!J167="","",ORC!J167)</f>
        <v/>
      </c>
      <c r="BX87" s="605"/>
      <c r="BY87" s="607"/>
      <c r="BZ87" s="58"/>
      <c r="CA87" s="85"/>
    </row>
    <row r="88" spans="1:79" ht="15" customHeight="1">
      <c r="A88" s="84"/>
      <c r="B88" s="12"/>
      <c r="AM88" s="58"/>
      <c r="AN88" s="58"/>
      <c r="AO88" s="58"/>
      <c r="BZ88" s="58"/>
      <c r="CA88" s="85"/>
    </row>
    <row r="89" spans="1:79" ht="15" customHeight="1">
      <c r="A89" s="98"/>
      <c r="B89" s="99"/>
      <c r="C89" s="92"/>
      <c r="D89" s="92"/>
      <c r="E89" s="92"/>
      <c r="F89" s="92"/>
      <c r="G89" s="92"/>
      <c r="H89" s="92"/>
      <c r="AM89" s="99"/>
      <c r="AN89" s="99"/>
      <c r="AO89" s="99"/>
      <c r="AP89" s="99"/>
      <c r="AQ89" s="99"/>
      <c r="AR89" s="99"/>
      <c r="AS89" s="99"/>
      <c r="AT89" s="99"/>
      <c r="AU89" s="99"/>
      <c r="AV89" s="99"/>
      <c r="AW89" s="97"/>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100"/>
    </row>
    <row r="90" spans="1:79" customFormat="1" ht="10" customHeight="1">
      <c r="A90" s="122"/>
      <c r="B90" s="123"/>
      <c r="C90" s="124"/>
      <c r="D90" s="124"/>
      <c r="E90" s="124"/>
      <c r="F90" s="124"/>
      <c r="G90" s="124"/>
      <c r="H90" s="124"/>
      <c r="I90" s="124"/>
      <c r="J90" s="124"/>
      <c r="K90" s="124"/>
      <c r="L90" s="124"/>
      <c r="M90" s="125"/>
      <c r="N90" s="566"/>
      <c r="O90" s="567"/>
      <c r="P90" s="568"/>
      <c r="Q90" s="126"/>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8"/>
      <c r="AX90" s="126"/>
      <c r="AY90" s="127"/>
      <c r="AZ90" s="127"/>
      <c r="BA90" s="127"/>
      <c r="BB90" s="127"/>
      <c r="BC90" s="127"/>
      <c r="BD90" s="127"/>
      <c r="BE90" s="127"/>
      <c r="BF90" s="128"/>
      <c r="BG90" s="595" t="s">
        <v>127</v>
      </c>
      <c r="BH90" s="596"/>
      <c r="BI90" s="596"/>
      <c r="BJ90" s="596"/>
      <c r="BK90" s="596"/>
      <c r="BL90" s="596"/>
      <c r="BM90" s="596"/>
      <c r="BN90" s="596"/>
      <c r="BO90" s="596"/>
      <c r="BP90" s="596"/>
      <c r="BQ90" s="596"/>
      <c r="BR90" s="596"/>
      <c r="BS90" s="596"/>
      <c r="BT90" s="596"/>
      <c r="BU90" s="596"/>
      <c r="BV90" s="596"/>
      <c r="BW90" s="596"/>
      <c r="BX90" s="596"/>
      <c r="BY90" s="596"/>
      <c r="BZ90" s="596"/>
      <c r="CA90" s="597"/>
    </row>
    <row r="91" spans="1:79" customFormat="1" ht="10" customHeight="1">
      <c r="A91" s="122"/>
      <c r="B91" s="123"/>
      <c r="C91" s="129"/>
      <c r="D91" s="124"/>
      <c r="E91" s="124"/>
      <c r="F91" s="124"/>
      <c r="G91" s="124"/>
      <c r="H91" s="124"/>
      <c r="I91" s="124"/>
      <c r="J91" s="124"/>
      <c r="K91" s="124"/>
      <c r="L91" s="124"/>
      <c r="M91" s="125"/>
      <c r="N91" s="566"/>
      <c r="O91" s="567"/>
      <c r="P91" s="568"/>
      <c r="Q91" s="130"/>
      <c r="R91" s="131"/>
      <c r="S91" s="131"/>
      <c r="T91" s="131"/>
      <c r="U91" s="131"/>
      <c r="V91" s="131"/>
      <c r="W91" s="131"/>
      <c r="X91" s="131"/>
      <c r="Y91" s="131"/>
      <c r="Z91" s="131"/>
      <c r="AA91" s="131"/>
      <c r="AB91" s="131"/>
      <c r="AC91" s="131"/>
      <c r="AD91" s="131"/>
      <c r="AE91" s="131"/>
      <c r="AF91" s="131"/>
      <c r="AG91" s="131"/>
      <c r="AH91" s="131"/>
      <c r="AI91" s="131"/>
      <c r="AJ91" s="131"/>
      <c r="AK91" s="131"/>
      <c r="AL91" s="131"/>
      <c r="AM91" s="131"/>
      <c r="AN91" s="131"/>
      <c r="AO91" s="131"/>
      <c r="AP91" s="131"/>
      <c r="AQ91" s="131"/>
      <c r="AR91" s="131"/>
      <c r="AS91" s="131"/>
      <c r="AT91" s="131"/>
      <c r="AU91" s="131"/>
      <c r="AV91" s="131"/>
      <c r="AW91" s="132"/>
      <c r="AX91" s="130"/>
      <c r="AY91" s="131"/>
      <c r="AZ91" s="131"/>
      <c r="BA91" s="131"/>
      <c r="BB91" s="131"/>
      <c r="BC91" s="131"/>
      <c r="BD91" s="131"/>
      <c r="BE91" s="131"/>
      <c r="BF91" s="132"/>
      <c r="BG91" s="598"/>
      <c r="BH91" s="599"/>
      <c r="BI91" s="599"/>
      <c r="BJ91" s="599"/>
      <c r="BK91" s="599"/>
      <c r="BL91" s="599"/>
      <c r="BM91" s="599"/>
      <c r="BN91" s="599"/>
      <c r="BO91" s="599"/>
      <c r="BP91" s="599"/>
      <c r="BQ91" s="599"/>
      <c r="BR91" s="599"/>
      <c r="BS91" s="599"/>
      <c r="BT91" s="599"/>
      <c r="BU91" s="599"/>
      <c r="BV91" s="599"/>
      <c r="BW91" s="599"/>
      <c r="BX91" s="599"/>
      <c r="BY91" s="599"/>
      <c r="BZ91" s="599"/>
      <c r="CA91" s="600"/>
    </row>
    <row r="92" spans="1:79" customFormat="1" ht="10" customHeight="1">
      <c r="A92" s="122"/>
      <c r="B92" s="123"/>
      <c r="C92" s="124"/>
      <c r="D92" s="124"/>
      <c r="E92" s="124"/>
      <c r="F92" s="124"/>
      <c r="G92" s="124"/>
      <c r="H92" s="124"/>
      <c r="I92" s="124"/>
      <c r="J92" s="124"/>
      <c r="K92" s="124"/>
      <c r="L92" s="124"/>
      <c r="M92" s="125"/>
      <c r="N92" s="566"/>
      <c r="O92" s="567"/>
      <c r="P92" s="568"/>
      <c r="Q92" s="130"/>
      <c r="R92" s="131"/>
      <c r="S92" s="131"/>
      <c r="T92" s="131"/>
      <c r="U92" s="131"/>
      <c r="V92" s="131"/>
      <c r="W92" s="131"/>
      <c r="X92" s="131"/>
      <c r="Y92" s="131"/>
      <c r="Z92" s="131"/>
      <c r="AA92" s="131"/>
      <c r="AB92" s="131"/>
      <c r="AC92" s="131"/>
      <c r="AD92" s="131"/>
      <c r="AE92" s="131"/>
      <c r="AF92" s="131"/>
      <c r="AG92" s="131"/>
      <c r="AH92" s="131"/>
      <c r="AI92" s="131"/>
      <c r="AJ92" s="131"/>
      <c r="AK92" s="131"/>
      <c r="AL92" s="131"/>
      <c r="AM92" s="131"/>
      <c r="AN92" s="131"/>
      <c r="AO92" s="131"/>
      <c r="AP92" s="131"/>
      <c r="AQ92" s="131"/>
      <c r="AR92" s="131"/>
      <c r="AS92" s="131"/>
      <c r="AT92" s="131"/>
      <c r="AU92" s="131"/>
      <c r="AV92" s="131"/>
      <c r="AW92" s="132"/>
      <c r="AX92" s="130"/>
      <c r="AY92" s="131"/>
      <c r="AZ92" s="131"/>
      <c r="BA92" s="131"/>
      <c r="BB92" s="131"/>
      <c r="BC92" s="131"/>
      <c r="BD92" s="131"/>
      <c r="BE92" s="131"/>
      <c r="BF92" s="132"/>
      <c r="BG92" s="601"/>
      <c r="BH92" s="602"/>
      <c r="BI92" s="602"/>
      <c r="BJ92" s="602"/>
      <c r="BK92" s="602"/>
      <c r="BL92" s="602"/>
      <c r="BM92" s="602"/>
      <c r="BN92" s="602"/>
      <c r="BO92" s="602"/>
      <c r="BP92" s="602"/>
      <c r="BQ92" s="602"/>
      <c r="BR92" s="602"/>
      <c r="BS92" s="602"/>
      <c r="BT92" s="602"/>
      <c r="BU92" s="602"/>
      <c r="BV92" s="602"/>
      <c r="BW92" s="602"/>
      <c r="BX92" s="602"/>
      <c r="BY92" s="602"/>
      <c r="BZ92" s="602"/>
      <c r="CA92" s="603"/>
    </row>
    <row r="93" spans="1:79" customFormat="1" ht="10" customHeight="1">
      <c r="A93" s="122"/>
      <c r="B93" s="123"/>
      <c r="C93" s="124"/>
      <c r="D93" s="124"/>
      <c r="E93" s="124"/>
      <c r="F93" s="124"/>
      <c r="G93" s="124"/>
      <c r="H93" s="124"/>
      <c r="I93" s="124"/>
      <c r="J93" s="124"/>
      <c r="K93" s="124"/>
      <c r="L93" s="124"/>
      <c r="M93" s="125"/>
      <c r="N93" s="566"/>
      <c r="O93" s="567"/>
      <c r="P93" s="568"/>
      <c r="Q93" s="130"/>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2"/>
      <c r="AX93" s="130"/>
      <c r="AY93" s="131"/>
      <c r="AZ93" s="131"/>
      <c r="BA93" s="131"/>
      <c r="BB93" s="131"/>
      <c r="BC93" s="131"/>
      <c r="BD93" s="131"/>
      <c r="BE93" s="131"/>
      <c r="BF93" s="132"/>
      <c r="BG93" s="569" t="s">
        <v>528</v>
      </c>
      <c r="BH93" s="570"/>
      <c r="BI93" s="570"/>
      <c r="BJ93" s="570"/>
      <c r="BK93" s="570"/>
      <c r="BL93" s="570"/>
      <c r="BM93" s="570"/>
      <c r="BN93" s="570"/>
      <c r="BO93" s="570"/>
      <c r="BP93" s="570"/>
      <c r="BQ93" s="570"/>
      <c r="BR93" s="570"/>
      <c r="BS93" s="570"/>
      <c r="BT93" s="570"/>
      <c r="BU93" s="570"/>
      <c r="BV93" s="570"/>
      <c r="BW93" s="570"/>
      <c r="BX93" s="570"/>
      <c r="BY93" s="570"/>
      <c r="BZ93" s="570"/>
      <c r="CA93" s="571"/>
    </row>
    <row r="94" spans="1:79" customFormat="1" ht="10" customHeight="1">
      <c r="A94" s="122"/>
      <c r="B94" s="123"/>
      <c r="C94" s="124"/>
      <c r="D94" s="124"/>
      <c r="E94" s="124"/>
      <c r="F94" s="124"/>
      <c r="G94" s="124"/>
      <c r="H94" s="124"/>
      <c r="I94" s="124"/>
      <c r="J94" s="124"/>
      <c r="K94" s="124"/>
      <c r="L94" s="124"/>
      <c r="M94" s="125"/>
      <c r="N94" s="566"/>
      <c r="O94" s="567"/>
      <c r="P94" s="568"/>
      <c r="Q94" s="130"/>
      <c r="R94" s="131"/>
      <c r="S94" s="131"/>
      <c r="T94" s="131"/>
      <c r="U94" s="131"/>
      <c r="V94" s="131"/>
      <c r="W94" s="131"/>
      <c r="X94" s="131"/>
      <c r="Y94" s="131"/>
      <c r="Z94" s="131"/>
      <c r="AA94" s="131"/>
      <c r="AB94" s="131"/>
      <c r="AC94" s="131"/>
      <c r="AD94" s="131"/>
      <c r="AE94" s="131"/>
      <c r="AF94" s="131"/>
      <c r="AG94" s="131"/>
      <c r="AH94" s="131"/>
      <c r="AI94" s="131"/>
      <c r="AJ94" s="131"/>
      <c r="AK94" s="131"/>
      <c r="AL94" s="131"/>
      <c r="AM94" s="131"/>
      <c r="AN94" s="131"/>
      <c r="AO94" s="131"/>
      <c r="AP94" s="131"/>
      <c r="AQ94" s="131"/>
      <c r="AR94" s="131"/>
      <c r="AS94" s="131"/>
      <c r="AT94" s="131"/>
      <c r="AU94" s="131"/>
      <c r="AV94" s="131"/>
      <c r="AW94" s="132"/>
      <c r="AX94" s="130"/>
      <c r="AY94" s="131"/>
      <c r="AZ94" s="131"/>
      <c r="BA94" s="131"/>
      <c r="BB94" s="131"/>
      <c r="BC94" s="131"/>
      <c r="BD94" s="131"/>
      <c r="BE94" s="131"/>
      <c r="BF94" s="132"/>
      <c r="BG94" s="572"/>
      <c r="BH94" s="573"/>
      <c r="BI94" s="573"/>
      <c r="BJ94" s="573"/>
      <c r="BK94" s="573"/>
      <c r="BL94" s="573"/>
      <c r="BM94" s="573"/>
      <c r="BN94" s="573"/>
      <c r="BO94" s="573"/>
      <c r="BP94" s="573"/>
      <c r="BQ94" s="573"/>
      <c r="BR94" s="573"/>
      <c r="BS94" s="573"/>
      <c r="BT94" s="573"/>
      <c r="BU94" s="573"/>
      <c r="BV94" s="573"/>
      <c r="BW94" s="573"/>
      <c r="BX94" s="573"/>
      <c r="BY94" s="573"/>
      <c r="BZ94" s="573"/>
      <c r="CA94" s="574"/>
    </row>
    <row r="95" spans="1:79" customFormat="1" ht="10" customHeight="1">
      <c r="A95" s="122"/>
      <c r="B95" s="123"/>
      <c r="C95" s="124"/>
      <c r="D95" s="124"/>
      <c r="E95" s="124"/>
      <c r="F95" s="124"/>
      <c r="G95" s="124"/>
      <c r="H95" s="124"/>
      <c r="I95" s="124"/>
      <c r="J95" s="124"/>
      <c r="K95" s="124"/>
      <c r="L95" s="124"/>
      <c r="M95" s="125"/>
      <c r="N95" s="566"/>
      <c r="O95" s="567"/>
      <c r="P95" s="568"/>
      <c r="Q95" s="130"/>
      <c r="R95" s="131"/>
      <c r="S95" s="131"/>
      <c r="T95" s="131"/>
      <c r="U95" s="131"/>
      <c r="V95" s="131"/>
      <c r="W95" s="131"/>
      <c r="X95" s="131"/>
      <c r="Y95" s="131"/>
      <c r="Z95" s="131"/>
      <c r="AA95" s="131"/>
      <c r="AB95" s="131"/>
      <c r="AC95" s="131"/>
      <c r="AD95" s="131"/>
      <c r="AE95" s="131"/>
      <c r="AF95" s="131"/>
      <c r="AG95" s="131"/>
      <c r="AH95" s="131"/>
      <c r="AI95" s="131"/>
      <c r="AJ95" s="131"/>
      <c r="AK95" s="131"/>
      <c r="AL95" s="131"/>
      <c r="AM95" s="131"/>
      <c r="AN95" s="131"/>
      <c r="AO95" s="131"/>
      <c r="AP95" s="131"/>
      <c r="AQ95" s="131"/>
      <c r="AR95" s="131"/>
      <c r="AS95" s="131"/>
      <c r="AT95" s="131"/>
      <c r="AU95" s="131"/>
      <c r="AV95" s="131"/>
      <c r="AW95" s="132"/>
      <c r="AX95" s="130"/>
      <c r="AY95" s="131"/>
      <c r="AZ95" s="131"/>
      <c r="BA95" s="131"/>
      <c r="BB95" s="131"/>
      <c r="BC95" s="131"/>
      <c r="BD95" s="131"/>
      <c r="BE95" s="131"/>
      <c r="BF95" s="132"/>
      <c r="BG95" s="572"/>
      <c r="BH95" s="573"/>
      <c r="BI95" s="573"/>
      <c r="BJ95" s="573"/>
      <c r="BK95" s="573"/>
      <c r="BL95" s="573"/>
      <c r="BM95" s="573"/>
      <c r="BN95" s="573"/>
      <c r="BO95" s="573"/>
      <c r="BP95" s="573"/>
      <c r="BQ95" s="573"/>
      <c r="BR95" s="573"/>
      <c r="BS95" s="573"/>
      <c r="BT95" s="573"/>
      <c r="BU95" s="573"/>
      <c r="BV95" s="573"/>
      <c r="BW95" s="573"/>
      <c r="BX95" s="573"/>
      <c r="BY95" s="573"/>
      <c r="BZ95" s="573"/>
      <c r="CA95" s="574"/>
    </row>
    <row r="96" spans="1:79" customFormat="1" ht="10" customHeight="1">
      <c r="A96" s="122"/>
      <c r="B96" s="123"/>
      <c r="C96" s="124"/>
      <c r="D96" s="124"/>
      <c r="E96" s="124"/>
      <c r="F96" s="124"/>
      <c r="G96" s="124"/>
      <c r="H96" s="124"/>
      <c r="I96" s="124"/>
      <c r="J96" s="124"/>
      <c r="K96" s="124"/>
      <c r="L96" s="124"/>
      <c r="M96" s="125"/>
      <c r="N96" s="566"/>
      <c r="O96" s="567"/>
      <c r="P96" s="568"/>
      <c r="Q96" s="130"/>
      <c r="R96" s="131"/>
      <c r="S96" s="131"/>
      <c r="T96" s="131"/>
      <c r="U96" s="131"/>
      <c r="V96" s="131"/>
      <c r="W96" s="131"/>
      <c r="X96" s="131"/>
      <c r="Y96" s="131"/>
      <c r="Z96" s="131"/>
      <c r="AA96" s="131"/>
      <c r="AB96" s="131"/>
      <c r="AC96" s="131"/>
      <c r="AD96" s="131"/>
      <c r="AE96" s="131"/>
      <c r="AF96" s="131"/>
      <c r="AG96" s="131"/>
      <c r="AH96" s="131"/>
      <c r="AI96" s="131"/>
      <c r="AJ96" s="131"/>
      <c r="AK96" s="131"/>
      <c r="AL96" s="131"/>
      <c r="AM96" s="131"/>
      <c r="AN96" s="131"/>
      <c r="AO96" s="131"/>
      <c r="AP96" s="131"/>
      <c r="AQ96" s="131"/>
      <c r="AR96" s="131"/>
      <c r="AS96" s="131"/>
      <c r="AT96" s="131"/>
      <c r="AU96" s="131"/>
      <c r="AV96" s="131"/>
      <c r="AW96" s="132"/>
      <c r="AX96" s="130"/>
      <c r="AY96" s="131"/>
      <c r="AZ96" s="131"/>
      <c r="BA96" s="131"/>
      <c r="BB96" s="131"/>
      <c r="BC96" s="131"/>
      <c r="BD96" s="131"/>
      <c r="BE96" s="131"/>
      <c r="BF96" s="132"/>
      <c r="BG96" s="572"/>
      <c r="BH96" s="573"/>
      <c r="BI96" s="573"/>
      <c r="BJ96" s="573"/>
      <c r="BK96" s="573"/>
      <c r="BL96" s="573"/>
      <c r="BM96" s="573"/>
      <c r="BN96" s="573"/>
      <c r="BO96" s="573"/>
      <c r="BP96" s="573"/>
      <c r="BQ96" s="573"/>
      <c r="BR96" s="573"/>
      <c r="BS96" s="573"/>
      <c r="BT96" s="573"/>
      <c r="BU96" s="573"/>
      <c r="BV96" s="573"/>
      <c r="BW96" s="573"/>
      <c r="BX96" s="573"/>
      <c r="BY96" s="573"/>
      <c r="BZ96" s="573"/>
      <c r="CA96" s="574"/>
    </row>
    <row r="97" spans="1:79" customFormat="1" ht="10" customHeight="1">
      <c r="A97" s="122"/>
      <c r="B97" s="123"/>
      <c r="C97" s="124"/>
      <c r="D97" s="124"/>
      <c r="E97" s="124"/>
      <c r="F97" s="124"/>
      <c r="G97" s="124"/>
      <c r="H97" s="124"/>
      <c r="I97" s="124"/>
      <c r="J97" s="124"/>
      <c r="K97" s="124"/>
      <c r="L97" s="124"/>
      <c r="M97" s="125"/>
      <c r="N97" s="566"/>
      <c r="O97" s="567"/>
      <c r="P97" s="568"/>
      <c r="Q97" s="130"/>
      <c r="R97" s="131"/>
      <c r="S97" s="131"/>
      <c r="T97" s="131"/>
      <c r="U97" s="131"/>
      <c r="V97" s="131"/>
      <c r="W97" s="131"/>
      <c r="X97" s="131"/>
      <c r="Y97" s="131"/>
      <c r="Z97" s="131"/>
      <c r="AA97" s="131"/>
      <c r="AB97" s="131"/>
      <c r="AC97" s="131"/>
      <c r="AD97" s="131"/>
      <c r="AE97" s="131"/>
      <c r="AF97" s="131"/>
      <c r="AG97" s="131"/>
      <c r="AH97" s="131"/>
      <c r="AI97" s="131"/>
      <c r="AJ97" s="131"/>
      <c r="AK97" s="131"/>
      <c r="AL97" s="131"/>
      <c r="AM97" s="131"/>
      <c r="AN97" s="131"/>
      <c r="AO97" s="131"/>
      <c r="AP97" s="131"/>
      <c r="AQ97" s="131"/>
      <c r="AR97" s="131"/>
      <c r="AS97" s="131"/>
      <c r="AT97" s="131"/>
      <c r="AU97" s="131"/>
      <c r="AV97" s="131"/>
      <c r="AW97" s="132"/>
      <c r="AX97" s="130"/>
      <c r="AY97" s="131"/>
      <c r="AZ97" s="131"/>
      <c r="BA97" s="131"/>
      <c r="BB97" s="131"/>
      <c r="BC97" s="131"/>
      <c r="BD97" s="131"/>
      <c r="BE97" s="131"/>
      <c r="BF97" s="132"/>
      <c r="BG97" s="575"/>
      <c r="BH97" s="576"/>
      <c r="BI97" s="576"/>
      <c r="BJ97" s="576"/>
      <c r="BK97" s="576"/>
      <c r="BL97" s="576"/>
      <c r="BM97" s="576"/>
      <c r="BN97" s="576"/>
      <c r="BO97" s="576"/>
      <c r="BP97" s="576"/>
      <c r="BQ97" s="576"/>
      <c r="BR97" s="576"/>
      <c r="BS97" s="576"/>
      <c r="BT97" s="576"/>
      <c r="BU97" s="576"/>
      <c r="BV97" s="576"/>
      <c r="BW97" s="576"/>
      <c r="BX97" s="576"/>
      <c r="BY97" s="576"/>
      <c r="BZ97" s="576"/>
      <c r="CA97" s="577"/>
    </row>
    <row r="98" spans="1:79" customFormat="1" ht="10" customHeight="1">
      <c r="A98" s="133"/>
      <c r="B98" s="134"/>
      <c r="C98" s="124"/>
      <c r="D98" s="135"/>
      <c r="E98" s="135"/>
      <c r="F98" s="135"/>
      <c r="G98" s="135"/>
      <c r="H98" s="135"/>
      <c r="I98" s="135"/>
      <c r="J98" s="135"/>
      <c r="K98" s="135"/>
      <c r="L98" s="135"/>
      <c r="M98" s="136"/>
      <c r="N98" s="616"/>
      <c r="O98" s="617"/>
      <c r="P98" s="618"/>
      <c r="Q98" s="130"/>
      <c r="R98" s="131"/>
      <c r="S98" s="131"/>
      <c r="T98" s="131"/>
      <c r="U98" s="131"/>
      <c r="V98" s="131"/>
      <c r="W98" s="131"/>
      <c r="X98" s="131"/>
      <c r="Y98" s="131"/>
      <c r="Z98" s="131"/>
      <c r="AA98" s="131"/>
      <c r="AB98" s="131"/>
      <c r="AC98" s="131"/>
      <c r="AD98" s="131"/>
      <c r="AE98" s="131"/>
      <c r="AF98" s="131"/>
      <c r="AG98" s="131"/>
      <c r="AH98" s="131"/>
      <c r="AI98" s="131"/>
      <c r="AJ98" s="131"/>
      <c r="AK98" s="131"/>
      <c r="AL98" s="131"/>
      <c r="AM98" s="131"/>
      <c r="AN98" s="131"/>
      <c r="AO98" s="131"/>
      <c r="AP98" s="131"/>
      <c r="AQ98" s="131"/>
      <c r="AR98" s="131"/>
      <c r="AS98" s="131"/>
      <c r="AT98" s="131"/>
      <c r="AU98" s="131"/>
      <c r="AV98" s="131"/>
      <c r="AW98" s="132"/>
      <c r="AX98" s="130"/>
      <c r="AY98" s="131"/>
      <c r="AZ98" s="131"/>
      <c r="BA98" s="131"/>
      <c r="BB98" s="131"/>
      <c r="BC98" s="131"/>
      <c r="BD98" s="131"/>
      <c r="BE98" s="131"/>
      <c r="BF98" s="132"/>
      <c r="BG98" s="137" t="s">
        <v>524</v>
      </c>
      <c r="BH98" s="138"/>
      <c r="BI98" s="138"/>
      <c r="BJ98" s="138"/>
      <c r="BK98" s="138"/>
      <c r="BL98" s="138"/>
      <c r="BM98" s="138"/>
      <c r="BN98" s="138"/>
      <c r="BO98" s="138"/>
      <c r="BP98" s="138"/>
      <c r="BQ98" s="138"/>
      <c r="BR98" s="138"/>
      <c r="BS98" s="138"/>
      <c r="BT98" s="138"/>
      <c r="BU98" s="138"/>
      <c r="BV98" s="138"/>
      <c r="BW98" s="138"/>
      <c r="BX98" s="138"/>
      <c r="BY98" s="138"/>
      <c r="BZ98" s="138"/>
      <c r="CA98" s="139"/>
    </row>
    <row r="99" spans="1:79" customFormat="1" ht="10" customHeight="1">
      <c r="A99" s="133">
        <v>0</v>
      </c>
      <c r="B99" s="134" t="s">
        <v>128</v>
      </c>
      <c r="C99" s="124"/>
      <c r="D99" s="135"/>
      <c r="E99" s="135"/>
      <c r="F99" s="135"/>
      <c r="G99" s="135"/>
      <c r="H99" s="135"/>
      <c r="I99" s="135"/>
      <c r="J99" s="135"/>
      <c r="K99" s="135"/>
      <c r="L99" s="135"/>
      <c r="M99" s="136"/>
      <c r="N99" s="616">
        <v>45316</v>
      </c>
      <c r="O99" s="617"/>
      <c r="P99" s="618"/>
      <c r="Q99" s="130"/>
      <c r="R99" s="131"/>
      <c r="S99" s="131"/>
      <c r="T99" s="131"/>
      <c r="U99" s="131"/>
      <c r="V99" s="131"/>
      <c r="W99" s="131"/>
      <c r="X99" s="131"/>
      <c r="Y99" s="131"/>
      <c r="Z99" s="131"/>
      <c r="AA99" s="131"/>
      <c r="AB99" s="131"/>
      <c r="AC99" s="131"/>
      <c r="AD99" s="131"/>
      <c r="AE99" s="131"/>
      <c r="AF99" s="131"/>
      <c r="AG99" s="131"/>
      <c r="AH99" s="131"/>
      <c r="AI99" s="131"/>
      <c r="AJ99" s="131"/>
      <c r="AK99" s="131"/>
      <c r="AL99" s="131"/>
      <c r="AM99" s="131"/>
      <c r="AN99" s="131"/>
      <c r="AO99" s="131"/>
      <c r="AP99" s="131"/>
      <c r="AQ99" s="131"/>
      <c r="AR99" s="131"/>
      <c r="AS99" s="131"/>
      <c r="AT99" s="131"/>
      <c r="AU99" s="131"/>
      <c r="AV99" s="131"/>
      <c r="AW99" s="132"/>
      <c r="AX99" s="130"/>
      <c r="AY99" s="131"/>
      <c r="AZ99" s="131"/>
      <c r="BA99" s="131"/>
      <c r="BB99" s="131"/>
      <c r="BC99" s="131"/>
      <c r="BD99" s="131"/>
      <c r="BE99" s="131"/>
      <c r="BF99" s="132"/>
      <c r="BG99" s="140"/>
      <c r="BH99" s="141"/>
      <c r="BI99" s="141"/>
      <c r="BJ99" s="141"/>
      <c r="BK99" s="141"/>
      <c r="BL99" s="141"/>
      <c r="BM99" s="141"/>
      <c r="BN99" s="141"/>
      <c r="BO99" s="141"/>
      <c r="BP99" s="141"/>
      <c r="BQ99" s="141"/>
      <c r="BR99" s="141"/>
      <c r="BS99" s="141"/>
      <c r="BT99" s="141"/>
      <c r="BU99" s="141"/>
      <c r="BV99" s="141"/>
      <c r="BW99" s="141"/>
      <c r="BX99" s="141"/>
      <c r="BY99" s="141"/>
      <c r="BZ99" s="141"/>
      <c r="CA99" s="142"/>
    </row>
    <row r="100" spans="1:79" customFormat="1" ht="10" customHeight="1">
      <c r="A100" s="122" t="s">
        <v>129</v>
      </c>
      <c r="B100" s="123" t="s">
        <v>5</v>
      </c>
      <c r="C100" s="124"/>
      <c r="D100" s="124"/>
      <c r="E100" s="124"/>
      <c r="F100" s="124"/>
      <c r="G100" s="124"/>
      <c r="H100" s="124"/>
      <c r="I100" s="124"/>
      <c r="J100" s="124"/>
      <c r="K100" s="124"/>
      <c r="L100" s="124"/>
      <c r="M100" s="125"/>
      <c r="N100" s="566" t="s">
        <v>126</v>
      </c>
      <c r="O100" s="567"/>
      <c r="P100" s="568"/>
      <c r="Q100" s="130"/>
      <c r="R100" s="131"/>
      <c r="S100" s="131"/>
      <c r="T100" s="131"/>
      <c r="U100" s="131"/>
      <c r="V100" s="131"/>
      <c r="W100" s="131"/>
      <c r="X100" s="131"/>
      <c r="Y100" s="131"/>
      <c r="Z100" s="131"/>
      <c r="AA100" s="131"/>
      <c r="AB100" s="131"/>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2"/>
      <c r="AX100" s="130"/>
      <c r="AY100" s="131"/>
      <c r="AZ100" s="131"/>
      <c r="BA100" s="131"/>
      <c r="BB100" s="131"/>
      <c r="BC100" s="131"/>
      <c r="BD100" s="131"/>
      <c r="BE100" s="131"/>
      <c r="BF100" s="132"/>
      <c r="BG100" s="578" t="s">
        <v>130</v>
      </c>
      <c r="BH100" s="579"/>
      <c r="BI100" s="579"/>
      <c r="BJ100" s="579"/>
      <c r="BK100" s="579"/>
      <c r="BL100" s="579"/>
      <c r="BM100" s="579"/>
      <c r="BN100" s="579"/>
      <c r="BO100" s="579"/>
      <c r="BP100" s="579"/>
      <c r="BQ100" s="580"/>
      <c r="BR100" s="584" t="s">
        <v>131</v>
      </c>
      <c r="BS100" s="579"/>
      <c r="BT100" s="579"/>
      <c r="BU100" s="579"/>
      <c r="BV100" s="580"/>
      <c r="BW100" s="586" t="s">
        <v>525</v>
      </c>
      <c r="BX100" s="587"/>
      <c r="BY100" s="587"/>
      <c r="BZ100" s="587"/>
      <c r="CA100" s="588"/>
    </row>
    <row r="101" spans="1:79" customFormat="1" ht="17.149999999999999" customHeight="1">
      <c r="A101" s="592" t="s">
        <v>132</v>
      </c>
      <c r="B101" s="593"/>
      <c r="C101" s="593"/>
      <c r="D101" s="593"/>
      <c r="E101" s="593"/>
      <c r="F101" s="593"/>
      <c r="G101" s="593"/>
      <c r="H101" s="593"/>
      <c r="I101" s="593"/>
      <c r="J101" s="593"/>
      <c r="K101" s="593"/>
      <c r="L101" s="593"/>
      <c r="M101" s="593"/>
      <c r="N101" s="593"/>
      <c r="O101" s="593"/>
      <c r="P101" s="594"/>
      <c r="Q101" s="143"/>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4"/>
      <c r="AN101" s="144"/>
      <c r="AO101" s="144"/>
      <c r="AP101" s="144"/>
      <c r="AQ101" s="144"/>
      <c r="AR101" s="144"/>
      <c r="AS101" s="144"/>
      <c r="AT101" s="144"/>
      <c r="AU101" s="144"/>
      <c r="AV101" s="144"/>
      <c r="AW101" s="145"/>
      <c r="AX101" s="143"/>
      <c r="AY101" s="144"/>
      <c r="AZ101" s="144"/>
      <c r="BA101" s="144"/>
      <c r="BB101" s="144"/>
      <c r="BC101" s="144"/>
      <c r="BD101" s="144"/>
      <c r="BE101" s="144"/>
      <c r="BF101" s="145"/>
      <c r="BG101" s="581"/>
      <c r="BH101" s="582"/>
      <c r="BI101" s="582"/>
      <c r="BJ101" s="582"/>
      <c r="BK101" s="582"/>
      <c r="BL101" s="582"/>
      <c r="BM101" s="582"/>
      <c r="BN101" s="582"/>
      <c r="BO101" s="582"/>
      <c r="BP101" s="582"/>
      <c r="BQ101" s="583"/>
      <c r="BR101" s="585"/>
      <c r="BS101" s="582"/>
      <c r="BT101" s="582"/>
      <c r="BU101" s="582"/>
      <c r="BV101" s="583"/>
      <c r="BW101" s="589"/>
      <c r="BX101" s="590"/>
      <c r="BY101" s="590"/>
      <c r="BZ101" s="590"/>
      <c r="CA101" s="591"/>
    </row>
    <row r="102" spans="1:79" ht="15" customHeight="1" thickBot="1">
      <c r="A102" s="77"/>
      <c r="B102" s="78"/>
      <c r="C102" s="78"/>
      <c r="D102" s="78"/>
      <c r="E102" s="78"/>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9"/>
      <c r="AX102" s="78"/>
      <c r="AY102" s="78"/>
      <c r="AZ102" s="78"/>
      <c r="BA102" s="78"/>
      <c r="BB102" s="78"/>
      <c r="BC102" s="78"/>
      <c r="BD102" s="78"/>
      <c r="BE102" s="78"/>
      <c r="BF102" s="78"/>
      <c r="BG102" s="78"/>
      <c r="BH102" s="78"/>
      <c r="BI102" s="78"/>
      <c r="BJ102" s="78"/>
      <c r="BK102" s="78"/>
      <c r="BL102" s="78"/>
      <c r="BM102" s="78"/>
      <c r="BN102" s="78"/>
      <c r="BO102" s="78"/>
      <c r="BP102" s="78"/>
      <c r="BQ102" s="78"/>
      <c r="BR102" s="78"/>
      <c r="BS102" s="78"/>
      <c r="BT102" s="78"/>
      <c r="BU102" s="78"/>
      <c r="BV102" s="78"/>
      <c r="BW102" s="78"/>
      <c r="BX102" s="78"/>
      <c r="BY102" s="78"/>
      <c r="BZ102" s="78"/>
      <c r="CA102" s="80"/>
    </row>
    <row r="103" spans="1:79" ht="15" customHeight="1">
      <c r="A103" s="81"/>
      <c r="B103" s="82"/>
      <c r="C103" s="529" t="s">
        <v>1</v>
      </c>
      <c r="D103" s="531"/>
      <c r="E103" s="531" t="s">
        <v>2</v>
      </c>
      <c r="F103" s="531"/>
      <c r="G103" s="531"/>
      <c r="H103" s="531"/>
      <c r="I103" s="531" t="s">
        <v>3</v>
      </c>
      <c r="J103" s="531"/>
      <c r="K103" s="531"/>
      <c r="L103" s="531"/>
      <c r="M103" s="621" t="s">
        <v>5</v>
      </c>
      <c r="N103" s="622"/>
      <c r="O103" s="622"/>
      <c r="P103" s="622"/>
      <c r="Q103" s="622"/>
      <c r="R103" s="622"/>
      <c r="S103" s="622"/>
      <c r="T103" s="622"/>
      <c r="U103" s="622"/>
      <c r="V103" s="622"/>
      <c r="W103" s="622"/>
      <c r="X103" s="622"/>
      <c r="Y103" s="622"/>
      <c r="Z103" s="622"/>
      <c r="AA103" s="622"/>
      <c r="AB103" s="622"/>
      <c r="AC103" s="622"/>
      <c r="AD103" s="623"/>
      <c r="AE103" s="531" t="s">
        <v>6</v>
      </c>
      <c r="AF103" s="531"/>
      <c r="AG103" s="531" t="s">
        <v>7</v>
      </c>
      <c r="AH103" s="531"/>
      <c r="AI103" s="531"/>
      <c r="AJ103" s="531" t="s">
        <v>8</v>
      </c>
      <c r="AK103" s="531"/>
      <c r="AL103" s="532"/>
      <c r="AM103" s="82"/>
      <c r="AN103" s="82"/>
      <c r="AO103" s="82"/>
      <c r="AP103" s="529" t="s">
        <v>1</v>
      </c>
      <c r="AQ103" s="531"/>
      <c r="AR103" s="531" t="s">
        <v>2</v>
      </c>
      <c r="AS103" s="531"/>
      <c r="AT103" s="531"/>
      <c r="AU103" s="531"/>
      <c r="AV103" s="531" t="s">
        <v>3</v>
      </c>
      <c r="AW103" s="531"/>
      <c r="AX103" s="531"/>
      <c r="AY103" s="531"/>
      <c r="AZ103" s="621" t="s">
        <v>5</v>
      </c>
      <c r="BA103" s="622"/>
      <c r="BB103" s="622"/>
      <c r="BC103" s="622"/>
      <c r="BD103" s="622"/>
      <c r="BE103" s="622"/>
      <c r="BF103" s="622"/>
      <c r="BG103" s="622"/>
      <c r="BH103" s="622"/>
      <c r="BI103" s="622"/>
      <c r="BJ103" s="622"/>
      <c r="BK103" s="622"/>
      <c r="BL103" s="622"/>
      <c r="BM103" s="622"/>
      <c r="BN103" s="622"/>
      <c r="BO103" s="622"/>
      <c r="BP103" s="622"/>
      <c r="BQ103" s="623"/>
      <c r="BR103" s="531" t="s">
        <v>6</v>
      </c>
      <c r="BS103" s="531"/>
      <c r="BT103" s="531" t="s">
        <v>7</v>
      </c>
      <c r="BU103" s="531"/>
      <c r="BV103" s="531"/>
      <c r="BW103" s="531" t="s">
        <v>8</v>
      </c>
      <c r="BX103" s="531"/>
      <c r="BY103" s="532"/>
      <c r="BZ103" s="82"/>
      <c r="CA103" s="83"/>
    </row>
    <row r="104" spans="1:79" ht="15" customHeight="1">
      <c r="A104" s="81"/>
      <c r="B104" s="82"/>
      <c r="C104" s="619"/>
      <c r="D104" s="620"/>
      <c r="E104" s="620"/>
      <c r="F104" s="620"/>
      <c r="G104" s="620"/>
      <c r="H104" s="620"/>
      <c r="I104" s="620"/>
      <c r="J104" s="620"/>
      <c r="K104" s="620"/>
      <c r="L104" s="620"/>
      <c r="M104" s="624"/>
      <c r="N104" s="625"/>
      <c r="O104" s="625"/>
      <c r="P104" s="625"/>
      <c r="Q104" s="625"/>
      <c r="R104" s="625"/>
      <c r="S104" s="625"/>
      <c r="T104" s="625"/>
      <c r="U104" s="625"/>
      <c r="V104" s="625"/>
      <c r="W104" s="625"/>
      <c r="X104" s="625"/>
      <c r="Y104" s="625"/>
      <c r="Z104" s="625"/>
      <c r="AA104" s="625"/>
      <c r="AB104" s="625"/>
      <c r="AC104" s="625"/>
      <c r="AD104" s="626"/>
      <c r="AE104" s="620"/>
      <c r="AF104" s="620"/>
      <c r="AG104" s="620"/>
      <c r="AH104" s="620"/>
      <c r="AI104" s="620"/>
      <c r="AJ104" s="620"/>
      <c r="AK104" s="620"/>
      <c r="AL104" s="627"/>
      <c r="AM104" s="82"/>
      <c r="AN104" s="82"/>
      <c r="AO104" s="82"/>
      <c r="AP104" s="619"/>
      <c r="AQ104" s="620"/>
      <c r="AR104" s="620"/>
      <c r="AS104" s="620"/>
      <c r="AT104" s="620"/>
      <c r="AU104" s="620"/>
      <c r="AV104" s="620"/>
      <c r="AW104" s="620"/>
      <c r="AX104" s="620"/>
      <c r="AY104" s="620"/>
      <c r="AZ104" s="624"/>
      <c r="BA104" s="625"/>
      <c r="BB104" s="625"/>
      <c r="BC104" s="625"/>
      <c r="BD104" s="625"/>
      <c r="BE104" s="625"/>
      <c r="BF104" s="625"/>
      <c r="BG104" s="625"/>
      <c r="BH104" s="625"/>
      <c r="BI104" s="625"/>
      <c r="BJ104" s="625"/>
      <c r="BK104" s="625"/>
      <c r="BL104" s="625"/>
      <c r="BM104" s="625"/>
      <c r="BN104" s="625"/>
      <c r="BO104" s="625"/>
      <c r="BP104" s="625"/>
      <c r="BQ104" s="626"/>
      <c r="BR104" s="620"/>
      <c r="BS104" s="620"/>
      <c r="BT104" s="620"/>
      <c r="BU104" s="620"/>
      <c r="BV104" s="620"/>
      <c r="BW104" s="620"/>
      <c r="BX104" s="620"/>
      <c r="BY104" s="627"/>
      <c r="BZ104" s="82"/>
      <c r="CA104" s="83"/>
    </row>
    <row r="105" spans="1:79" ht="15" customHeight="1">
      <c r="A105" s="84"/>
      <c r="B105" s="12"/>
      <c r="C105" s="565" t="str">
        <f>ORC!A168</f>
        <v>5.1.8.2.10</v>
      </c>
      <c r="D105" s="560"/>
      <c r="E105" s="558">
        <f>ORC!B168</f>
        <v>51026</v>
      </c>
      <c r="F105" s="559"/>
      <c r="G105" s="559"/>
      <c r="H105" s="560"/>
      <c r="I105" s="558" t="str">
        <f>ORC!C168</f>
        <v>GOINFRA (O.C.)</v>
      </c>
      <c r="J105" s="559"/>
      <c r="K105" s="559"/>
      <c r="L105" s="560"/>
      <c r="M105" s="561" t="str">
        <f>ORC!E168</f>
        <v>LANÇAMENTO/APLICAÇÃO/ADENSAMENTO DE CONCRETO EM FUNDAÇÃO- (O.C.)</v>
      </c>
      <c r="N105" s="562"/>
      <c r="O105" s="562"/>
      <c r="P105" s="562"/>
      <c r="Q105" s="562"/>
      <c r="R105" s="562"/>
      <c r="S105" s="562"/>
      <c r="T105" s="562"/>
      <c r="U105" s="562"/>
      <c r="V105" s="562"/>
      <c r="W105" s="562"/>
      <c r="X105" s="562"/>
      <c r="Y105" s="562"/>
      <c r="Z105" s="562"/>
      <c r="AA105" s="562"/>
      <c r="AB105" s="562"/>
      <c r="AC105" s="562"/>
      <c r="AD105" s="563"/>
      <c r="AE105" s="558" t="str">
        <f>ORC!F168</f>
        <v>M³</v>
      </c>
      <c r="AF105" s="560"/>
      <c r="AG105" s="555">
        <f>ORC!I168</f>
        <v>1.1390640000000001</v>
      </c>
      <c r="AH105" s="556"/>
      <c r="AI105" s="557"/>
      <c r="AJ105" s="555" t="str">
        <f>IF(ORC!J168="","",ORC!J168)</f>
        <v/>
      </c>
      <c r="AK105" s="556"/>
      <c r="AL105" s="564"/>
      <c r="AM105" s="12"/>
      <c r="AN105" s="12"/>
      <c r="AO105" s="12"/>
      <c r="AP105" s="565" t="str">
        <f>ORC!A236</f>
        <v>5.1.8.12.24</v>
      </c>
      <c r="AQ105" s="560"/>
      <c r="AR105" s="558">
        <f>ORC!B236</f>
        <v>81360</v>
      </c>
      <c r="AS105" s="559"/>
      <c r="AT105" s="559"/>
      <c r="AU105" s="560"/>
      <c r="AV105" s="558" t="str">
        <f>ORC!C236</f>
        <v>GOINFRA (O.C.)</v>
      </c>
      <c r="AW105" s="559"/>
      <c r="AX105" s="559"/>
      <c r="AY105" s="560"/>
      <c r="AZ105" s="561" t="str">
        <f>ORC!E236</f>
        <v>JOELHO DE REDUCAO 90 GRAUS SOLDÁVEL COM BUCHA LATAO 25X1/2"</v>
      </c>
      <c r="BA105" s="562"/>
      <c r="BB105" s="562"/>
      <c r="BC105" s="562"/>
      <c r="BD105" s="562"/>
      <c r="BE105" s="562"/>
      <c r="BF105" s="562"/>
      <c r="BG105" s="562"/>
      <c r="BH105" s="562"/>
      <c r="BI105" s="562"/>
      <c r="BJ105" s="562"/>
      <c r="BK105" s="562"/>
      <c r="BL105" s="562"/>
      <c r="BM105" s="562"/>
      <c r="BN105" s="562"/>
      <c r="BO105" s="562"/>
      <c r="BP105" s="562"/>
      <c r="BQ105" s="563"/>
      <c r="BR105" s="558" t="str">
        <f>ORC!F236</f>
        <v>UND</v>
      </c>
      <c r="BS105" s="560"/>
      <c r="BT105" s="555">
        <f>ORC!I236</f>
        <v>2</v>
      </c>
      <c r="BU105" s="556"/>
      <c r="BV105" s="557"/>
      <c r="BW105" s="555" t="str">
        <f>IF(ORC!J236="","",ORC!J236)</f>
        <v/>
      </c>
      <c r="BX105" s="556"/>
      <c r="BY105" s="564"/>
      <c r="BZ105" s="12"/>
      <c r="CA105" s="85"/>
    </row>
    <row r="106" spans="1:79" ht="15" customHeight="1">
      <c r="A106" s="86"/>
      <c r="C106" s="565" t="str">
        <f>ORC!A169</f>
        <v>5.1.8.2.11</v>
      </c>
      <c r="D106" s="560"/>
      <c r="E106" s="558">
        <f>ORC!B169</f>
        <v>60314</v>
      </c>
      <c r="F106" s="559"/>
      <c r="G106" s="559"/>
      <c r="H106" s="560"/>
      <c r="I106" s="558" t="str">
        <f>ORC!C169</f>
        <v>GOINFRA (O.C.)</v>
      </c>
      <c r="J106" s="559"/>
      <c r="K106" s="559"/>
      <c r="L106" s="560"/>
      <c r="M106" s="561" t="str">
        <f>ORC!E169</f>
        <v>ACO CA - 60 - 5,0 MM - (OBRAS CIVIS)</v>
      </c>
      <c r="N106" s="562"/>
      <c r="O106" s="562"/>
      <c r="P106" s="562"/>
      <c r="Q106" s="562"/>
      <c r="R106" s="562"/>
      <c r="S106" s="562"/>
      <c r="T106" s="562"/>
      <c r="U106" s="562"/>
      <c r="V106" s="562"/>
      <c r="W106" s="562"/>
      <c r="X106" s="562"/>
      <c r="Y106" s="562"/>
      <c r="Z106" s="562"/>
      <c r="AA106" s="562"/>
      <c r="AB106" s="562"/>
      <c r="AC106" s="562"/>
      <c r="AD106" s="563"/>
      <c r="AE106" s="558" t="str">
        <f>ORC!F169</f>
        <v>KG</v>
      </c>
      <c r="AF106" s="560"/>
      <c r="AG106" s="555">
        <f>ORC!I169</f>
        <v>21.872928000000002</v>
      </c>
      <c r="AH106" s="556"/>
      <c r="AI106" s="557"/>
      <c r="AJ106" s="555" t="str">
        <f>IF(ORC!J169="","",ORC!J169)</f>
        <v/>
      </c>
      <c r="AK106" s="556"/>
      <c r="AL106" s="564"/>
      <c r="AP106" s="565" t="str">
        <f>ORC!A237</f>
        <v>5.1.8.13</v>
      </c>
      <c r="AQ106" s="560"/>
      <c r="AR106" s="558"/>
      <c r="AS106" s="559"/>
      <c r="AT106" s="559"/>
      <c r="AU106" s="560"/>
      <c r="AV106" s="558"/>
      <c r="AW106" s="559"/>
      <c r="AX106" s="559"/>
      <c r="AY106" s="560"/>
      <c r="AZ106" s="561" t="str">
        <f>ORC!E237</f>
        <v>Instalações de água fria - Cobertura</v>
      </c>
      <c r="BA106" s="562"/>
      <c r="BB106" s="562"/>
      <c r="BC106" s="562"/>
      <c r="BD106" s="562"/>
      <c r="BE106" s="562"/>
      <c r="BF106" s="562"/>
      <c r="BG106" s="562"/>
      <c r="BH106" s="562"/>
      <c r="BI106" s="562"/>
      <c r="BJ106" s="562"/>
      <c r="BK106" s="562"/>
      <c r="BL106" s="562"/>
      <c r="BM106" s="562"/>
      <c r="BN106" s="562"/>
      <c r="BO106" s="562"/>
      <c r="BP106" s="562"/>
      <c r="BQ106" s="562"/>
      <c r="BR106" s="559"/>
      <c r="BS106" s="559"/>
      <c r="BT106" s="556"/>
      <c r="BU106" s="556"/>
      <c r="BV106" s="556"/>
      <c r="BW106" s="556"/>
      <c r="BX106" s="556"/>
      <c r="BY106" s="564"/>
      <c r="BZ106" s="87"/>
      <c r="CA106" s="88"/>
    </row>
    <row r="107" spans="1:79" ht="15" customHeight="1">
      <c r="A107" s="84"/>
      <c r="C107" s="565" t="str">
        <f>ORC!A170</f>
        <v>5.1.8.2.12</v>
      </c>
      <c r="D107" s="560"/>
      <c r="E107" s="558">
        <f>ORC!B170</f>
        <v>52003</v>
      </c>
      <c r="F107" s="559"/>
      <c r="G107" s="559"/>
      <c r="H107" s="560"/>
      <c r="I107" s="558" t="str">
        <f>ORC!C170</f>
        <v>GOINFRA (O.C.)</v>
      </c>
      <c r="J107" s="559"/>
      <c r="K107" s="559"/>
      <c r="L107" s="560"/>
      <c r="M107" s="561" t="str">
        <f>ORC!E170</f>
        <v>ACO CA-50A - 6,3 MM (1/4") - (OBRAS CIVIS)</v>
      </c>
      <c r="N107" s="562"/>
      <c r="O107" s="562"/>
      <c r="P107" s="562"/>
      <c r="Q107" s="562"/>
      <c r="R107" s="562"/>
      <c r="S107" s="562"/>
      <c r="T107" s="562"/>
      <c r="U107" s="562"/>
      <c r="V107" s="562"/>
      <c r="W107" s="562"/>
      <c r="X107" s="562"/>
      <c r="Y107" s="562"/>
      <c r="Z107" s="562"/>
      <c r="AA107" s="562"/>
      <c r="AB107" s="562"/>
      <c r="AC107" s="562"/>
      <c r="AD107" s="563"/>
      <c r="AE107" s="558" t="str">
        <f>ORC!F170</f>
        <v>KG</v>
      </c>
      <c r="AF107" s="560"/>
      <c r="AG107" s="555">
        <f>ORC!I170</f>
        <v>25.444640100000001</v>
      </c>
      <c r="AH107" s="556"/>
      <c r="AI107" s="557"/>
      <c r="AJ107" s="555" t="str">
        <f>IF(ORC!J170="","",ORC!J170)</f>
        <v/>
      </c>
      <c r="AK107" s="556"/>
      <c r="AL107" s="564"/>
      <c r="AP107" s="565"/>
      <c r="AQ107" s="560"/>
      <c r="AR107" s="558"/>
      <c r="AS107" s="559"/>
      <c r="AT107" s="559"/>
      <c r="AU107" s="560"/>
      <c r="AV107" s="558"/>
      <c r="AW107" s="559"/>
      <c r="AX107" s="559"/>
      <c r="AY107" s="560"/>
      <c r="AZ107" s="561" t="str">
        <f>ORC!E238</f>
        <v>Alimentação</v>
      </c>
      <c r="BA107" s="562"/>
      <c r="BB107" s="562"/>
      <c r="BC107" s="562"/>
      <c r="BD107" s="562"/>
      <c r="BE107" s="562"/>
      <c r="BF107" s="562"/>
      <c r="BG107" s="562"/>
      <c r="BH107" s="562"/>
      <c r="BI107" s="562"/>
      <c r="BJ107" s="562"/>
      <c r="BK107" s="562"/>
      <c r="BL107" s="562"/>
      <c r="BM107" s="562"/>
      <c r="BN107" s="562"/>
      <c r="BO107" s="562"/>
      <c r="BP107" s="562"/>
      <c r="BQ107" s="562"/>
      <c r="BR107" s="559"/>
      <c r="BS107" s="559"/>
      <c r="BT107" s="556"/>
      <c r="BU107" s="556"/>
      <c r="BV107" s="556"/>
      <c r="BW107" s="556"/>
      <c r="BX107" s="556"/>
      <c r="BY107" s="564"/>
      <c r="BZ107" s="12"/>
      <c r="CA107" s="89"/>
    </row>
    <row r="108" spans="1:79" ht="15" customHeight="1">
      <c r="A108" s="84"/>
      <c r="C108" s="565" t="str">
        <f>ORC!A171</f>
        <v>5.1.8.2.13</v>
      </c>
      <c r="D108" s="560"/>
      <c r="E108" s="558">
        <f>ORC!B171</f>
        <v>52004</v>
      </c>
      <c r="F108" s="559"/>
      <c r="G108" s="559"/>
      <c r="H108" s="560"/>
      <c r="I108" s="558" t="str">
        <f>ORC!C171</f>
        <v>GOINFRA (O.C.)</v>
      </c>
      <c r="J108" s="559"/>
      <c r="K108" s="559"/>
      <c r="L108" s="560"/>
      <c r="M108" s="561" t="str">
        <f>ORC!E171</f>
        <v>ACO CA 50-A - 8,0 MM (5/16") - (OBRAS CIVIS)</v>
      </c>
      <c r="N108" s="562"/>
      <c r="O108" s="562"/>
      <c r="P108" s="562"/>
      <c r="Q108" s="562"/>
      <c r="R108" s="562"/>
      <c r="S108" s="562"/>
      <c r="T108" s="562"/>
      <c r="U108" s="562"/>
      <c r="V108" s="562"/>
      <c r="W108" s="562"/>
      <c r="X108" s="562"/>
      <c r="Y108" s="562"/>
      <c r="Z108" s="562"/>
      <c r="AA108" s="562"/>
      <c r="AB108" s="562"/>
      <c r="AC108" s="562"/>
      <c r="AD108" s="563"/>
      <c r="AE108" s="558" t="str">
        <f>ORC!F171</f>
        <v>KG</v>
      </c>
      <c r="AF108" s="560"/>
      <c r="AG108" s="555">
        <f>ORC!I171</f>
        <v>27.467316800000003</v>
      </c>
      <c r="AH108" s="556"/>
      <c r="AI108" s="557"/>
      <c r="AJ108" s="555" t="str">
        <f>IF(ORC!J171="","",ORC!J171)</f>
        <v/>
      </c>
      <c r="AK108" s="556"/>
      <c r="AL108" s="564"/>
      <c r="AP108" s="565" t="str">
        <f>ORC!A239</f>
        <v>5.1.8.13.1</v>
      </c>
      <c r="AQ108" s="560"/>
      <c r="AR108" s="558">
        <f>ORC!B239</f>
        <v>81041</v>
      </c>
      <c r="AS108" s="559"/>
      <c r="AT108" s="559"/>
      <c r="AU108" s="560"/>
      <c r="AV108" s="558" t="str">
        <f>ORC!C239</f>
        <v>GOINFRA (O.C.)</v>
      </c>
      <c r="AW108" s="559"/>
      <c r="AX108" s="559"/>
      <c r="AY108" s="560"/>
      <c r="AZ108" s="561" t="str">
        <f>ORC!E239</f>
        <v>ADAPTADOR PVC SOLDÁVEL LONGO COM FLANGES LIVRES PARA CAIXA D'ÁGUA 25X3/4"</v>
      </c>
      <c r="BA108" s="562"/>
      <c r="BB108" s="562"/>
      <c r="BC108" s="562"/>
      <c r="BD108" s="562"/>
      <c r="BE108" s="562"/>
      <c r="BF108" s="562"/>
      <c r="BG108" s="562"/>
      <c r="BH108" s="562"/>
      <c r="BI108" s="562"/>
      <c r="BJ108" s="562"/>
      <c r="BK108" s="562"/>
      <c r="BL108" s="562"/>
      <c r="BM108" s="562"/>
      <c r="BN108" s="562"/>
      <c r="BO108" s="562"/>
      <c r="BP108" s="562"/>
      <c r="BQ108" s="563"/>
      <c r="BR108" s="558" t="str">
        <f>ORC!F239</f>
        <v>UND</v>
      </c>
      <c r="BS108" s="560"/>
      <c r="BT108" s="555">
        <f>ORC!I239</f>
        <v>1</v>
      </c>
      <c r="BU108" s="556"/>
      <c r="BV108" s="557"/>
      <c r="BW108" s="555" t="str">
        <f>IF(ORC!J239="","",ORC!J239)</f>
        <v/>
      </c>
      <c r="BX108" s="556"/>
      <c r="BY108" s="564"/>
      <c r="BZ108" s="12"/>
      <c r="CA108" s="85"/>
    </row>
    <row r="109" spans="1:79" ht="15" customHeight="1">
      <c r="A109" s="84"/>
      <c r="C109" s="565" t="str">
        <f>ORC!A172</f>
        <v>5.1.8.2.14</v>
      </c>
      <c r="D109" s="560"/>
      <c r="E109" s="558">
        <f>ORC!B172</f>
        <v>52005</v>
      </c>
      <c r="F109" s="559"/>
      <c r="G109" s="559"/>
      <c r="H109" s="560"/>
      <c r="I109" s="558" t="str">
        <f>ORC!C172</f>
        <v>GOINFRA (O.C.)</v>
      </c>
      <c r="J109" s="559"/>
      <c r="K109" s="559"/>
      <c r="L109" s="560"/>
      <c r="M109" s="561" t="str">
        <f>ORC!E172</f>
        <v>ACO CA-50A - 10,0 MM (3/8") - (OBRAS CIVIS)</v>
      </c>
      <c r="N109" s="562"/>
      <c r="O109" s="562"/>
      <c r="P109" s="562"/>
      <c r="Q109" s="562"/>
      <c r="R109" s="562"/>
      <c r="S109" s="562"/>
      <c r="T109" s="562"/>
      <c r="U109" s="562"/>
      <c r="V109" s="562"/>
      <c r="W109" s="562"/>
      <c r="X109" s="562"/>
      <c r="Y109" s="562"/>
      <c r="Z109" s="562"/>
      <c r="AA109" s="562"/>
      <c r="AB109" s="562"/>
      <c r="AC109" s="562"/>
      <c r="AD109" s="563"/>
      <c r="AE109" s="558" t="str">
        <f>ORC!F172</f>
        <v>KG</v>
      </c>
      <c r="AF109" s="560"/>
      <c r="AG109" s="555">
        <f>ORC!I172</f>
        <v>21.664104000000002</v>
      </c>
      <c r="AH109" s="556"/>
      <c r="AI109" s="557"/>
      <c r="AJ109" s="555" t="str">
        <f>IF(ORC!J172="","",ORC!J172)</f>
        <v/>
      </c>
      <c r="AK109" s="556"/>
      <c r="AL109" s="564"/>
      <c r="AP109" s="565" t="str">
        <f>ORC!A240</f>
        <v>5.1.8.13.2</v>
      </c>
      <c r="AQ109" s="560"/>
      <c r="AR109" s="558">
        <f>ORC!B240</f>
        <v>81321</v>
      </c>
      <c r="AS109" s="559"/>
      <c r="AT109" s="559"/>
      <c r="AU109" s="560"/>
      <c r="AV109" s="558" t="str">
        <f>ORC!C240</f>
        <v>GOINFRA (O.C.)</v>
      </c>
      <c r="AW109" s="559"/>
      <c r="AX109" s="559"/>
      <c r="AY109" s="560"/>
      <c r="AZ109" s="561" t="str">
        <f>ORC!E240</f>
        <v>JOELHO 90 GRAUS SOLDAVEL DIAMETRO 25 MM</v>
      </c>
      <c r="BA109" s="562"/>
      <c r="BB109" s="562"/>
      <c r="BC109" s="562"/>
      <c r="BD109" s="562"/>
      <c r="BE109" s="562"/>
      <c r="BF109" s="562"/>
      <c r="BG109" s="562"/>
      <c r="BH109" s="562"/>
      <c r="BI109" s="562"/>
      <c r="BJ109" s="562"/>
      <c r="BK109" s="562"/>
      <c r="BL109" s="562"/>
      <c r="BM109" s="562"/>
      <c r="BN109" s="562"/>
      <c r="BO109" s="562"/>
      <c r="BP109" s="562"/>
      <c r="BQ109" s="563"/>
      <c r="BR109" s="558" t="str">
        <f>ORC!F240</f>
        <v>UND</v>
      </c>
      <c r="BS109" s="560"/>
      <c r="BT109" s="555">
        <f>ORC!I240</f>
        <v>3</v>
      </c>
      <c r="BU109" s="556"/>
      <c r="BV109" s="557"/>
      <c r="BW109" s="555" t="str">
        <f>IF(ORC!J240="","",ORC!J240)</f>
        <v/>
      </c>
      <c r="BX109" s="556"/>
      <c r="BY109" s="564"/>
      <c r="BZ109" s="12"/>
      <c r="CA109" s="85"/>
    </row>
    <row r="110" spans="1:79" ht="15" customHeight="1">
      <c r="A110" s="84"/>
      <c r="B110" s="12"/>
      <c r="C110" s="565"/>
      <c r="D110" s="560"/>
      <c r="E110" s="558"/>
      <c r="F110" s="559"/>
      <c r="G110" s="559"/>
      <c r="H110" s="560"/>
      <c r="I110" s="558"/>
      <c r="J110" s="559"/>
      <c r="K110" s="559"/>
      <c r="L110" s="560"/>
      <c r="M110" s="561" t="str">
        <f>ORC!E173</f>
        <v>Laje de cobertura</v>
      </c>
      <c r="N110" s="562"/>
      <c r="O110" s="562"/>
      <c r="P110" s="562"/>
      <c r="Q110" s="562"/>
      <c r="R110" s="562"/>
      <c r="S110" s="562"/>
      <c r="T110" s="562"/>
      <c r="U110" s="562"/>
      <c r="V110" s="562"/>
      <c r="W110" s="562"/>
      <c r="X110" s="562"/>
      <c r="Y110" s="562"/>
      <c r="Z110" s="562"/>
      <c r="AA110" s="562"/>
      <c r="AB110" s="562"/>
      <c r="AC110" s="562"/>
      <c r="AD110" s="562"/>
      <c r="AE110" s="559"/>
      <c r="AF110" s="559"/>
      <c r="AG110" s="556"/>
      <c r="AH110" s="556"/>
      <c r="AI110" s="556"/>
      <c r="AJ110" s="556"/>
      <c r="AK110" s="556"/>
      <c r="AL110" s="564"/>
      <c r="AP110" s="565" t="str">
        <f>ORC!A241</f>
        <v>5.1.8.13.3</v>
      </c>
      <c r="AQ110" s="560"/>
      <c r="AR110" s="558">
        <f>ORC!B241</f>
        <v>81888</v>
      </c>
      <c r="AS110" s="559"/>
      <c r="AT110" s="559"/>
      <c r="AU110" s="560"/>
      <c r="AV110" s="558" t="str">
        <f>ORC!C241</f>
        <v>GOINFRA (O.C.)</v>
      </c>
      <c r="AW110" s="559"/>
      <c r="AX110" s="559"/>
      <c r="AY110" s="560"/>
      <c r="AZ110" s="561" t="str">
        <f>ORC!E241</f>
        <v>TORNEIRA BOIA DIAMETRO (3/4") 20 MM</v>
      </c>
      <c r="BA110" s="562"/>
      <c r="BB110" s="562"/>
      <c r="BC110" s="562"/>
      <c r="BD110" s="562"/>
      <c r="BE110" s="562"/>
      <c r="BF110" s="562"/>
      <c r="BG110" s="562"/>
      <c r="BH110" s="562"/>
      <c r="BI110" s="562"/>
      <c r="BJ110" s="562"/>
      <c r="BK110" s="562"/>
      <c r="BL110" s="562"/>
      <c r="BM110" s="562"/>
      <c r="BN110" s="562"/>
      <c r="BO110" s="562"/>
      <c r="BP110" s="562"/>
      <c r="BQ110" s="563"/>
      <c r="BR110" s="558" t="str">
        <f>ORC!F241</f>
        <v>UND</v>
      </c>
      <c r="BS110" s="560"/>
      <c r="BT110" s="555">
        <f>ORC!I241</f>
        <v>1</v>
      </c>
      <c r="BU110" s="556"/>
      <c r="BV110" s="557"/>
      <c r="BW110" s="555" t="str">
        <f>IF(ORC!J241="","",ORC!J241)</f>
        <v/>
      </c>
      <c r="BX110" s="556"/>
      <c r="BY110" s="564"/>
      <c r="BZ110" s="12"/>
      <c r="CA110" s="85"/>
    </row>
    <row r="111" spans="1:79" ht="15" customHeight="1">
      <c r="A111" s="84"/>
      <c r="B111" s="12"/>
      <c r="C111" s="565" t="str">
        <f>ORC!A174</f>
        <v>5.1.8.2.15</v>
      </c>
      <c r="D111" s="560"/>
      <c r="E111" s="558">
        <f>ORC!B174</f>
        <v>61101</v>
      </c>
      <c r="F111" s="559"/>
      <c r="G111" s="559"/>
      <c r="H111" s="560"/>
      <c r="I111" s="558" t="str">
        <f>ORC!C174</f>
        <v>GOINFRA (O.C.)</v>
      </c>
      <c r="J111" s="559"/>
      <c r="K111" s="559"/>
      <c r="L111" s="560"/>
      <c r="M111" s="561" t="str">
        <f>ORC!E174</f>
        <v>FORRO EM LAJE PRE-MOLDADA INCLUSO CAPEAMENTO/ARMADURA DE DISTRIBUIÇÃO/ESCORAMENTO E FORMA/DESFORMA</v>
      </c>
      <c r="N111" s="562"/>
      <c r="O111" s="562"/>
      <c r="P111" s="562"/>
      <c r="Q111" s="562"/>
      <c r="R111" s="562"/>
      <c r="S111" s="562"/>
      <c r="T111" s="562"/>
      <c r="U111" s="562"/>
      <c r="V111" s="562"/>
      <c r="W111" s="562"/>
      <c r="X111" s="562"/>
      <c r="Y111" s="562"/>
      <c r="Z111" s="562"/>
      <c r="AA111" s="562"/>
      <c r="AB111" s="562"/>
      <c r="AC111" s="562"/>
      <c r="AD111" s="563"/>
      <c r="AE111" s="558" t="str">
        <f>ORC!F174</f>
        <v>M²</v>
      </c>
      <c r="AF111" s="560"/>
      <c r="AG111" s="555">
        <f>ORC!I174</f>
        <v>15.8</v>
      </c>
      <c r="AH111" s="556"/>
      <c r="AI111" s="557"/>
      <c r="AJ111" s="555" t="str">
        <f>IF(ORC!J174="","",ORC!J174)</f>
        <v/>
      </c>
      <c r="AK111" s="556"/>
      <c r="AL111" s="564"/>
      <c r="AP111" s="565" t="str">
        <f>ORC!A242</f>
        <v>5.1.8.13.4</v>
      </c>
      <c r="AQ111" s="560"/>
      <c r="AR111" s="558">
        <f>ORC!B242</f>
        <v>81003</v>
      </c>
      <c r="AS111" s="559"/>
      <c r="AT111" s="559"/>
      <c r="AU111" s="560"/>
      <c r="AV111" s="558" t="str">
        <f>ORC!C242</f>
        <v>GOINFRA (O.C.)</v>
      </c>
      <c r="AW111" s="559"/>
      <c r="AX111" s="559"/>
      <c r="AY111" s="560"/>
      <c r="AZ111" s="561" t="str">
        <f>ORC!E242</f>
        <v>TUBO SOLDAVEL PVC MARROM DIAM. 25 MM</v>
      </c>
      <c r="BA111" s="562"/>
      <c r="BB111" s="562"/>
      <c r="BC111" s="562"/>
      <c r="BD111" s="562"/>
      <c r="BE111" s="562"/>
      <c r="BF111" s="562"/>
      <c r="BG111" s="562"/>
      <c r="BH111" s="562"/>
      <c r="BI111" s="562"/>
      <c r="BJ111" s="562"/>
      <c r="BK111" s="562"/>
      <c r="BL111" s="562"/>
      <c r="BM111" s="562"/>
      <c r="BN111" s="562"/>
      <c r="BO111" s="562"/>
      <c r="BP111" s="562"/>
      <c r="BQ111" s="563"/>
      <c r="BR111" s="558" t="str">
        <f>ORC!F242</f>
        <v>M</v>
      </c>
      <c r="BS111" s="560"/>
      <c r="BT111" s="555">
        <f>ORC!I242</f>
        <v>1.55</v>
      </c>
      <c r="BU111" s="556"/>
      <c r="BV111" s="557"/>
      <c r="BW111" s="555" t="str">
        <f>IF(ORC!J242="","",ORC!J242)</f>
        <v/>
      </c>
      <c r="BX111" s="556"/>
      <c r="BY111" s="564"/>
      <c r="BZ111" s="12"/>
      <c r="CA111" s="85"/>
    </row>
    <row r="112" spans="1:79" ht="15" customHeight="1">
      <c r="A112" s="84"/>
      <c r="B112" s="12"/>
      <c r="C112" s="565" t="str">
        <f>ORC!A175</f>
        <v>5.1.8.3</v>
      </c>
      <c r="D112" s="560"/>
      <c r="E112" s="558"/>
      <c r="F112" s="559"/>
      <c r="G112" s="559"/>
      <c r="H112" s="560"/>
      <c r="I112" s="558"/>
      <c r="J112" s="559"/>
      <c r="K112" s="559"/>
      <c r="L112" s="560"/>
      <c r="M112" s="561" t="str">
        <f>ORC!E175</f>
        <v>Estrutura metálica (Pergolado)</v>
      </c>
      <c r="N112" s="562"/>
      <c r="O112" s="562"/>
      <c r="P112" s="562"/>
      <c r="Q112" s="562"/>
      <c r="R112" s="562"/>
      <c r="S112" s="562"/>
      <c r="T112" s="562"/>
      <c r="U112" s="562"/>
      <c r="V112" s="562"/>
      <c r="W112" s="562"/>
      <c r="X112" s="562"/>
      <c r="Y112" s="562"/>
      <c r="Z112" s="562"/>
      <c r="AA112" s="562"/>
      <c r="AB112" s="562"/>
      <c r="AC112" s="562"/>
      <c r="AD112" s="563"/>
      <c r="AE112" s="558"/>
      <c r="AF112" s="560"/>
      <c r="AG112" s="555"/>
      <c r="AH112" s="556"/>
      <c r="AI112" s="557"/>
      <c r="AJ112" s="555"/>
      <c r="AK112" s="556"/>
      <c r="AL112" s="564"/>
      <c r="AP112" s="565"/>
      <c r="AQ112" s="560"/>
      <c r="AR112" s="558"/>
      <c r="AS112" s="559"/>
      <c r="AT112" s="559"/>
      <c r="AU112" s="560"/>
      <c r="AV112" s="558"/>
      <c r="AW112" s="559"/>
      <c r="AX112" s="559"/>
      <c r="AY112" s="560"/>
      <c r="AZ112" s="561" t="str">
        <f>ORC!E243</f>
        <v>Água fria</v>
      </c>
      <c r="BA112" s="562"/>
      <c r="BB112" s="562"/>
      <c r="BC112" s="562"/>
      <c r="BD112" s="562"/>
      <c r="BE112" s="562"/>
      <c r="BF112" s="562"/>
      <c r="BG112" s="562"/>
      <c r="BH112" s="562"/>
      <c r="BI112" s="562"/>
      <c r="BJ112" s="562"/>
      <c r="BK112" s="562"/>
      <c r="BL112" s="562"/>
      <c r="BM112" s="562"/>
      <c r="BN112" s="562"/>
      <c r="BO112" s="562"/>
      <c r="BP112" s="562"/>
      <c r="BQ112" s="562"/>
      <c r="BR112" s="559"/>
      <c r="BS112" s="559"/>
      <c r="BT112" s="556"/>
      <c r="BU112" s="556"/>
      <c r="BV112" s="556"/>
      <c r="BW112" s="556"/>
      <c r="BX112" s="556"/>
      <c r="BY112" s="564"/>
      <c r="BZ112" s="12"/>
      <c r="CA112" s="85"/>
    </row>
    <row r="113" spans="1:79" ht="15" customHeight="1">
      <c r="A113" s="84"/>
      <c r="B113" s="12"/>
      <c r="C113" s="565" t="str">
        <f>ORC!A176</f>
        <v>5.1.8.3.1</v>
      </c>
      <c r="D113" s="560"/>
      <c r="E113" s="558">
        <f>ORC!B176</f>
        <v>150204</v>
      </c>
      <c r="F113" s="559"/>
      <c r="G113" s="559"/>
      <c r="H113" s="560"/>
      <c r="I113" s="558" t="str">
        <f>ORC!C176</f>
        <v>GOINFRA (O.C.)</v>
      </c>
      <c r="J113" s="559"/>
      <c r="K113" s="559"/>
      <c r="L113" s="560"/>
      <c r="M113" s="561" t="str">
        <f>ORC!E176</f>
        <v>ESTRUTURA METÁLICA CONVENCIONAL EM AÇO DO TIPO MR-250 / ASTM A36 COM FUNDO ANTICORROSIVO</v>
      </c>
      <c r="N113" s="562"/>
      <c r="O113" s="562"/>
      <c r="P113" s="562"/>
      <c r="Q113" s="562"/>
      <c r="R113" s="562"/>
      <c r="S113" s="562"/>
      <c r="T113" s="562"/>
      <c r="U113" s="562"/>
      <c r="V113" s="562"/>
      <c r="W113" s="562"/>
      <c r="X113" s="562"/>
      <c r="Y113" s="562"/>
      <c r="Z113" s="562"/>
      <c r="AA113" s="562"/>
      <c r="AB113" s="562"/>
      <c r="AC113" s="562"/>
      <c r="AD113" s="563"/>
      <c r="AE113" s="558" t="str">
        <f>ORC!F176</f>
        <v>KG</v>
      </c>
      <c r="AF113" s="560"/>
      <c r="AG113" s="555">
        <f>ORC!I176</f>
        <v>1914</v>
      </c>
      <c r="AH113" s="556"/>
      <c r="AI113" s="557"/>
      <c r="AJ113" s="555" t="str">
        <f>IF(ORC!J176="","",ORC!J176)</f>
        <v/>
      </c>
      <c r="AK113" s="556"/>
      <c r="AL113" s="564"/>
      <c r="AP113" s="565" t="str">
        <f>ORC!A244</f>
        <v>5.1.8.13.5</v>
      </c>
      <c r="AQ113" s="560"/>
      <c r="AR113" s="558">
        <f>ORC!B244</f>
        <v>80905</v>
      </c>
      <c r="AS113" s="559"/>
      <c r="AT113" s="559"/>
      <c r="AU113" s="560"/>
      <c r="AV113" s="558" t="str">
        <f>ORC!C244</f>
        <v>GOINFRA (O.C.)</v>
      </c>
      <c r="AW113" s="559"/>
      <c r="AX113" s="559"/>
      <c r="AY113" s="560"/>
      <c r="AZ113" s="561" t="str">
        <f>ORC!E244</f>
        <v>REGISTRO DE GAVETA BRUTO DIAMETRO 1.1/2"</v>
      </c>
      <c r="BA113" s="562"/>
      <c r="BB113" s="562"/>
      <c r="BC113" s="562"/>
      <c r="BD113" s="562"/>
      <c r="BE113" s="562"/>
      <c r="BF113" s="562"/>
      <c r="BG113" s="562"/>
      <c r="BH113" s="562"/>
      <c r="BI113" s="562"/>
      <c r="BJ113" s="562"/>
      <c r="BK113" s="562"/>
      <c r="BL113" s="562"/>
      <c r="BM113" s="562"/>
      <c r="BN113" s="562"/>
      <c r="BO113" s="562"/>
      <c r="BP113" s="562"/>
      <c r="BQ113" s="563"/>
      <c r="BR113" s="558" t="str">
        <f>ORC!F244</f>
        <v>UND</v>
      </c>
      <c r="BS113" s="560"/>
      <c r="BT113" s="555">
        <f>ORC!I244</f>
        <v>1</v>
      </c>
      <c r="BU113" s="556"/>
      <c r="BV113" s="557"/>
      <c r="BW113" s="555" t="str">
        <f>IF(ORC!J244="","",ORC!J244)</f>
        <v/>
      </c>
      <c r="BX113" s="556"/>
      <c r="BY113" s="564"/>
      <c r="BZ113" s="12"/>
      <c r="CA113" s="85"/>
    </row>
    <row r="114" spans="1:79" ht="15" customHeight="1">
      <c r="A114" s="84"/>
      <c r="B114" s="12"/>
      <c r="C114" s="565" t="str">
        <f>ORC!A177</f>
        <v>5.1.8.3.2</v>
      </c>
      <c r="D114" s="560"/>
      <c r="E114" s="558">
        <f>ORC!B177</f>
        <v>261609</v>
      </c>
      <c r="F114" s="559"/>
      <c r="G114" s="559"/>
      <c r="H114" s="560"/>
      <c r="I114" s="558" t="str">
        <f>ORC!C177</f>
        <v>GOINFRA (O.C.)</v>
      </c>
      <c r="J114" s="559"/>
      <c r="K114" s="559"/>
      <c r="L114" s="560"/>
      <c r="M114" s="561" t="str">
        <f>ORC!E177</f>
        <v>PINTURA ESMALTE ALQUIDICO ESTRUTURA METALICA 2 DEMAOS</v>
      </c>
      <c r="N114" s="562"/>
      <c r="O114" s="562"/>
      <c r="P114" s="562"/>
      <c r="Q114" s="562"/>
      <c r="R114" s="562"/>
      <c r="S114" s="562"/>
      <c r="T114" s="562"/>
      <c r="U114" s="562"/>
      <c r="V114" s="562"/>
      <c r="W114" s="562"/>
      <c r="X114" s="562"/>
      <c r="Y114" s="562"/>
      <c r="Z114" s="562"/>
      <c r="AA114" s="562"/>
      <c r="AB114" s="562"/>
      <c r="AC114" s="562"/>
      <c r="AD114" s="563"/>
      <c r="AE114" s="558" t="str">
        <f>ORC!F177</f>
        <v>M²</v>
      </c>
      <c r="AF114" s="560"/>
      <c r="AG114" s="555">
        <f>ORC!I177</f>
        <v>81.540000000000006</v>
      </c>
      <c r="AH114" s="556"/>
      <c r="AI114" s="557"/>
      <c r="AJ114" s="555" t="str">
        <f>IF(ORC!J177="","",ORC!J177)</f>
        <v/>
      </c>
      <c r="AK114" s="556"/>
      <c r="AL114" s="564"/>
      <c r="AP114" s="565" t="str">
        <f>ORC!A245</f>
        <v>5.1.8.13.6</v>
      </c>
      <c r="AQ114" s="560"/>
      <c r="AR114" s="558">
        <f>ORC!B245</f>
        <v>81043</v>
      </c>
      <c r="AS114" s="559"/>
      <c r="AT114" s="559"/>
      <c r="AU114" s="560"/>
      <c r="AV114" s="558" t="str">
        <f>ORC!C245</f>
        <v>GOINFRA (O.C.)</v>
      </c>
      <c r="AW114" s="559"/>
      <c r="AX114" s="559"/>
      <c r="AY114" s="560"/>
      <c r="AZ114" s="561" t="str">
        <f>ORC!E245</f>
        <v>ADAPTADOR PVC SOLDÁVEL LONGO COM FLANGES LIVRES PARA CAIXA D'ÁGUA 50X1.1/2</v>
      </c>
      <c r="BA114" s="562"/>
      <c r="BB114" s="562"/>
      <c r="BC114" s="562"/>
      <c r="BD114" s="562"/>
      <c r="BE114" s="562"/>
      <c r="BF114" s="562"/>
      <c r="BG114" s="562"/>
      <c r="BH114" s="562"/>
      <c r="BI114" s="562"/>
      <c r="BJ114" s="562"/>
      <c r="BK114" s="562"/>
      <c r="BL114" s="562"/>
      <c r="BM114" s="562"/>
      <c r="BN114" s="562"/>
      <c r="BO114" s="562"/>
      <c r="BP114" s="562"/>
      <c r="BQ114" s="563"/>
      <c r="BR114" s="558" t="str">
        <f>ORC!F245</f>
        <v>UND</v>
      </c>
      <c r="BS114" s="560"/>
      <c r="BT114" s="555">
        <f>ORC!I245</f>
        <v>1</v>
      </c>
      <c r="BU114" s="556"/>
      <c r="BV114" s="557"/>
      <c r="BW114" s="555" t="str">
        <f>IF(ORC!J245="","",ORC!J245)</f>
        <v/>
      </c>
      <c r="BX114" s="556"/>
      <c r="BY114" s="564"/>
      <c r="BZ114" s="12"/>
      <c r="CA114" s="85"/>
    </row>
    <row r="115" spans="1:79" ht="15" customHeight="1">
      <c r="A115" s="90"/>
      <c r="C115" s="565" t="str">
        <f>ORC!A178</f>
        <v>5.1.8.4</v>
      </c>
      <c r="D115" s="560"/>
      <c r="E115" s="558"/>
      <c r="F115" s="559"/>
      <c r="G115" s="559"/>
      <c r="H115" s="560"/>
      <c r="I115" s="558"/>
      <c r="J115" s="559"/>
      <c r="K115" s="559"/>
      <c r="L115" s="560"/>
      <c r="M115" s="561" t="str">
        <f>ORC!E178</f>
        <v>Alvenaria e vedações</v>
      </c>
      <c r="N115" s="562"/>
      <c r="O115" s="562"/>
      <c r="P115" s="562"/>
      <c r="Q115" s="562"/>
      <c r="R115" s="562"/>
      <c r="S115" s="562"/>
      <c r="T115" s="562"/>
      <c r="U115" s="562"/>
      <c r="V115" s="562"/>
      <c r="W115" s="562"/>
      <c r="X115" s="562"/>
      <c r="Y115" s="562"/>
      <c r="Z115" s="562"/>
      <c r="AA115" s="562"/>
      <c r="AB115" s="562"/>
      <c r="AC115" s="562"/>
      <c r="AD115" s="562"/>
      <c r="AE115" s="559"/>
      <c r="AF115" s="559"/>
      <c r="AG115" s="556"/>
      <c r="AH115" s="556"/>
      <c r="AI115" s="556"/>
      <c r="AJ115" s="556"/>
      <c r="AK115" s="556"/>
      <c r="AL115" s="564"/>
      <c r="AP115" s="565" t="str">
        <f>ORC!A246</f>
        <v>5.1.8.13.7</v>
      </c>
      <c r="AQ115" s="560"/>
      <c r="AR115" s="558">
        <f>ORC!B246</f>
        <v>81069</v>
      </c>
      <c r="AS115" s="559"/>
      <c r="AT115" s="559"/>
      <c r="AU115" s="560"/>
      <c r="AV115" s="558" t="str">
        <f>ORC!C246</f>
        <v>GOINFRA (O.C.)</v>
      </c>
      <c r="AW115" s="559"/>
      <c r="AX115" s="559"/>
      <c r="AY115" s="560"/>
      <c r="AZ115" s="561" t="str">
        <f>ORC!E246</f>
        <v>ADAPTADOR SOLDÁVEL CURTO COM BOLSA E ROSCA PARA REGISTRO 50MMX1.1/2"</v>
      </c>
      <c r="BA115" s="562"/>
      <c r="BB115" s="562"/>
      <c r="BC115" s="562"/>
      <c r="BD115" s="562"/>
      <c r="BE115" s="562"/>
      <c r="BF115" s="562"/>
      <c r="BG115" s="562"/>
      <c r="BH115" s="562"/>
      <c r="BI115" s="562"/>
      <c r="BJ115" s="562"/>
      <c r="BK115" s="562"/>
      <c r="BL115" s="562"/>
      <c r="BM115" s="562"/>
      <c r="BN115" s="562"/>
      <c r="BO115" s="562"/>
      <c r="BP115" s="562"/>
      <c r="BQ115" s="563"/>
      <c r="BR115" s="558" t="str">
        <f>ORC!F246</f>
        <v>UND</v>
      </c>
      <c r="BS115" s="560"/>
      <c r="BT115" s="555">
        <f>ORC!I246</f>
        <v>2</v>
      </c>
      <c r="BU115" s="556"/>
      <c r="BV115" s="557"/>
      <c r="BW115" s="555" t="str">
        <f>IF(ORC!J246="","",ORC!J246)</f>
        <v/>
      </c>
      <c r="BX115" s="556"/>
      <c r="BY115" s="564"/>
      <c r="CA115" s="91"/>
    </row>
    <row r="116" spans="1:79" ht="15" customHeight="1">
      <c r="A116" s="90"/>
      <c r="C116" s="565" t="str">
        <f>ORC!A179</f>
        <v>5.1.8.4.1</v>
      </c>
      <c r="D116" s="560"/>
      <c r="E116" s="558">
        <f>ORC!B179</f>
        <v>100160</v>
      </c>
      <c r="F116" s="559"/>
      <c r="G116" s="559"/>
      <c r="H116" s="560"/>
      <c r="I116" s="558" t="str">
        <f>ORC!C179</f>
        <v>GOINFRA (O.C.)</v>
      </c>
      <c r="J116" s="559"/>
      <c r="K116" s="559"/>
      <c r="L116" s="560"/>
      <c r="M116" s="561" t="str">
        <f>ORC!E179</f>
        <v>ALVENARIA DE TIJOLO FURADO 1/2 VEZ 14X29X9 - 6 FUROS -  ARG. (1CALH:4ARML+100KG DE CI/M3)</v>
      </c>
      <c r="N116" s="562"/>
      <c r="O116" s="562"/>
      <c r="P116" s="562"/>
      <c r="Q116" s="562"/>
      <c r="R116" s="562"/>
      <c r="S116" s="562"/>
      <c r="T116" s="562"/>
      <c r="U116" s="562"/>
      <c r="V116" s="562"/>
      <c r="W116" s="562"/>
      <c r="X116" s="562"/>
      <c r="Y116" s="562"/>
      <c r="Z116" s="562"/>
      <c r="AA116" s="562"/>
      <c r="AB116" s="562"/>
      <c r="AC116" s="562"/>
      <c r="AD116" s="563"/>
      <c r="AE116" s="558" t="str">
        <f>ORC!F179</f>
        <v>M²</v>
      </c>
      <c r="AF116" s="560"/>
      <c r="AG116" s="555">
        <f>ORC!I179</f>
        <v>73.480410000000006</v>
      </c>
      <c r="AH116" s="556"/>
      <c r="AI116" s="557"/>
      <c r="AJ116" s="555" t="str">
        <f>IF(ORC!J179="","",ORC!J179)</f>
        <v/>
      </c>
      <c r="AK116" s="556"/>
      <c r="AL116" s="564"/>
      <c r="AP116" s="565" t="str">
        <f>ORC!A247</f>
        <v>5.1.8.13.8</v>
      </c>
      <c r="AQ116" s="560"/>
      <c r="AR116" s="558">
        <f>ORC!B247</f>
        <v>81179</v>
      </c>
      <c r="AS116" s="559"/>
      <c r="AT116" s="559"/>
      <c r="AU116" s="560"/>
      <c r="AV116" s="558" t="str">
        <f>ORC!C247</f>
        <v>GOINFRA (O.C.)</v>
      </c>
      <c r="AW116" s="559"/>
      <c r="AX116" s="559"/>
      <c r="AY116" s="560"/>
      <c r="AZ116" s="561" t="str">
        <f>ORC!E247</f>
        <v>BUCHA DE REDUCAO SOLDAVEL LONGA 50 X 25 mm</v>
      </c>
      <c r="BA116" s="562"/>
      <c r="BB116" s="562"/>
      <c r="BC116" s="562"/>
      <c r="BD116" s="562"/>
      <c r="BE116" s="562"/>
      <c r="BF116" s="562"/>
      <c r="BG116" s="562"/>
      <c r="BH116" s="562"/>
      <c r="BI116" s="562"/>
      <c r="BJ116" s="562"/>
      <c r="BK116" s="562"/>
      <c r="BL116" s="562"/>
      <c r="BM116" s="562"/>
      <c r="BN116" s="562"/>
      <c r="BO116" s="562"/>
      <c r="BP116" s="562"/>
      <c r="BQ116" s="563"/>
      <c r="BR116" s="558" t="str">
        <f>ORC!F247</f>
        <v>UND</v>
      </c>
      <c r="BS116" s="560"/>
      <c r="BT116" s="555">
        <f>ORC!I247</f>
        <v>2</v>
      </c>
      <c r="BU116" s="556"/>
      <c r="BV116" s="557"/>
      <c r="BW116" s="555" t="str">
        <f>IF(ORC!J247="","",ORC!J247)</f>
        <v/>
      </c>
      <c r="BX116" s="556"/>
      <c r="BY116" s="564"/>
      <c r="CA116" s="91"/>
    </row>
    <row r="117" spans="1:79" ht="15" customHeight="1">
      <c r="A117" s="90"/>
      <c r="C117" s="565" t="str">
        <f>ORC!A180</f>
        <v>5.1.8.5</v>
      </c>
      <c r="D117" s="560"/>
      <c r="E117" s="558"/>
      <c r="F117" s="559"/>
      <c r="G117" s="559"/>
      <c r="H117" s="560"/>
      <c r="I117" s="558"/>
      <c r="J117" s="559"/>
      <c r="K117" s="559"/>
      <c r="L117" s="560"/>
      <c r="M117" s="561" t="str">
        <f>ORC!E180</f>
        <v>Cobertura</v>
      </c>
      <c r="N117" s="562"/>
      <c r="O117" s="562"/>
      <c r="P117" s="562"/>
      <c r="Q117" s="562"/>
      <c r="R117" s="562"/>
      <c r="S117" s="562"/>
      <c r="T117" s="562"/>
      <c r="U117" s="562"/>
      <c r="V117" s="562"/>
      <c r="W117" s="562"/>
      <c r="X117" s="562"/>
      <c r="Y117" s="562"/>
      <c r="Z117" s="562"/>
      <c r="AA117" s="562"/>
      <c r="AB117" s="562"/>
      <c r="AC117" s="562"/>
      <c r="AD117" s="562"/>
      <c r="AE117" s="559"/>
      <c r="AF117" s="559"/>
      <c r="AG117" s="556"/>
      <c r="AH117" s="556"/>
      <c r="AI117" s="556"/>
      <c r="AJ117" s="556"/>
      <c r="AK117" s="556"/>
      <c r="AL117" s="564"/>
      <c r="AP117" s="565" t="str">
        <f>ORC!A248</f>
        <v>5.1.8.13.9</v>
      </c>
      <c r="AQ117" s="560"/>
      <c r="AR117" s="558">
        <f>ORC!B248</f>
        <v>81302</v>
      </c>
      <c r="AS117" s="559"/>
      <c r="AT117" s="559"/>
      <c r="AU117" s="560"/>
      <c r="AV117" s="558" t="str">
        <f>ORC!C248</f>
        <v>GOINFRA (O.C.)</v>
      </c>
      <c r="AW117" s="559"/>
      <c r="AX117" s="559"/>
      <c r="AY117" s="560"/>
      <c r="AZ117" s="561" t="str">
        <f>ORC!E248</f>
        <v>JOELHO 45 GRAUS SOLDAVEL 25 MM</v>
      </c>
      <c r="BA117" s="562"/>
      <c r="BB117" s="562"/>
      <c r="BC117" s="562"/>
      <c r="BD117" s="562"/>
      <c r="BE117" s="562"/>
      <c r="BF117" s="562"/>
      <c r="BG117" s="562"/>
      <c r="BH117" s="562"/>
      <c r="BI117" s="562"/>
      <c r="BJ117" s="562"/>
      <c r="BK117" s="562"/>
      <c r="BL117" s="562"/>
      <c r="BM117" s="562"/>
      <c r="BN117" s="562"/>
      <c r="BO117" s="562"/>
      <c r="BP117" s="562"/>
      <c r="BQ117" s="563"/>
      <c r="BR117" s="558" t="str">
        <f>ORC!F248</f>
        <v>UND</v>
      </c>
      <c r="BS117" s="560"/>
      <c r="BT117" s="555">
        <f>ORC!I248</f>
        <v>1</v>
      </c>
      <c r="BU117" s="556"/>
      <c r="BV117" s="557"/>
      <c r="BW117" s="555" t="str">
        <f>IF(ORC!J248="","",ORC!J248)</f>
        <v/>
      </c>
      <c r="BX117" s="556"/>
      <c r="BY117" s="564"/>
      <c r="CA117" s="91"/>
    </row>
    <row r="118" spans="1:79" ht="15" customHeight="1">
      <c r="A118" s="90"/>
      <c r="C118" s="565" t="str">
        <f>ORC!A181</f>
        <v>5.1.8.5.1</v>
      </c>
      <c r="D118" s="560"/>
      <c r="E118" s="558">
        <f>ORC!B181</f>
        <v>140201</v>
      </c>
      <c r="F118" s="559"/>
      <c r="G118" s="559"/>
      <c r="H118" s="560"/>
      <c r="I118" s="558" t="str">
        <f>ORC!C181</f>
        <v>GOINFRA (O.C.)</v>
      </c>
      <c r="J118" s="559"/>
      <c r="K118" s="559"/>
      <c r="L118" s="560"/>
      <c r="M118" s="561" t="str">
        <f>ORC!E181</f>
        <v>ESTRUTURA DE MADEIRA PARA TELHA DE FIBROCIMENTO (C/TESOURA) C/FERRAGENS</v>
      </c>
      <c r="N118" s="562"/>
      <c r="O118" s="562"/>
      <c r="P118" s="562"/>
      <c r="Q118" s="562"/>
      <c r="R118" s="562"/>
      <c r="S118" s="562"/>
      <c r="T118" s="562"/>
      <c r="U118" s="562"/>
      <c r="V118" s="562"/>
      <c r="W118" s="562"/>
      <c r="X118" s="562"/>
      <c r="Y118" s="562"/>
      <c r="Z118" s="562"/>
      <c r="AA118" s="562"/>
      <c r="AB118" s="562"/>
      <c r="AC118" s="562"/>
      <c r="AD118" s="563"/>
      <c r="AE118" s="558" t="str">
        <f>ORC!F181</f>
        <v>M²</v>
      </c>
      <c r="AF118" s="560"/>
      <c r="AG118" s="555">
        <f>ORC!I181</f>
        <v>15.8</v>
      </c>
      <c r="AH118" s="556"/>
      <c r="AI118" s="557"/>
      <c r="AJ118" s="555" t="str">
        <f>IF(ORC!J181="","",ORC!J181)</f>
        <v/>
      </c>
      <c r="AK118" s="556"/>
      <c r="AL118" s="564"/>
      <c r="AP118" s="565" t="str">
        <f>ORC!A249</f>
        <v>5.1.8.13.10</v>
      </c>
      <c r="AQ118" s="560"/>
      <c r="AR118" s="558">
        <f>ORC!B249</f>
        <v>81321</v>
      </c>
      <c r="AS118" s="559"/>
      <c r="AT118" s="559"/>
      <c r="AU118" s="560"/>
      <c r="AV118" s="558" t="str">
        <f>ORC!C249</f>
        <v>GOINFRA (O.C.)</v>
      </c>
      <c r="AW118" s="559"/>
      <c r="AX118" s="559"/>
      <c r="AY118" s="560"/>
      <c r="AZ118" s="561" t="str">
        <f>ORC!E249</f>
        <v>JOELHO 90 GRAUS SOLDAVEL DIAMETRO 25 MM</v>
      </c>
      <c r="BA118" s="562"/>
      <c r="BB118" s="562"/>
      <c r="BC118" s="562"/>
      <c r="BD118" s="562"/>
      <c r="BE118" s="562"/>
      <c r="BF118" s="562"/>
      <c r="BG118" s="562"/>
      <c r="BH118" s="562"/>
      <c r="BI118" s="562"/>
      <c r="BJ118" s="562"/>
      <c r="BK118" s="562"/>
      <c r="BL118" s="562"/>
      <c r="BM118" s="562"/>
      <c r="BN118" s="562"/>
      <c r="BO118" s="562"/>
      <c r="BP118" s="562"/>
      <c r="BQ118" s="563"/>
      <c r="BR118" s="558" t="str">
        <f>ORC!F249</f>
        <v>UND</v>
      </c>
      <c r="BS118" s="560"/>
      <c r="BT118" s="555">
        <f>ORC!I249</f>
        <v>2</v>
      </c>
      <c r="BU118" s="556"/>
      <c r="BV118" s="557"/>
      <c r="BW118" s="555" t="str">
        <f>IF(ORC!J249="","",ORC!J249)</f>
        <v/>
      </c>
      <c r="BX118" s="556"/>
      <c r="BY118" s="564"/>
      <c r="CA118" s="91"/>
    </row>
    <row r="119" spans="1:79" ht="15" customHeight="1">
      <c r="A119" s="90"/>
      <c r="C119" s="565" t="str">
        <f>ORC!A182</f>
        <v>5.1.8.5.2</v>
      </c>
      <c r="D119" s="560"/>
      <c r="E119" s="558">
        <f>ORC!B182</f>
        <v>160967</v>
      </c>
      <c r="F119" s="559"/>
      <c r="G119" s="559"/>
      <c r="H119" s="560"/>
      <c r="I119" s="558" t="str">
        <f>ORC!C182</f>
        <v>GOINFRA (O.C.)</v>
      </c>
      <c r="J119" s="559"/>
      <c r="K119" s="559"/>
      <c r="L119" s="560"/>
      <c r="M119" s="561" t="str">
        <f>ORC!E182</f>
        <v>COBERTURA COM TELHA CHAPA GALVANIZADA  TRAPEZOIDAL 0,5 MM COM ACESSÓRIOS</v>
      </c>
      <c r="N119" s="562"/>
      <c r="O119" s="562"/>
      <c r="P119" s="562"/>
      <c r="Q119" s="562"/>
      <c r="R119" s="562"/>
      <c r="S119" s="562"/>
      <c r="T119" s="562"/>
      <c r="U119" s="562"/>
      <c r="V119" s="562"/>
      <c r="W119" s="562"/>
      <c r="X119" s="562"/>
      <c r="Y119" s="562"/>
      <c r="Z119" s="562"/>
      <c r="AA119" s="562"/>
      <c r="AB119" s="562"/>
      <c r="AC119" s="562"/>
      <c r="AD119" s="563"/>
      <c r="AE119" s="558" t="str">
        <f>ORC!F182</f>
        <v>M²</v>
      </c>
      <c r="AF119" s="560"/>
      <c r="AG119" s="555">
        <f>ORC!I182</f>
        <v>15.8</v>
      </c>
      <c r="AH119" s="556"/>
      <c r="AI119" s="557"/>
      <c r="AJ119" s="555" t="str">
        <f>IF(ORC!J182="","",ORC!J182)</f>
        <v/>
      </c>
      <c r="AK119" s="556"/>
      <c r="AL119" s="564"/>
      <c r="AP119" s="565" t="str">
        <f>ORC!A250</f>
        <v>5.1.8.13.11</v>
      </c>
      <c r="AQ119" s="560"/>
      <c r="AR119" s="558">
        <f>ORC!B250</f>
        <v>81324</v>
      </c>
      <c r="AS119" s="559"/>
      <c r="AT119" s="559"/>
      <c r="AU119" s="560"/>
      <c r="AV119" s="558" t="str">
        <f>ORC!C250</f>
        <v>GOINFRA (O.C.)</v>
      </c>
      <c r="AW119" s="559"/>
      <c r="AX119" s="559"/>
      <c r="AY119" s="560"/>
      <c r="AZ119" s="561" t="str">
        <f>ORC!E250</f>
        <v>JOELHO 90 GRAUS SOLDAVEL 50 mm (MARROM)</v>
      </c>
      <c r="BA119" s="562"/>
      <c r="BB119" s="562"/>
      <c r="BC119" s="562"/>
      <c r="BD119" s="562"/>
      <c r="BE119" s="562"/>
      <c r="BF119" s="562"/>
      <c r="BG119" s="562"/>
      <c r="BH119" s="562"/>
      <c r="BI119" s="562"/>
      <c r="BJ119" s="562"/>
      <c r="BK119" s="562"/>
      <c r="BL119" s="562"/>
      <c r="BM119" s="562"/>
      <c r="BN119" s="562"/>
      <c r="BO119" s="562"/>
      <c r="BP119" s="562"/>
      <c r="BQ119" s="563"/>
      <c r="BR119" s="558" t="str">
        <f>ORC!F250</f>
        <v>UND</v>
      </c>
      <c r="BS119" s="560"/>
      <c r="BT119" s="555">
        <f>ORC!I250</f>
        <v>1</v>
      </c>
      <c r="BU119" s="556"/>
      <c r="BV119" s="557"/>
      <c r="BW119" s="555" t="str">
        <f>IF(ORC!J250="","",ORC!J250)</f>
        <v/>
      </c>
      <c r="BX119" s="556"/>
      <c r="BY119" s="564"/>
      <c r="CA119" s="91"/>
    </row>
    <row r="120" spans="1:79" ht="15" customHeight="1">
      <c r="A120" s="90"/>
      <c r="C120" s="565" t="str">
        <f>ORC!A183</f>
        <v>5.1.8.6</v>
      </c>
      <c r="D120" s="560"/>
      <c r="E120" s="558"/>
      <c r="F120" s="559"/>
      <c r="G120" s="559"/>
      <c r="H120" s="560"/>
      <c r="I120" s="558"/>
      <c r="J120" s="559"/>
      <c r="K120" s="559"/>
      <c r="L120" s="560"/>
      <c r="M120" s="561" t="str">
        <f>ORC!E183</f>
        <v>Revestimento de parede</v>
      </c>
      <c r="N120" s="562"/>
      <c r="O120" s="562"/>
      <c r="P120" s="562"/>
      <c r="Q120" s="562"/>
      <c r="R120" s="562"/>
      <c r="S120" s="562"/>
      <c r="T120" s="562"/>
      <c r="U120" s="562"/>
      <c r="V120" s="562"/>
      <c r="W120" s="562"/>
      <c r="X120" s="562"/>
      <c r="Y120" s="562"/>
      <c r="Z120" s="562"/>
      <c r="AA120" s="562"/>
      <c r="AB120" s="562"/>
      <c r="AC120" s="562"/>
      <c r="AD120" s="562"/>
      <c r="AE120" s="559"/>
      <c r="AF120" s="559"/>
      <c r="AG120" s="556"/>
      <c r="AH120" s="556"/>
      <c r="AI120" s="556"/>
      <c r="AJ120" s="556"/>
      <c r="AK120" s="556"/>
      <c r="AL120" s="564"/>
      <c r="AP120" s="565" t="str">
        <f>ORC!A251</f>
        <v>5.1.8.13.12</v>
      </c>
      <c r="AQ120" s="560"/>
      <c r="AR120" s="558">
        <f>ORC!B251</f>
        <v>81003</v>
      </c>
      <c r="AS120" s="559"/>
      <c r="AT120" s="559"/>
      <c r="AU120" s="560"/>
      <c r="AV120" s="558" t="str">
        <f>ORC!C251</f>
        <v>GOINFRA (O.C.)</v>
      </c>
      <c r="AW120" s="559"/>
      <c r="AX120" s="559"/>
      <c r="AY120" s="560"/>
      <c r="AZ120" s="561" t="str">
        <f>ORC!E251</f>
        <v>TUBO SOLDAVEL PVC MARROM DIAM. 25 MM</v>
      </c>
      <c r="BA120" s="562"/>
      <c r="BB120" s="562"/>
      <c r="BC120" s="562"/>
      <c r="BD120" s="562"/>
      <c r="BE120" s="562"/>
      <c r="BF120" s="562"/>
      <c r="BG120" s="562"/>
      <c r="BH120" s="562"/>
      <c r="BI120" s="562"/>
      <c r="BJ120" s="562"/>
      <c r="BK120" s="562"/>
      <c r="BL120" s="562"/>
      <c r="BM120" s="562"/>
      <c r="BN120" s="562"/>
      <c r="BO120" s="562"/>
      <c r="BP120" s="562"/>
      <c r="BQ120" s="563"/>
      <c r="BR120" s="558" t="str">
        <f>ORC!F251</f>
        <v>M</v>
      </c>
      <c r="BS120" s="560"/>
      <c r="BT120" s="555">
        <f>ORC!I251</f>
        <v>2.52</v>
      </c>
      <c r="BU120" s="556"/>
      <c r="BV120" s="557"/>
      <c r="BW120" s="555" t="str">
        <f>IF(ORC!J251="","",ORC!J251)</f>
        <v/>
      </c>
      <c r="BX120" s="556"/>
      <c r="BY120" s="564"/>
      <c r="CA120" s="91"/>
    </row>
    <row r="121" spans="1:79" ht="15" customHeight="1">
      <c r="A121" s="90"/>
      <c r="C121" s="565" t="str">
        <f>ORC!A184</f>
        <v>5.1.8.6.1</v>
      </c>
      <c r="D121" s="560"/>
      <c r="E121" s="558">
        <f>ORC!B184</f>
        <v>200101</v>
      </c>
      <c r="F121" s="559"/>
      <c r="G121" s="559"/>
      <c r="H121" s="560"/>
      <c r="I121" s="558" t="str">
        <f>ORC!C184</f>
        <v>GOINFRA (O.C.)</v>
      </c>
      <c r="J121" s="559"/>
      <c r="K121" s="559"/>
      <c r="L121" s="560"/>
      <c r="M121" s="561" t="str">
        <f>ORC!E184</f>
        <v>CHAPISCO COMUM</v>
      </c>
      <c r="N121" s="562"/>
      <c r="O121" s="562"/>
      <c r="P121" s="562"/>
      <c r="Q121" s="562"/>
      <c r="R121" s="562"/>
      <c r="S121" s="562"/>
      <c r="T121" s="562"/>
      <c r="U121" s="562"/>
      <c r="V121" s="562"/>
      <c r="W121" s="562"/>
      <c r="X121" s="562"/>
      <c r="Y121" s="562"/>
      <c r="Z121" s="562"/>
      <c r="AA121" s="562"/>
      <c r="AB121" s="562"/>
      <c r="AC121" s="562"/>
      <c r="AD121" s="563"/>
      <c r="AE121" s="558" t="str">
        <f>ORC!F184</f>
        <v>M²</v>
      </c>
      <c r="AF121" s="560"/>
      <c r="AG121" s="555">
        <f>ORC!I184</f>
        <v>151.69282000000001</v>
      </c>
      <c r="AH121" s="556"/>
      <c r="AI121" s="557"/>
      <c r="AJ121" s="555" t="str">
        <f>IF(ORC!J184="","",ORC!J184)</f>
        <v/>
      </c>
      <c r="AK121" s="556"/>
      <c r="AL121" s="564"/>
      <c r="AP121" s="565" t="str">
        <f>ORC!A252</f>
        <v>5.1.8.13.13</v>
      </c>
      <c r="AQ121" s="560"/>
      <c r="AR121" s="558">
        <f>ORC!B252</f>
        <v>81006</v>
      </c>
      <c r="AS121" s="559"/>
      <c r="AT121" s="559"/>
      <c r="AU121" s="560"/>
      <c r="AV121" s="558" t="str">
        <f>ORC!C252</f>
        <v>GOINFRA (O.C.)</v>
      </c>
      <c r="AW121" s="559"/>
      <c r="AX121" s="559"/>
      <c r="AY121" s="560"/>
      <c r="AZ121" s="561" t="str">
        <f>ORC!E252</f>
        <v>TUBO SOLDAVEL PVC MARROM DIAM. 50 MM</v>
      </c>
      <c r="BA121" s="562"/>
      <c r="BB121" s="562"/>
      <c r="BC121" s="562"/>
      <c r="BD121" s="562"/>
      <c r="BE121" s="562"/>
      <c r="BF121" s="562"/>
      <c r="BG121" s="562"/>
      <c r="BH121" s="562"/>
      <c r="BI121" s="562"/>
      <c r="BJ121" s="562"/>
      <c r="BK121" s="562"/>
      <c r="BL121" s="562"/>
      <c r="BM121" s="562"/>
      <c r="BN121" s="562"/>
      <c r="BO121" s="562"/>
      <c r="BP121" s="562"/>
      <c r="BQ121" s="563"/>
      <c r="BR121" s="558" t="str">
        <f>ORC!F252</f>
        <v>M</v>
      </c>
      <c r="BS121" s="560"/>
      <c r="BT121" s="555">
        <f>ORC!I252</f>
        <v>1.1499999999999999</v>
      </c>
      <c r="BU121" s="556"/>
      <c r="BV121" s="557"/>
      <c r="BW121" s="555" t="str">
        <f>IF(ORC!J252="","",ORC!J252)</f>
        <v/>
      </c>
      <c r="BX121" s="556"/>
      <c r="BY121" s="564"/>
      <c r="CA121" s="91"/>
    </row>
    <row r="122" spans="1:79" ht="15" customHeight="1">
      <c r="A122" s="90"/>
      <c r="C122" s="565" t="str">
        <f>ORC!A185</f>
        <v>5.1.8.6.2</v>
      </c>
      <c r="D122" s="560"/>
      <c r="E122" s="558">
        <f>ORC!B185</f>
        <v>200403</v>
      </c>
      <c r="F122" s="559"/>
      <c r="G122" s="559"/>
      <c r="H122" s="560"/>
      <c r="I122" s="558" t="str">
        <f>ORC!C185</f>
        <v>GOINFRA (O.C.)</v>
      </c>
      <c r="J122" s="559"/>
      <c r="K122" s="559"/>
      <c r="L122" s="560"/>
      <c r="M122" s="561" t="str">
        <f>ORC!E185</f>
        <v>REBOCO (1 CALH:4 ARFC+100kgCI/M3)</v>
      </c>
      <c r="N122" s="562"/>
      <c r="O122" s="562"/>
      <c r="P122" s="562"/>
      <c r="Q122" s="562"/>
      <c r="R122" s="562"/>
      <c r="S122" s="562"/>
      <c r="T122" s="562"/>
      <c r="U122" s="562"/>
      <c r="V122" s="562"/>
      <c r="W122" s="562"/>
      <c r="X122" s="562"/>
      <c r="Y122" s="562"/>
      <c r="Z122" s="562"/>
      <c r="AA122" s="562"/>
      <c r="AB122" s="562"/>
      <c r="AC122" s="562"/>
      <c r="AD122" s="563"/>
      <c r="AE122" s="558" t="str">
        <f>ORC!F185</f>
        <v>M²</v>
      </c>
      <c r="AF122" s="560"/>
      <c r="AG122" s="555">
        <f>ORC!I185</f>
        <v>151.69282000000001</v>
      </c>
      <c r="AH122" s="556"/>
      <c r="AI122" s="557"/>
      <c r="AJ122" s="555" t="str">
        <f>IF(ORC!J185="","",ORC!J185)</f>
        <v/>
      </c>
      <c r="AK122" s="556"/>
      <c r="AL122" s="564"/>
      <c r="AP122" s="565" t="str">
        <f>ORC!A253</f>
        <v>5.1.8.13.14</v>
      </c>
      <c r="AQ122" s="560"/>
      <c r="AR122" s="558">
        <f>ORC!B253</f>
        <v>81405</v>
      </c>
      <c r="AS122" s="559"/>
      <c r="AT122" s="559"/>
      <c r="AU122" s="560"/>
      <c r="AV122" s="558" t="str">
        <f>ORC!C253</f>
        <v>GOINFRA (O.C.)</v>
      </c>
      <c r="AW122" s="559"/>
      <c r="AX122" s="559"/>
      <c r="AY122" s="560"/>
      <c r="AZ122" s="561" t="str">
        <f>ORC!E253</f>
        <v>TE 90 GRAUS SOLDAVEL DIAMETRO 50 MM</v>
      </c>
      <c r="BA122" s="562"/>
      <c r="BB122" s="562"/>
      <c r="BC122" s="562"/>
      <c r="BD122" s="562"/>
      <c r="BE122" s="562"/>
      <c r="BF122" s="562"/>
      <c r="BG122" s="562"/>
      <c r="BH122" s="562"/>
      <c r="BI122" s="562"/>
      <c r="BJ122" s="562"/>
      <c r="BK122" s="562"/>
      <c r="BL122" s="562"/>
      <c r="BM122" s="562"/>
      <c r="BN122" s="562"/>
      <c r="BO122" s="562"/>
      <c r="BP122" s="562"/>
      <c r="BQ122" s="563"/>
      <c r="BR122" s="558" t="str">
        <f>ORC!F253</f>
        <v>UND</v>
      </c>
      <c r="BS122" s="560"/>
      <c r="BT122" s="555">
        <f>ORC!I253</f>
        <v>1</v>
      </c>
      <c r="BU122" s="556"/>
      <c r="BV122" s="557"/>
      <c r="BW122" s="555" t="str">
        <f>IF(ORC!J253="","",ORC!J253)</f>
        <v/>
      </c>
      <c r="BX122" s="556"/>
      <c r="BY122" s="564"/>
      <c r="CA122" s="91"/>
    </row>
    <row r="123" spans="1:79" ht="15" customHeight="1">
      <c r="A123" s="90"/>
      <c r="C123" s="565" t="str">
        <f>ORC!A186</f>
        <v>5.1.8.7</v>
      </c>
      <c r="D123" s="560"/>
      <c r="E123" s="558"/>
      <c r="F123" s="559"/>
      <c r="G123" s="559"/>
      <c r="H123" s="560"/>
      <c r="I123" s="558"/>
      <c r="J123" s="559"/>
      <c r="K123" s="559"/>
      <c r="L123" s="560"/>
      <c r="M123" s="561" t="str">
        <f>ORC!E186</f>
        <v>Forro</v>
      </c>
      <c r="N123" s="562"/>
      <c r="O123" s="562"/>
      <c r="P123" s="562"/>
      <c r="Q123" s="562"/>
      <c r="R123" s="562"/>
      <c r="S123" s="562"/>
      <c r="T123" s="562"/>
      <c r="U123" s="562"/>
      <c r="V123" s="562"/>
      <c r="W123" s="562"/>
      <c r="X123" s="562"/>
      <c r="Y123" s="562"/>
      <c r="Z123" s="562"/>
      <c r="AA123" s="562"/>
      <c r="AB123" s="562"/>
      <c r="AC123" s="562"/>
      <c r="AD123" s="562"/>
      <c r="AE123" s="559"/>
      <c r="AF123" s="559"/>
      <c r="AG123" s="556"/>
      <c r="AH123" s="556"/>
      <c r="AI123" s="556"/>
      <c r="AJ123" s="556"/>
      <c r="AK123" s="556"/>
      <c r="AL123" s="564"/>
      <c r="AP123" s="565" t="str">
        <f>ORC!A254</f>
        <v>5.1.8.13.15</v>
      </c>
      <c r="AQ123" s="560"/>
      <c r="AR123" s="558">
        <f>ORC!B254</f>
        <v>81860</v>
      </c>
      <c r="AS123" s="559"/>
      <c r="AT123" s="559"/>
      <c r="AU123" s="560"/>
      <c r="AV123" s="558" t="str">
        <f>ORC!C254</f>
        <v>GOINFRA (O.C.)</v>
      </c>
      <c r="AW123" s="559"/>
      <c r="AX123" s="559"/>
      <c r="AY123" s="560"/>
      <c r="AZ123" s="561" t="str">
        <f>ORC!E254</f>
        <v>CAIXA D'AGUA POLIETILENO 500 LTS. COM TAMPA</v>
      </c>
      <c r="BA123" s="562"/>
      <c r="BB123" s="562"/>
      <c r="BC123" s="562"/>
      <c r="BD123" s="562"/>
      <c r="BE123" s="562"/>
      <c r="BF123" s="562"/>
      <c r="BG123" s="562"/>
      <c r="BH123" s="562"/>
      <c r="BI123" s="562"/>
      <c r="BJ123" s="562"/>
      <c r="BK123" s="562"/>
      <c r="BL123" s="562"/>
      <c r="BM123" s="562"/>
      <c r="BN123" s="562"/>
      <c r="BO123" s="562"/>
      <c r="BP123" s="562"/>
      <c r="BQ123" s="563"/>
      <c r="BR123" s="558" t="str">
        <f>ORC!F254</f>
        <v>UND</v>
      </c>
      <c r="BS123" s="560"/>
      <c r="BT123" s="555">
        <f>ORC!I254</f>
        <v>1</v>
      </c>
      <c r="BU123" s="556"/>
      <c r="BV123" s="557"/>
      <c r="BW123" s="555" t="str">
        <f>IF(ORC!J254="","",ORC!J254)</f>
        <v/>
      </c>
      <c r="BX123" s="556"/>
      <c r="BY123" s="564"/>
      <c r="CA123" s="91"/>
    </row>
    <row r="124" spans="1:79" ht="15" customHeight="1">
      <c r="A124" s="90"/>
      <c r="C124" s="565" t="str">
        <f>ORC!A187</f>
        <v>5.1.8.7.1</v>
      </c>
      <c r="D124" s="560"/>
      <c r="E124" s="558">
        <f>ORC!B187</f>
        <v>210501</v>
      </c>
      <c r="F124" s="559"/>
      <c r="G124" s="559"/>
      <c r="H124" s="560"/>
      <c r="I124" s="558" t="str">
        <f>ORC!C187</f>
        <v>GOINFRA (O.C.)</v>
      </c>
      <c r="J124" s="559"/>
      <c r="K124" s="559"/>
      <c r="L124" s="560"/>
      <c r="M124" s="561" t="str">
        <f>ORC!E187</f>
        <v>FORRO DE GESSO COMUM</v>
      </c>
      <c r="N124" s="562"/>
      <c r="O124" s="562"/>
      <c r="P124" s="562"/>
      <c r="Q124" s="562"/>
      <c r="R124" s="562"/>
      <c r="S124" s="562"/>
      <c r="T124" s="562"/>
      <c r="U124" s="562"/>
      <c r="V124" s="562"/>
      <c r="W124" s="562"/>
      <c r="X124" s="562"/>
      <c r="Y124" s="562"/>
      <c r="Z124" s="562"/>
      <c r="AA124" s="562"/>
      <c r="AB124" s="562"/>
      <c r="AC124" s="562"/>
      <c r="AD124" s="563"/>
      <c r="AE124" s="558" t="str">
        <f>ORC!F187</f>
        <v>M²</v>
      </c>
      <c r="AF124" s="560"/>
      <c r="AG124" s="555">
        <f>ORC!I187</f>
        <v>14.879999999999999</v>
      </c>
      <c r="AH124" s="556"/>
      <c r="AI124" s="557"/>
      <c r="AJ124" s="555" t="str">
        <f>IF(ORC!J187="","",ORC!J187)</f>
        <v/>
      </c>
      <c r="AK124" s="556"/>
      <c r="AL124" s="564"/>
      <c r="AP124" s="565" t="str">
        <f>ORC!A255</f>
        <v>5.1.8.14</v>
      </c>
      <c r="AQ124" s="560"/>
      <c r="AR124" s="558"/>
      <c r="AS124" s="559"/>
      <c r="AT124" s="559"/>
      <c r="AU124" s="560"/>
      <c r="AV124" s="558"/>
      <c r="AW124" s="559"/>
      <c r="AX124" s="559"/>
      <c r="AY124" s="560"/>
      <c r="AZ124" s="561" t="str">
        <f>ORC!E255</f>
        <v>Instalações de esgoto sanitário - Térreo</v>
      </c>
      <c r="BA124" s="562"/>
      <c r="BB124" s="562"/>
      <c r="BC124" s="562"/>
      <c r="BD124" s="562"/>
      <c r="BE124" s="562"/>
      <c r="BF124" s="562"/>
      <c r="BG124" s="562"/>
      <c r="BH124" s="562"/>
      <c r="BI124" s="562"/>
      <c r="BJ124" s="562"/>
      <c r="BK124" s="562"/>
      <c r="BL124" s="562"/>
      <c r="BM124" s="562"/>
      <c r="BN124" s="562"/>
      <c r="BO124" s="562"/>
      <c r="BP124" s="562"/>
      <c r="BQ124" s="562"/>
      <c r="BR124" s="559"/>
      <c r="BS124" s="559"/>
      <c r="BT124" s="556"/>
      <c r="BU124" s="556"/>
      <c r="BV124" s="556"/>
      <c r="BW124" s="556"/>
      <c r="BX124" s="556"/>
      <c r="BY124" s="564"/>
      <c r="CA124" s="91"/>
    </row>
    <row r="125" spans="1:79" ht="15" customHeight="1">
      <c r="A125" s="90"/>
      <c r="C125" s="565" t="str">
        <f>ORC!A188</f>
        <v>5.1.8.7.2</v>
      </c>
      <c r="D125" s="560"/>
      <c r="E125" s="558">
        <f>ORC!B188</f>
        <v>210506</v>
      </c>
      <c r="F125" s="559"/>
      <c r="G125" s="559"/>
      <c r="H125" s="560"/>
      <c r="I125" s="558" t="str">
        <f>ORC!C188</f>
        <v>GOINFRA (O.C.)</v>
      </c>
      <c r="J125" s="559"/>
      <c r="K125" s="559"/>
      <c r="L125" s="560"/>
      <c r="M125" s="561" t="str">
        <f>ORC!E188</f>
        <v>TABICA PARA FORRO DE GESSO COMUM</v>
      </c>
      <c r="N125" s="562"/>
      <c r="O125" s="562"/>
      <c r="P125" s="562"/>
      <c r="Q125" s="562"/>
      <c r="R125" s="562"/>
      <c r="S125" s="562"/>
      <c r="T125" s="562"/>
      <c r="U125" s="562"/>
      <c r="V125" s="562"/>
      <c r="W125" s="562"/>
      <c r="X125" s="562"/>
      <c r="Y125" s="562"/>
      <c r="Z125" s="562"/>
      <c r="AA125" s="562"/>
      <c r="AB125" s="562"/>
      <c r="AC125" s="562"/>
      <c r="AD125" s="563"/>
      <c r="AE125" s="558" t="str">
        <f>ORC!F188</f>
        <v>M</v>
      </c>
      <c r="AF125" s="560"/>
      <c r="AG125" s="555">
        <f>ORC!I188</f>
        <v>21.700000000000003</v>
      </c>
      <c r="AH125" s="556"/>
      <c r="AI125" s="557"/>
      <c r="AJ125" s="555" t="str">
        <f>IF(ORC!J188="","",ORC!J188)</f>
        <v/>
      </c>
      <c r="AK125" s="556"/>
      <c r="AL125" s="564"/>
      <c r="AP125" s="565"/>
      <c r="AQ125" s="560"/>
      <c r="AR125" s="558"/>
      <c r="AS125" s="559"/>
      <c r="AT125" s="559"/>
      <c r="AU125" s="560"/>
      <c r="AV125" s="558"/>
      <c r="AW125" s="559"/>
      <c r="AX125" s="559"/>
      <c r="AY125" s="560"/>
      <c r="AZ125" s="561" t="str">
        <f>ORC!E256</f>
        <v>Esgoto</v>
      </c>
      <c r="BA125" s="562"/>
      <c r="BB125" s="562"/>
      <c r="BC125" s="562"/>
      <c r="BD125" s="562"/>
      <c r="BE125" s="562"/>
      <c r="BF125" s="562"/>
      <c r="BG125" s="562"/>
      <c r="BH125" s="562"/>
      <c r="BI125" s="562"/>
      <c r="BJ125" s="562"/>
      <c r="BK125" s="562"/>
      <c r="BL125" s="562"/>
      <c r="BM125" s="562"/>
      <c r="BN125" s="562"/>
      <c r="BO125" s="562"/>
      <c r="BP125" s="562"/>
      <c r="BQ125" s="562"/>
      <c r="BR125" s="559"/>
      <c r="BS125" s="559"/>
      <c r="BT125" s="556"/>
      <c r="BU125" s="556"/>
      <c r="BV125" s="556"/>
      <c r="BW125" s="556"/>
      <c r="BX125" s="556"/>
      <c r="BY125" s="564"/>
      <c r="CA125" s="91"/>
    </row>
    <row r="126" spans="1:79" ht="15" customHeight="1">
      <c r="A126" s="90"/>
      <c r="C126" s="565" t="str">
        <f>ORC!A189</f>
        <v>5.1.8.8</v>
      </c>
      <c r="D126" s="560"/>
      <c r="E126" s="558"/>
      <c r="F126" s="559"/>
      <c r="G126" s="559"/>
      <c r="H126" s="560"/>
      <c r="I126" s="558"/>
      <c r="J126" s="559"/>
      <c r="K126" s="559"/>
      <c r="L126" s="560"/>
      <c r="M126" s="561" t="str">
        <f>ORC!E189</f>
        <v>Pisos e revestimentos de piso</v>
      </c>
      <c r="N126" s="562"/>
      <c r="O126" s="562"/>
      <c r="P126" s="562"/>
      <c r="Q126" s="562"/>
      <c r="R126" s="562"/>
      <c r="S126" s="562"/>
      <c r="T126" s="562"/>
      <c r="U126" s="562"/>
      <c r="V126" s="562"/>
      <c r="W126" s="562"/>
      <c r="X126" s="562"/>
      <c r="Y126" s="562"/>
      <c r="Z126" s="562"/>
      <c r="AA126" s="562"/>
      <c r="AB126" s="562"/>
      <c r="AC126" s="562"/>
      <c r="AD126" s="562"/>
      <c r="AE126" s="559"/>
      <c r="AF126" s="559"/>
      <c r="AG126" s="556"/>
      <c r="AH126" s="556"/>
      <c r="AI126" s="556"/>
      <c r="AJ126" s="556"/>
      <c r="AK126" s="556"/>
      <c r="AL126" s="564"/>
      <c r="AP126" s="565" t="str">
        <f>ORC!A257</f>
        <v>5.1.8.14.1</v>
      </c>
      <c r="AQ126" s="560"/>
      <c r="AR126" s="558">
        <f>ORC!B257</f>
        <v>81825</v>
      </c>
      <c r="AS126" s="559"/>
      <c r="AT126" s="559"/>
      <c r="AU126" s="560"/>
      <c r="AV126" s="558" t="str">
        <f>ORC!C257</f>
        <v>GOINFRA (O.C.)</v>
      </c>
      <c r="AW126" s="559"/>
      <c r="AX126" s="559"/>
      <c r="AY126" s="560"/>
      <c r="AZ126" s="561" t="str">
        <f>ORC!E257</f>
        <v>CAIXA DE PASSAGEM 60X60X80 CM (MEDIDAS INTERNAS) SEM TAMPA</v>
      </c>
      <c r="BA126" s="562"/>
      <c r="BB126" s="562"/>
      <c r="BC126" s="562"/>
      <c r="BD126" s="562"/>
      <c r="BE126" s="562"/>
      <c r="BF126" s="562"/>
      <c r="BG126" s="562"/>
      <c r="BH126" s="562"/>
      <c r="BI126" s="562"/>
      <c r="BJ126" s="562"/>
      <c r="BK126" s="562"/>
      <c r="BL126" s="562"/>
      <c r="BM126" s="562"/>
      <c r="BN126" s="562"/>
      <c r="BO126" s="562"/>
      <c r="BP126" s="562"/>
      <c r="BQ126" s="563"/>
      <c r="BR126" s="558" t="str">
        <f>ORC!F257</f>
        <v>UND</v>
      </c>
      <c r="BS126" s="560"/>
      <c r="BT126" s="555">
        <f>ORC!I257</f>
        <v>1</v>
      </c>
      <c r="BU126" s="556"/>
      <c r="BV126" s="557"/>
      <c r="BW126" s="555" t="str">
        <f>IF(ORC!J257="","",ORC!J257)</f>
        <v/>
      </c>
      <c r="BX126" s="556"/>
      <c r="BY126" s="564"/>
      <c r="CA126" s="91"/>
    </row>
    <row r="127" spans="1:79" ht="15" customHeight="1">
      <c r="A127" s="90"/>
      <c r="C127" s="565" t="str">
        <f>ORC!A190</f>
        <v>5.1.8.8.1</v>
      </c>
      <c r="D127" s="560"/>
      <c r="E127" s="558">
        <f>ORC!B190</f>
        <v>220102</v>
      </c>
      <c r="F127" s="559"/>
      <c r="G127" s="559"/>
      <c r="H127" s="560"/>
      <c r="I127" s="558" t="str">
        <f>ORC!C190</f>
        <v>GOINFRA (O.C.)</v>
      </c>
      <c r="J127" s="559"/>
      <c r="K127" s="559"/>
      <c r="L127" s="560"/>
      <c r="M127" s="561" t="str">
        <f>ORC!E190</f>
        <v>PISO CONCRETO DESEMPENADO ESPESSURA = 5 CM  1:2,5:3,5</v>
      </c>
      <c r="N127" s="562"/>
      <c r="O127" s="562"/>
      <c r="P127" s="562"/>
      <c r="Q127" s="562"/>
      <c r="R127" s="562"/>
      <c r="S127" s="562"/>
      <c r="T127" s="562"/>
      <c r="U127" s="562"/>
      <c r="V127" s="562"/>
      <c r="W127" s="562"/>
      <c r="X127" s="562"/>
      <c r="Y127" s="562"/>
      <c r="Z127" s="562"/>
      <c r="AA127" s="562"/>
      <c r="AB127" s="562"/>
      <c r="AC127" s="562"/>
      <c r="AD127" s="563"/>
      <c r="AE127" s="558" t="str">
        <f>ORC!F190</f>
        <v>M²</v>
      </c>
      <c r="AF127" s="560"/>
      <c r="AG127" s="555">
        <f>ORC!I190</f>
        <v>14.879999999999999</v>
      </c>
      <c r="AH127" s="556"/>
      <c r="AI127" s="557"/>
      <c r="AJ127" s="555" t="str">
        <f>IF(ORC!J190="","",ORC!J190)</f>
        <v/>
      </c>
      <c r="AK127" s="556"/>
      <c r="AL127" s="564"/>
      <c r="AM127" s="12"/>
      <c r="AN127" s="12"/>
      <c r="AO127" s="12"/>
      <c r="AP127" s="565" t="str">
        <f>ORC!A258</f>
        <v>5.1.8.14.2</v>
      </c>
      <c r="AQ127" s="560"/>
      <c r="AR127" s="558">
        <f>ORC!B258</f>
        <v>81826</v>
      </c>
      <c r="AS127" s="559"/>
      <c r="AT127" s="559"/>
      <c r="AU127" s="560"/>
      <c r="AV127" s="558" t="str">
        <f>ORC!C258</f>
        <v>GOINFRA (O.C.)</v>
      </c>
      <c r="AW127" s="559"/>
      <c r="AX127" s="559"/>
      <c r="AY127" s="560"/>
      <c r="AZ127" s="561" t="str">
        <f>ORC!E258</f>
        <v>TAMPA EM CONCRETO ARMADO 25 MPA E=5CM PARA A CAIXA DE PASSAGEM 60X60CM</v>
      </c>
      <c r="BA127" s="562"/>
      <c r="BB127" s="562"/>
      <c r="BC127" s="562"/>
      <c r="BD127" s="562"/>
      <c r="BE127" s="562"/>
      <c r="BF127" s="562"/>
      <c r="BG127" s="562"/>
      <c r="BH127" s="562"/>
      <c r="BI127" s="562"/>
      <c r="BJ127" s="562"/>
      <c r="BK127" s="562"/>
      <c r="BL127" s="562"/>
      <c r="BM127" s="562"/>
      <c r="BN127" s="562"/>
      <c r="BO127" s="562"/>
      <c r="BP127" s="562"/>
      <c r="BQ127" s="563"/>
      <c r="BR127" s="558" t="str">
        <f>ORC!F258</f>
        <v>UND</v>
      </c>
      <c r="BS127" s="560"/>
      <c r="BT127" s="555">
        <f>ORC!I258</f>
        <v>1</v>
      </c>
      <c r="BU127" s="556"/>
      <c r="BV127" s="557"/>
      <c r="BW127" s="555" t="str">
        <f>IF(ORC!J258="","",ORC!J258)</f>
        <v/>
      </c>
      <c r="BX127" s="556"/>
      <c r="BY127" s="564"/>
      <c r="CA127" s="91"/>
    </row>
    <row r="128" spans="1:79" ht="15" customHeight="1">
      <c r="A128" s="90"/>
      <c r="C128" s="565" t="str">
        <f>ORC!A191</f>
        <v>5.1.8.8.2</v>
      </c>
      <c r="D128" s="560"/>
      <c r="E128" s="558">
        <f>ORC!B191</f>
        <v>201302</v>
      </c>
      <c r="F128" s="559"/>
      <c r="G128" s="559"/>
      <c r="H128" s="560"/>
      <c r="I128" s="558" t="str">
        <f>ORC!C191</f>
        <v>GOINFRA (O.C.)</v>
      </c>
      <c r="J128" s="559"/>
      <c r="K128" s="559"/>
      <c r="L128" s="560"/>
      <c r="M128" s="561" t="str">
        <f>ORC!E191</f>
        <v xml:space="preserve">REVESTIMENTO COM CERÂMICA </v>
      </c>
      <c r="N128" s="562"/>
      <c r="O128" s="562"/>
      <c r="P128" s="562"/>
      <c r="Q128" s="562"/>
      <c r="R128" s="562"/>
      <c r="S128" s="562"/>
      <c r="T128" s="562"/>
      <c r="U128" s="562"/>
      <c r="V128" s="562"/>
      <c r="W128" s="562"/>
      <c r="X128" s="562"/>
      <c r="Y128" s="562"/>
      <c r="Z128" s="562"/>
      <c r="AA128" s="562"/>
      <c r="AB128" s="562"/>
      <c r="AC128" s="562"/>
      <c r="AD128" s="563"/>
      <c r="AE128" s="558" t="str">
        <f>ORC!F191</f>
        <v>M²</v>
      </c>
      <c r="AF128" s="560"/>
      <c r="AG128" s="555">
        <f>ORC!I191</f>
        <v>14.879999999999999</v>
      </c>
      <c r="AH128" s="556"/>
      <c r="AI128" s="557"/>
      <c r="AJ128" s="555" t="str">
        <f>IF(ORC!J191="","",ORC!J191)</f>
        <v/>
      </c>
      <c r="AK128" s="556"/>
      <c r="AL128" s="564"/>
      <c r="AM128" s="12"/>
      <c r="AN128" s="12"/>
      <c r="AO128" s="12"/>
      <c r="AP128" s="565" t="str">
        <f>ORC!A259</f>
        <v>5.1.8.14.3</v>
      </c>
      <c r="AQ128" s="560"/>
      <c r="AR128" s="558">
        <f>ORC!B259</f>
        <v>81663</v>
      </c>
      <c r="AS128" s="559"/>
      <c r="AT128" s="559"/>
      <c r="AU128" s="560"/>
      <c r="AV128" s="558" t="str">
        <f>ORC!C259</f>
        <v>GOINFRA (O.C.)</v>
      </c>
      <c r="AW128" s="559"/>
      <c r="AX128" s="559"/>
      <c r="AY128" s="560"/>
      <c r="AZ128" s="561" t="str">
        <f>ORC!E259</f>
        <v>CORPO CAIXA SIFONADA DIAM. 150 X 150 X 50</v>
      </c>
      <c r="BA128" s="562"/>
      <c r="BB128" s="562"/>
      <c r="BC128" s="562"/>
      <c r="BD128" s="562"/>
      <c r="BE128" s="562"/>
      <c r="BF128" s="562"/>
      <c r="BG128" s="562"/>
      <c r="BH128" s="562"/>
      <c r="BI128" s="562"/>
      <c r="BJ128" s="562"/>
      <c r="BK128" s="562"/>
      <c r="BL128" s="562"/>
      <c r="BM128" s="562"/>
      <c r="BN128" s="562"/>
      <c r="BO128" s="562"/>
      <c r="BP128" s="562"/>
      <c r="BQ128" s="563"/>
      <c r="BR128" s="558" t="str">
        <f>ORC!F259</f>
        <v>UND</v>
      </c>
      <c r="BS128" s="560"/>
      <c r="BT128" s="555">
        <f>ORC!I259</f>
        <v>2</v>
      </c>
      <c r="BU128" s="556"/>
      <c r="BV128" s="557"/>
      <c r="BW128" s="555" t="str">
        <f>IF(ORC!J259="","",ORC!J259)</f>
        <v/>
      </c>
      <c r="BX128" s="556"/>
      <c r="BY128" s="564"/>
      <c r="CA128" s="91"/>
    </row>
    <row r="129" spans="1:79" ht="15" customHeight="1">
      <c r="A129" s="90"/>
      <c r="C129" s="565" t="str">
        <f>ORC!A192</f>
        <v>5.1.8.8.3</v>
      </c>
      <c r="D129" s="560"/>
      <c r="E129" s="558">
        <f>ORC!B192</f>
        <v>220310</v>
      </c>
      <c r="F129" s="559"/>
      <c r="G129" s="559"/>
      <c r="H129" s="560"/>
      <c r="I129" s="558" t="str">
        <f>ORC!C192</f>
        <v>GOINFRA (O.C.)</v>
      </c>
      <c r="J129" s="559"/>
      <c r="K129" s="559"/>
      <c r="L129" s="560"/>
      <c r="M129" s="561" t="str">
        <f>ORC!E192</f>
        <v>RODAPÉ DE CERÂMICA  COM ARGAMASSA COLANTE</v>
      </c>
      <c r="N129" s="562"/>
      <c r="O129" s="562"/>
      <c r="P129" s="562"/>
      <c r="Q129" s="562"/>
      <c r="R129" s="562"/>
      <c r="S129" s="562"/>
      <c r="T129" s="562"/>
      <c r="U129" s="562"/>
      <c r="V129" s="562"/>
      <c r="W129" s="562"/>
      <c r="X129" s="562"/>
      <c r="Y129" s="562"/>
      <c r="Z129" s="562"/>
      <c r="AA129" s="562"/>
      <c r="AB129" s="562"/>
      <c r="AC129" s="562"/>
      <c r="AD129" s="563"/>
      <c r="AE129" s="558" t="str">
        <f>ORC!F192</f>
        <v>M</v>
      </c>
      <c r="AF129" s="560"/>
      <c r="AG129" s="555">
        <f>ORC!I192</f>
        <v>21.700000000000003</v>
      </c>
      <c r="AH129" s="556"/>
      <c r="AI129" s="557"/>
      <c r="AJ129" s="555" t="str">
        <f>IF(ORC!J192="","",ORC!J192)</f>
        <v/>
      </c>
      <c r="AK129" s="556"/>
      <c r="AL129" s="564"/>
      <c r="AM129" s="12"/>
      <c r="AN129" s="12"/>
      <c r="AO129" s="12"/>
      <c r="AP129" s="565" t="str">
        <f>ORC!A260</f>
        <v>5.1.8.14.4</v>
      </c>
      <c r="AQ129" s="560"/>
      <c r="AR129" s="558">
        <f>ORC!B260</f>
        <v>80560</v>
      </c>
      <c r="AS129" s="559"/>
      <c r="AT129" s="559"/>
      <c r="AU129" s="560"/>
      <c r="AV129" s="558" t="str">
        <f>ORC!C260</f>
        <v>GOINFRA (O.C.)</v>
      </c>
      <c r="AW129" s="559"/>
      <c r="AX129" s="559"/>
      <c r="AY129" s="560"/>
      <c r="AZ129" s="561" t="str">
        <f>ORC!E260</f>
        <v>SIFAO PARA LAVATORIO METALICO DIAM.1"X1.1/2"</v>
      </c>
      <c r="BA129" s="562"/>
      <c r="BB129" s="562"/>
      <c r="BC129" s="562"/>
      <c r="BD129" s="562"/>
      <c r="BE129" s="562"/>
      <c r="BF129" s="562"/>
      <c r="BG129" s="562"/>
      <c r="BH129" s="562"/>
      <c r="BI129" s="562"/>
      <c r="BJ129" s="562"/>
      <c r="BK129" s="562"/>
      <c r="BL129" s="562"/>
      <c r="BM129" s="562"/>
      <c r="BN129" s="562"/>
      <c r="BO129" s="562"/>
      <c r="BP129" s="562"/>
      <c r="BQ129" s="563"/>
      <c r="BR129" s="558" t="str">
        <f>ORC!F260</f>
        <v>UND</v>
      </c>
      <c r="BS129" s="560"/>
      <c r="BT129" s="555">
        <f>ORC!I260</f>
        <v>1</v>
      </c>
      <c r="BU129" s="556"/>
      <c r="BV129" s="557"/>
      <c r="BW129" s="555" t="str">
        <f>IF(ORC!J260="","",ORC!J260)</f>
        <v/>
      </c>
      <c r="BX129" s="556"/>
      <c r="BY129" s="564"/>
      <c r="CA129" s="91"/>
    </row>
    <row r="130" spans="1:79" ht="15" customHeight="1">
      <c r="A130" s="90"/>
      <c r="C130" s="565" t="str">
        <f>ORC!A193</f>
        <v>5.1.8.9</v>
      </c>
      <c r="D130" s="560"/>
      <c r="E130" s="558"/>
      <c r="F130" s="559"/>
      <c r="G130" s="559"/>
      <c r="H130" s="560"/>
      <c r="I130" s="558"/>
      <c r="J130" s="559"/>
      <c r="K130" s="559"/>
      <c r="L130" s="560"/>
      <c r="M130" s="614" t="str">
        <f>ORC!E193</f>
        <v>Esquadrias</v>
      </c>
      <c r="N130" s="615"/>
      <c r="O130" s="615"/>
      <c r="P130" s="615"/>
      <c r="Q130" s="615"/>
      <c r="R130" s="615"/>
      <c r="S130" s="615"/>
      <c r="T130" s="615"/>
      <c r="U130" s="615"/>
      <c r="V130" s="615"/>
      <c r="W130" s="615"/>
      <c r="X130" s="615"/>
      <c r="Y130" s="615"/>
      <c r="Z130" s="615"/>
      <c r="AA130" s="615"/>
      <c r="AB130" s="615"/>
      <c r="AC130" s="615"/>
      <c r="AD130" s="615"/>
      <c r="AE130" s="611"/>
      <c r="AF130" s="611"/>
      <c r="AG130" s="612"/>
      <c r="AH130" s="612"/>
      <c r="AI130" s="612"/>
      <c r="AJ130" s="612"/>
      <c r="AK130" s="612"/>
      <c r="AL130" s="613"/>
      <c r="AM130" s="12"/>
      <c r="AN130" s="12"/>
      <c r="AO130" s="12"/>
      <c r="AP130" s="565" t="str">
        <f>ORC!A261</f>
        <v>5.1.8.14.5</v>
      </c>
      <c r="AQ130" s="560"/>
      <c r="AR130" s="558">
        <f>ORC!B261</f>
        <v>80580</v>
      </c>
      <c r="AS130" s="559"/>
      <c r="AT130" s="559"/>
      <c r="AU130" s="560"/>
      <c r="AV130" s="558" t="str">
        <f>ORC!C261</f>
        <v>GOINFRA (O.C.)</v>
      </c>
      <c r="AW130" s="559"/>
      <c r="AX130" s="559"/>
      <c r="AY130" s="560"/>
      <c r="AZ130" s="561" t="str">
        <f>ORC!E261</f>
        <v>VALVULA PARA LAVATORIO OU BEBEDOURO METALICO DIAMETRO 1"</v>
      </c>
      <c r="BA130" s="562"/>
      <c r="BB130" s="562"/>
      <c r="BC130" s="562"/>
      <c r="BD130" s="562"/>
      <c r="BE130" s="562"/>
      <c r="BF130" s="562"/>
      <c r="BG130" s="562"/>
      <c r="BH130" s="562"/>
      <c r="BI130" s="562"/>
      <c r="BJ130" s="562"/>
      <c r="BK130" s="562"/>
      <c r="BL130" s="562"/>
      <c r="BM130" s="562"/>
      <c r="BN130" s="562"/>
      <c r="BO130" s="562"/>
      <c r="BP130" s="562"/>
      <c r="BQ130" s="563"/>
      <c r="BR130" s="558" t="str">
        <f>ORC!F261</f>
        <v>UND</v>
      </c>
      <c r="BS130" s="560"/>
      <c r="BT130" s="555">
        <f>ORC!I261</f>
        <v>1</v>
      </c>
      <c r="BU130" s="556"/>
      <c r="BV130" s="557"/>
      <c r="BW130" s="555" t="str">
        <f>IF(ORC!J261="","",ORC!J261)</f>
        <v/>
      </c>
      <c r="BX130" s="556"/>
      <c r="BY130" s="564"/>
      <c r="CA130" s="91"/>
    </row>
    <row r="131" spans="1:79" ht="15" customHeight="1">
      <c r="A131" s="90"/>
      <c r="C131" s="565"/>
      <c r="D131" s="560"/>
      <c r="E131" s="558"/>
      <c r="F131" s="559"/>
      <c r="G131" s="559"/>
      <c r="H131" s="560"/>
      <c r="I131" s="558"/>
      <c r="J131" s="559"/>
      <c r="K131" s="559"/>
      <c r="L131" s="559"/>
      <c r="M131" s="561" t="str">
        <f>ORC!E194</f>
        <v>Portas</v>
      </c>
      <c r="N131" s="562"/>
      <c r="O131" s="562"/>
      <c r="P131" s="562"/>
      <c r="Q131" s="562"/>
      <c r="R131" s="562"/>
      <c r="S131" s="562"/>
      <c r="T131" s="562"/>
      <c r="U131" s="562"/>
      <c r="V131" s="562"/>
      <c r="W131" s="562"/>
      <c r="X131" s="562"/>
      <c r="Y131" s="562"/>
      <c r="Z131" s="562"/>
      <c r="AA131" s="562"/>
      <c r="AB131" s="562"/>
      <c r="AC131" s="562"/>
      <c r="AD131" s="562"/>
      <c r="AE131" s="559"/>
      <c r="AF131" s="559"/>
      <c r="AG131" s="556"/>
      <c r="AH131" s="556"/>
      <c r="AI131" s="556"/>
      <c r="AJ131" s="556"/>
      <c r="AK131" s="556"/>
      <c r="AL131" s="564"/>
      <c r="AM131" s="12"/>
      <c r="AN131" s="12"/>
      <c r="AO131" s="12"/>
      <c r="AP131" s="565" t="str">
        <f>ORC!A262</f>
        <v>5.1.8.14.6</v>
      </c>
      <c r="AQ131" s="560"/>
      <c r="AR131" s="558">
        <f>ORC!B262</f>
        <v>81730</v>
      </c>
      <c r="AS131" s="559"/>
      <c r="AT131" s="559"/>
      <c r="AU131" s="560"/>
      <c r="AV131" s="558" t="str">
        <f>ORC!C262</f>
        <v>GOINFRA (O.C.)</v>
      </c>
      <c r="AW131" s="559"/>
      <c r="AX131" s="559"/>
      <c r="AY131" s="560"/>
      <c r="AZ131" s="561" t="str">
        <f>ORC!E262</f>
        <v>CURVA 90 GRAUS CURTA DIAM. 40 MM (ESGOTO)</v>
      </c>
      <c r="BA131" s="562"/>
      <c r="BB131" s="562"/>
      <c r="BC131" s="562"/>
      <c r="BD131" s="562"/>
      <c r="BE131" s="562"/>
      <c r="BF131" s="562"/>
      <c r="BG131" s="562"/>
      <c r="BH131" s="562"/>
      <c r="BI131" s="562"/>
      <c r="BJ131" s="562"/>
      <c r="BK131" s="562"/>
      <c r="BL131" s="562"/>
      <c r="BM131" s="562"/>
      <c r="BN131" s="562"/>
      <c r="BO131" s="562"/>
      <c r="BP131" s="562"/>
      <c r="BQ131" s="563"/>
      <c r="BR131" s="558" t="str">
        <f>ORC!F262</f>
        <v>UND</v>
      </c>
      <c r="BS131" s="560"/>
      <c r="BT131" s="555">
        <f>ORC!I262</f>
        <v>1</v>
      </c>
      <c r="BU131" s="556"/>
      <c r="BV131" s="557"/>
      <c r="BW131" s="555" t="str">
        <f>IF(ORC!J262="","",ORC!J262)</f>
        <v/>
      </c>
      <c r="BX131" s="556"/>
      <c r="BY131" s="564"/>
      <c r="CA131" s="91"/>
    </row>
    <row r="132" spans="1:79" ht="15" customHeight="1">
      <c r="A132" s="90"/>
      <c r="C132" s="565" t="str">
        <f>ORC!A195</f>
        <v>5.1.8.9.1</v>
      </c>
      <c r="D132" s="560"/>
      <c r="E132" s="558">
        <f>ORC!B195</f>
        <v>180303</v>
      </c>
      <c r="F132" s="559"/>
      <c r="G132" s="559"/>
      <c r="H132" s="560"/>
      <c r="I132" s="558" t="str">
        <f>ORC!C195</f>
        <v>GOINFRA (O.C.)</v>
      </c>
      <c r="J132" s="559"/>
      <c r="K132" s="559"/>
      <c r="L132" s="560"/>
      <c r="M132" s="561" t="str">
        <f>ORC!E195</f>
        <v>PORTA DE ENROLAR C/FERRAGENS</v>
      </c>
      <c r="N132" s="562"/>
      <c r="O132" s="562"/>
      <c r="P132" s="562"/>
      <c r="Q132" s="562"/>
      <c r="R132" s="562"/>
      <c r="S132" s="562"/>
      <c r="T132" s="562"/>
      <c r="U132" s="562"/>
      <c r="V132" s="562"/>
      <c r="W132" s="562"/>
      <c r="X132" s="562"/>
      <c r="Y132" s="562"/>
      <c r="Z132" s="562"/>
      <c r="AA132" s="562"/>
      <c r="AB132" s="562"/>
      <c r="AC132" s="562"/>
      <c r="AD132" s="563"/>
      <c r="AE132" s="558" t="str">
        <f>ORC!F195</f>
        <v>M²</v>
      </c>
      <c r="AF132" s="560"/>
      <c r="AG132" s="555">
        <f>ORC!I195</f>
        <v>4.2</v>
      </c>
      <c r="AH132" s="556"/>
      <c r="AI132" s="557"/>
      <c r="AJ132" s="555" t="str">
        <f>IF(ORC!J195="","",ORC!J195)</f>
        <v/>
      </c>
      <c r="AK132" s="556"/>
      <c r="AL132" s="564"/>
      <c r="AP132" s="565" t="str">
        <f>ORC!A263</f>
        <v>5.1.8.14.7</v>
      </c>
      <c r="AQ132" s="560"/>
      <c r="AR132" s="558">
        <f>ORC!B263</f>
        <v>81921</v>
      </c>
      <c r="AS132" s="559"/>
      <c r="AT132" s="559"/>
      <c r="AU132" s="560"/>
      <c r="AV132" s="558" t="str">
        <f>ORC!C263</f>
        <v>GOINFRA (O.C.)</v>
      </c>
      <c r="AW132" s="559"/>
      <c r="AX132" s="559"/>
      <c r="AY132" s="560"/>
      <c r="AZ132" s="561" t="str">
        <f>ORC!E263</f>
        <v>JOELHO 45 GRAUS DIAMETRO 40 MM (ESGOTO)</v>
      </c>
      <c r="BA132" s="562"/>
      <c r="BB132" s="562"/>
      <c r="BC132" s="562"/>
      <c r="BD132" s="562"/>
      <c r="BE132" s="562"/>
      <c r="BF132" s="562"/>
      <c r="BG132" s="562"/>
      <c r="BH132" s="562"/>
      <c r="BI132" s="562"/>
      <c r="BJ132" s="562"/>
      <c r="BK132" s="562"/>
      <c r="BL132" s="562"/>
      <c r="BM132" s="562"/>
      <c r="BN132" s="562"/>
      <c r="BO132" s="562"/>
      <c r="BP132" s="562"/>
      <c r="BQ132" s="563"/>
      <c r="BR132" s="558" t="str">
        <f>ORC!F263</f>
        <v>UND</v>
      </c>
      <c r="BS132" s="560"/>
      <c r="BT132" s="555">
        <f>ORC!I263</f>
        <v>1</v>
      </c>
      <c r="BU132" s="556"/>
      <c r="BV132" s="557"/>
      <c r="BW132" s="555" t="str">
        <f>IF(ORC!J263="","",ORC!J263)</f>
        <v/>
      </c>
      <c r="BX132" s="556"/>
      <c r="BY132" s="564"/>
      <c r="CA132" s="91"/>
    </row>
    <row r="133" spans="1:79" ht="15" customHeight="1">
      <c r="A133" s="90"/>
      <c r="C133" s="565" t="str">
        <f>ORC!A196</f>
        <v>5.1.8.9.2</v>
      </c>
      <c r="D133" s="560"/>
      <c r="E133" s="558">
        <f>ORC!B196</f>
        <v>180504</v>
      </c>
      <c r="F133" s="559"/>
      <c r="G133" s="559"/>
      <c r="H133" s="560"/>
      <c r="I133" s="558" t="str">
        <f>ORC!C196</f>
        <v>GOINFRA (O.C.)</v>
      </c>
      <c r="J133" s="559"/>
      <c r="K133" s="559"/>
      <c r="L133" s="560"/>
      <c r="M133" s="561" t="str">
        <f>ORC!E196</f>
        <v>PORTA DE ABRIR DE 01 FOLHA EM VENEZIANA PF-4 C/FERRAGENS</v>
      </c>
      <c r="N133" s="562"/>
      <c r="O133" s="562"/>
      <c r="P133" s="562"/>
      <c r="Q133" s="562"/>
      <c r="R133" s="562"/>
      <c r="S133" s="562"/>
      <c r="T133" s="562"/>
      <c r="U133" s="562"/>
      <c r="V133" s="562"/>
      <c r="W133" s="562"/>
      <c r="X133" s="562"/>
      <c r="Y133" s="562"/>
      <c r="Z133" s="562"/>
      <c r="AA133" s="562"/>
      <c r="AB133" s="562"/>
      <c r="AC133" s="562"/>
      <c r="AD133" s="563"/>
      <c r="AE133" s="558" t="str">
        <f>ORC!F196</f>
        <v>M²</v>
      </c>
      <c r="AF133" s="560"/>
      <c r="AG133" s="555">
        <f>ORC!I196</f>
        <v>1.8900000000000001</v>
      </c>
      <c r="AH133" s="556"/>
      <c r="AI133" s="557"/>
      <c r="AJ133" s="555" t="str">
        <f>IF(ORC!J196="","",ORC!J196)</f>
        <v/>
      </c>
      <c r="AK133" s="556"/>
      <c r="AL133" s="564"/>
      <c r="AM133" s="12"/>
      <c r="AN133" s="12"/>
      <c r="AO133" s="12"/>
      <c r="AP133" s="565" t="str">
        <f>ORC!A264</f>
        <v>5.1.8.14.8</v>
      </c>
      <c r="AQ133" s="560"/>
      <c r="AR133" s="558">
        <f>ORC!B264</f>
        <v>81922</v>
      </c>
      <c r="AS133" s="559"/>
      <c r="AT133" s="559"/>
      <c r="AU133" s="560"/>
      <c r="AV133" s="558" t="str">
        <f>ORC!C264</f>
        <v>GOINFRA (O.C.)</v>
      </c>
      <c r="AW133" s="559"/>
      <c r="AX133" s="559"/>
      <c r="AY133" s="560"/>
      <c r="AZ133" s="561" t="str">
        <f>ORC!E264</f>
        <v>JOELHO 45 GRAUS DIAMETRO 50 MM (ESGOTO)</v>
      </c>
      <c r="BA133" s="562"/>
      <c r="BB133" s="562"/>
      <c r="BC133" s="562"/>
      <c r="BD133" s="562"/>
      <c r="BE133" s="562"/>
      <c r="BF133" s="562"/>
      <c r="BG133" s="562"/>
      <c r="BH133" s="562"/>
      <c r="BI133" s="562"/>
      <c r="BJ133" s="562"/>
      <c r="BK133" s="562"/>
      <c r="BL133" s="562"/>
      <c r="BM133" s="562"/>
      <c r="BN133" s="562"/>
      <c r="BO133" s="562"/>
      <c r="BP133" s="562"/>
      <c r="BQ133" s="563"/>
      <c r="BR133" s="558" t="str">
        <f>ORC!F264</f>
        <v>UND</v>
      </c>
      <c r="BS133" s="560"/>
      <c r="BT133" s="555">
        <f>ORC!I264</f>
        <v>2</v>
      </c>
      <c r="BU133" s="556"/>
      <c r="BV133" s="557"/>
      <c r="BW133" s="555" t="str">
        <f>IF(ORC!J264="","",ORC!J264)</f>
        <v/>
      </c>
      <c r="BX133" s="556"/>
      <c r="BY133" s="564"/>
      <c r="CA133" s="91"/>
    </row>
    <row r="134" spans="1:79" ht="15" customHeight="1">
      <c r="A134" s="90"/>
      <c r="C134" s="565" t="str">
        <f>ORC!A197</f>
        <v>5.1.8.9.3</v>
      </c>
      <c r="D134" s="560"/>
      <c r="E134" s="558">
        <f>ORC!B197</f>
        <v>180505</v>
      </c>
      <c r="F134" s="559"/>
      <c r="G134" s="559"/>
      <c r="H134" s="560"/>
      <c r="I134" s="558" t="str">
        <f>ORC!C197</f>
        <v>GOINFRA (O.C.)</v>
      </c>
      <c r="J134" s="559"/>
      <c r="K134" s="559"/>
      <c r="L134" s="560"/>
      <c r="M134" s="561" t="str">
        <f>ORC!E197</f>
        <v>PORTA DE ABRIR DE 02 FOLHAS EM VENEZIANA PF-5 C/FERRAGENS</v>
      </c>
      <c r="N134" s="562"/>
      <c r="O134" s="562"/>
      <c r="P134" s="562"/>
      <c r="Q134" s="562"/>
      <c r="R134" s="562"/>
      <c r="S134" s="562"/>
      <c r="T134" s="562"/>
      <c r="U134" s="562"/>
      <c r="V134" s="562"/>
      <c r="W134" s="562"/>
      <c r="X134" s="562"/>
      <c r="Y134" s="562"/>
      <c r="Z134" s="562"/>
      <c r="AA134" s="562"/>
      <c r="AB134" s="562"/>
      <c r="AC134" s="562"/>
      <c r="AD134" s="563"/>
      <c r="AE134" s="558" t="str">
        <f>ORC!F197</f>
        <v>M²</v>
      </c>
      <c r="AF134" s="560"/>
      <c r="AG134" s="555">
        <f>ORC!I197</f>
        <v>2.52</v>
      </c>
      <c r="AH134" s="556"/>
      <c r="AI134" s="557"/>
      <c r="AJ134" s="555" t="str">
        <f>IF(ORC!J197="","",ORC!J197)</f>
        <v/>
      </c>
      <c r="AK134" s="556"/>
      <c r="AL134" s="564"/>
      <c r="AP134" s="565" t="str">
        <f>ORC!A265</f>
        <v>5.1.8.14.9</v>
      </c>
      <c r="AQ134" s="560"/>
      <c r="AR134" s="558">
        <f>ORC!B265</f>
        <v>81938</v>
      </c>
      <c r="AS134" s="559"/>
      <c r="AT134" s="559"/>
      <c r="AU134" s="560"/>
      <c r="AV134" s="558" t="str">
        <f>ORC!C265</f>
        <v>GOINFRA (O.C.)</v>
      </c>
      <c r="AW134" s="559"/>
      <c r="AX134" s="559"/>
      <c r="AY134" s="560"/>
      <c r="AZ134" s="561" t="str">
        <f>ORC!E265</f>
        <v>JOELHO 90 GRAUS DIAMETRO 100 MM (ESGOTO)</v>
      </c>
      <c r="BA134" s="562"/>
      <c r="BB134" s="562"/>
      <c r="BC134" s="562"/>
      <c r="BD134" s="562"/>
      <c r="BE134" s="562"/>
      <c r="BF134" s="562"/>
      <c r="BG134" s="562"/>
      <c r="BH134" s="562"/>
      <c r="BI134" s="562"/>
      <c r="BJ134" s="562"/>
      <c r="BK134" s="562"/>
      <c r="BL134" s="562"/>
      <c r="BM134" s="562"/>
      <c r="BN134" s="562"/>
      <c r="BO134" s="562"/>
      <c r="BP134" s="562"/>
      <c r="BQ134" s="563"/>
      <c r="BR134" s="558" t="str">
        <f>ORC!F265</f>
        <v>UND</v>
      </c>
      <c r="BS134" s="560"/>
      <c r="BT134" s="555">
        <f>ORC!I265</f>
        <v>1</v>
      </c>
      <c r="BU134" s="556"/>
      <c r="BV134" s="557"/>
      <c r="BW134" s="555" t="str">
        <f>IF(ORC!J265="","",ORC!J265)</f>
        <v/>
      </c>
      <c r="BX134" s="556"/>
      <c r="BY134" s="564"/>
      <c r="CA134" s="91"/>
    </row>
    <row r="135" spans="1:79" ht="15" customHeight="1">
      <c r="A135" s="90"/>
      <c r="C135" s="565"/>
      <c r="D135" s="560"/>
      <c r="E135" s="558"/>
      <c r="F135" s="559"/>
      <c r="G135" s="559"/>
      <c r="H135" s="560"/>
      <c r="I135" s="558"/>
      <c r="J135" s="559"/>
      <c r="K135" s="559"/>
      <c r="L135" s="560"/>
      <c r="M135" s="561" t="str">
        <f>ORC!E198</f>
        <v>Janelas</v>
      </c>
      <c r="N135" s="562"/>
      <c r="O135" s="562"/>
      <c r="P135" s="562"/>
      <c r="Q135" s="562"/>
      <c r="R135" s="562"/>
      <c r="S135" s="562"/>
      <c r="T135" s="562"/>
      <c r="U135" s="562"/>
      <c r="V135" s="562"/>
      <c r="W135" s="562"/>
      <c r="X135" s="562"/>
      <c r="Y135" s="562"/>
      <c r="Z135" s="562"/>
      <c r="AA135" s="562"/>
      <c r="AB135" s="562"/>
      <c r="AC135" s="562"/>
      <c r="AD135" s="562"/>
      <c r="AE135" s="559"/>
      <c r="AF135" s="559"/>
      <c r="AG135" s="556"/>
      <c r="AH135" s="556"/>
      <c r="AI135" s="556"/>
      <c r="AJ135" s="556"/>
      <c r="AK135" s="556"/>
      <c r="AL135" s="564"/>
      <c r="AP135" s="565" t="str">
        <f>ORC!A266</f>
        <v>5.1.8.14.10</v>
      </c>
      <c r="AQ135" s="560"/>
      <c r="AR135" s="558">
        <f>ORC!B266</f>
        <v>81927</v>
      </c>
      <c r="AS135" s="559"/>
      <c r="AT135" s="559"/>
      <c r="AU135" s="560"/>
      <c r="AV135" s="558" t="str">
        <f>ORC!C266</f>
        <v>GOINFRA (O.C.)</v>
      </c>
      <c r="AW135" s="559"/>
      <c r="AX135" s="559"/>
      <c r="AY135" s="560"/>
      <c r="AZ135" s="561" t="str">
        <f>ORC!E266</f>
        <v>JOELHO 90 GRAUS C/ANEL 40 MM</v>
      </c>
      <c r="BA135" s="562"/>
      <c r="BB135" s="562"/>
      <c r="BC135" s="562"/>
      <c r="BD135" s="562"/>
      <c r="BE135" s="562"/>
      <c r="BF135" s="562"/>
      <c r="BG135" s="562"/>
      <c r="BH135" s="562"/>
      <c r="BI135" s="562"/>
      <c r="BJ135" s="562"/>
      <c r="BK135" s="562"/>
      <c r="BL135" s="562"/>
      <c r="BM135" s="562"/>
      <c r="BN135" s="562"/>
      <c r="BO135" s="562"/>
      <c r="BP135" s="562"/>
      <c r="BQ135" s="563"/>
      <c r="BR135" s="558" t="str">
        <f>ORC!F266</f>
        <v>UND</v>
      </c>
      <c r="BS135" s="560"/>
      <c r="BT135" s="555">
        <f>ORC!I266</f>
        <v>1</v>
      </c>
      <c r="BU135" s="556"/>
      <c r="BV135" s="557"/>
      <c r="BW135" s="555" t="str">
        <f>IF(ORC!J266="","",ORC!J266)</f>
        <v/>
      </c>
      <c r="BX135" s="556"/>
      <c r="BY135" s="564"/>
      <c r="CA135" s="91"/>
    </row>
    <row r="136" spans="1:79" ht="15" customHeight="1">
      <c r="A136" s="90"/>
      <c r="C136" s="565" t="str">
        <f>ORC!A199</f>
        <v>5.1.8.9.4</v>
      </c>
      <c r="D136" s="560"/>
      <c r="E136" s="558">
        <f>ORC!B199</f>
        <v>180303</v>
      </c>
      <c r="F136" s="559"/>
      <c r="G136" s="559"/>
      <c r="H136" s="560"/>
      <c r="I136" s="558" t="str">
        <f>ORC!C199</f>
        <v>GOINFRA (O.C.)</v>
      </c>
      <c r="J136" s="559"/>
      <c r="K136" s="559"/>
      <c r="L136" s="560"/>
      <c r="M136" s="561" t="str">
        <f>ORC!E199</f>
        <v>PORTA DE ENROLAR C/FERRAGENS</v>
      </c>
      <c r="N136" s="562"/>
      <c r="O136" s="562"/>
      <c r="P136" s="562"/>
      <c r="Q136" s="562"/>
      <c r="R136" s="562"/>
      <c r="S136" s="562"/>
      <c r="T136" s="562"/>
      <c r="U136" s="562"/>
      <c r="V136" s="562"/>
      <c r="W136" s="562"/>
      <c r="X136" s="562"/>
      <c r="Y136" s="562"/>
      <c r="Z136" s="562"/>
      <c r="AA136" s="562"/>
      <c r="AB136" s="562"/>
      <c r="AC136" s="562"/>
      <c r="AD136" s="563"/>
      <c r="AE136" s="558" t="str">
        <f>ORC!F199</f>
        <v>M²</v>
      </c>
      <c r="AF136" s="560"/>
      <c r="AG136" s="555">
        <f>ORC!I199</f>
        <v>2.88</v>
      </c>
      <c r="AH136" s="556"/>
      <c r="AI136" s="557"/>
      <c r="AJ136" s="555" t="str">
        <f>IF(ORC!J199="","",ORC!J199)</f>
        <v/>
      </c>
      <c r="AK136" s="556"/>
      <c r="AL136" s="564"/>
      <c r="AP136" s="565" t="str">
        <f>ORC!A267</f>
        <v>5.1.8.14.11</v>
      </c>
      <c r="AQ136" s="560"/>
      <c r="AR136" s="558">
        <f>ORC!B267</f>
        <v>81973</v>
      </c>
      <c r="AS136" s="559"/>
      <c r="AT136" s="559"/>
      <c r="AU136" s="560"/>
      <c r="AV136" s="558" t="str">
        <f>ORC!C267</f>
        <v>GOINFRA (O.C.)</v>
      </c>
      <c r="AW136" s="559"/>
      <c r="AX136" s="559"/>
      <c r="AY136" s="560"/>
      <c r="AZ136" s="561" t="str">
        <f>ORC!E267</f>
        <v>JUNCAO SIMPLES DIAM. 100 X 50 MM (ESGOTO)</v>
      </c>
      <c r="BA136" s="562"/>
      <c r="BB136" s="562"/>
      <c r="BC136" s="562"/>
      <c r="BD136" s="562"/>
      <c r="BE136" s="562"/>
      <c r="BF136" s="562"/>
      <c r="BG136" s="562"/>
      <c r="BH136" s="562"/>
      <c r="BI136" s="562"/>
      <c r="BJ136" s="562"/>
      <c r="BK136" s="562"/>
      <c r="BL136" s="562"/>
      <c r="BM136" s="562"/>
      <c r="BN136" s="562"/>
      <c r="BO136" s="562"/>
      <c r="BP136" s="562"/>
      <c r="BQ136" s="563"/>
      <c r="BR136" s="558" t="str">
        <f>ORC!F267</f>
        <v>UND</v>
      </c>
      <c r="BS136" s="560"/>
      <c r="BT136" s="555">
        <f>ORC!I267</f>
        <v>2</v>
      </c>
      <c r="BU136" s="556"/>
      <c r="BV136" s="557"/>
      <c r="BW136" s="555" t="str">
        <f>IF(ORC!J267="","",ORC!J267)</f>
        <v/>
      </c>
      <c r="BX136" s="556"/>
      <c r="BY136" s="564"/>
      <c r="CA136" s="91"/>
    </row>
    <row r="137" spans="1:79" ht="15" customHeight="1">
      <c r="A137" s="90"/>
      <c r="C137" s="565" t="str">
        <f>ORC!A200</f>
        <v>5.1.8.9.5</v>
      </c>
      <c r="D137" s="560"/>
      <c r="E137" s="558">
        <f>ORC!B200</f>
        <v>180404</v>
      </c>
      <c r="F137" s="559"/>
      <c r="G137" s="559"/>
      <c r="H137" s="560"/>
      <c r="I137" s="558" t="str">
        <f>ORC!C200</f>
        <v>GOINFRA (O.C.)</v>
      </c>
      <c r="J137" s="559"/>
      <c r="K137" s="559"/>
      <c r="L137" s="560"/>
      <c r="M137" s="561" t="str">
        <f>ORC!E200</f>
        <v>JANELA BASCULANTE EM CHAPA  J17, J18 e J19 C/FERRAGENS</v>
      </c>
      <c r="N137" s="562"/>
      <c r="O137" s="562"/>
      <c r="P137" s="562"/>
      <c r="Q137" s="562"/>
      <c r="R137" s="562"/>
      <c r="S137" s="562"/>
      <c r="T137" s="562"/>
      <c r="U137" s="562"/>
      <c r="V137" s="562"/>
      <c r="W137" s="562"/>
      <c r="X137" s="562"/>
      <c r="Y137" s="562"/>
      <c r="Z137" s="562"/>
      <c r="AA137" s="562"/>
      <c r="AB137" s="562"/>
      <c r="AC137" s="562"/>
      <c r="AD137" s="563"/>
      <c r="AE137" s="558" t="str">
        <f>ORC!F200</f>
        <v>M²</v>
      </c>
      <c r="AF137" s="560"/>
      <c r="AG137" s="555">
        <f>ORC!I200</f>
        <v>0.5</v>
      </c>
      <c r="AH137" s="556"/>
      <c r="AI137" s="557"/>
      <c r="AJ137" s="555" t="str">
        <f>IF(ORC!J200="","",ORC!J200)</f>
        <v/>
      </c>
      <c r="AK137" s="556"/>
      <c r="AL137" s="564"/>
      <c r="AP137" s="565" t="str">
        <f>ORC!A268</f>
        <v>5.1.8.14.12</v>
      </c>
      <c r="AQ137" s="560"/>
      <c r="AR137" s="558">
        <f>ORC!B268</f>
        <v>82004</v>
      </c>
      <c r="AS137" s="559"/>
      <c r="AT137" s="559"/>
      <c r="AU137" s="560"/>
      <c r="AV137" s="558" t="str">
        <f>ORC!C268</f>
        <v>GOINFRA (O.C.)</v>
      </c>
      <c r="AW137" s="559"/>
      <c r="AX137" s="559"/>
      <c r="AY137" s="560"/>
      <c r="AZ137" s="561" t="str">
        <f>ORC!E268</f>
        <v>LUVA SIMPLES DIAMETRO 100 mm - (ESGOTO)</v>
      </c>
      <c r="BA137" s="562"/>
      <c r="BB137" s="562"/>
      <c r="BC137" s="562"/>
      <c r="BD137" s="562"/>
      <c r="BE137" s="562"/>
      <c r="BF137" s="562"/>
      <c r="BG137" s="562"/>
      <c r="BH137" s="562"/>
      <c r="BI137" s="562"/>
      <c r="BJ137" s="562"/>
      <c r="BK137" s="562"/>
      <c r="BL137" s="562"/>
      <c r="BM137" s="562"/>
      <c r="BN137" s="562"/>
      <c r="BO137" s="562"/>
      <c r="BP137" s="562"/>
      <c r="BQ137" s="563"/>
      <c r="BR137" s="558" t="str">
        <f>ORC!F268</f>
        <v>UND</v>
      </c>
      <c r="BS137" s="560"/>
      <c r="BT137" s="555">
        <f>ORC!I268</f>
        <v>3</v>
      </c>
      <c r="BU137" s="556"/>
      <c r="BV137" s="557"/>
      <c r="BW137" s="555" t="str">
        <f>IF(ORC!J268="","",ORC!J268)</f>
        <v/>
      </c>
      <c r="BX137" s="556"/>
      <c r="BY137" s="564"/>
      <c r="CA137" s="91"/>
    </row>
    <row r="138" spans="1:79" ht="15" customHeight="1">
      <c r="A138" s="90"/>
      <c r="C138" s="565" t="str">
        <f>ORC!A201</f>
        <v>5.1.8.9.6</v>
      </c>
      <c r="D138" s="560"/>
      <c r="E138" s="558">
        <f>ORC!B201</f>
        <v>190102</v>
      </c>
      <c r="F138" s="559"/>
      <c r="G138" s="559"/>
      <c r="H138" s="560"/>
      <c r="I138" s="558" t="str">
        <f>ORC!C201</f>
        <v>GOINFRA (O.C.)</v>
      </c>
      <c r="J138" s="559"/>
      <c r="K138" s="559"/>
      <c r="L138" s="560"/>
      <c r="M138" s="561" t="str">
        <f>ORC!E201</f>
        <v>VIDRO LISO 4 MM - COLOCADO</v>
      </c>
      <c r="N138" s="562"/>
      <c r="O138" s="562"/>
      <c r="P138" s="562"/>
      <c r="Q138" s="562"/>
      <c r="R138" s="562"/>
      <c r="S138" s="562"/>
      <c r="T138" s="562"/>
      <c r="U138" s="562"/>
      <c r="V138" s="562"/>
      <c r="W138" s="562"/>
      <c r="X138" s="562"/>
      <c r="Y138" s="562"/>
      <c r="Z138" s="562"/>
      <c r="AA138" s="562"/>
      <c r="AB138" s="562"/>
      <c r="AC138" s="562"/>
      <c r="AD138" s="563"/>
      <c r="AE138" s="558" t="str">
        <f>ORC!F203</f>
        <v>M²</v>
      </c>
      <c r="AF138" s="560"/>
      <c r="AG138" s="555">
        <f>ORC!I201</f>
        <v>0.5</v>
      </c>
      <c r="AH138" s="556"/>
      <c r="AI138" s="557"/>
      <c r="AJ138" s="555" t="str">
        <f>IF(ORC!J201="","",ORC!J201)</f>
        <v/>
      </c>
      <c r="AK138" s="556"/>
      <c r="AL138" s="564"/>
      <c r="AP138" s="565" t="str">
        <f>ORC!A269</f>
        <v>5.1.8.14.13</v>
      </c>
      <c r="AQ138" s="560"/>
      <c r="AR138" s="558">
        <f>ORC!B269</f>
        <v>82002</v>
      </c>
      <c r="AS138" s="559"/>
      <c r="AT138" s="559"/>
      <c r="AU138" s="560"/>
      <c r="AV138" s="558" t="str">
        <f>ORC!C269</f>
        <v>GOINFRA (O.C.)</v>
      </c>
      <c r="AW138" s="559"/>
      <c r="AX138" s="559"/>
      <c r="AY138" s="560"/>
      <c r="AZ138" s="561" t="str">
        <f>ORC!E269</f>
        <v>LUVA SIMPLES DIAMETRO 50 MM - (ESGOTO)</v>
      </c>
      <c r="BA138" s="562"/>
      <c r="BB138" s="562"/>
      <c r="BC138" s="562"/>
      <c r="BD138" s="562"/>
      <c r="BE138" s="562"/>
      <c r="BF138" s="562"/>
      <c r="BG138" s="562"/>
      <c r="BH138" s="562"/>
      <c r="BI138" s="562"/>
      <c r="BJ138" s="562"/>
      <c r="BK138" s="562"/>
      <c r="BL138" s="562"/>
      <c r="BM138" s="562"/>
      <c r="BN138" s="562"/>
      <c r="BO138" s="562"/>
      <c r="BP138" s="562"/>
      <c r="BQ138" s="563"/>
      <c r="BR138" s="558" t="str">
        <f>ORC!F269</f>
        <v>UND</v>
      </c>
      <c r="BS138" s="560"/>
      <c r="BT138" s="555">
        <f>ORC!I269</f>
        <v>4</v>
      </c>
      <c r="BU138" s="556"/>
      <c r="BV138" s="557"/>
      <c r="BW138" s="555" t="str">
        <f>IF(ORC!J269="","",ORC!J269)</f>
        <v/>
      </c>
      <c r="BX138" s="556"/>
      <c r="BY138" s="564"/>
      <c r="CA138" s="91"/>
    </row>
    <row r="139" spans="1:79" ht="15" customHeight="1">
      <c r="A139" s="90"/>
      <c r="C139" s="565" t="str">
        <f>ORC!A202</f>
        <v>5.1.8.10</v>
      </c>
      <c r="D139" s="560"/>
      <c r="E139" s="558"/>
      <c r="F139" s="559"/>
      <c r="G139" s="559"/>
      <c r="H139" s="560"/>
      <c r="I139" s="558"/>
      <c r="J139" s="559"/>
      <c r="K139" s="559"/>
      <c r="L139" s="560"/>
      <c r="M139" s="561" t="str">
        <f>ORC!E202</f>
        <v>Pintura (Paredes e Forros de Gesso)</v>
      </c>
      <c r="N139" s="562"/>
      <c r="O139" s="562"/>
      <c r="P139" s="562"/>
      <c r="Q139" s="562"/>
      <c r="R139" s="562"/>
      <c r="S139" s="562"/>
      <c r="T139" s="562"/>
      <c r="U139" s="562"/>
      <c r="V139" s="562"/>
      <c r="W139" s="562"/>
      <c r="X139" s="562"/>
      <c r="Y139" s="562"/>
      <c r="Z139" s="562"/>
      <c r="AA139" s="562"/>
      <c r="AB139" s="562"/>
      <c r="AC139" s="562"/>
      <c r="AD139" s="562"/>
      <c r="AE139" s="559"/>
      <c r="AF139" s="559"/>
      <c r="AG139" s="556"/>
      <c r="AH139" s="556"/>
      <c r="AI139" s="556"/>
      <c r="AJ139" s="556"/>
      <c r="AK139" s="556"/>
      <c r="AL139" s="564"/>
      <c r="AP139" s="565" t="str">
        <f>ORC!A270</f>
        <v>5.1.8.14.14</v>
      </c>
      <c r="AQ139" s="560"/>
      <c r="AR139" s="558">
        <f>ORC!B270</f>
        <v>82304</v>
      </c>
      <c r="AS139" s="559"/>
      <c r="AT139" s="559"/>
      <c r="AU139" s="560"/>
      <c r="AV139" s="558" t="str">
        <f>ORC!C270</f>
        <v>GOINFRA (O.C.)</v>
      </c>
      <c r="AW139" s="559"/>
      <c r="AX139" s="559"/>
      <c r="AY139" s="560"/>
      <c r="AZ139" s="561" t="str">
        <f>ORC!E270</f>
        <v>TUBO SOLDAVEL PARA ESGOTO DIAMETRO 100 MM</v>
      </c>
      <c r="BA139" s="562"/>
      <c r="BB139" s="562"/>
      <c r="BC139" s="562"/>
      <c r="BD139" s="562"/>
      <c r="BE139" s="562"/>
      <c r="BF139" s="562"/>
      <c r="BG139" s="562"/>
      <c r="BH139" s="562"/>
      <c r="BI139" s="562"/>
      <c r="BJ139" s="562"/>
      <c r="BK139" s="562"/>
      <c r="BL139" s="562"/>
      <c r="BM139" s="562"/>
      <c r="BN139" s="562"/>
      <c r="BO139" s="562"/>
      <c r="BP139" s="562"/>
      <c r="BQ139" s="563"/>
      <c r="BR139" s="558" t="str">
        <f>ORC!F270</f>
        <v>M</v>
      </c>
      <c r="BS139" s="560"/>
      <c r="BT139" s="555">
        <f>ORC!I270</f>
        <v>2.1800000000000002</v>
      </c>
      <c r="BU139" s="556"/>
      <c r="BV139" s="557"/>
      <c r="BW139" s="555" t="str">
        <f>IF(ORC!J270="","",ORC!J270)</f>
        <v/>
      </c>
      <c r="BX139" s="556"/>
      <c r="BY139" s="564"/>
      <c r="CA139" s="91"/>
    </row>
    <row r="140" spans="1:79" ht="15" customHeight="1">
      <c r="A140" s="90"/>
      <c r="C140" s="565" t="str">
        <f>ORC!A203</f>
        <v>5.1.8.10.1</v>
      </c>
      <c r="D140" s="560"/>
      <c r="E140" s="558">
        <f>ORC!B203</f>
        <v>261304</v>
      </c>
      <c r="F140" s="559"/>
      <c r="G140" s="559"/>
      <c r="H140" s="560"/>
      <c r="I140" s="558" t="str">
        <f>ORC!C203</f>
        <v>GOINFRA (O.C.)</v>
      </c>
      <c r="J140" s="559"/>
      <c r="K140" s="559"/>
      <c r="L140" s="560"/>
      <c r="M140" s="561" t="str">
        <f>ORC!E203</f>
        <v>EMASSAMENTO ACRILICO 2 DEMAOS</v>
      </c>
      <c r="N140" s="562"/>
      <c r="O140" s="562"/>
      <c r="P140" s="562"/>
      <c r="Q140" s="562"/>
      <c r="R140" s="562"/>
      <c r="S140" s="562"/>
      <c r="T140" s="562"/>
      <c r="U140" s="562"/>
      <c r="V140" s="562"/>
      <c r="W140" s="562"/>
      <c r="X140" s="562"/>
      <c r="Y140" s="562"/>
      <c r="Z140" s="562"/>
      <c r="AA140" s="562"/>
      <c r="AB140" s="562"/>
      <c r="AC140" s="562"/>
      <c r="AD140" s="563"/>
      <c r="AE140" s="558" t="e">
        <f>ORC!#REF!</f>
        <v>#REF!</v>
      </c>
      <c r="AF140" s="560"/>
      <c r="AG140" s="555">
        <f>ORC!I203</f>
        <v>166.57282000000001</v>
      </c>
      <c r="AH140" s="556"/>
      <c r="AI140" s="557"/>
      <c r="AJ140" s="555" t="str">
        <f>IF(ORC!J203="","",ORC!J203)</f>
        <v/>
      </c>
      <c r="AK140" s="556"/>
      <c r="AL140" s="564"/>
      <c r="AP140" s="565" t="str">
        <f>ORC!A271</f>
        <v>5.1.8.14.15</v>
      </c>
      <c r="AQ140" s="560"/>
      <c r="AR140" s="558">
        <f>ORC!B271</f>
        <v>82301</v>
      </c>
      <c r="AS140" s="559"/>
      <c r="AT140" s="559"/>
      <c r="AU140" s="560"/>
      <c r="AV140" s="558" t="str">
        <f>ORC!C271</f>
        <v>GOINFRA (O.C.)</v>
      </c>
      <c r="AW140" s="559"/>
      <c r="AX140" s="559"/>
      <c r="AY140" s="560"/>
      <c r="AZ140" s="561" t="str">
        <f>ORC!E271</f>
        <v>TUBO SOLDAVEL PARA ESGOTO DIAMETRO 40 MM</v>
      </c>
      <c r="BA140" s="562"/>
      <c r="BB140" s="562"/>
      <c r="BC140" s="562"/>
      <c r="BD140" s="562"/>
      <c r="BE140" s="562"/>
      <c r="BF140" s="562"/>
      <c r="BG140" s="562"/>
      <c r="BH140" s="562"/>
      <c r="BI140" s="562"/>
      <c r="BJ140" s="562"/>
      <c r="BK140" s="562"/>
      <c r="BL140" s="562"/>
      <c r="BM140" s="562"/>
      <c r="BN140" s="562"/>
      <c r="BO140" s="562"/>
      <c r="BP140" s="562"/>
      <c r="BQ140" s="563"/>
      <c r="BR140" s="558" t="str">
        <f>ORC!F271</f>
        <v>M</v>
      </c>
      <c r="BS140" s="560"/>
      <c r="BT140" s="555">
        <f>ORC!I271</f>
        <v>2.5299999999999998</v>
      </c>
      <c r="BU140" s="556"/>
      <c r="BV140" s="557"/>
      <c r="BW140" s="555" t="str">
        <f>IF(ORC!J271="","",ORC!J271)</f>
        <v/>
      </c>
      <c r="BX140" s="556"/>
      <c r="BY140" s="564"/>
      <c r="CA140" s="91"/>
    </row>
    <row r="141" spans="1:79" ht="15" customHeight="1">
      <c r="A141" s="90"/>
      <c r="C141" s="565" t="str">
        <f>ORC!A204</f>
        <v>5.1.8.10.2</v>
      </c>
      <c r="D141" s="560"/>
      <c r="E141" s="558">
        <f>ORC!B204</f>
        <v>261001</v>
      </c>
      <c r="F141" s="559"/>
      <c r="G141" s="559"/>
      <c r="H141" s="560"/>
      <c r="I141" s="558" t="str">
        <f>ORC!C204</f>
        <v>GOINFRA (O.C.)</v>
      </c>
      <c r="J141" s="559"/>
      <c r="K141" s="559"/>
      <c r="L141" s="560"/>
      <c r="M141" s="561" t="str">
        <f>ORC!E204</f>
        <v>PINTURA LATEX ACRILICO 2 DEMAOS</v>
      </c>
      <c r="N141" s="562"/>
      <c r="O141" s="562"/>
      <c r="P141" s="562"/>
      <c r="Q141" s="562"/>
      <c r="R141" s="562"/>
      <c r="S141" s="562"/>
      <c r="T141" s="562"/>
      <c r="U141" s="562"/>
      <c r="V141" s="562"/>
      <c r="W141" s="562"/>
      <c r="X141" s="562"/>
      <c r="Y141" s="562"/>
      <c r="Z141" s="562"/>
      <c r="AA141" s="562"/>
      <c r="AB141" s="562"/>
      <c r="AC141" s="562"/>
      <c r="AD141" s="563"/>
      <c r="AE141" s="558" t="str">
        <f>ORC!F204</f>
        <v>M²</v>
      </c>
      <c r="AF141" s="560"/>
      <c r="AG141" s="555">
        <f>ORC!I204</f>
        <v>166.57282000000001</v>
      </c>
      <c r="AH141" s="556"/>
      <c r="AI141" s="557"/>
      <c r="AJ141" s="555" t="str">
        <f>IF(ORC!J204="","",ORC!J204)</f>
        <v/>
      </c>
      <c r="AK141" s="556"/>
      <c r="AL141" s="564"/>
      <c r="AP141" s="565" t="str">
        <f>ORC!A272</f>
        <v>5.1.8.14.16</v>
      </c>
      <c r="AQ141" s="560"/>
      <c r="AR141" s="558">
        <f>ORC!B272</f>
        <v>82302</v>
      </c>
      <c r="AS141" s="559"/>
      <c r="AT141" s="559"/>
      <c r="AU141" s="560"/>
      <c r="AV141" s="558" t="str">
        <f>ORC!C272</f>
        <v>GOINFRA (O.C.)</v>
      </c>
      <c r="AW141" s="559"/>
      <c r="AX141" s="559"/>
      <c r="AY141" s="560"/>
      <c r="AZ141" s="561" t="str">
        <f>ORC!E272</f>
        <v>TUBO SOLDAVEL PARA ESGOTO DIAMETRO 50 MM</v>
      </c>
      <c r="BA141" s="562"/>
      <c r="BB141" s="562"/>
      <c r="BC141" s="562"/>
      <c r="BD141" s="562"/>
      <c r="BE141" s="562"/>
      <c r="BF141" s="562"/>
      <c r="BG141" s="562"/>
      <c r="BH141" s="562"/>
      <c r="BI141" s="562"/>
      <c r="BJ141" s="562"/>
      <c r="BK141" s="562"/>
      <c r="BL141" s="562"/>
      <c r="BM141" s="562"/>
      <c r="BN141" s="562"/>
      <c r="BO141" s="562"/>
      <c r="BP141" s="562"/>
      <c r="BQ141" s="563"/>
      <c r="BR141" s="558" t="str">
        <f>ORC!F272</f>
        <v>M</v>
      </c>
      <c r="BS141" s="560"/>
      <c r="BT141" s="555">
        <f>ORC!I272</f>
        <v>2.37</v>
      </c>
      <c r="BU141" s="556"/>
      <c r="BV141" s="557"/>
      <c r="BW141" s="555" t="str">
        <f>IF(ORC!J272="","",ORC!J272)</f>
        <v/>
      </c>
      <c r="BX141" s="556"/>
      <c r="BY141" s="564"/>
      <c r="CA141" s="91"/>
    </row>
    <row r="142" spans="1:79" ht="15" customHeight="1">
      <c r="A142" s="90"/>
      <c r="C142" s="565" t="str">
        <f>ORC!A205</f>
        <v>5.1.8.11</v>
      </c>
      <c r="D142" s="560"/>
      <c r="E142" s="558"/>
      <c r="F142" s="559"/>
      <c r="G142" s="559"/>
      <c r="H142" s="560"/>
      <c r="I142" s="558"/>
      <c r="J142" s="559"/>
      <c r="K142" s="559"/>
      <c r="L142" s="560"/>
      <c r="M142" s="561" t="str">
        <f>ORC!E205</f>
        <v>Complementos</v>
      </c>
      <c r="N142" s="562"/>
      <c r="O142" s="562"/>
      <c r="P142" s="562"/>
      <c r="Q142" s="562"/>
      <c r="R142" s="562"/>
      <c r="S142" s="562"/>
      <c r="T142" s="562"/>
      <c r="U142" s="562"/>
      <c r="V142" s="562"/>
      <c r="W142" s="562"/>
      <c r="X142" s="562"/>
      <c r="Y142" s="562"/>
      <c r="Z142" s="562"/>
      <c r="AA142" s="562"/>
      <c r="AB142" s="562"/>
      <c r="AC142" s="562"/>
      <c r="AD142" s="562"/>
      <c r="AE142" s="559"/>
      <c r="AF142" s="559"/>
      <c r="AG142" s="556"/>
      <c r="AH142" s="556"/>
      <c r="AI142" s="556"/>
      <c r="AJ142" s="556"/>
      <c r="AK142" s="556"/>
      <c r="AL142" s="564"/>
      <c r="AP142" s="565" t="str">
        <f>ORC!A273</f>
        <v>5.1.8.14.17</v>
      </c>
      <c r="AQ142" s="560"/>
      <c r="AR142" s="558">
        <f>ORC!B273</f>
        <v>99626</v>
      </c>
      <c r="AS142" s="559"/>
      <c r="AT142" s="559"/>
      <c r="AU142" s="560"/>
      <c r="AV142" s="558" t="str">
        <f>ORC!C273</f>
        <v>SINAPI</v>
      </c>
      <c r="AW142" s="559"/>
      <c r="AX142" s="559"/>
      <c r="AY142" s="560"/>
      <c r="AZ142" s="561" t="str">
        <f>ORC!E273</f>
        <v>VÁLVULA DE RETENÇÃO HORIZONTAL, DE BRONZE, ROSCÁVEL, 4" - FORNECIMENTO E INSTALAÇÃO. AF_08/2021</v>
      </c>
      <c r="BA142" s="562"/>
      <c r="BB142" s="562"/>
      <c r="BC142" s="562"/>
      <c r="BD142" s="562"/>
      <c r="BE142" s="562"/>
      <c r="BF142" s="562"/>
      <c r="BG142" s="562"/>
      <c r="BH142" s="562"/>
      <c r="BI142" s="562"/>
      <c r="BJ142" s="562"/>
      <c r="BK142" s="562"/>
      <c r="BL142" s="562"/>
      <c r="BM142" s="562"/>
      <c r="BN142" s="562"/>
      <c r="BO142" s="562"/>
      <c r="BP142" s="562"/>
      <c r="BQ142" s="563"/>
      <c r="BR142" s="558" t="str">
        <f>ORC!F273</f>
        <v>UND</v>
      </c>
      <c r="BS142" s="560"/>
      <c r="BT142" s="555">
        <f>ORC!I273</f>
        <v>1</v>
      </c>
      <c r="BU142" s="556"/>
      <c r="BV142" s="557"/>
      <c r="BW142" s="555" t="str">
        <f>IF(ORC!J273="","",ORC!J273)</f>
        <v/>
      </c>
      <c r="BX142" s="556"/>
      <c r="BY142" s="564"/>
      <c r="CA142" s="91"/>
    </row>
    <row r="143" spans="1:79" ht="15" customHeight="1">
      <c r="A143" s="90"/>
      <c r="C143" s="565" t="str">
        <f>ORC!A206</f>
        <v>5.1.8.11.1</v>
      </c>
      <c r="D143" s="560"/>
      <c r="E143" s="558">
        <f>ORC!B206</f>
        <v>271608</v>
      </c>
      <c r="F143" s="559"/>
      <c r="G143" s="559"/>
      <c r="H143" s="560"/>
      <c r="I143" s="558" t="str">
        <f>ORC!C206</f>
        <v>GOINFRA (O.C.)</v>
      </c>
      <c r="J143" s="559"/>
      <c r="K143" s="559"/>
      <c r="L143" s="560"/>
      <c r="M143" s="561" t="str">
        <f>ORC!E206</f>
        <v>BANCADA DE GRANITO C/ ESPELHO</v>
      </c>
      <c r="N143" s="562"/>
      <c r="O143" s="562"/>
      <c r="P143" s="562"/>
      <c r="Q143" s="562"/>
      <c r="R143" s="562"/>
      <c r="S143" s="562"/>
      <c r="T143" s="562"/>
      <c r="U143" s="562"/>
      <c r="V143" s="562"/>
      <c r="W143" s="562"/>
      <c r="X143" s="562"/>
      <c r="Y143" s="562"/>
      <c r="Z143" s="562"/>
      <c r="AA143" s="562"/>
      <c r="AB143" s="562"/>
      <c r="AC143" s="562"/>
      <c r="AD143" s="563"/>
      <c r="AE143" s="558" t="str">
        <f>ORC!F206</f>
        <v>M²</v>
      </c>
      <c r="AF143" s="560"/>
      <c r="AG143" s="555">
        <f>ORC!I206</f>
        <v>2.61</v>
      </c>
      <c r="AH143" s="556"/>
      <c r="AI143" s="557"/>
      <c r="AJ143" s="555" t="str">
        <f>IF(ORC!J206="","",ORC!J206)</f>
        <v/>
      </c>
      <c r="AK143" s="556"/>
      <c r="AL143" s="564"/>
      <c r="AP143" s="565"/>
      <c r="AQ143" s="560"/>
      <c r="AR143" s="558"/>
      <c r="AS143" s="559"/>
      <c r="AT143" s="559"/>
      <c r="AU143" s="560"/>
      <c r="AV143" s="558"/>
      <c r="AW143" s="559"/>
      <c r="AX143" s="559"/>
      <c r="AY143" s="560"/>
      <c r="AZ143" s="561" t="str">
        <f>ORC!E274</f>
        <v>Esgoto (Gordura)</v>
      </c>
      <c r="BA143" s="562"/>
      <c r="BB143" s="562"/>
      <c r="BC143" s="562"/>
      <c r="BD143" s="562"/>
      <c r="BE143" s="562"/>
      <c r="BF143" s="562"/>
      <c r="BG143" s="562"/>
      <c r="BH143" s="562"/>
      <c r="BI143" s="562"/>
      <c r="BJ143" s="562"/>
      <c r="BK143" s="562"/>
      <c r="BL143" s="562"/>
      <c r="BM143" s="562"/>
      <c r="BN143" s="562"/>
      <c r="BO143" s="562"/>
      <c r="BP143" s="562"/>
      <c r="BQ143" s="562"/>
      <c r="BR143" s="559"/>
      <c r="BS143" s="559"/>
      <c r="BT143" s="556"/>
      <c r="BU143" s="556"/>
      <c r="BV143" s="556"/>
      <c r="BW143" s="556"/>
      <c r="BX143" s="556"/>
      <c r="BY143" s="564"/>
      <c r="CA143" s="91"/>
    </row>
    <row r="144" spans="1:79" ht="15" customHeight="1">
      <c r="A144" s="90"/>
      <c r="C144" s="565" t="str">
        <f>ORC!A207</f>
        <v>5.1.8.11.2</v>
      </c>
      <c r="D144" s="560"/>
      <c r="E144" s="558">
        <f>ORC!B207</f>
        <v>80688</v>
      </c>
      <c r="F144" s="559"/>
      <c r="G144" s="559"/>
      <c r="H144" s="560"/>
      <c r="I144" s="558" t="str">
        <f>ORC!C207</f>
        <v>GOINFRA (O.C.)</v>
      </c>
      <c r="J144" s="559"/>
      <c r="K144" s="559"/>
      <c r="L144" s="560"/>
      <c r="M144" s="561" t="str">
        <f>ORC!E207</f>
        <v>CUBA INOX 46X30X15CM E=0,6MM-AÇO 304 (CUBA Nº 1)</v>
      </c>
      <c r="N144" s="562"/>
      <c r="O144" s="562"/>
      <c r="P144" s="562"/>
      <c r="Q144" s="562"/>
      <c r="R144" s="562"/>
      <c r="S144" s="562"/>
      <c r="T144" s="562"/>
      <c r="U144" s="562"/>
      <c r="V144" s="562"/>
      <c r="W144" s="562"/>
      <c r="X144" s="562"/>
      <c r="Y144" s="562"/>
      <c r="Z144" s="562"/>
      <c r="AA144" s="562"/>
      <c r="AB144" s="562"/>
      <c r="AC144" s="562"/>
      <c r="AD144" s="563"/>
      <c r="AE144" s="558" t="str">
        <f>ORC!F207</f>
        <v>UND</v>
      </c>
      <c r="AF144" s="560"/>
      <c r="AG144" s="555">
        <f>ORC!I207</f>
        <v>1</v>
      </c>
      <c r="AH144" s="556"/>
      <c r="AI144" s="557"/>
      <c r="AJ144" s="555" t="str">
        <f>IF(ORC!J207="","",ORC!J207)</f>
        <v/>
      </c>
      <c r="AK144" s="556"/>
      <c r="AL144" s="564"/>
      <c r="AP144" s="565" t="str">
        <f>ORC!A275</f>
        <v>5.1.8.14.18</v>
      </c>
      <c r="AQ144" s="560"/>
      <c r="AR144" s="558">
        <f>ORC!B275</f>
        <v>81846</v>
      </c>
      <c r="AS144" s="559"/>
      <c r="AT144" s="559"/>
      <c r="AU144" s="560"/>
      <c r="AV144" s="558" t="str">
        <f>ORC!C275</f>
        <v>GOINFRA (O.C.)</v>
      </c>
      <c r="AW144" s="559"/>
      <c r="AX144" s="559"/>
      <c r="AY144" s="560"/>
      <c r="AZ144" s="561" t="str">
        <f>ORC!E275</f>
        <v>CAIXA DE GORDURA E INSPEÇÃO EM PVC/ABS 19 LITROS COM TAMPA E PORTA TAMPA E CESTO DE LIMPEZA REMOVÍVEL</v>
      </c>
      <c r="BA144" s="562"/>
      <c r="BB144" s="562"/>
      <c r="BC144" s="562"/>
      <c r="BD144" s="562"/>
      <c r="BE144" s="562"/>
      <c r="BF144" s="562"/>
      <c r="BG144" s="562"/>
      <c r="BH144" s="562"/>
      <c r="BI144" s="562"/>
      <c r="BJ144" s="562"/>
      <c r="BK144" s="562"/>
      <c r="BL144" s="562"/>
      <c r="BM144" s="562"/>
      <c r="BN144" s="562"/>
      <c r="BO144" s="562"/>
      <c r="BP144" s="562"/>
      <c r="BQ144" s="563"/>
      <c r="BR144" s="558" t="str">
        <f>ORC!F275</f>
        <v>UND</v>
      </c>
      <c r="BS144" s="560"/>
      <c r="BT144" s="555">
        <f>ORC!I275</f>
        <v>1</v>
      </c>
      <c r="BU144" s="556"/>
      <c r="BV144" s="557"/>
      <c r="BW144" s="555" t="str">
        <f>IF(ORC!J275="","",ORC!J275)</f>
        <v/>
      </c>
      <c r="BX144" s="556"/>
      <c r="BY144" s="564"/>
      <c r="CA144" s="91"/>
    </row>
    <row r="145" spans="1:79" ht="15" customHeight="1">
      <c r="A145" s="90"/>
      <c r="C145" s="565" t="str">
        <f>ORC!A208</f>
        <v>5.1.8.11.3</v>
      </c>
      <c r="D145" s="560"/>
      <c r="E145" s="558">
        <f>ORC!B208</f>
        <v>80542</v>
      </c>
      <c r="F145" s="559"/>
      <c r="G145" s="559"/>
      <c r="H145" s="560"/>
      <c r="I145" s="558" t="str">
        <f>ORC!C208</f>
        <v>GOINFRA (O.C.)</v>
      </c>
      <c r="J145" s="559"/>
      <c r="K145" s="559"/>
      <c r="L145" s="560"/>
      <c r="M145" s="561" t="str">
        <f>ORC!E208</f>
        <v>LAVATÓRIO MÉDIO SEM COLUNA</v>
      </c>
      <c r="N145" s="562"/>
      <c r="O145" s="562"/>
      <c r="P145" s="562"/>
      <c r="Q145" s="562"/>
      <c r="R145" s="562"/>
      <c r="S145" s="562"/>
      <c r="T145" s="562"/>
      <c r="U145" s="562"/>
      <c r="V145" s="562"/>
      <c r="W145" s="562"/>
      <c r="X145" s="562"/>
      <c r="Y145" s="562"/>
      <c r="Z145" s="562"/>
      <c r="AA145" s="562"/>
      <c r="AB145" s="562"/>
      <c r="AC145" s="562"/>
      <c r="AD145" s="563"/>
      <c r="AE145" s="558" t="str">
        <f>ORC!F208</f>
        <v>UND</v>
      </c>
      <c r="AF145" s="560"/>
      <c r="AG145" s="555">
        <f>ORC!I208</f>
        <v>1</v>
      </c>
      <c r="AH145" s="556"/>
      <c r="AI145" s="557"/>
      <c r="AJ145" s="555" t="str">
        <f>IF(ORC!J208="","",ORC!J208)</f>
        <v/>
      </c>
      <c r="AK145" s="556"/>
      <c r="AL145" s="564"/>
      <c r="AP145" s="565" t="str">
        <f>ORC!A276</f>
        <v>5.1.8.14.19</v>
      </c>
      <c r="AQ145" s="560"/>
      <c r="AR145" s="558">
        <f>ORC!B276</f>
        <v>80670</v>
      </c>
      <c r="AS145" s="559"/>
      <c r="AT145" s="559"/>
      <c r="AU145" s="560"/>
      <c r="AV145" s="558" t="str">
        <f>ORC!C276</f>
        <v>GOINFRA (O.C.)</v>
      </c>
      <c r="AW145" s="559"/>
      <c r="AX145" s="559"/>
      <c r="AY145" s="560"/>
      <c r="AZ145" s="561" t="str">
        <f>ORC!E276</f>
        <v>SIFAO PARA PIA 1.1/2" X 2" METAL</v>
      </c>
      <c r="BA145" s="562"/>
      <c r="BB145" s="562"/>
      <c r="BC145" s="562"/>
      <c r="BD145" s="562"/>
      <c r="BE145" s="562"/>
      <c r="BF145" s="562"/>
      <c r="BG145" s="562"/>
      <c r="BH145" s="562"/>
      <c r="BI145" s="562"/>
      <c r="BJ145" s="562"/>
      <c r="BK145" s="562"/>
      <c r="BL145" s="562"/>
      <c r="BM145" s="562"/>
      <c r="BN145" s="562"/>
      <c r="BO145" s="562"/>
      <c r="BP145" s="562"/>
      <c r="BQ145" s="563"/>
      <c r="BR145" s="558" t="str">
        <f>ORC!F276</f>
        <v>UND</v>
      </c>
      <c r="BS145" s="560"/>
      <c r="BT145" s="555">
        <f>ORC!I276</f>
        <v>2</v>
      </c>
      <c r="BU145" s="556"/>
      <c r="BV145" s="557"/>
      <c r="BW145" s="555" t="str">
        <f>IF(ORC!J276="","",ORC!J276)</f>
        <v/>
      </c>
      <c r="BX145" s="556"/>
      <c r="BY145" s="564"/>
      <c r="CA145" s="91"/>
    </row>
    <row r="146" spans="1:79" ht="15" customHeight="1">
      <c r="A146" s="90"/>
      <c r="C146" s="565" t="str">
        <f>ORC!A209</f>
        <v>5.1.8.11.4</v>
      </c>
      <c r="D146" s="560"/>
      <c r="E146" s="558">
        <f>ORC!B209</f>
        <v>230176</v>
      </c>
      <c r="F146" s="559"/>
      <c r="G146" s="559"/>
      <c r="H146" s="560"/>
      <c r="I146" s="558" t="str">
        <f>ORC!C209</f>
        <v>GOINFRA (O.C.)</v>
      </c>
      <c r="J146" s="559"/>
      <c r="K146" s="559"/>
      <c r="L146" s="560"/>
      <c r="M146" s="561" t="str">
        <f>ORC!E209</f>
        <v xml:space="preserve">BARRA DE APOIO EM AÇO INOX - 80 CM </v>
      </c>
      <c r="N146" s="562"/>
      <c r="O146" s="562"/>
      <c r="P146" s="562"/>
      <c r="Q146" s="562"/>
      <c r="R146" s="562"/>
      <c r="S146" s="562"/>
      <c r="T146" s="562"/>
      <c r="U146" s="562"/>
      <c r="V146" s="562"/>
      <c r="W146" s="562"/>
      <c r="X146" s="562"/>
      <c r="Y146" s="562"/>
      <c r="Z146" s="562"/>
      <c r="AA146" s="562"/>
      <c r="AB146" s="562"/>
      <c r="AC146" s="562"/>
      <c r="AD146" s="563"/>
      <c r="AE146" s="558" t="str">
        <f>ORC!F209</f>
        <v>UND</v>
      </c>
      <c r="AF146" s="560"/>
      <c r="AG146" s="555">
        <f>ORC!I209</f>
        <v>2</v>
      </c>
      <c r="AH146" s="556"/>
      <c r="AI146" s="557"/>
      <c r="AJ146" s="555" t="str">
        <f>IF(ORC!J209="","",ORC!J209)</f>
        <v/>
      </c>
      <c r="AK146" s="556"/>
      <c r="AL146" s="564"/>
      <c r="AP146" s="565" t="str">
        <f>ORC!A277</f>
        <v>5.1.8.14.20</v>
      </c>
      <c r="AQ146" s="560"/>
      <c r="AR146" s="558">
        <f>ORC!B277</f>
        <v>80580</v>
      </c>
      <c r="AS146" s="559"/>
      <c r="AT146" s="559"/>
      <c r="AU146" s="560"/>
      <c r="AV146" s="558" t="str">
        <f>ORC!C277</f>
        <v>GOINFRA (O.C.)</v>
      </c>
      <c r="AW146" s="559"/>
      <c r="AX146" s="559"/>
      <c r="AY146" s="560"/>
      <c r="AZ146" s="561" t="str">
        <f>ORC!E277</f>
        <v>VALVULA PARA LAVATORIO OU BEBEDOURO METALICO DIAMETRO 1"</v>
      </c>
      <c r="BA146" s="562"/>
      <c r="BB146" s="562"/>
      <c r="BC146" s="562"/>
      <c r="BD146" s="562"/>
      <c r="BE146" s="562"/>
      <c r="BF146" s="562"/>
      <c r="BG146" s="562"/>
      <c r="BH146" s="562"/>
      <c r="BI146" s="562"/>
      <c r="BJ146" s="562"/>
      <c r="BK146" s="562"/>
      <c r="BL146" s="562"/>
      <c r="BM146" s="562"/>
      <c r="BN146" s="562"/>
      <c r="BO146" s="562"/>
      <c r="BP146" s="562"/>
      <c r="BQ146" s="563"/>
      <c r="BR146" s="558" t="str">
        <f>ORC!F277</f>
        <v>UND</v>
      </c>
      <c r="BS146" s="560"/>
      <c r="BT146" s="555">
        <f>ORC!I277</f>
        <v>2</v>
      </c>
      <c r="BU146" s="556"/>
      <c r="BV146" s="557"/>
      <c r="BW146" s="555" t="str">
        <f>IF(ORC!J277="","",ORC!J277)</f>
        <v/>
      </c>
      <c r="BX146" s="556"/>
      <c r="BY146" s="564"/>
      <c r="CA146" s="91"/>
    </row>
    <row r="147" spans="1:79" ht="15" customHeight="1">
      <c r="A147" s="90"/>
      <c r="C147" s="565" t="str">
        <f>ORC!A210</f>
        <v>5.1.8.12</v>
      </c>
      <c r="D147" s="560"/>
      <c r="E147" s="558"/>
      <c r="F147" s="559"/>
      <c r="G147" s="559"/>
      <c r="H147" s="560"/>
      <c r="I147" s="558"/>
      <c r="J147" s="559"/>
      <c r="K147" s="559"/>
      <c r="L147" s="560"/>
      <c r="M147" s="561" t="str">
        <f>ORC!E210</f>
        <v>Instalações de água fria - Térreo</v>
      </c>
      <c r="N147" s="562"/>
      <c r="O147" s="562"/>
      <c r="P147" s="562"/>
      <c r="Q147" s="562"/>
      <c r="R147" s="562"/>
      <c r="S147" s="562"/>
      <c r="T147" s="562"/>
      <c r="U147" s="562"/>
      <c r="V147" s="562"/>
      <c r="W147" s="562"/>
      <c r="X147" s="562"/>
      <c r="Y147" s="562"/>
      <c r="Z147" s="562"/>
      <c r="AA147" s="562"/>
      <c r="AB147" s="562"/>
      <c r="AC147" s="562"/>
      <c r="AD147" s="562"/>
      <c r="AE147" s="611"/>
      <c r="AF147" s="611"/>
      <c r="AG147" s="612"/>
      <c r="AH147" s="612"/>
      <c r="AI147" s="612"/>
      <c r="AJ147" s="612"/>
      <c r="AK147" s="612"/>
      <c r="AL147" s="613"/>
      <c r="AP147" s="565" t="str">
        <f>ORC!A278</f>
        <v>5.1.8.14.21</v>
      </c>
      <c r="AQ147" s="560"/>
      <c r="AR147" s="558">
        <f>ORC!B278</f>
        <v>81305</v>
      </c>
      <c r="AS147" s="559"/>
      <c r="AT147" s="559"/>
      <c r="AU147" s="560"/>
      <c r="AV147" s="558" t="str">
        <f>ORC!C278</f>
        <v>GOINFRA (O.C.)</v>
      </c>
      <c r="AW147" s="559"/>
      <c r="AX147" s="559"/>
      <c r="AY147" s="560"/>
      <c r="AZ147" s="561" t="str">
        <f>ORC!E278</f>
        <v>JOELHO 45 GRAUS SOLDAVEL 50 MM</v>
      </c>
      <c r="BA147" s="562"/>
      <c r="BB147" s="562"/>
      <c r="BC147" s="562"/>
      <c r="BD147" s="562"/>
      <c r="BE147" s="562"/>
      <c r="BF147" s="562"/>
      <c r="BG147" s="562"/>
      <c r="BH147" s="562"/>
      <c r="BI147" s="562"/>
      <c r="BJ147" s="562"/>
      <c r="BK147" s="562"/>
      <c r="BL147" s="562"/>
      <c r="BM147" s="562"/>
      <c r="BN147" s="562"/>
      <c r="BO147" s="562"/>
      <c r="BP147" s="562"/>
      <c r="BQ147" s="563"/>
      <c r="BR147" s="558" t="str">
        <f>ORC!F278</f>
        <v>UND</v>
      </c>
      <c r="BS147" s="560"/>
      <c r="BT147" s="555">
        <f>ORC!I278</f>
        <v>1</v>
      </c>
      <c r="BU147" s="556"/>
      <c r="BV147" s="557"/>
      <c r="BW147" s="555" t="str">
        <f>IF(ORC!J278="","",ORC!J278)</f>
        <v/>
      </c>
      <c r="BX147" s="556"/>
      <c r="BY147" s="564"/>
      <c r="CA147" s="91"/>
    </row>
    <row r="148" spans="1:79" ht="15" customHeight="1">
      <c r="A148" s="90"/>
      <c r="C148" s="565"/>
      <c r="D148" s="560"/>
      <c r="E148" s="558"/>
      <c r="F148" s="559"/>
      <c r="G148" s="559"/>
      <c r="H148" s="560"/>
      <c r="I148" s="558"/>
      <c r="J148" s="559"/>
      <c r="K148" s="559"/>
      <c r="L148" s="560"/>
      <c r="M148" s="561" t="str">
        <f>ORC!E211</f>
        <v>Alimentação</v>
      </c>
      <c r="N148" s="562"/>
      <c r="O148" s="562"/>
      <c r="P148" s="562"/>
      <c r="Q148" s="562"/>
      <c r="R148" s="562"/>
      <c r="S148" s="562"/>
      <c r="T148" s="562"/>
      <c r="U148" s="562"/>
      <c r="V148" s="562"/>
      <c r="W148" s="562"/>
      <c r="X148" s="562"/>
      <c r="Y148" s="562"/>
      <c r="Z148" s="562"/>
      <c r="AA148" s="562"/>
      <c r="AB148" s="562"/>
      <c r="AC148" s="562"/>
      <c r="AD148" s="562"/>
      <c r="AE148" s="559"/>
      <c r="AF148" s="559"/>
      <c r="AG148" s="556"/>
      <c r="AH148" s="556"/>
      <c r="AI148" s="556"/>
      <c r="AJ148" s="556"/>
      <c r="AK148" s="556"/>
      <c r="AL148" s="564"/>
      <c r="AP148" s="565" t="str">
        <f>ORC!A279</f>
        <v>5.1.8.14.22</v>
      </c>
      <c r="AQ148" s="560"/>
      <c r="AR148" s="558">
        <f>ORC!B279</f>
        <v>81936</v>
      </c>
      <c r="AS148" s="559"/>
      <c r="AT148" s="559"/>
      <c r="AU148" s="560"/>
      <c r="AV148" s="558" t="str">
        <f>ORC!C279</f>
        <v>GOINFRA (O.C.)</v>
      </c>
      <c r="AW148" s="559"/>
      <c r="AX148" s="559"/>
      <c r="AY148" s="560"/>
      <c r="AZ148" s="561" t="str">
        <f>ORC!E279</f>
        <v>JOELHO 90 GRAUS DIAMETRO 50 MM (ESGOTO)</v>
      </c>
      <c r="BA148" s="562"/>
      <c r="BB148" s="562"/>
      <c r="BC148" s="562"/>
      <c r="BD148" s="562"/>
      <c r="BE148" s="562"/>
      <c r="BF148" s="562"/>
      <c r="BG148" s="562"/>
      <c r="BH148" s="562"/>
      <c r="BI148" s="562"/>
      <c r="BJ148" s="562"/>
      <c r="BK148" s="562"/>
      <c r="BL148" s="562"/>
      <c r="BM148" s="562"/>
      <c r="BN148" s="562"/>
      <c r="BO148" s="562"/>
      <c r="BP148" s="562"/>
      <c r="BQ148" s="563"/>
      <c r="BR148" s="558" t="str">
        <f>ORC!F279</f>
        <v>UND</v>
      </c>
      <c r="BS148" s="560"/>
      <c r="BT148" s="555">
        <f>ORC!I279</f>
        <v>4</v>
      </c>
      <c r="BU148" s="556"/>
      <c r="BV148" s="557"/>
      <c r="BW148" s="555" t="str">
        <f>IF(ORC!J279="","",ORC!J279)</f>
        <v/>
      </c>
      <c r="BX148" s="556"/>
      <c r="BY148" s="564"/>
      <c r="CA148" s="91"/>
    </row>
    <row r="149" spans="1:79" ht="15" customHeight="1">
      <c r="A149" s="90"/>
      <c r="C149" s="565" t="str">
        <f>ORC!A212</f>
        <v>5.1.8.12.1</v>
      </c>
      <c r="D149" s="560"/>
      <c r="E149" s="558">
        <f>ORC!B212</f>
        <v>80976</v>
      </c>
      <c r="F149" s="559"/>
      <c r="G149" s="559"/>
      <c r="H149" s="560"/>
      <c r="I149" s="558" t="str">
        <f>ORC!C212</f>
        <v>GOINFRA (O.C.)</v>
      </c>
      <c r="J149" s="559"/>
      <c r="K149" s="559"/>
      <c r="L149" s="560"/>
      <c r="M149" s="561" t="str">
        <f>ORC!E212</f>
        <v>REGISTRO DE ESFERA DIAMETRO 3/4"</v>
      </c>
      <c r="N149" s="562"/>
      <c r="O149" s="562"/>
      <c r="P149" s="562"/>
      <c r="Q149" s="562"/>
      <c r="R149" s="562"/>
      <c r="S149" s="562"/>
      <c r="T149" s="562"/>
      <c r="U149" s="562"/>
      <c r="V149" s="562"/>
      <c r="W149" s="562"/>
      <c r="X149" s="562"/>
      <c r="Y149" s="562"/>
      <c r="Z149" s="562"/>
      <c r="AA149" s="562"/>
      <c r="AB149" s="562"/>
      <c r="AC149" s="562"/>
      <c r="AD149" s="563"/>
      <c r="AE149" s="558" t="str">
        <f>ORC!F212</f>
        <v>UND</v>
      </c>
      <c r="AF149" s="560"/>
      <c r="AG149" s="555">
        <f>ORC!I212</f>
        <v>1</v>
      </c>
      <c r="AH149" s="556"/>
      <c r="AI149" s="557"/>
      <c r="AJ149" s="555" t="str">
        <f>IF(ORC!J212="","",ORC!J212)</f>
        <v/>
      </c>
      <c r="AK149" s="556"/>
      <c r="AL149" s="564"/>
      <c r="AP149" s="565" t="str">
        <f>ORC!A280</f>
        <v>5.1.8.14.23</v>
      </c>
      <c r="AQ149" s="560"/>
      <c r="AR149" s="558">
        <f>ORC!B280</f>
        <v>81970</v>
      </c>
      <c r="AS149" s="559"/>
      <c r="AT149" s="559"/>
      <c r="AU149" s="560"/>
      <c r="AV149" s="558" t="str">
        <f>ORC!C280</f>
        <v>GOINFRA (O.C.)</v>
      </c>
      <c r="AW149" s="559"/>
      <c r="AX149" s="559"/>
      <c r="AY149" s="560"/>
      <c r="AZ149" s="561" t="str">
        <f>ORC!E280</f>
        <v>JUNCAO SIMPLES DIAMETRO 50 X 50 MM (ESGOTO)</v>
      </c>
      <c r="BA149" s="562"/>
      <c r="BB149" s="562"/>
      <c r="BC149" s="562"/>
      <c r="BD149" s="562"/>
      <c r="BE149" s="562"/>
      <c r="BF149" s="562"/>
      <c r="BG149" s="562"/>
      <c r="BH149" s="562"/>
      <c r="BI149" s="562"/>
      <c r="BJ149" s="562"/>
      <c r="BK149" s="562"/>
      <c r="BL149" s="562"/>
      <c r="BM149" s="562"/>
      <c r="BN149" s="562"/>
      <c r="BO149" s="562"/>
      <c r="BP149" s="562"/>
      <c r="BQ149" s="563"/>
      <c r="BR149" s="558" t="str">
        <f>ORC!F280</f>
        <v>UND</v>
      </c>
      <c r="BS149" s="560"/>
      <c r="BT149" s="555">
        <f>ORC!I280</f>
        <v>1</v>
      </c>
      <c r="BU149" s="556"/>
      <c r="BV149" s="557"/>
      <c r="BW149" s="555" t="str">
        <f>IF(ORC!J280="","",ORC!J280)</f>
        <v/>
      </c>
      <c r="BX149" s="556"/>
      <c r="BY149" s="564"/>
      <c r="CA149" s="91"/>
    </row>
    <row r="150" spans="1:79" ht="15" customHeight="1">
      <c r="A150" s="90"/>
      <c r="C150" s="565" t="str">
        <f>ORC!A213</f>
        <v>5.1.8.12.2</v>
      </c>
      <c r="D150" s="560"/>
      <c r="E150" s="558">
        <f>ORC!B213</f>
        <v>1402</v>
      </c>
      <c r="F150" s="559"/>
      <c r="G150" s="559"/>
      <c r="H150" s="560"/>
      <c r="I150" s="558" t="str">
        <f>ORC!C213</f>
        <v>SINAPI</v>
      </c>
      <c r="J150" s="559"/>
      <c r="K150" s="559"/>
      <c r="L150" s="560"/>
      <c r="M150" s="561" t="str">
        <f>ORC!E213</f>
        <v xml:space="preserve">COLAR TOMADA PVC, COM TRAVAS, SAIDA COM ROSCA, DE 32 MM X 1/2" OU 32 MM X 3/4", PARA LIGACAO PREDIAL DE AGUA                                                                                                                                                                                                                                                                                                                                                                                              </v>
      </c>
      <c r="N150" s="562"/>
      <c r="O150" s="562"/>
      <c r="P150" s="562"/>
      <c r="Q150" s="562"/>
      <c r="R150" s="562"/>
      <c r="S150" s="562"/>
      <c r="T150" s="562"/>
      <c r="U150" s="562"/>
      <c r="V150" s="562"/>
      <c r="W150" s="562"/>
      <c r="X150" s="562"/>
      <c r="Y150" s="562"/>
      <c r="Z150" s="562"/>
      <c r="AA150" s="562"/>
      <c r="AB150" s="562"/>
      <c r="AC150" s="562"/>
      <c r="AD150" s="563"/>
      <c r="AE150" s="558" t="str">
        <f>ORC!F213</f>
        <v>UND</v>
      </c>
      <c r="AF150" s="560"/>
      <c r="AG150" s="555">
        <f>ORC!I213</f>
        <v>1</v>
      </c>
      <c r="AH150" s="556"/>
      <c r="AI150" s="557"/>
      <c r="AJ150" s="555" t="str">
        <f>IF(ORC!J213="","",ORC!J213)</f>
        <v/>
      </c>
      <c r="AK150" s="556"/>
      <c r="AL150" s="564"/>
      <c r="AP150" s="565" t="str">
        <f>ORC!A281</f>
        <v>5.1.8.14.24</v>
      </c>
      <c r="AQ150" s="560"/>
      <c r="AR150" s="558">
        <f>ORC!B281</f>
        <v>82002</v>
      </c>
      <c r="AS150" s="559"/>
      <c r="AT150" s="559"/>
      <c r="AU150" s="560"/>
      <c r="AV150" s="558" t="str">
        <f>ORC!C281</f>
        <v>GOINFRA (O.C.)</v>
      </c>
      <c r="AW150" s="559"/>
      <c r="AX150" s="559"/>
      <c r="AY150" s="560"/>
      <c r="AZ150" s="561" t="str">
        <f>ORC!E281</f>
        <v>LUVA SIMPLES DIAMETRO 50 MM - (ESGOTO)</v>
      </c>
      <c r="BA150" s="562"/>
      <c r="BB150" s="562"/>
      <c r="BC150" s="562"/>
      <c r="BD150" s="562"/>
      <c r="BE150" s="562"/>
      <c r="BF150" s="562"/>
      <c r="BG150" s="562"/>
      <c r="BH150" s="562"/>
      <c r="BI150" s="562"/>
      <c r="BJ150" s="562"/>
      <c r="BK150" s="562"/>
      <c r="BL150" s="562"/>
      <c r="BM150" s="562"/>
      <c r="BN150" s="562"/>
      <c r="BO150" s="562"/>
      <c r="BP150" s="562"/>
      <c r="BQ150" s="563"/>
      <c r="BR150" s="558" t="str">
        <f>ORC!F281</f>
        <v>UND</v>
      </c>
      <c r="BS150" s="560"/>
      <c r="BT150" s="555">
        <f>ORC!I281</f>
        <v>6</v>
      </c>
      <c r="BU150" s="556"/>
      <c r="BV150" s="557"/>
      <c r="BW150" s="555" t="str">
        <f>IF(ORC!J281="","",ORC!J281)</f>
        <v/>
      </c>
      <c r="BX150" s="556"/>
      <c r="BY150" s="564"/>
      <c r="CA150" s="91"/>
    </row>
    <row r="151" spans="1:79" ht="15" customHeight="1">
      <c r="A151" s="90"/>
      <c r="C151" s="565" t="str">
        <f>ORC!A214</f>
        <v>5.1.8.12.3</v>
      </c>
      <c r="D151" s="560"/>
      <c r="E151" s="558">
        <f>ORC!B214</f>
        <v>81369</v>
      </c>
      <c r="F151" s="559"/>
      <c r="G151" s="559"/>
      <c r="H151" s="560"/>
      <c r="I151" s="558" t="str">
        <f>ORC!C214</f>
        <v>GOINFRA (O.C.)</v>
      </c>
      <c r="J151" s="559"/>
      <c r="K151" s="559"/>
      <c r="L151" s="560"/>
      <c r="M151" s="561" t="str">
        <f>ORC!E214</f>
        <v>JOELHO 90 GRAUS SOLDAVEL COM BUCHA DE LATAO 25 X 3/4"</v>
      </c>
      <c r="N151" s="562"/>
      <c r="O151" s="562"/>
      <c r="P151" s="562"/>
      <c r="Q151" s="562"/>
      <c r="R151" s="562"/>
      <c r="S151" s="562"/>
      <c r="T151" s="562"/>
      <c r="U151" s="562"/>
      <c r="V151" s="562"/>
      <c r="W151" s="562"/>
      <c r="X151" s="562"/>
      <c r="Y151" s="562"/>
      <c r="Z151" s="562"/>
      <c r="AA151" s="562"/>
      <c r="AB151" s="562"/>
      <c r="AC151" s="562"/>
      <c r="AD151" s="563"/>
      <c r="AE151" s="558" t="str">
        <f>ORC!F214</f>
        <v>UND</v>
      </c>
      <c r="AF151" s="560"/>
      <c r="AG151" s="555">
        <f>ORC!I214</f>
        <v>1</v>
      </c>
      <c r="AH151" s="556"/>
      <c r="AI151" s="557"/>
      <c r="AJ151" s="555" t="str">
        <f>IF(ORC!J214="","",ORC!J214)</f>
        <v/>
      </c>
      <c r="AK151" s="556"/>
      <c r="AL151" s="564"/>
      <c r="AP151" s="565" t="str">
        <f>ORC!A282</f>
        <v>5.1.8.14.25</v>
      </c>
      <c r="AQ151" s="560"/>
      <c r="AR151" s="558">
        <f>ORC!B282</f>
        <v>82304</v>
      </c>
      <c r="AS151" s="559"/>
      <c r="AT151" s="559"/>
      <c r="AU151" s="560"/>
      <c r="AV151" s="558" t="str">
        <f>ORC!C282</f>
        <v>GOINFRA (O.C.)</v>
      </c>
      <c r="AW151" s="559"/>
      <c r="AX151" s="559"/>
      <c r="AY151" s="560"/>
      <c r="AZ151" s="561" t="str">
        <f>ORC!E282</f>
        <v>TUBO SOLDAVEL PARA ESGOTO DIAMETRO 100 MM</v>
      </c>
      <c r="BA151" s="562"/>
      <c r="BB151" s="562"/>
      <c r="BC151" s="562"/>
      <c r="BD151" s="562"/>
      <c r="BE151" s="562"/>
      <c r="BF151" s="562"/>
      <c r="BG151" s="562"/>
      <c r="BH151" s="562"/>
      <c r="BI151" s="562"/>
      <c r="BJ151" s="562"/>
      <c r="BK151" s="562"/>
      <c r="BL151" s="562"/>
      <c r="BM151" s="562"/>
      <c r="BN151" s="562"/>
      <c r="BO151" s="562"/>
      <c r="BP151" s="562"/>
      <c r="BQ151" s="563"/>
      <c r="BR151" s="558" t="str">
        <f>ORC!F282</f>
        <v>M</v>
      </c>
      <c r="BS151" s="560"/>
      <c r="BT151" s="555">
        <f>ORC!I282</f>
        <v>0.72</v>
      </c>
      <c r="BU151" s="556"/>
      <c r="BV151" s="557"/>
      <c r="BW151" s="555" t="str">
        <f>IF(ORC!J282="","",ORC!J282)</f>
        <v/>
      </c>
      <c r="BX151" s="556"/>
      <c r="BY151" s="564"/>
      <c r="CA151" s="91"/>
    </row>
    <row r="152" spans="1:79" ht="15" customHeight="1">
      <c r="A152" s="90"/>
      <c r="C152" s="565" t="str">
        <f>ORC!A215</f>
        <v>5.1.8.12.4</v>
      </c>
      <c r="D152" s="560"/>
      <c r="E152" s="558">
        <f>ORC!B215</f>
        <v>81066</v>
      </c>
      <c r="F152" s="559"/>
      <c r="G152" s="559"/>
      <c r="H152" s="560"/>
      <c r="I152" s="558" t="str">
        <f>ORC!C215</f>
        <v>GOINFRA (O.C.)</v>
      </c>
      <c r="J152" s="559"/>
      <c r="K152" s="559"/>
      <c r="L152" s="560"/>
      <c r="M152" s="561" t="str">
        <f>ORC!E215</f>
        <v>ADAPTADOR SOLDÁVEL CURTO C/ BOLSA E ROSCA PARA REGISTRO 25X3/4"</v>
      </c>
      <c r="N152" s="562"/>
      <c r="O152" s="562"/>
      <c r="P152" s="562"/>
      <c r="Q152" s="562"/>
      <c r="R152" s="562"/>
      <c r="S152" s="562"/>
      <c r="T152" s="562"/>
      <c r="U152" s="562"/>
      <c r="V152" s="562"/>
      <c r="W152" s="562"/>
      <c r="X152" s="562"/>
      <c r="Y152" s="562"/>
      <c r="Z152" s="562"/>
      <c r="AA152" s="562"/>
      <c r="AB152" s="562"/>
      <c r="AC152" s="562"/>
      <c r="AD152" s="563"/>
      <c r="AE152" s="558" t="str">
        <f>ORC!F215</f>
        <v>UND</v>
      </c>
      <c r="AF152" s="560"/>
      <c r="AG152" s="555">
        <f>ORC!I215</f>
        <v>1</v>
      </c>
      <c r="AH152" s="556"/>
      <c r="AI152" s="557"/>
      <c r="AJ152" s="555" t="str">
        <f>IF(ORC!J215="","",ORC!J215)</f>
        <v/>
      </c>
      <c r="AK152" s="556"/>
      <c r="AL152" s="564"/>
      <c r="AP152" s="565" t="str">
        <f>ORC!A283</f>
        <v>5.1.8.14.26</v>
      </c>
      <c r="AQ152" s="560"/>
      <c r="AR152" s="558">
        <f>ORC!B283</f>
        <v>82302</v>
      </c>
      <c r="AS152" s="559"/>
      <c r="AT152" s="559"/>
      <c r="AU152" s="560"/>
      <c r="AV152" s="558" t="str">
        <f>ORC!C283</f>
        <v>GOINFRA (O.C.)</v>
      </c>
      <c r="AW152" s="559"/>
      <c r="AX152" s="559"/>
      <c r="AY152" s="560"/>
      <c r="AZ152" s="561" t="str">
        <f>ORC!E283</f>
        <v>TUBO SOLDAVEL PARA ESGOTO DIAMETRO 50 MM</v>
      </c>
      <c r="BA152" s="562"/>
      <c r="BB152" s="562"/>
      <c r="BC152" s="562"/>
      <c r="BD152" s="562"/>
      <c r="BE152" s="562"/>
      <c r="BF152" s="562"/>
      <c r="BG152" s="562"/>
      <c r="BH152" s="562"/>
      <c r="BI152" s="562"/>
      <c r="BJ152" s="562"/>
      <c r="BK152" s="562"/>
      <c r="BL152" s="562"/>
      <c r="BM152" s="562"/>
      <c r="BN152" s="562"/>
      <c r="BO152" s="562"/>
      <c r="BP152" s="562"/>
      <c r="BQ152" s="563"/>
      <c r="BR152" s="558" t="str">
        <f>ORC!F283</f>
        <v>M</v>
      </c>
      <c r="BS152" s="560"/>
      <c r="BT152" s="555">
        <f>ORC!I283</f>
        <v>5.08</v>
      </c>
      <c r="BU152" s="556"/>
      <c r="BV152" s="557"/>
      <c r="BW152" s="555" t="str">
        <f>IF(ORC!J283="","",ORC!J283)</f>
        <v/>
      </c>
      <c r="BX152" s="556"/>
      <c r="BY152" s="564"/>
      <c r="CA152" s="91"/>
    </row>
    <row r="153" spans="1:79" ht="15" customHeight="1">
      <c r="A153" s="90"/>
      <c r="C153" s="565" t="str">
        <f>ORC!A216</f>
        <v>5.1.8.12.5</v>
      </c>
      <c r="D153" s="560"/>
      <c r="E153" s="558">
        <f>ORC!B216</f>
        <v>81321</v>
      </c>
      <c r="F153" s="559"/>
      <c r="G153" s="559"/>
      <c r="H153" s="560"/>
      <c r="I153" s="558" t="str">
        <f>ORC!C216</f>
        <v>GOINFRA (O.C.)</v>
      </c>
      <c r="J153" s="559"/>
      <c r="K153" s="559"/>
      <c r="L153" s="560"/>
      <c r="M153" s="561" t="str">
        <f>ORC!E216</f>
        <v>JOELHO 90 GRAUS SOLDAVEL DIAMETRO 25 MM</v>
      </c>
      <c r="N153" s="562"/>
      <c r="O153" s="562"/>
      <c r="P153" s="562"/>
      <c r="Q153" s="562"/>
      <c r="R153" s="562"/>
      <c r="S153" s="562"/>
      <c r="T153" s="562"/>
      <c r="U153" s="562"/>
      <c r="V153" s="562"/>
      <c r="W153" s="562"/>
      <c r="X153" s="562"/>
      <c r="Y153" s="562"/>
      <c r="Z153" s="562"/>
      <c r="AA153" s="562"/>
      <c r="AB153" s="562"/>
      <c r="AC153" s="562"/>
      <c r="AD153" s="563"/>
      <c r="AE153" s="558" t="str">
        <f>ORC!F216</f>
        <v>UND</v>
      </c>
      <c r="AF153" s="560"/>
      <c r="AG153" s="555">
        <f>ORC!I216</f>
        <v>1</v>
      </c>
      <c r="AH153" s="556"/>
      <c r="AI153" s="557"/>
      <c r="AJ153" s="555" t="str">
        <f>IF(ORC!J216="","",ORC!J216)</f>
        <v/>
      </c>
      <c r="AK153" s="556"/>
      <c r="AL153" s="564"/>
      <c r="AP153" s="565"/>
      <c r="AQ153" s="560"/>
      <c r="AR153" s="558"/>
      <c r="AS153" s="559"/>
      <c r="AT153" s="559"/>
      <c r="AU153" s="560"/>
      <c r="AV153" s="558"/>
      <c r="AW153" s="559"/>
      <c r="AX153" s="559"/>
      <c r="AY153" s="560"/>
      <c r="AZ153" s="561" t="str">
        <f>ORC!E284</f>
        <v>Pluvial</v>
      </c>
      <c r="BA153" s="562"/>
      <c r="BB153" s="562"/>
      <c r="BC153" s="562"/>
      <c r="BD153" s="562"/>
      <c r="BE153" s="562"/>
      <c r="BF153" s="562"/>
      <c r="BG153" s="562"/>
      <c r="BH153" s="562"/>
      <c r="BI153" s="562"/>
      <c r="BJ153" s="562"/>
      <c r="BK153" s="562"/>
      <c r="BL153" s="562"/>
      <c r="BM153" s="562"/>
      <c r="BN153" s="562"/>
      <c r="BO153" s="562"/>
      <c r="BP153" s="562"/>
      <c r="BQ153" s="562"/>
      <c r="BR153" s="559"/>
      <c r="BS153" s="559"/>
      <c r="BT153" s="556"/>
      <c r="BU153" s="556"/>
      <c r="BV153" s="556"/>
      <c r="BW153" s="556"/>
      <c r="BX153" s="556"/>
      <c r="BY153" s="564"/>
      <c r="CA153" s="91"/>
    </row>
    <row r="154" spans="1:79" ht="15" customHeight="1">
      <c r="A154" s="90"/>
      <c r="C154" s="565" t="str">
        <f>ORC!A217</f>
        <v>5.1.8.12.6</v>
      </c>
      <c r="D154" s="560"/>
      <c r="E154" s="558">
        <f>ORC!B217</f>
        <v>81102</v>
      </c>
      <c r="F154" s="559"/>
      <c r="G154" s="559"/>
      <c r="H154" s="560"/>
      <c r="I154" s="558" t="str">
        <f>ORC!C217</f>
        <v>GOINFRA (O.C.)</v>
      </c>
      <c r="J154" s="559"/>
      <c r="K154" s="559"/>
      <c r="L154" s="560"/>
      <c r="M154" s="561" t="str">
        <f>ORC!E217</f>
        <v>LUVA SOLDAVEL DIAMETRO 25 mm</v>
      </c>
      <c r="N154" s="562"/>
      <c r="O154" s="562"/>
      <c r="P154" s="562"/>
      <c r="Q154" s="562"/>
      <c r="R154" s="562"/>
      <c r="S154" s="562"/>
      <c r="T154" s="562"/>
      <c r="U154" s="562"/>
      <c r="V154" s="562"/>
      <c r="W154" s="562"/>
      <c r="X154" s="562"/>
      <c r="Y154" s="562"/>
      <c r="Z154" s="562"/>
      <c r="AA154" s="562"/>
      <c r="AB154" s="562"/>
      <c r="AC154" s="562"/>
      <c r="AD154" s="563"/>
      <c r="AE154" s="558" t="str">
        <f>ORC!F217</f>
        <v>UND</v>
      </c>
      <c r="AF154" s="560"/>
      <c r="AG154" s="555">
        <f>ORC!I217</f>
        <v>1</v>
      </c>
      <c r="AH154" s="556"/>
      <c r="AI154" s="557"/>
      <c r="AJ154" s="555" t="str">
        <f>IF(ORC!J217="","",ORC!J217)</f>
        <v/>
      </c>
      <c r="AK154" s="556"/>
      <c r="AL154" s="564"/>
      <c r="AP154" s="565" t="str">
        <f>ORC!A285</f>
        <v>5.1.8.14.27</v>
      </c>
      <c r="AQ154" s="560"/>
      <c r="AR154" s="558">
        <f>ORC!B285</f>
        <v>81827</v>
      </c>
      <c r="AS154" s="559"/>
      <c r="AT154" s="559"/>
      <c r="AU154" s="560"/>
      <c r="AV154" s="558" t="str">
        <f>ORC!C285</f>
        <v>GOINFRA (O.C.)</v>
      </c>
      <c r="AW154" s="559"/>
      <c r="AX154" s="559"/>
      <c r="AY154" s="560"/>
      <c r="AZ154" s="561" t="str">
        <f>ORC!E285</f>
        <v>CAIXA DE AREIA 60X60X80CM (MEDIDAS INTERNAS) FUNDO DE BRITA SEM TAMPA</v>
      </c>
      <c r="BA154" s="562"/>
      <c r="BB154" s="562"/>
      <c r="BC154" s="562"/>
      <c r="BD154" s="562"/>
      <c r="BE154" s="562"/>
      <c r="BF154" s="562"/>
      <c r="BG154" s="562"/>
      <c r="BH154" s="562"/>
      <c r="BI154" s="562"/>
      <c r="BJ154" s="562"/>
      <c r="BK154" s="562"/>
      <c r="BL154" s="562"/>
      <c r="BM154" s="562"/>
      <c r="BN154" s="562"/>
      <c r="BO154" s="562"/>
      <c r="BP154" s="562"/>
      <c r="BQ154" s="563"/>
      <c r="BR154" s="558" t="str">
        <f>ORC!F285</f>
        <v>UND</v>
      </c>
      <c r="BS154" s="560"/>
      <c r="BT154" s="555">
        <f>ORC!I285</f>
        <v>1</v>
      </c>
      <c r="BU154" s="556"/>
      <c r="BV154" s="557"/>
      <c r="BW154" s="555" t="str">
        <f>IF(ORC!J285="","",ORC!J285)</f>
        <v/>
      </c>
      <c r="BX154" s="556"/>
      <c r="BY154" s="564"/>
      <c r="CA154" s="91"/>
    </row>
    <row r="155" spans="1:79" ht="15" customHeight="1">
      <c r="A155" s="90"/>
      <c r="C155" s="565" t="str">
        <f>ORC!A218</f>
        <v>5.1.8.12.7</v>
      </c>
      <c r="D155" s="560"/>
      <c r="E155" s="558">
        <f>ORC!B218</f>
        <v>81003</v>
      </c>
      <c r="F155" s="559"/>
      <c r="G155" s="559"/>
      <c r="H155" s="560"/>
      <c r="I155" s="558" t="str">
        <f>ORC!C218</f>
        <v>GOINFRA (O.C.)</v>
      </c>
      <c r="J155" s="559"/>
      <c r="K155" s="559"/>
      <c r="L155" s="560"/>
      <c r="M155" s="561" t="str">
        <f>ORC!E218</f>
        <v>TUBO SOLDAVEL PVC MARROM DIAM. 25 MM</v>
      </c>
      <c r="N155" s="562"/>
      <c r="O155" s="562"/>
      <c r="P155" s="562"/>
      <c r="Q155" s="562"/>
      <c r="R155" s="562"/>
      <c r="S155" s="562"/>
      <c r="T155" s="562"/>
      <c r="U155" s="562"/>
      <c r="V155" s="562"/>
      <c r="W155" s="562"/>
      <c r="X155" s="562"/>
      <c r="Y155" s="562"/>
      <c r="Z155" s="562"/>
      <c r="AA155" s="562"/>
      <c r="AB155" s="562"/>
      <c r="AC155" s="562"/>
      <c r="AD155" s="563"/>
      <c r="AE155" s="558" t="str">
        <f>ORC!F218</f>
        <v>M</v>
      </c>
      <c r="AF155" s="560"/>
      <c r="AG155" s="555">
        <f>ORC!I218</f>
        <v>3.82</v>
      </c>
      <c r="AH155" s="556"/>
      <c r="AI155" s="557"/>
      <c r="AJ155" s="555" t="str">
        <f>IF(ORC!J218="","",ORC!J218)</f>
        <v/>
      </c>
      <c r="AK155" s="556"/>
      <c r="AL155" s="564"/>
      <c r="AP155" s="565" t="str">
        <f>ORC!A286</f>
        <v>5.1.8.14.28</v>
      </c>
      <c r="AQ155" s="560"/>
      <c r="AR155" s="558">
        <f>ORC!B286</f>
        <v>81733</v>
      </c>
      <c r="AS155" s="559"/>
      <c r="AT155" s="559"/>
      <c r="AU155" s="560"/>
      <c r="AV155" s="558" t="str">
        <f>ORC!C286</f>
        <v>GOINFRA (O.C.)</v>
      </c>
      <c r="AW155" s="559"/>
      <c r="AX155" s="559"/>
      <c r="AY155" s="560"/>
      <c r="AZ155" s="561" t="str">
        <f>ORC!E286</f>
        <v>CURVA 90 GRAUS CURTA DIAM. 100 MM (ESGOTO)</v>
      </c>
      <c r="BA155" s="562"/>
      <c r="BB155" s="562"/>
      <c r="BC155" s="562"/>
      <c r="BD155" s="562"/>
      <c r="BE155" s="562"/>
      <c r="BF155" s="562"/>
      <c r="BG155" s="562"/>
      <c r="BH155" s="562"/>
      <c r="BI155" s="562"/>
      <c r="BJ155" s="562"/>
      <c r="BK155" s="562"/>
      <c r="BL155" s="562"/>
      <c r="BM155" s="562"/>
      <c r="BN155" s="562"/>
      <c r="BO155" s="562"/>
      <c r="BP155" s="562"/>
      <c r="BQ155" s="563"/>
      <c r="BR155" s="558" t="str">
        <f>ORC!F286</f>
        <v>UND</v>
      </c>
      <c r="BS155" s="560"/>
      <c r="BT155" s="555">
        <f>ORC!I286</f>
        <v>1</v>
      </c>
      <c r="BU155" s="556"/>
      <c r="BV155" s="557"/>
      <c r="BW155" s="555" t="str">
        <f>IF(ORC!J286="","",ORC!J286)</f>
        <v/>
      </c>
      <c r="BX155" s="556"/>
      <c r="BY155" s="564"/>
      <c r="CA155" s="91"/>
    </row>
    <row r="156" spans="1:79" ht="15" customHeight="1">
      <c r="A156" s="90"/>
      <c r="C156" s="565"/>
      <c r="D156" s="560"/>
      <c r="E156" s="558"/>
      <c r="F156" s="559"/>
      <c r="G156" s="559"/>
      <c r="H156" s="560"/>
      <c r="I156" s="558"/>
      <c r="J156" s="559"/>
      <c r="K156" s="559"/>
      <c r="L156" s="560"/>
      <c r="M156" s="561" t="str">
        <f>ORC!E219</f>
        <v>Água fria</v>
      </c>
      <c r="N156" s="562"/>
      <c r="O156" s="562"/>
      <c r="P156" s="562"/>
      <c r="Q156" s="562"/>
      <c r="R156" s="562"/>
      <c r="S156" s="562"/>
      <c r="T156" s="562"/>
      <c r="U156" s="562"/>
      <c r="V156" s="562"/>
      <c r="W156" s="562"/>
      <c r="X156" s="562"/>
      <c r="Y156" s="562"/>
      <c r="Z156" s="562"/>
      <c r="AA156" s="562"/>
      <c r="AB156" s="562"/>
      <c r="AC156" s="562"/>
      <c r="AD156" s="562"/>
      <c r="AE156" s="559"/>
      <c r="AF156" s="559"/>
      <c r="AG156" s="556"/>
      <c r="AH156" s="556"/>
      <c r="AI156" s="556"/>
      <c r="AJ156" s="556"/>
      <c r="AK156" s="556"/>
      <c r="AL156" s="564"/>
      <c r="AP156" s="565" t="str">
        <f>ORC!A287</f>
        <v>5.1.8.14.29</v>
      </c>
      <c r="AQ156" s="560"/>
      <c r="AR156" s="558">
        <f>ORC!B287</f>
        <v>82004</v>
      </c>
      <c r="AS156" s="559"/>
      <c r="AT156" s="559"/>
      <c r="AU156" s="560"/>
      <c r="AV156" s="558" t="str">
        <f>ORC!C287</f>
        <v>GOINFRA (O.C.)</v>
      </c>
      <c r="AW156" s="559"/>
      <c r="AX156" s="559"/>
      <c r="AY156" s="560"/>
      <c r="AZ156" s="561" t="str">
        <f>ORC!E287</f>
        <v>LUVA SIMPLES DIAMETRO 100 mm - (ESGOTO)</v>
      </c>
      <c r="BA156" s="562"/>
      <c r="BB156" s="562"/>
      <c r="BC156" s="562"/>
      <c r="BD156" s="562"/>
      <c r="BE156" s="562"/>
      <c r="BF156" s="562"/>
      <c r="BG156" s="562"/>
      <c r="BH156" s="562"/>
      <c r="BI156" s="562"/>
      <c r="BJ156" s="562"/>
      <c r="BK156" s="562"/>
      <c r="BL156" s="562"/>
      <c r="BM156" s="562"/>
      <c r="BN156" s="562"/>
      <c r="BO156" s="562"/>
      <c r="BP156" s="562"/>
      <c r="BQ156" s="563"/>
      <c r="BR156" s="558" t="str">
        <f>ORC!F287</f>
        <v>UND</v>
      </c>
      <c r="BS156" s="560"/>
      <c r="BT156" s="555">
        <f>ORC!I287</f>
        <v>1</v>
      </c>
      <c r="BU156" s="556"/>
      <c r="BV156" s="557"/>
      <c r="BW156" s="555" t="str">
        <f>IF(ORC!J287="","",ORC!J287)</f>
        <v/>
      </c>
      <c r="BX156" s="556"/>
      <c r="BY156" s="564"/>
      <c r="CA156" s="91"/>
    </row>
    <row r="157" spans="1:79" ht="15" customHeight="1">
      <c r="A157" s="90"/>
      <c r="C157" s="565" t="str">
        <f>ORC!A220</f>
        <v>5.1.8.12.8</v>
      </c>
      <c r="D157" s="560"/>
      <c r="E157" s="558">
        <f>ORC!B220</f>
        <v>80660</v>
      </c>
      <c r="F157" s="559"/>
      <c r="G157" s="559"/>
      <c r="H157" s="560"/>
      <c r="I157" s="558" t="str">
        <f>ORC!C220</f>
        <v>GOINFRA (O.C.)</v>
      </c>
      <c r="J157" s="559"/>
      <c r="K157" s="559"/>
      <c r="L157" s="560"/>
      <c r="M157" s="561" t="str">
        <f>ORC!E220</f>
        <v xml:space="preserve">TORNEIRA DE PAREDE PARA PIA OU BEBEDOURO DIÂMETRO DE 1/2" E 3/4" </v>
      </c>
      <c r="N157" s="562"/>
      <c r="O157" s="562"/>
      <c r="P157" s="562"/>
      <c r="Q157" s="562"/>
      <c r="R157" s="562"/>
      <c r="S157" s="562"/>
      <c r="T157" s="562"/>
      <c r="U157" s="562"/>
      <c r="V157" s="562"/>
      <c r="W157" s="562"/>
      <c r="X157" s="562"/>
      <c r="Y157" s="562"/>
      <c r="Z157" s="562"/>
      <c r="AA157" s="562"/>
      <c r="AB157" s="562"/>
      <c r="AC157" s="562"/>
      <c r="AD157" s="563"/>
      <c r="AE157" s="558" t="str">
        <f>ORC!F220</f>
        <v>UND</v>
      </c>
      <c r="AF157" s="560"/>
      <c r="AG157" s="555">
        <f>ORC!I220</f>
        <v>1</v>
      </c>
      <c r="AH157" s="556"/>
      <c r="AI157" s="557"/>
      <c r="AJ157" s="555" t="str">
        <f>IF(ORC!J220="","",ORC!J220)</f>
        <v/>
      </c>
      <c r="AK157" s="556"/>
      <c r="AL157" s="564"/>
      <c r="AP157" s="565" t="str">
        <f>ORC!A288</f>
        <v>5.1.8.14.30</v>
      </c>
      <c r="AQ157" s="560"/>
      <c r="AR157" s="558">
        <f>ORC!B288</f>
        <v>82304</v>
      </c>
      <c r="AS157" s="559"/>
      <c r="AT157" s="559"/>
      <c r="AU157" s="560"/>
      <c r="AV157" s="558" t="str">
        <f>ORC!C288</f>
        <v>GOINFRA (O.C.)</v>
      </c>
      <c r="AW157" s="559"/>
      <c r="AX157" s="559"/>
      <c r="AY157" s="560"/>
      <c r="AZ157" s="561" t="str">
        <f>ORC!E288</f>
        <v>TUBO SOLDAVEL PARA ESGOTO DIAMETRO 100 MM</v>
      </c>
      <c r="BA157" s="562"/>
      <c r="BB157" s="562"/>
      <c r="BC157" s="562"/>
      <c r="BD157" s="562"/>
      <c r="BE157" s="562"/>
      <c r="BF157" s="562"/>
      <c r="BG157" s="562"/>
      <c r="BH157" s="562"/>
      <c r="BI157" s="562"/>
      <c r="BJ157" s="562"/>
      <c r="BK157" s="562"/>
      <c r="BL157" s="562"/>
      <c r="BM157" s="562"/>
      <c r="BN157" s="562"/>
      <c r="BO157" s="562"/>
      <c r="BP157" s="562"/>
      <c r="BQ157" s="563"/>
      <c r="BR157" s="558" t="str">
        <f>ORC!F288</f>
        <v>M</v>
      </c>
      <c r="BS157" s="560"/>
      <c r="BT157" s="555">
        <f>ORC!I288</f>
        <v>1.56</v>
      </c>
      <c r="BU157" s="556"/>
      <c r="BV157" s="557"/>
      <c r="BW157" s="555" t="str">
        <f>IF(ORC!J288="","",ORC!J288)</f>
        <v/>
      </c>
      <c r="BX157" s="556"/>
      <c r="BY157" s="564"/>
      <c r="CA157" s="91"/>
    </row>
    <row r="158" spans="1:79" ht="15" customHeight="1">
      <c r="A158" s="90"/>
      <c r="C158" s="565" t="str">
        <f>ORC!A221</f>
        <v>5.1.8.12.9</v>
      </c>
      <c r="D158" s="560"/>
      <c r="E158" s="558">
        <f>ORC!B221</f>
        <v>80656</v>
      </c>
      <c r="F158" s="559"/>
      <c r="G158" s="559"/>
      <c r="H158" s="560"/>
      <c r="I158" s="558" t="str">
        <f>ORC!C221</f>
        <v>GOINFRA (O.C.)</v>
      </c>
      <c r="J158" s="559"/>
      <c r="K158" s="559"/>
      <c r="L158" s="560"/>
      <c r="M158" s="561" t="str">
        <f>ORC!E221</f>
        <v>TORNEIRA DE MESA PARA PIA DIÂMETRO DE 1/2" - BICA MÓVEL</v>
      </c>
      <c r="N158" s="562"/>
      <c r="O158" s="562"/>
      <c r="P158" s="562"/>
      <c r="Q158" s="562"/>
      <c r="R158" s="562"/>
      <c r="S158" s="562"/>
      <c r="T158" s="562"/>
      <c r="U158" s="562"/>
      <c r="V158" s="562"/>
      <c r="W158" s="562"/>
      <c r="X158" s="562"/>
      <c r="Y158" s="562"/>
      <c r="Z158" s="562"/>
      <c r="AA158" s="562"/>
      <c r="AB158" s="562"/>
      <c r="AC158" s="562"/>
      <c r="AD158" s="563"/>
      <c r="AE158" s="558" t="str">
        <f>ORC!F221</f>
        <v>UND</v>
      </c>
      <c r="AF158" s="560"/>
      <c r="AG158" s="555">
        <f>ORC!I221</f>
        <v>1</v>
      </c>
      <c r="AH158" s="556"/>
      <c r="AI158" s="557"/>
      <c r="AJ158" s="555" t="str">
        <f>IF(ORC!J221="","",ORC!J221)</f>
        <v/>
      </c>
      <c r="AK158" s="556"/>
      <c r="AL158" s="564"/>
      <c r="AP158" s="565"/>
      <c r="AQ158" s="560"/>
      <c r="AR158" s="558"/>
      <c r="AS158" s="559"/>
      <c r="AT158" s="559"/>
      <c r="AU158" s="560"/>
      <c r="AV158" s="558"/>
      <c r="AW158" s="559"/>
      <c r="AX158" s="559"/>
      <c r="AY158" s="560"/>
      <c r="AZ158" s="561" t="str">
        <f>ORC!E289</f>
        <v>Ventilação</v>
      </c>
      <c r="BA158" s="562"/>
      <c r="BB158" s="562"/>
      <c r="BC158" s="562"/>
      <c r="BD158" s="562"/>
      <c r="BE158" s="562"/>
      <c r="BF158" s="562"/>
      <c r="BG158" s="562"/>
      <c r="BH158" s="562"/>
      <c r="BI158" s="562"/>
      <c r="BJ158" s="562"/>
      <c r="BK158" s="562"/>
      <c r="BL158" s="562"/>
      <c r="BM158" s="562"/>
      <c r="BN158" s="562"/>
      <c r="BO158" s="562"/>
      <c r="BP158" s="562"/>
      <c r="BQ158" s="563"/>
      <c r="BR158" s="558">
        <f>ORC!F289</f>
        <v>0</v>
      </c>
      <c r="BS158" s="560"/>
      <c r="BT158" s="555">
        <f>ORC!I289</f>
        <v>0</v>
      </c>
      <c r="BU158" s="556"/>
      <c r="BV158" s="557"/>
      <c r="BW158" s="555" t="str">
        <f>IF(ORC!J289="","",ORC!J289)</f>
        <v/>
      </c>
      <c r="BX158" s="556"/>
      <c r="BY158" s="564"/>
      <c r="CA158" s="91"/>
    </row>
    <row r="159" spans="1:79" ht="15" customHeight="1">
      <c r="A159" s="90"/>
      <c r="C159" s="565" t="str">
        <f>ORC!A222</f>
        <v>5.1.8.12.10</v>
      </c>
      <c r="D159" s="560"/>
      <c r="E159" s="558">
        <f>ORC!B222</f>
        <v>80811</v>
      </c>
      <c r="F159" s="559"/>
      <c r="G159" s="559"/>
      <c r="H159" s="560"/>
      <c r="I159" s="558" t="str">
        <f>ORC!C222</f>
        <v>GOINFRA (O.C.)</v>
      </c>
      <c r="J159" s="559"/>
      <c r="K159" s="559"/>
      <c r="L159" s="560"/>
      <c r="M159" s="561" t="str">
        <f>ORC!E222</f>
        <v>TORNEIRA DE JARDIM COM BICO PARA MANGUEIRA DIÂMETRO DE 1/2" E 3/4"</v>
      </c>
      <c r="N159" s="562"/>
      <c r="O159" s="562"/>
      <c r="P159" s="562"/>
      <c r="Q159" s="562"/>
      <c r="R159" s="562"/>
      <c r="S159" s="562"/>
      <c r="T159" s="562"/>
      <c r="U159" s="562"/>
      <c r="V159" s="562"/>
      <c r="W159" s="562"/>
      <c r="X159" s="562"/>
      <c r="Y159" s="562"/>
      <c r="Z159" s="562"/>
      <c r="AA159" s="562"/>
      <c r="AB159" s="562"/>
      <c r="AC159" s="562"/>
      <c r="AD159" s="563"/>
      <c r="AE159" s="558" t="str">
        <f>ORC!F222</f>
        <v>UND</v>
      </c>
      <c r="AF159" s="560"/>
      <c r="AG159" s="555">
        <f>ORC!I222</f>
        <v>1</v>
      </c>
      <c r="AH159" s="556"/>
      <c r="AI159" s="557"/>
      <c r="AJ159" s="555" t="str">
        <f>IF(ORC!J222="","",ORC!J222)</f>
        <v/>
      </c>
      <c r="AK159" s="556"/>
      <c r="AL159" s="564"/>
      <c r="AP159" s="565" t="str">
        <f>ORC!A290</f>
        <v>5.1.8.14.31</v>
      </c>
      <c r="AQ159" s="560"/>
      <c r="AR159" s="558">
        <f>ORC!B290</f>
        <v>81936</v>
      </c>
      <c r="AS159" s="559"/>
      <c r="AT159" s="559"/>
      <c r="AU159" s="560"/>
      <c r="AV159" s="558" t="str">
        <f>ORC!C290</f>
        <v>GOINFRA (O.C.)</v>
      </c>
      <c r="AW159" s="559"/>
      <c r="AX159" s="559"/>
      <c r="AY159" s="560"/>
      <c r="AZ159" s="561" t="str">
        <f>ORC!E290</f>
        <v>JOELHO 90 GRAUS DIAMETRO 50 MM (ESGOTO)</v>
      </c>
      <c r="BA159" s="562"/>
      <c r="BB159" s="562"/>
      <c r="BC159" s="562"/>
      <c r="BD159" s="562"/>
      <c r="BE159" s="562"/>
      <c r="BF159" s="562"/>
      <c r="BG159" s="562"/>
      <c r="BH159" s="562"/>
      <c r="BI159" s="562"/>
      <c r="BJ159" s="562"/>
      <c r="BK159" s="562"/>
      <c r="BL159" s="562"/>
      <c r="BM159" s="562"/>
      <c r="BN159" s="562"/>
      <c r="BO159" s="562"/>
      <c r="BP159" s="562"/>
      <c r="BQ159" s="563"/>
      <c r="BR159" s="558" t="str">
        <f>ORC!F290</f>
        <v>UND</v>
      </c>
      <c r="BS159" s="560"/>
      <c r="BT159" s="555">
        <f>ORC!I290</f>
        <v>5</v>
      </c>
      <c r="BU159" s="556"/>
      <c r="BV159" s="557"/>
      <c r="BW159" s="555" t="str">
        <f>IF(ORC!J290="","",ORC!J290)</f>
        <v/>
      </c>
      <c r="BX159" s="556"/>
      <c r="BY159" s="564"/>
      <c r="CA159" s="91"/>
    </row>
    <row r="160" spans="1:79" ht="15" customHeight="1">
      <c r="A160" s="90"/>
      <c r="C160" s="565" t="str">
        <f>ORC!A223</f>
        <v>5.1.8.12.11</v>
      </c>
      <c r="D160" s="560"/>
      <c r="E160" s="558">
        <f>ORC!B223</f>
        <v>80656</v>
      </c>
      <c r="F160" s="559"/>
      <c r="G160" s="559"/>
      <c r="H160" s="560"/>
      <c r="I160" s="558" t="str">
        <f>ORC!C223</f>
        <v>GOINFRA (O.C.)</v>
      </c>
      <c r="J160" s="559"/>
      <c r="K160" s="559"/>
      <c r="L160" s="560"/>
      <c r="M160" s="561" t="str">
        <f>ORC!E223</f>
        <v>TORNEIRA DE MESA PARA PIA DIÂMETRO DE 1/2" - BICA MÓVEL</v>
      </c>
      <c r="N160" s="562"/>
      <c r="O160" s="562"/>
      <c r="P160" s="562"/>
      <c r="Q160" s="562"/>
      <c r="R160" s="562"/>
      <c r="S160" s="562"/>
      <c r="T160" s="562"/>
      <c r="U160" s="562"/>
      <c r="V160" s="562"/>
      <c r="W160" s="562"/>
      <c r="X160" s="562"/>
      <c r="Y160" s="562"/>
      <c r="Z160" s="562"/>
      <c r="AA160" s="562"/>
      <c r="AB160" s="562"/>
      <c r="AC160" s="562"/>
      <c r="AD160" s="563"/>
      <c r="AE160" s="558" t="str">
        <f>ORC!F223</f>
        <v>UND</v>
      </c>
      <c r="AF160" s="560"/>
      <c r="AG160" s="555">
        <f>ORC!I223</f>
        <v>1</v>
      </c>
      <c r="AH160" s="556"/>
      <c r="AI160" s="557"/>
      <c r="AJ160" s="555" t="str">
        <f>IF(ORC!J223="","",ORC!J223)</f>
        <v/>
      </c>
      <c r="AK160" s="556"/>
      <c r="AL160" s="564"/>
      <c r="AP160" s="565" t="str">
        <f>ORC!A291</f>
        <v>5.1.8.14.32</v>
      </c>
      <c r="AQ160" s="560"/>
      <c r="AR160" s="558">
        <f>ORC!B291</f>
        <v>82002</v>
      </c>
      <c r="AS160" s="559"/>
      <c r="AT160" s="559"/>
      <c r="AU160" s="560"/>
      <c r="AV160" s="558" t="str">
        <f>ORC!C291</f>
        <v>GOINFRA (O.C.)</v>
      </c>
      <c r="AW160" s="559"/>
      <c r="AX160" s="559"/>
      <c r="AY160" s="560"/>
      <c r="AZ160" s="561" t="str">
        <f>ORC!E291</f>
        <v>LUVA SIMPLES DIAMETRO 50 MM - (ESGOTO)</v>
      </c>
      <c r="BA160" s="562"/>
      <c r="BB160" s="562"/>
      <c r="BC160" s="562"/>
      <c r="BD160" s="562"/>
      <c r="BE160" s="562"/>
      <c r="BF160" s="562"/>
      <c r="BG160" s="562"/>
      <c r="BH160" s="562"/>
      <c r="BI160" s="562"/>
      <c r="BJ160" s="562"/>
      <c r="BK160" s="562"/>
      <c r="BL160" s="562"/>
      <c r="BM160" s="562"/>
      <c r="BN160" s="562"/>
      <c r="BO160" s="562"/>
      <c r="BP160" s="562"/>
      <c r="BQ160" s="563"/>
      <c r="BR160" s="558" t="str">
        <f>ORC!F291</f>
        <v>UND</v>
      </c>
      <c r="BS160" s="560"/>
      <c r="BT160" s="555">
        <f>ORC!I291</f>
        <v>1</v>
      </c>
      <c r="BU160" s="556"/>
      <c r="BV160" s="557"/>
      <c r="BW160" s="555" t="str">
        <f>IF(ORC!J291="","",ORC!J291)</f>
        <v/>
      </c>
      <c r="BX160" s="556"/>
      <c r="BY160" s="564"/>
      <c r="CA160" s="91"/>
    </row>
    <row r="161" spans="1:79" ht="15" customHeight="1">
      <c r="A161" s="90"/>
      <c r="C161" s="565" t="str">
        <f>ORC!A224</f>
        <v>5.1.8.12.12</v>
      </c>
      <c r="D161" s="560"/>
      <c r="E161" s="558">
        <f>ORC!B224</f>
        <v>80570</v>
      </c>
      <c r="F161" s="559"/>
      <c r="G161" s="559"/>
      <c r="H161" s="560"/>
      <c r="I161" s="558" t="str">
        <f>ORC!C224</f>
        <v>GOINFRA (O.C.)</v>
      </c>
      <c r="J161" s="559"/>
      <c r="K161" s="559"/>
      <c r="L161" s="560"/>
      <c r="M161" s="561" t="str">
        <f>ORC!E224</f>
        <v>TORNEIRA DE MESA PARA LAVATÓRIO DIÂMETRO DE 1/2"</v>
      </c>
      <c r="N161" s="562"/>
      <c r="O161" s="562"/>
      <c r="P161" s="562"/>
      <c r="Q161" s="562"/>
      <c r="R161" s="562"/>
      <c r="S161" s="562"/>
      <c r="T161" s="562"/>
      <c r="U161" s="562"/>
      <c r="V161" s="562"/>
      <c r="W161" s="562"/>
      <c r="X161" s="562"/>
      <c r="Y161" s="562"/>
      <c r="Z161" s="562"/>
      <c r="AA161" s="562"/>
      <c r="AB161" s="562"/>
      <c r="AC161" s="562"/>
      <c r="AD161" s="563"/>
      <c r="AE161" s="558" t="str">
        <f>ORC!F224</f>
        <v>UND</v>
      </c>
      <c r="AF161" s="560"/>
      <c r="AG161" s="555">
        <f>ORC!I224</f>
        <v>1</v>
      </c>
      <c r="AH161" s="556"/>
      <c r="AI161" s="557"/>
      <c r="AJ161" s="555" t="str">
        <f>IF(ORC!J224="","",ORC!J224)</f>
        <v/>
      </c>
      <c r="AK161" s="556"/>
      <c r="AL161" s="564"/>
      <c r="AP161" s="565" t="str">
        <f>ORC!A292</f>
        <v>5.1.8.14.33</v>
      </c>
      <c r="AQ161" s="560"/>
      <c r="AR161" s="558">
        <f>ORC!B292</f>
        <v>82302</v>
      </c>
      <c r="AS161" s="559"/>
      <c r="AT161" s="559"/>
      <c r="AU161" s="560"/>
      <c r="AV161" s="558" t="str">
        <f>ORC!C292</f>
        <v>GOINFRA (O.C.)</v>
      </c>
      <c r="AW161" s="559"/>
      <c r="AX161" s="559"/>
      <c r="AY161" s="560"/>
      <c r="AZ161" s="561" t="str">
        <f>ORC!E292</f>
        <v>TUBO SOLDAVEL PARA ESGOTO DIAMETRO 50 MM</v>
      </c>
      <c r="BA161" s="562"/>
      <c r="BB161" s="562"/>
      <c r="BC161" s="562"/>
      <c r="BD161" s="562"/>
      <c r="BE161" s="562"/>
      <c r="BF161" s="562"/>
      <c r="BG161" s="562"/>
      <c r="BH161" s="562"/>
      <c r="BI161" s="562"/>
      <c r="BJ161" s="562"/>
      <c r="BK161" s="562"/>
      <c r="BL161" s="562"/>
      <c r="BM161" s="562"/>
      <c r="BN161" s="562"/>
      <c r="BO161" s="562"/>
      <c r="BP161" s="562"/>
      <c r="BQ161" s="563"/>
      <c r="BR161" s="558" t="str">
        <f>ORC!F292</f>
        <v>M</v>
      </c>
      <c r="BS161" s="560"/>
      <c r="BT161" s="555">
        <f>ORC!I292</f>
        <v>1.68</v>
      </c>
      <c r="BU161" s="556"/>
      <c r="BV161" s="557"/>
      <c r="BW161" s="555" t="str">
        <f>IF(ORC!J292="","",ORC!J292)</f>
        <v/>
      </c>
      <c r="BX161" s="556"/>
      <c r="BY161" s="564"/>
      <c r="CA161" s="91"/>
    </row>
    <row r="162" spans="1:79" ht="15" customHeight="1">
      <c r="A162" s="90"/>
      <c r="C162" s="565" t="str">
        <f>ORC!A225</f>
        <v>5.1.8.12.13</v>
      </c>
      <c r="D162" s="560"/>
      <c r="E162" s="558">
        <f>ORC!B225</f>
        <v>80504</v>
      </c>
      <c r="F162" s="559"/>
      <c r="G162" s="559"/>
      <c r="H162" s="560"/>
      <c r="I162" s="558" t="str">
        <f>ORC!C225</f>
        <v>GOINFRA (O.C.)</v>
      </c>
      <c r="J162" s="559"/>
      <c r="K162" s="559"/>
      <c r="L162" s="560"/>
      <c r="M162" s="561" t="str">
        <f>ORC!E225</f>
        <v>VASO SANITÁRIO COM CAIXA ACOPLADA COM DUPLO ACIONAMENTO (1ª LINHA) - COMPLETO EXCLUSO O ASSENTO</v>
      </c>
      <c r="N162" s="562"/>
      <c r="O162" s="562"/>
      <c r="P162" s="562"/>
      <c r="Q162" s="562"/>
      <c r="R162" s="562"/>
      <c r="S162" s="562"/>
      <c r="T162" s="562"/>
      <c r="U162" s="562"/>
      <c r="V162" s="562"/>
      <c r="W162" s="562"/>
      <c r="X162" s="562"/>
      <c r="Y162" s="562"/>
      <c r="Z162" s="562"/>
      <c r="AA162" s="562"/>
      <c r="AB162" s="562"/>
      <c r="AC162" s="562"/>
      <c r="AD162" s="563"/>
      <c r="AE162" s="558" t="str">
        <f>ORC!F225</f>
        <v>UND</v>
      </c>
      <c r="AF162" s="560"/>
      <c r="AG162" s="555">
        <f>ORC!I225</f>
        <v>1</v>
      </c>
      <c r="AH162" s="556"/>
      <c r="AI162" s="557"/>
      <c r="AJ162" s="555" t="str">
        <f>IF(ORC!J225="","",ORC!J225)</f>
        <v/>
      </c>
      <c r="AK162" s="556"/>
      <c r="AL162" s="564"/>
      <c r="AP162" s="565" t="str">
        <f>ORC!A293</f>
        <v>5.1.8.14.34</v>
      </c>
      <c r="AQ162" s="560"/>
      <c r="AR162" s="558">
        <f>ORC!B293</f>
        <v>82230</v>
      </c>
      <c r="AS162" s="559"/>
      <c r="AT162" s="559"/>
      <c r="AU162" s="560"/>
      <c r="AV162" s="558" t="str">
        <f>ORC!C293</f>
        <v>GOINFRA (O.C.)</v>
      </c>
      <c r="AW162" s="559"/>
      <c r="AX162" s="559"/>
      <c r="AY162" s="560"/>
      <c r="AZ162" s="561" t="str">
        <f>ORC!E293</f>
        <v>TE SANITARIO DIAMETRO 50 X 50 MM (ESGOTO)</v>
      </c>
      <c r="BA162" s="562"/>
      <c r="BB162" s="562"/>
      <c r="BC162" s="562"/>
      <c r="BD162" s="562"/>
      <c r="BE162" s="562"/>
      <c r="BF162" s="562"/>
      <c r="BG162" s="562"/>
      <c r="BH162" s="562"/>
      <c r="BI162" s="562"/>
      <c r="BJ162" s="562"/>
      <c r="BK162" s="562"/>
      <c r="BL162" s="562"/>
      <c r="BM162" s="562"/>
      <c r="BN162" s="562"/>
      <c r="BO162" s="562"/>
      <c r="BP162" s="562"/>
      <c r="BQ162" s="563"/>
      <c r="BR162" s="558" t="str">
        <f>ORC!F293</f>
        <v>UND</v>
      </c>
      <c r="BS162" s="560"/>
      <c r="BT162" s="555">
        <f>ORC!I293</f>
        <v>6</v>
      </c>
      <c r="BU162" s="556"/>
      <c r="BV162" s="557"/>
      <c r="BW162" s="555" t="str">
        <f>IF(ORC!J293="","",ORC!J293)</f>
        <v/>
      </c>
      <c r="BX162" s="556"/>
      <c r="BY162" s="564"/>
      <c r="CA162" s="91"/>
    </row>
    <row r="163" spans="1:79" ht="15" customHeight="1">
      <c r="A163" s="84"/>
      <c r="B163" s="12"/>
      <c r="C163" s="565" t="str">
        <f>ORC!A226</f>
        <v>5.1.8.12.14</v>
      </c>
      <c r="D163" s="560"/>
      <c r="E163" s="558">
        <f>ORC!B226</f>
        <v>80926</v>
      </c>
      <c r="F163" s="559"/>
      <c r="G163" s="559"/>
      <c r="H163" s="560"/>
      <c r="I163" s="558" t="str">
        <f>ORC!C226</f>
        <v>GOINFRA (O.C.)</v>
      </c>
      <c r="J163" s="559"/>
      <c r="K163" s="559"/>
      <c r="L163" s="560"/>
      <c r="M163" s="561" t="str">
        <f>ORC!E226</f>
        <v>REGISTRO DE GAVETA C/CANOPLA DIAMETRO 3/4"</v>
      </c>
      <c r="N163" s="562"/>
      <c r="O163" s="562"/>
      <c r="P163" s="562"/>
      <c r="Q163" s="562"/>
      <c r="R163" s="562"/>
      <c r="S163" s="562"/>
      <c r="T163" s="562"/>
      <c r="U163" s="562"/>
      <c r="V163" s="562"/>
      <c r="W163" s="562"/>
      <c r="X163" s="562"/>
      <c r="Y163" s="562"/>
      <c r="Z163" s="562"/>
      <c r="AA163" s="562"/>
      <c r="AB163" s="562"/>
      <c r="AC163" s="562"/>
      <c r="AD163" s="563"/>
      <c r="AE163" s="558" t="str">
        <f>ORC!F226</f>
        <v>UND</v>
      </c>
      <c r="AF163" s="560"/>
      <c r="AG163" s="555">
        <f>ORC!I226</f>
        <v>2</v>
      </c>
      <c r="AH163" s="556"/>
      <c r="AI163" s="557"/>
      <c r="AJ163" s="555" t="str">
        <f>IF(ORC!J226="","",ORC!J226)</f>
        <v/>
      </c>
      <c r="AK163" s="556"/>
      <c r="AL163" s="564"/>
      <c r="AM163" s="12"/>
      <c r="AN163" s="12"/>
      <c r="AO163" s="12"/>
      <c r="AP163" s="565" t="str">
        <f>ORC!A294</f>
        <v>5.1.8.15</v>
      </c>
      <c r="AQ163" s="560"/>
      <c r="AR163" s="558"/>
      <c r="AS163" s="559"/>
      <c r="AT163" s="559"/>
      <c r="AU163" s="560"/>
      <c r="AV163" s="558"/>
      <c r="AW163" s="559"/>
      <c r="AX163" s="559"/>
      <c r="AY163" s="560"/>
      <c r="AZ163" s="561" t="str">
        <f>ORC!E294</f>
        <v>Instalações de esgoto sanitário - Cobertura</v>
      </c>
      <c r="BA163" s="562"/>
      <c r="BB163" s="562"/>
      <c r="BC163" s="562"/>
      <c r="BD163" s="562"/>
      <c r="BE163" s="562"/>
      <c r="BF163" s="562"/>
      <c r="BG163" s="562"/>
      <c r="BH163" s="562"/>
      <c r="BI163" s="562"/>
      <c r="BJ163" s="562"/>
      <c r="BK163" s="562"/>
      <c r="BL163" s="562"/>
      <c r="BM163" s="562"/>
      <c r="BN163" s="562"/>
      <c r="BO163" s="562"/>
      <c r="BP163" s="562"/>
      <c r="BQ163" s="562"/>
      <c r="BR163" s="559"/>
      <c r="BS163" s="559"/>
      <c r="BT163" s="556"/>
      <c r="BU163" s="556"/>
      <c r="BV163" s="556"/>
      <c r="BW163" s="556"/>
      <c r="BX163" s="556"/>
      <c r="BY163" s="564"/>
      <c r="BZ163" s="95"/>
      <c r="CA163" s="85"/>
    </row>
    <row r="164" spans="1:79" ht="15" customHeight="1">
      <c r="A164" s="84"/>
      <c r="B164" s="12"/>
      <c r="C164" s="565" t="str">
        <f>ORC!A227</f>
        <v>5.1.8.12.15</v>
      </c>
      <c r="D164" s="560"/>
      <c r="E164" s="558">
        <f>ORC!B227</f>
        <v>80555</v>
      </c>
      <c r="F164" s="559"/>
      <c r="G164" s="559"/>
      <c r="H164" s="560"/>
      <c r="I164" s="558" t="str">
        <f>ORC!C227</f>
        <v>GOINFRA (O.C.)</v>
      </c>
      <c r="J164" s="559"/>
      <c r="K164" s="559"/>
      <c r="L164" s="560"/>
      <c r="M164" s="561" t="str">
        <f>ORC!E227</f>
        <v>LIGAÇÃO FLEXÍVEL METÁLICA DIAM.1/2"(ENGATE)</v>
      </c>
      <c r="N164" s="562"/>
      <c r="O164" s="562"/>
      <c r="P164" s="562"/>
      <c r="Q164" s="562"/>
      <c r="R164" s="562"/>
      <c r="S164" s="562"/>
      <c r="T164" s="562"/>
      <c r="U164" s="562"/>
      <c r="V164" s="562"/>
      <c r="W164" s="562"/>
      <c r="X164" s="562"/>
      <c r="Y164" s="562"/>
      <c r="Z164" s="562"/>
      <c r="AA164" s="562"/>
      <c r="AB164" s="562"/>
      <c r="AC164" s="562"/>
      <c r="AD164" s="563"/>
      <c r="AE164" s="558" t="str">
        <f>ORC!F227</f>
        <v>UND</v>
      </c>
      <c r="AF164" s="560"/>
      <c r="AG164" s="555">
        <f>ORC!I227</f>
        <v>1</v>
      </c>
      <c r="AH164" s="556"/>
      <c r="AI164" s="557"/>
      <c r="AJ164" s="555" t="str">
        <f>IF(ORC!J227="","",ORC!J227)</f>
        <v/>
      </c>
      <c r="AK164" s="556"/>
      <c r="AL164" s="564"/>
      <c r="AM164" s="96"/>
      <c r="AN164" s="96"/>
      <c r="AO164" s="96"/>
      <c r="AP164" s="565"/>
      <c r="AQ164" s="560"/>
      <c r="AR164" s="558"/>
      <c r="AS164" s="559"/>
      <c r="AT164" s="559"/>
      <c r="AU164" s="560"/>
      <c r="AV164" s="558"/>
      <c r="AW164" s="559"/>
      <c r="AX164" s="559"/>
      <c r="AY164" s="560"/>
      <c r="AZ164" s="561" t="str">
        <f>ORC!E295</f>
        <v>Pluvial</v>
      </c>
      <c r="BA164" s="562"/>
      <c r="BB164" s="562"/>
      <c r="BC164" s="562"/>
      <c r="BD164" s="562"/>
      <c r="BE164" s="562"/>
      <c r="BF164" s="562"/>
      <c r="BG164" s="562"/>
      <c r="BH164" s="562"/>
      <c r="BI164" s="562"/>
      <c r="BJ164" s="562"/>
      <c r="BK164" s="562"/>
      <c r="BL164" s="562"/>
      <c r="BM164" s="562"/>
      <c r="BN164" s="562"/>
      <c r="BO164" s="562"/>
      <c r="BP164" s="562"/>
      <c r="BQ164" s="562"/>
      <c r="BR164" s="559"/>
      <c r="BS164" s="559"/>
      <c r="BT164" s="556"/>
      <c r="BU164" s="556"/>
      <c r="BV164" s="556"/>
      <c r="BW164" s="556"/>
      <c r="BX164" s="556"/>
      <c r="BY164" s="564"/>
      <c r="BZ164" s="59"/>
      <c r="CA164" s="85"/>
    </row>
    <row r="165" spans="1:79" ht="15" customHeight="1">
      <c r="A165" s="84"/>
      <c r="B165" s="12"/>
      <c r="C165" s="565" t="str">
        <f>ORC!A228</f>
        <v>5.1.8.12.16</v>
      </c>
      <c r="D165" s="560"/>
      <c r="E165" s="558">
        <f>ORC!B228</f>
        <v>80556</v>
      </c>
      <c r="F165" s="559"/>
      <c r="G165" s="559"/>
      <c r="H165" s="560"/>
      <c r="I165" s="558" t="str">
        <f>ORC!C228</f>
        <v>GOINFRA (O.C.)</v>
      </c>
      <c r="J165" s="559"/>
      <c r="K165" s="559"/>
      <c r="L165" s="560"/>
      <c r="M165" s="561" t="str">
        <f>ORC!E228</f>
        <v>LIGAÇÃO FLEXÍVEL PVC DIAM.1/2" (ENGATE)</v>
      </c>
      <c r="N165" s="562"/>
      <c r="O165" s="562"/>
      <c r="P165" s="562"/>
      <c r="Q165" s="562"/>
      <c r="R165" s="562"/>
      <c r="S165" s="562"/>
      <c r="T165" s="562"/>
      <c r="U165" s="562"/>
      <c r="V165" s="562"/>
      <c r="W165" s="562"/>
      <c r="X165" s="562"/>
      <c r="Y165" s="562"/>
      <c r="Z165" s="562"/>
      <c r="AA165" s="562"/>
      <c r="AB165" s="562"/>
      <c r="AC165" s="562"/>
      <c r="AD165" s="563"/>
      <c r="AE165" s="558" t="str">
        <f>ORC!F228</f>
        <v>UND</v>
      </c>
      <c r="AF165" s="560"/>
      <c r="AG165" s="555">
        <f>ORC!I228</f>
        <v>2</v>
      </c>
      <c r="AH165" s="556"/>
      <c r="AI165" s="557"/>
      <c r="AJ165" s="555" t="str">
        <f>IF(ORC!J228="","",ORC!J228)</f>
        <v/>
      </c>
      <c r="AK165" s="556"/>
      <c r="AL165" s="564"/>
      <c r="AM165" s="58"/>
      <c r="AN165" s="58"/>
      <c r="AO165" s="58"/>
      <c r="AP165" s="565" t="str">
        <f>ORC!A296</f>
        <v>5.1.8.15.1</v>
      </c>
      <c r="AQ165" s="560"/>
      <c r="AR165" s="558">
        <f>ORC!B296</f>
        <v>160601</v>
      </c>
      <c r="AS165" s="559"/>
      <c r="AT165" s="559"/>
      <c r="AU165" s="560"/>
      <c r="AV165" s="558" t="str">
        <f>ORC!C296</f>
        <v>GOINFRA (O.C.)</v>
      </c>
      <c r="AW165" s="559"/>
      <c r="AX165" s="559"/>
      <c r="AY165" s="560"/>
      <c r="AZ165" s="561" t="str">
        <f>ORC!E296</f>
        <v>CALHA DE CHAPA GALVANIZADA</v>
      </c>
      <c r="BA165" s="562"/>
      <c r="BB165" s="562"/>
      <c r="BC165" s="562"/>
      <c r="BD165" s="562"/>
      <c r="BE165" s="562"/>
      <c r="BF165" s="562"/>
      <c r="BG165" s="562"/>
      <c r="BH165" s="562"/>
      <c r="BI165" s="562"/>
      <c r="BJ165" s="562"/>
      <c r="BK165" s="562"/>
      <c r="BL165" s="562"/>
      <c r="BM165" s="562"/>
      <c r="BN165" s="562"/>
      <c r="BO165" s="562"/>
      <c r="BP165" s="562"/>
      <c r="BQ165" s="563"/>
      <c r="BR165" s="558" t="str">
        <f>ORC!F296</f>
        <v>M</v>
      </c>
      <c r="BS165" s="560"/>
      <c r="BT165" s="555">
        <f>ORC!I296</f>
        <v>4.93</v>
      </c>
      <c r="BU165" s="556"/>
      <c r="BV165" s="557"/>
      <c r="BW165" s="555" t="str">
        <f>IF(ORC!J296="","",ORC!J296)</f>
        <v/>
      </c>
      <c r="BX165" s="556"/>
      <c r="BY165" s="564"/>
      <c r="BZ165" s="58"/>
      <c r="CA165" s="85"/>
    </row>
    <row r="166" spans="1:79" ht="15" customHeight="1">
      <c r="A166" s="84"/>
      <c r="B166" s="12"/>
      <c r="C166" s="565" t="str">
        <f>ORC!A229</f>
        <v>5.1.8.12.17</v>
      </c>
      <c r="D166" s="560"/>
      <c r="E166" s="558">
        <f>ORC!B229</f>
        <v>81361</v>
      </c>
      <c r="F166" s="559"/>
      <c r="G166" s="559"/>
      <c r="H166" s="560"/>
      <c r="I166" s="558" t="str">
        <f>ORC!C229</f>
        <v>GOINFRA (O.C.)</v>
      </c>
      <c r="J166" s="559"/>
      <c r="K166" s="559"/>
      <c r="L166" s="560"/>
      <c r="M166" s="561" t="str">
        <f>ORC!E229</f>
        <v>JOELHO DE REDUCAO 90 GRAUS SOLDAVEL/ROSCAVEL DIAM. 25X1/2"</v>
      </c>
      <c r="N166" s="562"/>
      <c r="O166" s="562"/>
      <c r="P166" s="562"/>
      <c r="Q166" s="562"/>
      <c r="R166" s="562"/>
      <c r="S166" s="562"/>
      <c r="T166" s="562"/>
      <c r="U166" s="562"/>
      <c r="V166" s="562"/>
      <c r="W166" s="562"/>
      <c r="X166" s="562"/>
      <c r="Y166" s="562"/>
      <c r="Z166" s="562"/>
      <c r="AA166" s="562"/>
      <c r="AB166" s="562"/>
      <c r="AC166" s="562"/>
      <c r="AD166" s="563"/>
      <c r="AE166" s="558" t="str">
        <f>ORC!F229</f>
        <v>UND</v>
      </c>
      <c r="AF166" s="560"/>
      <c r="AG166" s="555">
        <f>ORC!I229</f>
        <v>1</v>
      </c>
      <c r="AH166" s="556"/>
      <c r="AI166" s="557"/>
      <c r="AJ166" s="555" t="str">
        <f>IF(ORC!J229="","",ORC!J229)</f>
        <v/>
      </c>
      <c r="AK166" s="556"/>
      <c r="AL166" s="564"/>
      <c r="AM166" s="58"/>
      <c r="AN166" s="58"/>
      <c r="AO166" s="58"/>
      <c r="AP166" s="565" t="str">
        <f>ORC!A297</f>
        <v>5.1.8.15.2</v>
      </c>
      <c r="AQ166" s="560"/>
      <c r="AR166" s="558">
        <f>ORC!B297</f>
        <v>11708</v>
      </c>
      <c r="AS166" s="559"/>
      <c r="AT166" s="559"/>
      <c r="AU166" s="560"/>
      <c r="AV166" s="558" t="str">
        <f>ORC!C297</f>
        <v>SINAPI</v>
      </c>
      <c r="AW166" s="559"/>
      <c r="AX166" s="559"/>
      <c r="AY166" s="560"/>
      <c r="AZ166" s="561" t="str">
        <f>ORC!E297</f>
        <v xml:space="preserve">RALO FOFO SEMIESFERICO, 100 MM, PARA LAJES/ CALHAS                                                                                                                                                                                                                                                                                                                                                                                                                                                        </v>
      </c>
      <c r="BA166" s="562"/>
      <c r="BB166" s="562"/>
      <c r="BC166" s="562"/>
      <c r="BD166" s="562"/>
      <c r="BE166" s="562"/>
      <c r="BF166" s="562"/>
      <c r="BG166" s="562"/>
      <c r="BH166" s="562"/>
      <c r="BI166" s="562"/>
      <c r="BJ166" s="562"/>
      <c r="BK166" s="562"/>
      <c r="BL166" s="562"/>
      <c r="BM166" s="562"/>
      <c r="BN166" s="562"/>
      <c r="BO166" s="562"/>
      <c r="BP166" s="562"/>
      <c r="BQ166" s="563"/>
      <c r="BR166" s="558" t="str">
        <f>ORC!F297</f>
        <v>UND</v>
      </c>
      <c r="BS166" s="560"/>
      <c r="BT166" s="555">
        <f>ORC!I297</f>
        <v>2</v>
      </c>
      <c r="BU166" s="556"/>
      <c r="BV166" s="557"/>
      <c r="BW166" s="555" t="str">
        <f>IF(ORC!J297="","",ORC!J297)</f>
        <v/>
      </c>
      <c r="BX166" s="556"/>
      <c r="BY166" s="564"/>
      <c r="BZ166" s="58"/>
      <c r="CA166" s="85"/>
    </row>
    <row r="167" spans="1:79" ht="15" customHeight="1">
      <c r="A167" s="84"/>
      <c r="B167" s="12"/>
      <c r="C167" s="565" t="str">
        <f>ORC!A230</f>
        <v>5.1.8.12.18</v>
      </c>
      <c r="D167" s="560"/>
      <c r="E167" s="558">
        <f>ORC!B230</f>
        <v>81066</v>
      </c>
      <c r="F167" s="559"/>
      <c r="G167" s="559"/>
      <c r="H167" s="560"/>
      <c r="I167" s="558" t="str">
        <f>ORC!C230</f>
        <v>GOINFRA (O.C.)</v>
      </c>
      <c r="J167" s="559"/>
      <c r="K167" s="559"/>
      <c r="L167" s="560"/>
      <c r="M167" s="561" t="str">
        <f>ORC!E230</f>
        <v>ADAPTADOR SOLDÁVEL CURTO C/ BOLSA E ROSCA PARA REGISTRO 25X3/4"</v>
      </c>
      <c r="N167" s="562"/>
      <c r="O167" s="562"/>
      <c r="P167" s="562"/>
      <c r="Q167" s="562"/>
      <c r="R167" s="562"/>
      <c r="S167" s="562"/>
      <c r="T167" s="562"/>
      <c r="U167" s="562"/>
      <c r="V167" s="562"/>
      <c r="W167" s="562"/>
      <c r="X167" s="562"/>
      <c r="Y167" s="562"/>
      <c r="Z167" s="562"/>
      <c r="AA167" s="562"/>
      <c r="AB167" s="562"/>
      <c r="AC167" s="562"/>
      <c r="AD167" s="563"/>
      <c r="AE167" s="558" t="str">
        <f>ORC!F230</f>
        <v>UND</v>
      </c>
      <c r="AF167" s="560"/>
      <c r="AG167" s="555">
        <f>ORC!I230</f>
        <v>4</v>
      </c>
      <c r="AH167" s="556"/>
      <c r="AI167" s="557"/>
      <c r="AJ167" s="555" t="str">
        <f>IF(ORC!J230="","",ORC!J230)</f>
        <v/>
      </c>
      <c r="AK167" s="556"/>
      <c r="AL167" s="564"/>
      <c r="AM167" s="58"/>
      <c r="AN167" s="58"/>
      <c r="AO167" s="58"/>
      <c r="AP167" s="565" t="str">
        <f>ORC!A298</f>
        <v>5.1.8.15.3</v>
      </c>
      <c r="AQ167" s="560"/>
      <c r="AR167" s="558">
        <f>ORC!B298</f>
        <v>81733</v>
      </c>
      <c r="AS167" s="559"/>
      <c r="AT167" s="559"/>
      <c r="AU167" s="560"/>
      <c r="AV167" s="558" t="str">
        <f>ORC!C298</f>
        <v>GOINFRA (O.C.)</v>
      </c>
      <c r="AW167" s="559"/>
      <c r="AX167" s="559"/>
      <c r="AY167" s="560"/>
      <c r="AZ167" s="561" t="str">
        <f>ORC!E298</f>
        <v>CURVA 90 GRAUS CURTA DIAM. 100 MM (ESGOTO)</v>
      </c>
      <c r="BA167" s="562"/>
      <c r="BB167" s="562"/>
      <c r="BC167" s="562"/>
      <c r="BD167" s="562"/>
      <c r="BE167" s="562"/>
      <c r="BF167" s="562"/>
      <c r="BG167" s="562"/>
      <c r="BH167" s="562"/>
      <c r="BI167" s="562"/>
      <c r="BJ167" s="562"/>
      <c r="BK167" s="562"/>
      <c r="BL167" s="562"/>
      <c r="BM167" s="562"/>
      <c r="BN167" s="562"/>
      <c r="BO167" s="562"/>
      <c r="BP167" s="562"/>
      <c r="BQ167" s="563"/>
      <c r="BR167" s="558" t="str">
        <f>ORC!F298</f>
        <v>UND</v>
      </c>
      <c r="BS167" s="560"/>
      <c r="BT167" s="555">
        <f>ORC!I298</f>
        <v>1</v>
      </c>
      <c r="BU167" s="556"/>
      <c r="BV167" s="557"/>
      <c r="BW167" s="555" t="str">
        <f>IF(ORC!J298="","",ORC!J298)</f>
        <v/>
      </c>
      <c r="BX167" s="556"/>
      <c r="BY167" s="564"/>
      <c r="BZ167" s="58"/>
      <c r="CA167" s="85"/>
    </row>
    <row r="168" spans="1:79" ht="15" customHeight="1">
      <c r="A168" s="84"/>
      <c r="B168" s="12"/>
      <c r="C168" s="565" t="str">
        <f>ORC!A231</f>
        <v>5.1.8.12.19</v>
      </c>
      <c r="D168" s="560"/>
      <c r="E168" s="558">
        <f>ORC!B231</f>
        <v>81321</v>
      </c>
      <c r="F168" s="559"/>
      <c r="G168" s="559"/>
      <c r="H168" s="560"/>
      <c r="I168" s="558" t="str">
        <f>ORC!C231</f>
        <v>GOINFRA (O.C.)</v>
      </c>
      <c r="J168" s="559"/>
      <c r="K168" s="559"/>
      <c r="L168" s="560"/>
      <c r="M168" s="561" t="str">
        <f>ORC!E231</f>
        <v>JOELHO 90 GRAUS SOLDAVEL DIAMETRO 25 MM</v>
      </c>
      <c r="N168" s="562"/>
      <c r="O168" s="562"/>
      <c r="P168" s="562"/>
      <c r="Q168" s="562"/>
      <c r="R168" s="562"/>
      <c r="S168" s="562"/>
      <c r="T168" s="562"/>
      <c r="U168" s="562"/>
      <c r="V168" s="562"/>
      <c r="W168" s="562"/>
      <c r="X168" s="562"/>
      <c r="Y168" s="562"/>
      <c r="Z168" s="562"/>
      <c r="AA168" s="562"/>
      <c r="AB168" s="562"/>
      <c r="AC168" s="562"/>
      <c r="AD168" s="563"/>
      <c r="AE168" s="558" t="str">
        <f>ORC!F231</f>
        <v>UND</v>
      </c>
      <c r="AF168" s="560"/>
      <c r="AG168" s="555">
        <f>ORC!I231</f>
        <v>3</v>
      </c>
      <c r="AH168" s="556"/>
      <c r="AI168" s="557"/>
      <c r="AJ168" s="555" t="str">
        <f>IF(ORC!J231="","",ORC!J231)</f>
        <v/>
      </c>
      <c r="AK168" s="556"/>
      <c r="AL168" s="564"/>
      <c r="AM168" s="58"/>
      <c r="AN168" s="58"/>
      <c r="AO168" s="58"/>
      <c r="AP168" s="565" t="str">
        <f>ORC!A299</f>
        <v>5.1.8.15.4</v>
      </c>
      <c r="AQ168" s="560"/>
      <c r="AR168" s="558">
        <f>ORC!B299</f>
        <v>81924</v>
      </c>
      <c r="AS168" s="559"/>
      <c r="AT168" s="559"/>
      <c r="AU168" s="560"/>
      <c r="AV168" s="558" t="str">
        <f>ORC!C299</f>
        <v>GOINFRA (O.C.)</v>
      </c>
      <c r="AW168" s="559"/>
      <c r="AX168" s="559"/>
      <c r="AY168" s="560"/>
      <c r="AZ168" s="561" t="str">
        <f>ORC!E299</f>
        <v>JOELHO 45 GRAUS DIAMETRO 100 MM (ESGOTO)</v>
      </c>
      <c r="BA168" s="562"/>
      <c r="BB168" s="562"/>
      <c r="BC168" s="562"/>
      <c r="BD168" s="562"/>
      <c r="BE168" s="562"/>
      <c r="BF168" s="562"/>
      <c r="BG168" s="562"/>
      <c r="BH168" s="562"/>
      <c r="BI168" s="562"/>
      <c r="BJ168" s="562"/>
      <c r="BK168" s="562"/>
      <c r="BL168" s="562"/>
      <c r="BM168" s="562"/>
      <c r="BN168" s="562"/>
      <c r="BO168" s="562"/>
      <c r="BP168" s="562"/>
      <c r="BQ168" s="563"/>
      <c r="BR168" s="558" t="str">
        <f>ORC!F299</f>
        <v>UND</v>
      </c>
      <c r="BS168" s="560"/>
      <c r="BT168" s="555">
        <f>ORC!I299</f>
        <v>1</v>
      </c>
      <c r="BU168" s="556"/>
      <c r="BV168" s="557"/>
      <c r="BW168" s="555" t="str">
        <f>IF(ORC!J299="","",ORC!J299)</f>
        <v/>
      </c>
      <c r="BX168" s="556"/>
      <c r="BY168" s="564"/>
      <c r="BZ168" s="58"/>
      <c r="CA168" s="85"/>
    </row>
    <row r="169" spans="1:79" ht="15" customHeight="1">
      <c r="A169" s="84"/>
      <c r="B169" s="12"/>
      <c r="C169" s="565" t="str">
        <f>ORC!A232</f>
        <v>5.1.8.12.20</v>
      </c>
      <c r="D169" s="560"/>
      <c r="E169" s="558">
        <f>ORC!B232</f>
        <v>81102</v>
      </c>
      <c r="F169" s="559"/>
      <c r="G169" s="559"/>
      <c r="H169" s="560"/>
      <c r="I169" s="558" t="str">
        <f>ORC!C232</f>
        <v>GOINFRA (O.C.)</v>
      </c>
      <c r="J169" s="559"/>
      <c r="K169" s="559"/>
      <c r="L169" s="560"/>
      <c r="M169" s="561" t="str">
        <f>ORC!E232</f>
        <v>LUVA SOLDAVEL DIAMETRO 25 mm</v>
      </c>
      <c r="N169" s="562"/>
      <c r="O169" s="562"/>
      <c r="P169" s="562"/>
      <c r="Q169" s="562"/>
      <c r="R169" s="562"/>
      <c r="S169" s="562"/>
      <c r="T169" s="562"/>
      <c r="U169" s="562"/>
      <c r="V169" s="562"/>
      <c r="W169" s="562"/>
      <c r="X169" s="562"/>
      <c r="Y169" s="562"/>
      <c r="Z169" s="562"/>
      <c r="AA169" s="562"/>
      <c r="AB169" s="562"/>
      <c r="AC169" s="562"/>
      <c r="AD169" s="563"/>
      <c r="AE169" s="558" t="str">
        <f>ORC!F232</f>
        <v>UND</v>
      </c>
      <c r="AF169" s="560"/>
      <c r="AG169" s="555">
        <f>ORC!I232</f>
        <v>2</v>
      </c>
      <c r="AH169" s="556"/>
      <c r="AI169" s="557"/>
      <c r="AJ169" s="555" t="str">
        <f>IF(ORC!J232="","",ORC!J232)</f>
        <v/>
      </c>
      <c r="AK169" s="556"/>
      <c r="AL169" s="564"/>
      <c r="AM169" s="58"/>
      <c r="AN169" s="58"/>
      <c r="AO169" s="58"/>
      <c r="AP169" s="565" t="str">
        <f>ORC!A300</f>
        <v>5.1.8.15.5</v>
      </c>
      <c r="AQ169" s="560"/>
      <c r="AR169" s="558">
        <f>ORC!B300</f>
        <v>89590</v>
      </c>
      <c r="AS169" s="559"/>
      <c r="AT169" s="559"/>
      <c r="AU169" s="560"/>
      <c r="AV169" s="558" t="str">
        <f>ORC!C300</f>
        <v>SINAPI</v>
      </c>
      <c r="AW169" s="559"/>
      <c r="AX169" s="559"/>
      <c r="AY169" s="560"/>
      <c r="AZ169" s="561" t="str">
        <f>ORC!E300</f>
        <v>JOELHO 90 GRAUS, PVC, SERIE R, ÁGUA PLUVIAL, DN 150 MM, JUNTA ELÁSTICA, FORNECIDO E INSTALADO EM CONDUTORES VERTICAIS DE ÁGUAS PLUVIAIS. AF_06/2022</v>
      </c>
      <c r="BA169" s="562"/>
      <c r="BB169" s="562"/>
      <c r="BC169" s="562"/>
      <c r="BD169" s="562"/>
      <c r="BE169" s="562"/>
      <c r="BF169" s="562"/>
      <c r="BG169" s="562"/>
      <c r="BH169" s="562"/>
      <c r="BI169" s="562"/>
      <c r="BJ169" s="562"/>
      <c r="BK169" s="562"/>
      <c r="BL169" s="562"/>
      <c r="BM169" s="562"/>
      <c r="BN169" s="562"/>
      <c r="BO169" s="562"/>
      <c r="BP169" s="562"/>
      <c r="BQ169" s="563"/>
      <c r="BR169" s="558" t="str">
        <f>ORC!F300</f>
        <v>UND</v>
      </c>
      <c r="BS169" s="560"/>
      <c r="BT169" s="555">
        <f>ORC!I300</f>
        <v>2</v>
      </c>
      <c r="BU169" s="556"/>
      <c r="BV169" s="557"/>
      <c r="BW169" s="555" t="str">
        <f>IF(ORC!J300="","",ORC!J300)</f>
        <v/>
      </c>
      <c r="BX169" s="556"/>
      <c r="BY169" s="564"/>
      <c r="BZ169" s="58"/>
      <c r="CA169" s="85"/>
    </row>
    <row r="170" spans="1:79" ht="15" customHeight="1">
      <c r="A170" s="84"/>
      <c r="B170" s="12"/>
      <c r="C170" s="565" t="str">
        <f>ORC!A233</f>
        <v>5.1.8.12.21</v>
      </c>
      <c r="D170" s="560"/>
      <c r="E170" s="558">
        <f>ORC!B233</f>
        <v>81003</v>
      </c>
      <c r="F170" s="559"/>
      <c r="G170" s="559"/>
      <c r="H170" s="560"/>
      <c r="I170" s="558" t="str">
        <f>ORC!C233</f>
        <v>GOINFRA (O.C.)</v>
      </c>
      <c r="J170" s="559"/>
      <c r="K170" s="559"/>
      <c r="L170" s="560"/>
      <c r="M170" s="561" t="str">
        <f>ORC!E233</f>
        <v>TUBO SOLDAVEL PVC MARROM DIAM. 25 MM</v>
      </c>
      <c r="N170" s="562"/>
      <c r="O170" s="562"/>
      <c r="P170" s="562"/>
      <c r="Q170" s="562"/>
      <c r="R170" s="562"/>
      <c r="S170" s="562"/>
      <c r="T170" s="562"/>
      <c r="U170" s="562"/>
      <c r="V170" s="562"/>
      <c r="W170" s="562"/>
      <c r="X170" s="562"/>
      <c r="Y170" s="562"/>
      <c r="Z170" s="562"/>
      <c r="AA170" s="562"/>
      <c r="AB170" s="562"/>
      <c r="AC170" s="562"/>
      <c r="AD170" s="563"/>
      <c r="AE170" s="558" t="str">
        <f>ORC!F233</f>
        <v xml:space="preserve">M     </v>
      </c>
      <c r="AF170" s="560"/>
      <c r="AG170" s="555">
        <f>ORC!I233</f>
        <v>10.24</v>
      </c>
      <c r="AH170" s="556"/>
      <c r="AI170" s="557"/>
      <c r="AJ170" s="555" t="str">
        <f>IF(ORC!J233="","",ORC!J233)</f>
        <v/>
      </c>
      <c r="AK170" s="556"/>
      <c r="AL170" s="564"/>
      <c r="AM170" s="58"/>
      <c r="AN170" s="58"/>
      <c r="AO170" s="58"/>
      <c r="AP170" s="565" t="str">
        <f>ORC!A301</f>
        <v>5.1.8.15.6</v>
      </c>
      <c r="AQ170" s="560"/>
      <c r="AR170" s="558">
        <f>ORC!B301</f>
        <v>81975</v>
      </c>
      <c r="AS170" s="559"/>
      <c r="AT170" s="559"/>
      <c r="AU170" s="560"/>
      <c r="AV170" s="558" t="str">
        <f>ORC!C301</f>
        <v>GOINFRA (O.C.)</v>
      </c>
      <c r="AW170" s="559"/>
      <c r="AX170" s="559"/>
      <c r="AY170" s="560"/>
      <c r="AZ170" s="561" t="str">
        <f>ORC!E301</f>
        <v>JUNCAO SIMPLES DIAM. 100 X 100 MM (ESGOTO)</v>
      </c>
      <c r="BA170" s="562"/>
      <c r="BB170" s="562"/>
      <c r="BC170" s="562"/>
      <c r="BD170" s="562"/>
      <c r="BE170" s="562"/>
      <c r="BF170" s="562"/>
      <c r="BG170" s="562"/>
      <c r="BH170" s="562"/>
      <c r="BI170" s="562"/>
      <c r="BJ170" s="562"/>
      <c r="BK170" s="562"/>
      <c r="BL170" s="562"/>
      <c r="BM170" s="562"/>
      <c r="BN170" s="562"/>
      <c r="BO170" s="562"/>
      <c r="BP170" s="562"/>
      <c r="BQ170" s="563"/>
      <c r="BR170" s="558" t="str">
        <f>ORC!F301</f>
        <v>UND</v>
      </c>
      <c r="BS170" s="560"/>
      <c r="BT170" s="555">
        <f>ORC!I301</f>
        <v>1</v>
      </c>
      <c r="BU170" s="556"/>
      <c r="BV170" s="557"/>
      <c r="BW170" s="555" t="str">
        <f>IF(ORC!J301="","",ORC!J301)</f>
        <v/>
      </c>
      <c r="BX170" s="556"/>
      <c r="BY170" s="564"/>
      <c r="BZ170" s="58"/>
      <c r="CA170" s="85"/>
    </row>
    <row r="171" spans="1:79" ht="15" customHeight="1">
      <c r="A171" s="84"/>
      <c r="B171" s="12"/>
      <c r="C171" s="565" t="str">
        <f>ORC!A234</f>
        <v>5.1.8.12.22</v>
      </c>
      <c r="D171" s="560"/>
      <c r="E171" s="558">
        <f>ORC!B234</f>
        <v>81402</v>
      </c>
      <c r="F171" s="559"/>
      <c r="G171" s="559"/>
      <c r="H171" s="560"/>
      <c r="I171" s="558" t="str">
        <f>ORC!C234</f>
        <v>GOINFRA (O.C.)</v>
      </c>
      <c r="J171" s="559"/>
      <c r="K171" s="559"/>
      <c r="L171" s="560"/>
      <c r="M171" s="561" t="str">
        <f>ORC!E234</f>
        <v>TE 90 GRAUS SOLDAVEL DIAMETRO 25 MM</v>
      </c>
      <c r="N171" s="562"/>
      <c r="O171" s="562"/>
      <c r="P171" s="562"/>
      <c r="Q171" s="562"/>
      <c r="R171" s="562"/>
      <c r="S171" s="562"/>
      <c r="T171" s="562"/>
      <c r="U171" s="562"/>
      <c r="V171" s="562"/>
      <c r="W171" s="562"/>
      <c r="X171" s="562"/>
      <c r="Y171" s="562"/>
      <c r="Z171" s="562"/>
      <c r="AA171" s="562"/>
      <c r="AB171" s="562"/>
      <c r="AC171" s="562"/>
      <c r="AD171" s="563"/>
      <c r="AE171" s="558" t="str">
        <f>ORC!F234</f>
        <v>UND</v>
      </c>
      <c r="AF171" s="560"/>
      <c r="AG171" s="555">
        <f>ORC!I234</f>
        <v>4</v>
      </c>
      <c r="AH171" s="556"/>
      <c r="AI171" s="557"/>
      <c r="AJ171" s="555" t="str">
        <f>IF(ORC!J234="","",ORC!J234)</f>
        <v/>
      </c>
      <c r="AK171" s="556"/>
      <c r="AL171" s="564"/>
      <c r="AM171" s="58"/>
      <c r="AN171" s="58"/>
      <c r="AO171" s="58"/>
      <c r="AP171" s="565" t="str">
        <f>ORC!A302</f>
        <v>5.1.8.15.7</v>
      </c>
      <c r="AQ171" s="560"/>
      <c r="AR171" s="558">
        <f>ORC!B302</f>
        <v>82004</v>
      </c>
      <c r="AS171" s="559"/>
      <c r="AT171" s="559"/>
      <c r="AU171" s="560"/>
      <c r="AV171" s="558" t="str">
        <f>ORC!C302</f>
        <v>GOINFRA (O.C.)</v>
      </c>
      <c r="AW171" s="559"/>
      <c r="AX171" s="559"/>
      <c r="AY171" s="560"/>
      <c r="AZ171" s="561" t="str">
        <f>ORC!E302</f>
        <v>LUVA SIMPLES DIAMETRO 100 mm - (ESGOTO)</v>
      </c>
      <c r="BA171" s="562"/>
      <c r="BB171" s="562"/>
      <c r="BC171" s="562"/>
      <c r="BD171" s="562"/>
      <c r="BE171" s="562"/>
      <c r="BF171" s="562"/>
      <c r="BG171" s="562"/>
      <c r="BH171" s="562"/>
      <c r="BI171" s="562"/>
      <c r="BJ171" s="562"/>
      <c r="BK171" s="562"/>
      <c r="BL171" s="562"/>
      <c r="BM171" s="562"/>
      <c r="BN171" s="562"/>
      <c r="BO171" s="562"/>
      <c r="BP171" s="562"/>
      <c r="BQ171" s="563"/>
      <c r="BR171" s="558" t="str">
        <f>ORC!F302</f>
        <v>UND</v>
      </c>
      <c r="BS171" s="560"/>
      <c r="BT171" s="555">
        <f>ORC!I302</f>
        <v>4</v>
      </c>
      <c r="BU171" s="556"/>
      <c r="BV171" s="557"/>
      <c r="BW171" s="555" t="str">
        <f>IF(ORC!J302="","",ORC!J302)</f>
        <v/>
      </c>
      <c r="BX171" s="556"/>
      <c r="BY171" s="564"/>
      <c r="BZ171" s="58"/>
      <c r="CA171" s="85"/>
    </row>
    <row r="172" spans="1:79" ht="15" customHeight="1" thickBot="1">
      <c r="A172" s="84"/>
      <c r="B172" s="12"/>
      <c r="C172" s="628" t="str">
        <f>ORC!A235</f>
        <v>5.1.8.12.23</v>
      </c>
      <c r="D172" s="610"/>
      <c r="E172" s="608">
        <f>ORC!B235</f>
        <v>81369</v>
      </c>
      <c r="F172" s="609"/>
      <c r="G172" s="609"/>
      <c r="H172" s="610"/>
      <c r="I172" s="608" t="str">
        <f>ORC!C235</f>
        <v>GOINFRA (O.C.)</v>
      </c>
      <c r="J172" s="609"/>
      <c r="K172" s="609"/>
      <c r="L172" s="610"/>
      <c r="M172" s="629" t="str">
        <f>ORC!E235</f>
        <v>JOELHO 90 GRAUS SOLDAVEL COM BUCHA DE LATAO 25 X 3/4"</v>
      </c>
      <c r="N172" s="630"/>
      <c r="O172" s="630"/>
      <c r="P172" s="630"/>
      <c r="Q172" s="630"/>
      <c r="R172" s="630"/>
      <c r="S172" s="630"/>
      <c r="T172" s="630"/>
      <c r="U172" s="630"/>
      <c r="V172" s="630"/>
      <c r="W172" s="630"/>
      <c r="X172" s="630"/>
      <c r="Y172" s="630"/>
      <c r="Z172" s="630"/>
      <c r="AA172" s="630"/>
      <c r="AB172" s="630"/>
      <c r="AC172" s="630"/>
      <c r="AD172" s="631"/>
      <c r="AE172" s="608" t="str">
        <f>ORC!F235</f>
        <v>UND</v>
      </c>
      <c r="AF172" s="610"/>
      <c r="AG172" s="604">
        <f>ORC!I235</f>
        <v>3</v>
      </c>
      <c r="AH172" s="605"/>
      <c r="AI172" s="606"/>
      <c r="AJ172" s="604" t="str">
        <f>IF(ORC!J235="","",ORC!J235)</f>
        <v/>
      </c>
      <c r="AK172" s="605"/>
      <c r="AL172" s="607"/>
      <c r="AM172" s="58"/>
      <c r="AN172" s="58"/>
      <c r="AO172" s="58"/>
      <c r="AP172" s="628" t="str">
        <f>ORC!A303</f>
        <v>5.1.8.15.8</v>
      </c>
      <c r="AQ172" s="610"/>
      <c r="AR172" s="608">
        <f>ORC!B303</f>
        <v>89681</v>
      </c>
      <c r="AS172" s="609"/>
      <c r="AT172" s="609"/>
      <c r="AU172" s="610"/>
      <c r="AV172" s="608" t="str">
        <f>ORC!C303</f>
        <v>SINAPI</v>
      </c>
      <c r="AW172" s="609"/>
      <c r="AX172" s="609"/>
      <c r="AY172" s="610"/>
      <c r="AZ172" s="629" t="str">
        <f>ORC!E303</f>
        <v>REDUÇÃO EXCÊNTRICA, PVC, SERIE R, ÁGUA PLUVIAL, DN 150 X 100 MM, JUNTA ELÁSTICA, FORNECIDO E INSTALADO EM CONDUTORES VERTICAIS DE ÁGUAS PLUVIAIS. AF_06/2022</v>
      </c>
      <c r="BA172" s="630"/>
      <c r="BB172" s="630"/>
      <c r="BC172" s="630"/>
      <c r="BD172" s="630"/>
      <c r="BE172" s="630"/>
      <c r="BF172" s="630"/>
      <c r="BG172" s="630"/>
      <c r="BH172" s="630"/>
      <c r="BI172" s="630"/>
      <c r="BJ172" s="630"/>
      <c r="BK172" s="630"/>
      <c r="BL172" s="630"/>
      <c r="BM172" s="630"/>
      <c r="BN172" s="630"/>
      <c r="BO172" s="630"/>
      <c r="BP172" s="630"/>
      <c r="BQ172" s="631"/>
      <c r="BR172" s="608" t="str">
        <f>ORC!F303</f>
        <v>UND</v>
      </c>
      <c r="BS172" s="610"/>
      <c r="BT172" s="604">
        <f>ORC!I303</f>
        <v>2</v>
      </c>
      <c r="BU172" s="605"/>
      <c r="BV172" s="606"/>
      <c r="BW172" s="604" t="str">
        <f>IF(ORC!J303="","",ORC!J303)</f>
        <v/>
      </c>
      <c r="BX172" s="605"/>
      <c r="BY172" s="607"/>
      <c r="BZ172" s="58"/>
      <c r="CA172" s="85"/>
    </row>
    <row r="173" spans="1:79" ht="15" customHeight="1">
      <c r="A173" s="84"/>
      <c r="B173" s="12"/>
      <c r="AM173" s="58"/>
      <c r="AN173" s="58"/>
      <c r="AO173" s="58"/>
      <c r="BZ173" s="58"/>
      <c r="CA173" s="85"/>
    </row>
    <row r="174" spans="1:79" ht="15" customHeight="1">
      <c r="A174" s="98"/>
      <c r="B174" s="99"/>
      <c r="C174" s="92"/>
      <c r="D174" s="92"/>
      <c r="E174" s="92"/>
      <c r="F174" s="92"/>
      <c r="G174" s="92"/>
      <c r="H174" s="92"/>
      <c r="AM174" s="99"/>
      <c r="AN174" s="99"/>
      <c r="AO174" s="99"/>
      <c r="AP174" s="99"/>
      <c r="AQ174" s="99"/>
      <c r="AR174" s="99"/>
      <c r="AS174" s="99"/>
      <c r="AT174" s="99"/>
      <c r="AU174" s="99"/>
      <c r="AV174" s="99"/>
      <c r="AW174" s="97"/>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100"/>
    </row>
    <row r="175" spans="1:79" customFormat="1" ht="10" customHeight="1">
      <c r="A175" s="122"/>
      <c r="B175" s="123"/>
      <c r="C175" s="124"/>
      <c r="D175" s="124"/>
      <c r="E175" s="124"/>
      <c r="F175" s="124"/>
      <c r="G175" s="124"/>
      <c r="H175" s="124"/>
      <c r="I175" s="124"/>
      <c r="J175" s="124"/>
      <c r="K175" s="124"/>
      <c r="L175" s="124"/>
      <c r="M175" s="125"/>
      <c r="N175" s="566"/>
      <c r="O175" s="567"/>
      <c r="P175" s="568"/>
      <c r="Q175" s="126"/>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8"/>
      <c r="AX175" s="126"/>
      <c r="AY175" s="127"/>
      <c r="AZ175" s="127"/>
      <c r="BA175" s="127"/>
      <c r="BB175" s="127"/>
      <c r="BC175" s="127"/>
      <c r="BD175" s="127"/>
      <c r="BE175" s="127"/>
      <c r="BF175" s="128"/>
      <c r="BG175" s="595" t="s">
        <v>127</v>
      </c>
      <c r="BH175" s="596"/>
      <c r="BI175" s="596"/>
      <c r="BJ175" s="596"/>
      <c r="BK175" s="596"/>
      <c r="BL175" s="596"/>
      <c r="BM175" s="596"/>
      <c r="BN175" s="596"/>
      <c r="BO175" s="596"/>
      <c r="BP175" s="596"/>
      <c r="BQ175" s="596"/>
      <c r="BR175" s="596"/>
      <c r="BS175" s="596"/>
      <c r="BT175" s="596"/>
      <c r="BU175" s="596"/>
      <c r="BV175" s="596"/>
      <c r="BW175" s="596"/>
      <c r="BX175" s="596"/>
      <c r="BY175" s="596"/>
      <c r="BZ175" s="596"/>
      <c r="CA175" s="597"/>
    </row>
    <row r="176" spans="1:79" customFormat="1" ht="10" customHeight="1">
      <c r="A176" s="122"/>
      <c r="B176" s="123"/>
      <c r="C176" s="129"/>
      <c r="D176" s="124"/>
      <c r="E176" s="124"/>
      <c r="F176" s="124"/>
      <c r="G176" s="124"/>
      <c r="H176" s="124"/>
      <c r="I176" s="124"/>
      <c r="J176" s="124"/>
      <c r="K176" s="124"/>
      <c r="L176" s="124"/>
      <c r="M176" s="125"/>
      <c r="N176" s="566"/>
      <c r="O176" s="567"/>
      <c r="P176" s="568"/>
      <c r="Q176" s="130"/>
      <c r="R176" s="131"/>
      <c r="S176" s="131"/>
      <c r="T176" s="131"/>
      <c r="U176" s="131"/>
      <c r="V176" s="131"/>
      <c r="W176" s="131"/>
      <c r="X176" s="131"/>
      <c r="Y176" s="131"/>
      <c r="Z176" s="131"/>
      <c r="AA176" s="131"/>
      <c r="AB176" s="131"/>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2"/>
      <c r="AX176" s="130"/>
      <c r="AY176" s="131"/>
      <c r="AZ176" s="131"/>
      <c r="BA176" s="131"/>
      <c r="BB176" s="131"/>
      <c r="BC176" s="131"/>
      <c r="BD176" s="131"/>
      <c r="BE176" s="131"/>
      <c r="BF176" s="132"/>
      <c r="BG176" s="598"/>
      <c r="BH176" s="599"/>
      <c r="BI176" s="599"/>
      <c r="BJ176" s="599"/>
      <c r="BK176" s="599"/>
      <c r="BL176" s="599"/>
      <c r="BM176" s="599"/>
      <c r="BN176" s="599"/>
      <c r="BO176" s="599"/>
      <c r="BP176" s="599"/>
      <c r="BQ176" s="599"/>
      <c r="BR176" s="599"/>
      <c r="BS176" s="599"/>
      <c r="BT176" s="599"/>
      <c r="BU176" s="599"/>
      <c r="BV176" s="599"/>
      <c r="BW176" s="599"/>
      <c r="BX176" s="599"/>
      <c r="BY176" s="599"/>
      <c r="BZ176" s="599"/>
      <c r="CA176" s="600"/>
    </row>
    <row r="177" spans="1:79" customFormat="1" ht="10" customHeight="1">
      <c r="A177" s="122"/>
      <c r="B177" s="123"/>
      <c r="C177" s="124"/>
      <c r="D177" s="124"/>
      <c r="E177" s="124"/>
      <c r="F177" s="124"/>
      <c r="G177" s="124"/>
      <c r="H177" s="124"/>
      <c r="I177" s="124"/>
      <c r="J177" s="124"/>
      <c r="K177" s="124"/>
      <c r="L177" s="124"/>
      <c r="M177" s="125"/>
      <c r="N177" s="566"/>
      <c r="O177" s="567"/>
      <c r="P177" s="568"/>
      <c r="Q177" s="130"/>
      <c r="R177" s="131"/>
      <c r="S177" s="131"/>
      <c r="T177" s="131"/>
      <c r="U177" s="131"/>
      <c r="V177" s="131"/>
      <c r="W177" s="131"/>
      <c r="X177" s="131"/>
      <c r="Y177" s="131"/>
      <c r="Z177" s="131"/>
      <c r="AA177" s="131"/>
      <c r="AB177" s="131"/>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2"/>
      <c r="AX177" s="130"/>
      <c r="AY177" s="131"/>
      <c r="AZ177" s="131"/>
      <c r="BA177" s="131"/>
      <c r="BB177" s="131"/>
      <c r="BC177" s="131"/>
      <c r="BD177" s="131"/>
      <c r="BE177" s="131"/>
      <c r="BF177" s="132"/>
      <c r="BG177" s="601"/>
      <c r="BH177" s="602"/>
      <c r="BI177" s="602"/>
      <c r="BJ177" s="602"/>
      <c r="BK177" s="602"/>
      <c r="BL177" s="602"/>
      <c r="BM177" s="602"/>
      <c r="BN177" s="602"/>
      <c r="BO177" s="602"/>
      <c r="BP177" s="602"/>
      <c r="BQ177" s="602"/>
      <c r="BR177" s="602"/>
      <c r="BS177" s="602"/>
      <c r="BT177" s="602"/>
      <c r="BU177" s="602"/>
      <c r="BV177" s="602"/>
      <c r="BW177" s="602"/>
      <c r="BX177" s="602"/>
      <c r="BY177" s="602"/>
      <c r="BZ177" s="602"/>
      <c r="CA177" s="603"/>
    </row>
    <row r="178" spans="1:79" customFormat="1" ht="10" customHeight="1">
      <c r="A178" s="122"/>
      <c r="B178" s="123"/>
      <c r="C178" s="124"/>
      <c r="D178" s="124"/>
      <c r="E178" s="124"/>
      <c r="F178" s="124"/>
      <c r="G178" s="124"/>
      <c r="H178" s="124"/>
      <c r="I178" s="124"/>
      <c r="J178" s="124"/>
      <c r="K178" s="124"/>
      <c r="L178" s="124"/>
      <c r="M178" s="125"/>
      <c r="N178" s="566"/>
      <c r="O178" s="567"/>
      <c r="P178" s="568"/>
      <c r="Q178" s="130"/>
      <c r="R178" s="131"/>
      <c r="S178" s="131"/>
      <c r="T178" s="131"/>
      <c r="U178" s="131"/>
      <c r="V178" s="131"/>
      <c r="W178" s="131"/>
      <c r="X178" s="131"/>
      <c r="Y178" s="131"/>
      <c r="Z178" s="131"/>
      <c r="AA178" s="131"/>
      <c r="AB178" s="131"/>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2"/>
      <c r="AX178" s="130"/>
      <c r="AY178" s="131"/>
      <c r="AZ178" s="131"/>
      <c r="BA178" s="131"/>
      <c r="BB178" s="131"/>
      <c r="BC178" s="131"/>
      <c r="BD178" s="131"/>
      <c r="BE178" s="131"/>
      <c r="BF178" s="132"/>
      <c r="BG178" s="569" t="s">
        <v>528</v>
      </c>
      <c r="BH178" s="570"/>
      <c r="BI178" s="570"/>
      <c r="BJ178" s="570"/>
      <c r="BK178" s="570"/>
      <c r="BL178" s="570"/>
      <c r="BM178" s="570"/>
      <c r="BN178" s="570"/>
      <c r="BO178" s="570"/>
      <c r="BP178" s="570"/>
      <c r="BQ178" s="570"/>
      <c r="BR178" s="570"/>
      <c r="BS178" s="570"/>
      <c r="BT178" s="570"/>
      <c r="BU178" s="570"/>
      <c r="BV178" s="570"/>
      <c r="BW178" s="570"/>
      <c r="BX178" s="570"/>
      <c r="BY178" s="570"/>
      <c r="BZ178" s="570"/>
      <c r="CA178" s="571"/>
    </row>
    <row r="179" spans="1:79" customFormat="1" ht="10" customHeight="1">
      <c r="A179" s="122"/>
      <c r="B179" s="123"/>
      <c r="C179" s="124"/>
      <c r="D179" s="124"/>
      <c r="E179" s="124"/>
      <c r="F179" s="124"/>
      <c r="G179" s="124"/>
      <c r="H179" s="124"/>
      <c r="I179" s="124"/>
      <c r="J179" s="124"/>
      <c r="K179" s="124"/>
      <c r="L179" s="124"/>
      <c r="M179" s="125"/>
      <c r="N179" s="566"/>
      <c r="O179" s="567"/>
      <c r="P179" s="568"/>
      <c r="Q179" s="130"/>
      <c r="R179" s="131"/>
      <c r="S179" s="131"/>
      <c r="T179" s="131"/>
      <c r="U179" s="131"/>
      <c r="V179" s="131"/>
      <c r="W179" s="131"/>
      <c r="X179" s="131"/>
      <c r="Y179" s="131"/>
      <c r="Z179" s="131"/>
      <c r="AA179" s="131"/>
      <c r="AB179" s="131"/>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2"/>
      <c r="AX179" s="130"/>
      <c r="AY179" s="131"/>
      <c r="AZ179" s="131"/>
      <c r="BA179" s="131"/>
      <c r="BB179" s="131"/>
      <c r="BC179" s="131"/>
      <c r="BD179" s="131"/>
      <c r="BE179" s="131"/>
      <c r="BF179" s="132"/>
      <c r="BG179" s="572"/>
      <c r="BH179" s="573"/>
      <c r="BI179" s="573"/>
      <c r="BJ179" s="573"/>
      <c r="BK179" s="573"/>
      <c r="BL179" s="573"/>
      <c r="BM179" s="573"/>
      <c r="BN179" s="573"/>
      <c r="BO179" s="573"/>
      <c r="BP179" s="573"/>
      <c r="BQ179" s="573"/>
      <c r="BR179" s="573"/>
      <c r="BS179" s="573"/>
      <c r="BT179" s="573"/>
      <c r="BU179" s="573"/>
      <c r="BV179" s="573"/>
      <c r="BW179" s="573"/>
      <c r="BX179" s="573"/>
      <c r="BY179" s="573"/>
      <c r="BZ179" s="573"/>
      <c r="CA179" s="574"/>
    </row>
    <row r="180" spans="1:79" customFormat="1" ht="10" customHeight="1">
      <c r="A180" s="122"/>
      <c r="B180" s="123"/>
      <c r="C180" s="124"/>
      <c r="D180" s="124"/>
      <c r="E180" s="124"/>
      <c r="F180" s="124"/>
      <c r="G180" s="124"/>
      <c r="H180" s="124"/>
      <c r="I180" s="124"/>
      <c r="J180" s="124"/>
      <c r="K180" s="124"/>
      <c r="L180" s="124"/>
      <c r="M180" s="125"/>
      <c r="N180" s="566"/>
      <c r="O180" s="567"/>
      <c r="P180" s="568"/>
      <c r="Q180" s="130"/>
      <c r="R180" s="131"/>
      <c r="S180" s="131"/>
      <c r="T180" s="131"/>
      <c r="U180" s="131"/>
      <c r="V180" s="131"/>
      <c r="W180" s="131"/>
      <c r="X180" s="131"/>
      <c r="Y180" s="131"/>
      <c r="Z180" s="131"/>
      <c r="AA180" s="131"/>
      <c r="AB180" s="131"/>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2"/>
      <c r="AX180" s="130"/>
      <c r="AY180" s="131"/>
      <c r="AZ180" s="131"/>
      <c r="BA180" s="131"/>
      <c r="BB180" s="131"/>
      <c r="BC180" s="131"/>
      <c r="BD180" s="131"/>
      <c r="BE180" s="131"/>
      <c r="BF180" s="132"/>
      <c r="BG180" s="572"/>
      <c r="BH180" s="573"/>
      <c r="BI180" s="573"/>
      <c r="BJ180" s="573"/>
      <c r="BK180" s="573"/>
      <c r="BL180" s="573"/>
      <c r="BM180" s="573"/>
      <c r="BN180" s="573"/>
      <c r="BO180" s="573"/>
      <c r="BP180" s="573"/>
      <c r="BQ180" s="573"/>
      <c r="BR180" s="573"/>
      <c r="BS180" s="573"/>
      <c r="BT180" s="573"/>
      <c r="BU180" s="573"/>
      <c r="BV180" s="573"/>
      <c r="BW180" s="573"/>
      <c r="BX180" s="573"/>
      <c r="BY180" s="573"/>
      <c r="BZ180" s="573"/>
      <c r="CA180" s="574"/>
    </row>
    <row r="181" spans="1:79" customFormat="1" ht="10" customHeight="1">
      <c r="A181" s="122"/>
      <c r="B181" s="123"/>
      <c r="C181" s="124"/>
      <c r="D181" s="124"/>
      <c r="E181" s="124"/>
      <c r="F181" s="124"/>
      <c r="G181" s="124"/>
      <c r="H181" s="124"/>
      <c r="I181" s="124"/>
      <c r="J181" s="124"/>
      <c r="K181" s="124"/>
      <c r="L181" s="124"/>
      <c r="M181" s="125"/>
      <c r="N181" s="566"/>
      <c r="O181" s="567"/>
      <c r="P181" s="568"/>
      <c r="Q181" s="130"/>
      <c r="R181" s="131"/>
      <c r="S181" s="131"/>
      <c r="T181" s="131"/>
      <c r="U181" s="131"/>
      <c r="V181" s="131"/>
      <c r="W181" s="131"/>
      <c r="X181" s="131"/>
      <c r="Y181" s="131"/>
      <c r="Z181" s="131"/>
      <c r="AA181" s="131"/>
      <c r="AB181" s="131"/>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2"/>
      <c r="AX181" s="130"/>
      <c r="AY181" s="131"/>
      <c r="AZ181" s="131"/>
      <c r="BA181" s="131"/>
      <c r="BB181" s="131"/>
      <c r="BC181" s="131"/>
      <c r="BD181" s="131"/>
      <c r="BE181" s="131"/>
      <c r="BF181" s="132"/>
      <c r="BG181" s="572"/>
      <c r="BH181" s="573"/>
      <c r="BI181" s="573"/>
      <c r="BJ181" s="573"/>
      <c r="BK181" s="573"/>
      <c r="BL181" s="573"/>
      <c r="BM181" s="573"/>
      <c r="BN181" s="573"/>
      <c r="BO181" s="573"/>
      <c r="BP181" s="573"/>
      <c r="BQ181" s="573"/>
      <c r="BR181" s="573"/>
      <c r="BS181" s="573"/>
      <c r="BT181" s="573"/>
      <c r="BU181" s="573"/>
      <c r="BV181" s="573"/>
      <c r="BW181" s="573"/>
      <c r="BX181" s="573"/>
      <c r="BY181" s="573"/>
      <c r="BZ181" s="573"/>
      <c r="CA181" s="574"/>
    </row>
    <row r="182" spans="1:79" customFormat="1" ht="10" customHeight="1">
      <c r="A182" s="122"/>
      <c r="B182" s="123"/>
      <c r="C182" s="124"/>
      <c r="D182" s="124"/>
      <c r="E182" s="124"/>
      <c r="F182" s="124"/>
      <c r="G182" s="124"/>
      <c r="H182" s="124"/>
      <c r="I182" s="124"/>
      <c r="J182" s="124"/>
      <c r="K182" s="124"/>
      <c r="L182" s="124"/>
      <c r="M182" s="125"/>
      <c r="N182" s="566"/>
      <c r="O182" s="567"/>
      <c r="P182" s="568"/>
      <c r="Q182" s="130"/>
      <c r="R182" s="131"/>
      <c r="S182" s="131"/>
      <c r="T182" s="131"/>
      <c r="U182" s="131"/>
      <c r="V182" s="131"/>
      <c r="W182" s="131"/>
      <c r="X182" s="131"/>
      <c r="Y182" s="131"/>
      <c r="Z182" s="131"/>
      <c r="AA182" s="131"/>
      <c r="AB182" s="131"/>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2"/>
      <c r="AX182" s="130"/>
      <c r="AY182" s="131"/>
      <c r="AZ182" s="131"/>
      <c r="BA182" s="131"/>
      <c r="BB182" s="131"/>
      <c r="BC182" s="131"/>
      <c r="BD182" s="131"/>
      <c r="BE182" s="131"/>
      <c r="BF182" s="132"/>
      <c r="BG182" s="575"/>
      <c r="BH182" s="576"/>
      <c r="BI182" s="576"/>
      <c r="BJ182" s="576"/>
      <c r="BK182" s="576"/>
      <c r="BL182" s="576"/>
      <c r="BM182" s="576"/>
      <c r="BN182" s="576"/>
      <c r="BO182" s="576"/>
      <c r="BP182" s="576"/>
      <c r="BQ182" s="576"/>
      <c r="BR182" s="576"/>
      <c r="BS182" s="576"/>
      <c r="BT182" s="576"/>
      <c r="BU182" s="576"/>
      <c r="BV182" s="576"/>
      <c r="BW182" s="576"/>
      <c r="BX182" s="576"/>
      <c r="BY182" s="576"/>
      <c r="BZ182" s="576"/>
      <c r="CA182" s="577"/>
    </row>
    <row r="183" spans="1:79" customFormat="1" ht="10" customHeight="1">
      <c r="A183" s="133"/>
      <c r="B183" s="134"/>
      <c r="C183" s="124"/>
      <c r="D183" s="135"/>
      <c r="E183" s="135"/>
      <c r="F183" s="135"/>
      <c r="G183" s="135"/>
      <c r="H183" s="135"/>
      <c r="I183" s="135"/>
      <c r="J183" s="135"/>
      <c r="K183" s="135"/>
      <c r="L183" s="135"/>
      <c r="M183" s="136"/>
      <c r="N183" s="616"/>
      <c r="O183" s="617"/>
      <c r="P183" s="618"/>
      <c r="Q183" s="130"/>
      <c r="R183" s="131"/>
      <c r="S183" s="131"/>
      <c r="T183" s="131"/>
      <c r="U183" s="131"/>
      <c r="V183" s="131"/>
      <c r="W183" s="131"/>
      <c r="X183" s="131"/>
      <c r="Y183" s="131"/>
      <c r="Z183" s="131"/>
      <c r="AA183" s="131"/>
      <c r="AB183" s="131"/>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2"/>
      <c r="AX183" s="130"/>
      <c r="AY183" s="131"/>
      <c r="AZ183" s="131"/>
      <c r="BA183" s="131"/>
      <c r="BB183" s="131"/>
      <c r="BC183" s="131"/>
      <c r="BD183" s="131"/>
      <c r="BE183" s="131"/>
      <c r="BF183" s="132"/>
      <c r="BG183" s="137" t="s">
        <v>524</v>
      </c>
      <c r="BH183" s="138"/>
      <c r="BI183" s="138"/>
      <c r="BJ183" s="138"/>
      <c r="BK183" s="138"/>
      <c r="BL183" s="138"/>
      <c r="BM183" s="138"/>
      <c r="BN183" s="138"/>
      <c r="BO183" s="138"/>
      <c r="BP183" s="138"/>
      <c r="BQ183" s="138"/>
      <c r="BR183" s="138"/>
      <c r="BS183" s="138"/>
      <c r="BT183" s="138"/>
      <c r="BU183" s="138"/>
      <c r="BV183" s="138"/>
      <c r="BW183" s="138"/>
      <c r="BX183" s="138"/>
      <c r="BY183" s="138"/>
      <c r="BZ183" s="138"/>
      <c r="CA183" s="139"/>
    </row>
    <row r="184" spans="1:79" customFormat="1" ht="10" customHeight="1">
      <c r="A184" s="133">
        <v>0</v>
      </c>
      <c r="B184" s="134" t="s">
        <v>128</v>
      </c>
      <c r="C184" s="124"/>
      <c r="D184" s="135"/>
      <c r="E184" s="135"/>
      <c r="F184" s="135"/>
      <c r="G184" s="135"/>
      <c r="H184" s="135"/>
      <c r="I184" s="135"/>
      <c r="J184" s="135"/>
      <c r="K184" s="135"/>
      <c r="L184" s="135"/>
      <c r="M184" s="136"/>
      <c r="N184" s="616">
        <v>45316</v>
      </c>
      <c r="O184" s="617"/>
      <c r="P184" s="618"/>
      <c r="Q184" s="130"/>
      <c r="R184" s="131"/>
      <c r="S184" s="131"/>
      <c r="T184" s="131"/>
      <c r="U184" s="131"/>
      <c r="V184" s="131"/>
      <c r="W184" s="131"/>
      <c r="X184" s="131"/>
      <c r="Y184" s="131"/>
      <c r="Z184" s="131"/>
      <c r="AA184" s="131"/>
      <c r="AB184" s="131"/>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2"/>
      <c r="AX184" s="130"/>
      <c r="AY184" s="131"/>
      <c r="AZ184" s="131"/>
      <c r="BA184" s="131"/>
      <c r="BB184" s="131"/>
      <c r="BC184" s="131"/>
      <c r="BD184" s="131"/>
      <c r="BE184" s="131"/>
      <c r="BF184" s="132"/>
      <c r="BG184" s="140"/>
      <c r="BH184" s="141"/>
      <c r="BI184" s="141"/>
      <c r="BJ184" s="141"/>
      <c r="BK184" s="141"/>
      <c r="BL184" s="141"/>
      <c r="BM184" s="141"/>
      <c r="BN184" s="141"/>
      <c r="BO184" s="141"/>
      <c r="BP184" s="141"/>
      <c r="BQ184" s="141"/>
      <c r="BR184" s="141"/>
      <c r="BS184" s="141"/>
      <c r="BT184" s="141"/>
      <c r="BU184" s="141"/>
      <c r="BV184" s="141"/>
      <c r="BW184" s="141"/>
      <c r="BX184" s="141"/>
      <c r="BY184" s="141"/>
      <c r="BZ184" s="141"/>
      <c r="CA184" s="142"/>
    </row>
    <row r="185" spans="1:79" customFormat="1" ht="10" customHeight="1">
      <c r="A185" s="122" t="s">
        <v>129</v>
      </c>
      <c r="B185" s="123" t="s">
        <v>5</v>
      </c>
      <c r="C185" s="124"/>
      <c r="D185" s="124"/>
      <c r="E185" s="124"/>
      <c r="F185" s="124"/>
      <c r="G185" s="124"/>
      <c r="H185" s="124"/>
      <c r="I185" s="124"/>
      <c r="J185" s="124"/>
      <c r="K185" s="124"/>
      <c r="L185" s="124"/>
      <c r="M185" s="125"/>
      <c r="N185" s="566" t="s">
        <v>126</v>
      </c>
      <c r="O185" s="567"/>
      <c r="P185" s="568"/>
      <c r="Q185" s="130"/>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2"/>
      <c r="AX185" s="130"/>
      <c r="AY185" s="131"/>
      <c r="AZ185" s="131"/>
      <c r="BA185" s="131"/>
      <c r="BB185" s="131"/>
      <c r="BC185" s="131"/>
      <c r="BD185" s="131"/>
      <c r="BE185" s="131"/>
      <c r="BF185" s="132"/>
      <c r="BG185" s="578" t="s">
        <v>130</v>
      </c>
      <c r="BH185" s="579"/>
      <c r="BI185" s="579"/>
      <c r="BJ185" s="579"/>
      <c r="BK185" s="579"/>
      <c r="BL185" s="579"/>
      <c r="BM185" s="579"/>
      <c r="BN185" s="579"/>
      <c r="BO185" s="579"/>
      <c r="BP185" s="579"/>
      <c r="BQ185" s="580"/>
      <c r="BR185" s="584" t="s">
        <v>131</v>
      </c>
      <c r="BS185" s="579"/>
      <c r="BT185" s="579"/>
      <c r="BU185" s="579"/>
      <c r="BV185" s="580"/>
      <c r="BW185" s="586" t="s">
        <v>529</v>
      </c>
      <c r="BX185" s="587"/>
      <c r="BY185" s="587"/>
      <c r="BZ185" s="587"/>
      <c r="CA185" s="588"/>
    </row>
    <row r="186" spans="1:79" customFormat="1" ht="10" customHeight="1">
      <c r="A186" s="592" t="s">
        <v>132</v>
      </c>
      <c r="B186" s="593"/>
      <c r="C186" s="593"/>
      <c r="D186" s="593"/>
      <c r="E186" s="593"/>
      <c r="F186" s="593"/>
      <c r="G186" s="593"/>
      <c r="H186" s="593"/>
      <c r="I186" s="593"/>
      <c r="J186" s="593"/>
      <c r="K186" s="593"/>
      <c r="L186" s="593"/>
      <c r="M186" s="593"/>
      <c r="N186" s="593"/>
      <c r="O186" s="593"/>
      <c r="P186" s="594"/>
      <c r="Q186" s="143"/>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4"/>
      <c r="AN186" s="144"/>
      <c r="AO186" s="144"/>
      <c r="AP186" s="144"/>
      <c r="AQ186" s="144"/>
      <c r="AR186" s="144"/>
      <c r="AS186" s="144"/>
      <c r="AT186" s="144"/>
      <c r="AU186" s="144"/>
      <c r="AV186" s="144"/>
      <c r="AW186" s="145"/>
      <c r="AX186" s="143"/>
      <c r="AY186" s="144"/>
      <c r="AZ186" s="144"/>
      <c r="BA186" s="144"/>
      <c r="BB186" s="144"/>
      <c r="BC186" s="144"/>
      <c r="BD186" s="144"/>
      <c r="BE186" s="144"/>
      <c r="BF186" s="145"/>
      <c r="BG186" s="581"/>
      <c r="BH186" s="582"/>
      <c r="BI186" s="582"/>
      <c r="BJ186" s="582"/>
      <c r="BK186" s="582"/>
      <c r="BL186" s="582"/>
      <c r="BM186" s="582"/>
      <c r="BN186" s="582"/>
      <c r="BO186" s="582"/>
      <c r="BP186" s="582"/>
      <c r="BQ186" s="583"/>
      <c r="BR186" s="585"/>
      <c r="BS186" s="582"/>
      <c r="BT186" s="582"/>
      <c r="BU186" s="582"/>
      <c r="BV186" s="583"/>
      <c r="BW186" s="589"/>
      <c r="BX186" s="590"/>
      <c r="BY186" s="590"/>
      <c r="BZ186" s="590"/>
      <c r="CA186" s="591"/>
    </row>
    <row r="187" spans="1:79" ht="15" customHeight="1" thickBot="1">
      <c r="A187" s="77"/>
      <c r="B187" s="78"/>
      <c r="C187" s="78"/>
      <c r="D187" s="78"/>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78"/>
      <c r="AH187" s="78"/>
      <c r="AI187" s="78"/>
      <c r="AJ187" s="78"/>
      <c r="AK187" s="78"/>
      <c r="AL187" s="78"/>
      <c r="AM187" s="78"/>
      <c r="AN187" s="78"/>
      <c r="AO187" s="78"/>
      <c r="AP187" s="78"/>
      <c r="AQ187" s="78"/>
      <c r="AR187" s="78"/>
      <c r="AS187" s="78"/>
      <c r="AT187" s="78"/>
      <c r="AU187" s="78"/>
      <c r="AV187" s="78"/>
      <c r="AW187" s="79"/>
      <c r="AX187" s="78"/>
      <c r="AY187" s="78"/>
      <c r="AZ187" s="78"/>
      <c r="BA187" s="78"/>
      <c r="BB187" s="78"/>
      <c r="BC187" s="78"/>
      <c r="BD187" s="78"/>
      <c r="BE187" s="78"/>
      <c r="BF187" s="78"/>
      <c r="BG187" s="78"/>
      <c r="BH187" s="78"/>
      <c r="BI187" s="78"/>
      <c r="BJ187" s="78"/>
      <c r="BK187" s="78"/>
      <c r="BL187" s="78"/>
      <c r="BM187" s="78"/>
      <c r="BN187" s="78"/>
      <c r="BO187" s="78"/>
      <c r="BP187" s="78"/>
      <c r="BQ187" s="78"/>
      <c r="BR187" s="78"/>
      <c r="BS187" s="78"/>
      <c r="BT187" s="78"/>
      <c r="BU187" s="78"/>
      <c r="BV187" s="78"/>
      <c r="BW187" s="78"/>
      <c r="BX187" s="78"/>
      <c r="BY187" s="78"/>
      <c r="BZ187" s="78"/>
      <c r="CA187" s="80"/>
    </row>
    <row r="188" spans="1:79" ht="15" customHeight="1">
      <c r="A188" s="81"/>
      <c r="B188" s="82"/>
      <c r="C188" s="529" t="s">
        <v>1</v>
      </c>
      <c r="D188" s="531"/>
      <c r="E188" s="531" t="s">
        <v>2</v>
      </c>
      <c r="F188" s="531"/>
      <c r="G188" s="531"/>
      <c r="H188" s="531"/>
      <c r="I188" s="531" t="s">
        <v>3</v>
      </c>
      <c r="J188" s="531"/>
      <c r="K188" s="531"/>
      <c r="L188" s="531"/>
      <c r="M188" s="621" t="s">
        <v>5</v>
      </c>
      <c r="N188" s="622"/>
      <c r="O188" s="622"/>
      <c r="P188" s="622"/>
      <c r="Q188" s="622"/>
      <c r="R188" s="622"/>
      <c r="S188" s="622"/>
      <c r="T188" s="622"/>
      <c r="U188" s="622"/>
      <c r="V188" s="622"/>
      <c r="W188" s="622"/>
      <c r="X188" s="622"/>
      <c r="Y188" s="622"/>
      <c r="Z188" s="622"/>
      <c r="AA188" s="622"/>
      <c r="AB188" s="622"/>
      <c r="AC188" s="622"/>
      <c r="AD188" s="623"/>
      <c r="AE188" s="531" t="s">
        <v>6</v>
      </c>
      <c r="AF188" s="531"/>
      <c r="AG188" s="531" t="s">
        <v>7</v>
      </c>
      <c r="AH188" s="531"/>
      <c r="AI188" s="531"/>
      <c r="AJ188" s="531" t="s">
        <v>8</v>
      </c>
      <c r="AK188" s="531"/>
      <c r="AL188" s="532"/>
      <c r="AM188" s="82"/>
      <c r="AN188" s="82"/>
      <c r="AO188" s="82"/>
      <c r="AP188" s="529" t="s">
        <v>1</v>
      </c>
      <c r="AQ188" s="531"/>
      <c r="AR188" s="531" t="s">
        <v>2</v>
      </c>
      <c r="AS188" s="531"/>
      <c r="AT188" s="531"/>
      <c r="AU188" s="531"/>
      <c r="AV188" s="531" t="s">
        <v>3</v>
      </c>
      <c r="AW188" s="531"/>
      <c r="AX188" s="531"/>
      <c r="AY188" s="531"/>
      <c r="AZ188" s="621" t="s">
        <v>5</v>
      </c>
      <c r="BA188" s="622"/>
      <c r="BB188" s="622"/>
      <c r="BC188" s="622"/>
      <c r="BD188" s="622"/>
      <c r="BE188" s="622"/>
      <c r="BF188" s="622"/>
      <c r="BG188" s="622"/>
      <c r="BH188" s="622"/>
      <c r="BI188" s="622"/>
      <c r="BJ188" s="622"/>
      <c r="BK188" s="622"/>
      <c r="BL188" s="622"/>
      <c r="BM188" s="622"/>
      <c r="BN188" s="622"/>
      <c r="BO188" s="622"/>
      <c r="BP188" s="622"/>
      <c r="BQ188" s="623"/>
      <c r="BR188" s="531" t="s">
        <v>6</v>
      </c>
      <c r="BS188" s="531"/>
      <c r="BT188" s="531" t="s">
        <v>7</v>
      </c>
      <c r="BU188" s="531"/>
      <c r="BV188" s="531"/>
      <c r="BW188" s="531" t="s">
        <v>8</v>
      </c>
      <c r="BX188" s="531"/>
      <c r="BY188" s="532"/>
      <c r="BZ188" s="82"/>
      <c r="CA188" s="83"/>
    </row>
    <row r="189" spans="1:79" ht="15" customHeight="1">
      <c r="A189" s="81"/>
      <c r="B189" s="82"/>
      <c r="C189" s="619"/>
      <c r="D189" s="620"/>
      <c r="E189" s="620"/>
      <c r="F189" s="620"/>
      <c r="G189" s="620"/>
      <c r="H189" s="620"/>
      <c r="I189" s="620"/>
      <c r="J189" s="620"/>
      <c r="K189" s="620"/>
      <c r="L189" s="620"/>
      <c r="M189" s="624"/>
      <c r="N189" s="625"/>
      <c r="O189" s="625"/>
      <c r="P189" s="625"/>
      <c r="Q189" s="625"/>
      <c r="R189" s="625"/>
      <c r="S189" s="625"/>
      <c r="T189" s="625"/>
      <c r="U189" s="625"/>
      <c r="V189" s="625"/>
      <c r="W189" s="625"/>
      <c r="X189" s="625"/>
      <c r="Y189" s="625"/>
      <c r="Z189" s="625"/>
      <c r="AA189" s="625"/>
      <c r="AB189" s="625"/>
      <c r="AC189" s="625"/>
      <c r="AD189" s="626"/>
      <c r="AE189" s="620"/>
      <c r="AF189" s="620"/>
      <c r="AG189" s="620"/>
      <c r="AH189" s="620"/>
      <c r="AI189" s="620"/>
      <c r="AJ189" s="620"/>
      <c r="AK189" s="620"/>
      <c r="AL189" s="627"/>
      <c r="AM189" s="82"/>
      <c r="AN189" s="82"/>
      <c r="AO189" s="82"/>
      <c r="AP189" s="619"/>
      <c r="AQ189" s="620"/>
      <c r="AR189" s="620"/>
      <c r="AS189" s="620"/>
      <c r="AT189" s="620"/>
      <c r="AU189" s="620"/>
      <c r="AV189" s="620"/>
      <c r="AW189" s="620"/>
      <c r="AX189" s="620"/>
      <c r="AY189" s="620"/>
      <c r="AZ189" s="624"/>
      <c r="BA189" s="625"/>
      <c r="BB189" s="625"/>
      <c r="BC189" s="625"/>
      <c r="BD189" s="625"/>
      <c r="BE189" s="625"/>
      <c r="BF189" s="625"/>
      <c r="BG189" s="625"/>
      <c r="BH189" s="625"/>
      <c r="BI189" s="625"/>
      <c r="BJ189" s="625"/>
      <c r="BK189" s="625"/>
      <c r="BL189" s="625"/>
      <c r="BM189" s="625"/>
      <c r="BN189" s="625"/>
      <c r="BO189" s="625"/>
      <c r="BP189" s="625"/>
      <c r="BQ189" s="626"/>
      <c r="BR189" s="620"/>
      <c r="BS189" s="620"/>
      <c r="BT189" s="620"/>
      <c r="BU189" s="620"/>
      <c r="BV189" s="620"/>
      <c r="BW189" s="620"/>
      <c r="BX189" s="620"/>
      <c r="BY189" s="627"/>
      <c r="BZ189" s="82"/>
      <c r="CA189" s="83"/>
    </row>
    <row r="190" spans="1:79" ht="15" customHeight="1">
      <c r="A190" s="84"/>
      <c r="B190" s="12"/>
      <c r="C190" s="565" t="str">
        <f>ORC!A304</f>
        <v>5.1.8.15.9</v>
      </c>
      <c r="D190" s="560"/>
      <c r="E190" s="558">
        <f>ORC!B304</f>
        <v>82304</v>
      </c>
      <c r="F190" s="559"/>
      <c r="G190" s="559"/>
      <c r="H190" s="560"/>
      <c r="I190" s="558" t="str">
        <f>ORC!C304</f>
        <v>GOINFRA (O.C.)</v>
      </c>
      <c r="J190" s="559"/>
      <c r="K190" s="559"/>
      <c r="L190" s="560"/>
      <c r="M190" s="561" t="str">
        <f>ORC!E304</f>
        <v>TUBO SOLDAVEL PARA ESGOTO DIAMETRO 100 MM</v>
      </c>
      <c r="N190" s="562"/>
      <c r="O190" s="562"/>
      <c r="P190" s="562"/>
      <c r="Q190" s="562"/>
      <c r="R190" s="562"/>
      <c r="S190" s="562"/>
      <c r="T190" s="562"/>
      <c r="U190" s="562"/>
      <c r="V190" s="562"/>
      <c r="W190" s="562"/>
      <c r="X190" s="562"/>
      <c r="Y190" s="562"/>
      <c r="Z190" s="562"/>
      <c r="AA190" s="562"/>
      <c r="AB190" s="562"/>
      <c r="AC190" s="562"/>
      <c r="AD190" s="563"/>
      <c r="AE190" s="558" t="str">
        <f>ORC!F304</f>
        <v>M</v>
      </c>
      <c r="AF190" s="560"/>
      <c r="AG190" s="555">
        <f>ORC!I304</f>
        <v>5.5</v>
      </c>
      <c r="AH190" s="556"/>
      <c r="AI190" s="557"/>
      <c r="AJ190" s="555" t="str">
        <f>IF(ORC!J304="","",ORC!J304)</f>
        <v/>
      </c>
      <c r="AK190" s="556"/>
      <c r="AL190" s="564"/>
      <c r="AM190" s="12"/>
      <c r="AN190" s="12"/>
      <c r="AO190" s="12"/>
      <c r="AP190" s="565" t="str">
        <f>ORC!A406</f>
        <v>5.5.2</v>
      </c>
      <c r="AQ190" s="560"/>
      <c r="AR190" s="558"/>
      <c r="AS190" s="559"/>
      <c r="AT190" s="559"/>
      <c r="AU190" s="559"/>
      <c r="AV190" s="559"/>
      <c r="AW190" s="559"/>
      <c r="AX190" s="559"/>
      <c r="AY190" s="560"/>
      <c r="AZ190" s="561" t="str">
        <f>ORC!E406</f>
        <v>PAISAGISMO</v>
      </c>
      <c r="BA190" s="562"/>
      <c r="BB190" s="562"/>
      <c r="BC190" s="562"/>
      <c r="BD190" s="562"/>
      <c r="BE190" s="562"/>
      <c r="BF190" s="562"/>
      <c r="BG190" s="562"/>
      <c r="BH190" s="562"/>
      <c r="BI190" s="562"/>
      <c r="BJ190" s="562"/>
      <c r="BK190" s="562"/>
      <c r="BL190" s="562"/>
      <c r="BM190" s="562"/>
      <c r="BN190" s="562"/>
      <c r="BO190" s="562"/>
      <c r="BP190" s="562"/>
      <c r="BQ190" s="562"/>
      <c r="BR190" s="559"/>
      <c r="BS190" s="559"/>
      <c r="BT190" s="556"/>
      <c r="BU190" s="556"/>
      <c r="BV190" s="556"/>
      <c r="BW190" s="556"/>
      <c r="BX190" s="556"/>
      <c r="BY190" s="564"/>
      <c r="BZ190" s="12"/>
      <c r="CA190" s="85"/>
    </row>
    <row r="191" spans="1:79" ht="15" customHeight="1">
      <c r="A191" s="86"/>
      <c r="C191" s="565"/>
      <c r="D191" s="560"/>
      <c r="E191" s="558"/>
      <c r="F191" s="559"/>
      <c r="G191" s="559"/>
      <c r="H191" s="560"/>
      <c r="I191" s="558"/>
      <c r="J191" s="559"/>
      <c r="K191" s="559"/>
      <c r="L191" s="560"/>
      <c r="M191" s="561" t="str">
        <f>ORC!E305</f>
        <v>Ventilação</v>
      </c>
      <c r="N191" s="562"/>
      <c r="O191" s="562"/>
      <c r="P191" s="562"/>
      <c r="Q191" s="562"/>
      <c r="R191" s="562"/>
      <c r="S191" s="562"/>
      <c r="T191" s="562"/>
      <c r="U191" s="562"/>
      <c r="V191" s="562"/>
      <c r="W191" s="562"/>
      <c r="X191" s="562"/>
      <c r="Y191" s="562"/>
      <c r="Z191" s="562"/>
      <c r="AA191" s="562"/>
      <c r="AB191" s="562"/>
      <c r="AC191" s="562"/>
      <c r="AD191" s="562"/>
      <c r="AE191" s="559"/>
      <c r="AF191" s="559"/>
      <c r="AG191" s="556"/>
      <c r="AH191" s="556"/>
      <c r="AI191" s="556"/>
      <c r="AJ191" s="556"/>
      <c r="AK191" s="556"/>
      <c r="AL191" s="564"/>
      <c r="AP191" s="565" t="str">
        <f>ORC!A407</f>
        <v>5.5.2.1</v>
      </c>
      <c r="AQ191" s="560"/>
      <c r="AR191" s="558">
        <f>ORC!B407</f>
        <v>270210</v>
      </c>
      <c r="AS191" s="559"/>
      <c r="AT191" s="559"/>
      <c r="AU191" s="560"/>
      <c r="AV191" s="558" t="str">
        <f>ORC!C407</f>
        <v>GOINFRA (O.C.)</v>
      </c>
      <c r="AW191" s="559"/>
      <c r="AX191" s="559"/>
      <c r="AY191" s="560"/>
      <c r="AZ191" s="561" t="str">
        <f>ORC!E407</f>
        <v>PLANTIO GRAMA ESMERALDA PLACA C/ M.O. IRRIG., ADUBO,TERRA VEGETAL (O.C.) A&lt;11.000,00M2</v>
      </c>
      <c r="BA191" s="562"/>
      <c r="BB191" s="562"/>
      <c r="BC191" s="562"/>
      <c r="BD191" s="562"/>
      <c r="BE191" s="562"/>
      <c r="BF191" s="562"/>
      <c r="BG191" s="562"/>
      <c r="BH191" s="562"/>
      <c r="BI191" s="562"/>
      <c r="BJ191" s="562"/>
      <c r="BK191" s="562"/>
      <c r="BL191" s="562"/>
      <c r="BM191" s="562"/>
      <c r="BN191" s="562"/>
      <c r="BO191" s="562"/>
      <c r="BP191" s="562"/>
      <c r="BQ191" s="563"/>
      <c r="BR191" s="558" t="str">
        <f>ORC!F407</f>
        <v>M²</v>
      </c>
      <c r="BS191" s="560"/>
      <c r="BT191" s="555">
        <f>ORC!I407</f>
        <v>4.6100000000000003</v>
      </c>
      <c r="BU191" s="556"/>
      <c r="BV191" s="557"/>
      <c r="BW191" s="555" t="str">
        <f>IF(ORC!J407="","",ORC!J407)</f>
        <v/>
      </c>
      <c r="BX191" s="556"/>
      <c r="BY191" s="564"/>
      <c r="BZ191" s="87"/>
      <c r="CA191" s="88"/>
    </row>
    <row r="192" spans="1:79" ht="15" customHeight="1">
      <c r="A192" s="84"/>
      <c r="C192" s="565" t="str">
        <f>ORC!A306</f>
        <v>5.1.8.15.10</v>
      </c>
      <c r="D192" s="560"/>
      <c r="E192" s="558">
        <f>ORC!B306</f>
        <v>81885</v>
      </c>
      <c r="F192" s="559"/>
      <c r="G192" s="559"/>
      <c r="H192" s="560"/>
      <c r="I192" s="558" t="str">
        <f>ORC!C306</f>
        <v>GOINFRA (O.C.)</v>
      </c>
      <c r="J192" s="559"/>
      <c r="K192" s="559"/>
      <c r="L192" s="560"/>
      <c r="M192" s="561" t="str">
        <f>ORC!E306</f>
        <v>TERMINAL DE VENTILACAO DIAMETRO 50 MM (ESGOTO)</v>
      </c>
      <c r="N192" s="562"/>
      <c r="O192" s="562"/>
      <c r="P192" s="562"/>
      <c r="Q192" s="562"/>
      <c r="R192" s="562"/>
      <c r="S192" s="562"/>
      <c r="T192" s="562"/>
      <c r="U192" s="562"/>
      <c r="V192" s="562"/>
      <c r="W192" s="562"/>
      <c r="X192" s="562"/>
      <c r="Y192" s="562"/>
      <c r="Z192" s="562"/>
      <c r="AA192" s="562"/>
      <c r="AB192" s="562"/>
      <c r="AC192" s="562"/>
      <c r="AD192" s="563"/>
      <c r="AE192" s="558" t="str">
        <f>ORC!F306</f>
        <v>UND</v>
      </c>
      <c r="AF192" s="560"/>
      <c r="AG192" s="555">
        <f>ORC!I306</f>
        <v>2</v>
      </c>
      <c r="AH192" s="556"/>
      <c r="AI192" s="557"/>
      <c r="AJ192" s="555" t="str">
        <f>IF(ORC!J306="","",ORC!J306)</f>
        <v/>
      </c>
      <c r="AK192" s="556"/>
      <c r="AL192" s="564"/>
      <c r="AP192" s="565" t="str">
        <f>ORC!A408</f>
        <v>5.5.2.2</v>
      </c>
      <c r="AQ192" s="560"/>
      <c r="AR192" s="558">
        <f>ORC!B408</f>
        <v>98510</v>
      </c>
      <c r="AS192" s="559"/>
      <c r="AT192" s="559"/>
      <c r="AU192" s="560"/>
      <c r="AV192" s="558" t="str">
        <f>ORC!C408</f>
        <v>SINAPI</v>
      </c>
      <c r="AW192" s="559"/>
      <c r="AX192" s="559"/>
      <c r="AY192" s="560"/>
      <c r="AZ192" s="561" t="str">
        <f>ORC!E408</f>
        <v>PLANTIO DE ÁRVORE ORNAMENTAL COM ALTURA DE MUDA MENOR OU IGUAL A 2,00 M. AF_05/2018</v>
      </c>
      <c r="BA192" s="562"/>
      <c r="BB192" s="562"/>
      <c r="BC192" s="562"/>
      <c r="BD192" s="562"/>
      <c r="BE192" s="562"/>
      <c r="BF192" s="562"/>
      <c r="BG192" s="562"/>
      <c r="BH192" s="562"/>
      <c r="BI192" s="562"/>
      <c r="BJ192" s="562"/>
      <c r="BK192" s="562"/>
      <c r="BL192" s="562"/>
      <c r="BM192" s="562"/>
      <c r="BN192" s="562"/>
      <c r="BO192" s="562"/>
      <c r="BP192" s="562"/>
      <c r="BQ192" s="563"/>
      <c r="BR192" s="558" t="str">
        <f>ORC!F408</f>
        <v>UND</v>
      </c>
      <c r="BS192" s="560"/>
      <c r="BT192" s="555">
        <f>ORC!I408</f>
        <v>4</v>
      </c>
      <c r="BU192" s="556"/>
      <c r="BV192" s="557"/>
      <c r="BW192" s="555" t="str">
        <f>IF(ORC!J408="","",ORC!J408)</f>
        <v/>
      </c>
      <c r="BX192" s="556"/>
      <c r="BY192" s="564"/>
      <c r="BZ192" s="12"/>
      <c r="CA192" s="89"/>
    </row>
    <row r="193" spans="1:79" ht="15" customHeight="1">
      <c r="A193" s="84"/>
      <c r="C193" s="565" t="str">
        <f>ORC!A307</f>
        <v>5.1.8.15.11</v>
      </c>
      <c r="D193" s="560"/>
      <c r="E193" s="558">
        <f>ORC!B307</f>
        <v>82302</v>
      </c>
      <c r="F193" s="559"/>
      <c r="G193" s="559"/>
      <c r="H193" s="560"/>
      <c r="I193" s="558" t="str">
        <f>ORC!C307</f>
        <v>GOINFRA (O.C.)</v>
      </c>
      <c r="J193" s="559"/>
      <c r="K193" s="559"/>
      <c r="L193" s="560"/>
      <c r="M193" s="561" t="str">
        <f>ORC!E307</f>
        <v>TUBO SOLDAVEL PARA ESGOTO DIAMETRO 50 MM</v>
      </c>
      <c r="N193" s="562"/>
      <c r="O193" s="562"/>
      <c r="P193" s="562"/>
      <c r="Q193" s="562"/>
      <c r="R193" s="562"/>
      <c r="S193" s="562"/>
      <c r="T193" s="562"/>
      <c r="U193" s="562"/>
      <c r="V193" s="562"/>
      <c r="W193" s="562"/>
      <c r="X193" s="562"/>
      <c r="Y193" s="562"/>
      <c r="Z193" s="562"/>
      <c r="AA193" s="562"/>
      <c r="AB193" s="562"/>
      <c r="AC193" s="562"/>
      <c r="AD193" s="563"/>
      <c r="AE193" s="558" t="str">
        <f>ORC!F307</f>
        <v>M</v>
      </c>
      <c r="AF193" s="560"/>
      <c r="AG193" s="555">
        <f>ORC!I307</f>
        <v>6.84</v>
      </c>
      <c r="AH193" s="556"/>
      <c r="AI193" s="557"/>
      <c r="AJ193" s="555" t="str">
        <f>IF(ORC!J307="","",ORC!J307)</f>
        <v/>
      </c>
      <c r="AK193" s="556"/>
      <c r="AL193" s="564"/>
      <c r="AP193" s="565" t="str">
        <f>ORC!A409</f>
        <v>5.5.2.3</v>
      </c>
      <c r="AQ193" s="560"/>
      <c r="AR193" s="558">
        <f>ORC!B409</f>
        <v>98520</v>
      </c>
      <c r="AS193" s="559"/>
      <c r="AT193" s="559"/>
      <c r="AU193" s="560"/>
      <c r="AV193" s="558" t="str">
        <f>ORC!C409</f>
        <v>SINAPI</v>
      </c>
      <c r="AW193" s="559"/>
      <c r="AX193" s="559"/>
      <c r="AY193" s="560"/>
      <c r="AZ193" s="561" t="str">
        <f>ORC!E409</f>
        <v>APLICAÇÃO DE ADUBO EM SOLO. AF_05/2018</v>
      </c>
      <c r="BA193" s="562"/>
      <c r="BB193" s="562"/>
      <c r="BC193" s="562"/>
      <c r="BD193" s="562"/>
      <c r="BE193" s="562"/>
      <c r="BF193" s="562"/>
      <c r="BG193" s="562"/>
      <c r="BH193" s="562"/>
      <c r="BI193" s="562"/>
      <c r="BJ193" s="562"/>
      <c r="BK193" s="562"/>
      <c r="BL193" s="562"/>
      <c r="BM193" s="562"/>
      <c r="BN193" s="562"/>
      <c r="BO193" s="562"/>
      <c r="BP193" s="562"/>
      <c r="BQ193" s="563"/>
      <c r="BR193" s="558" t="str">
        <f>ORC!F409</f>
        <v>M²</v>
      </c>
      <c r="BS193" s="560"/>
      <c r="BT193" s="555">
        <f>ORC!I409</f>
        <v>1.9599999999999997</v>
      </c>
      <c r="BU193" s="556"/>
      <c r="BV193" s="557"/>
      <c r="BW193" s="555" t="str">
        <f>IF(ORC!J409="","",ORC!J409)</f>
        <v/>
      </c>
      <c r="BX193" s="556"/>
      <c r="BY193" s="564"/>
      <c r="BZ193" s="12"/>
      <c r="CA193" s="85"/>
    </row>
    <row r="194" spans="1:79" ht="15" customHeight="1">
      <c r="A194" s="84"/>
      <c r="C194" s="565" t="str">
        <f>ORC!A308</f>
        <v>5.1.8.16</v>
      </c>
      <c r="D194" s="560"/>
      <c r="E194" s="558"/>
      <c r="F194" s="559"/>
      <c r="G194" s="559"/>
      <c r="H194" s="560"/>
      <c r="I194" s="558"/>
      <c r="J194" s="559"/>
      <c r="K194" s="559"/>
      <c r="L194" s="560"/>
      <c r="M194" s="561" t="str">
        <f>ORC!E308</f>
        <v>Instalações elétricas</v>
      </c>
      <c r="N194" s="562"/>
      <c r="O194" s="562"/>
      <c r="P194" s="562"/>
      <c r="Q194" s="562"/>
      <c r="R194" s="562"/>
      <c r="S194" s="562"/>
      <c r="T194" s="562"/>
      <c r="U194" s="562"/>
      <c r="V194" s="562"/>
      <c r="W194" s="562"/>
      <c r="X194" s="562"/>
      <c r="Y194" s="562"/>
      <c r="Z194" s="562"/>
      <c r="AA194" s="562"/>
      <c r="AB194" s="562"/>
      <c r="AC194" s="562"/>
      <c r="AD194" s="562"/>
      <c r="AE194" s="559"/>
      <c r="AF194" s="559"/>
      <c r="AG194" s="556"/>
      <c r="AH194" s="556"/>
      <c r="AI194" s="556"/>
      <c r="AJ194" s="556"/>
      <c r="AK194" s="556"/>
      <c r="AL194" s="564"/>
      <c r="AP194" s="565" t="str">
        <f>ORC!A410</f>
        <v>5.5.3</v>
      </c>
      <c r="AQ194" s="560"/>
      <c r="AR194" s="558"/>
      <c r="AS194" s="559"/>
      <c r="AT194" s="559"/>
      <c r="AU194" s="559"/>
      <c r="AV194" s="559"/>
      <c r="AW194" s="559"/>
      <c r="AX194" s="559"/>
      <c r="AY194" s="560"/>
      <c r="AZ194" s="561" t="str">
        <f>ORC!E410</f>
        <v>MOBILIÁRIO</v>
      </c>
      <c r="BA194" s="562"/>
      <c r="BB194" s="562"/>
      <c r="BC194" s="562"/>
      <c r="BD194" s="562"/>
      <c r="BE194" s="562"/>
      <c r="BF194" s="562"/>
      <c r="BG194" s="562"/>
      <c r="BH194" s="562"/>
      <c r="BI194" s="562"/>
      <c r="BJ194" s="562"/>
      <c r="BK194" s="562"/>
      <c r="BL194" s="562"/>
      <c r="BM194" s="562"/>
      <c r="BN194" s="562"/>
      <c r="BO194" s="562"/>
      <c r="BP194" s="562"/>
      <c r="BQ194" s="562"/>
      <c r="BR194" s="559">
        <f>ORC!F410</f>
        <v>0</v>
      </c>
      <c r="BS194" s="559"/>
      <c r="BT194" s="556">
        <f>ORC!I410</f>
        <v>0</v>
      </c>
      <c r="BU194" s="556"/>
      <c r="BV194" s="556"/>
      <c r="BW194" s="556" t="str">
        <f>IF(ORC!J410="","",ORC!J410)</f>
        <v/>
      </c>
      <c r="BX194" s="556"/>
      <c r="BY194" s="564"/>
      <c r="BZ194" s="12"/>
      <c r="CA194" s="85"/>
    </row>
    <row r="195" spans="1:79" ht="15" customHeight="1">
      <c r="A195" s="84"/>
      <c r="B195" s="12"/>
      <c r="C195" s="565" t="str">
        <f>ORC!A309</f>
        <v>5.1.8.16.1</v>
      </c>
      <c r="D195" s="560"/>
      <c r="E195" s="558">
        <f>ORC!B309</f>
        <v>71184</v>
      </c>
      <c r="F195" s="559"/>
      <c r="G195" s="559"/>
      <c r="H195" s="560"/>
      <c r="I195" s="558" t="str">
        <f>ORC!C309</f>
        <v>GOINFRA (O.C.)</v>
      </c>
      <c r="J195" s="559"/>
      <c r="K195" s="559"/>
      <c r="L195" s="560"/>
      <c r="M195" s="561" t="str">
        <f>ORC!E309</f>
        <v>DISPOSITIVO DE PROTEÇÃO CONTRA SURTOS (D.P.S.) 275V DE 8 A 40KA</v>
      </c>
      <c r="N195" s="562"/>
      <c r="O195" s="562"/>
      <c r="P195" s="562"/>
      <c r="Q195" s="562"/>
      <c r="R195" s="562"/>
      <c r="S195" s="562"/>
      <c r="T195" s="562"/>
      <c r="U195" s="562"/>
      <c r="V195" s="562"/>
      <c r="W195" s="562"/>
      <c r="X195" s="562"/>
      <c r="Y195" s="562"/>
      <c r="Z195" s="562"/>
      <c r="AA195" s="562"/>
      <c r="AB195" s="562"/>
      <c r="AC195" s="562"/>
      <c r="AD195" s="563"/>
      <c r="AE195" s="558" t="str">
        <f>ORC!F309</f>
        <v>UND</v>
      </c>
      <c r="AF195" s="560"/>
      <c r="AG195" s="555">
        <f>ORC!I309</f>
        <v>1</v>
      </c>
      <c r="AH195" s="556"/>
      <c r="AI195" s="557"/>
      <c r="AJ195" s="555" t="str">
        <f>IF(ORC!J309="","",ORC!J309)</f>
        <v/>
      </c>
      <c r="AK195" s="556"/>
      <c r="AL195" s="564"/>
      <c r="AP195" s="565" t="str">
        <f>ORC!A411</f>
        <v>5.5.3.1</v>
      </c>
      <c r="AQ195" s="560"/>
      <c r="AR195" s="558">
        <f>ORC!B411</f>
        <v>251511</v>
      </c>
      <c r="AS195" s="559"/>
      <c r="AT195" s="559"/>
      <c r="AU195" s="560"/>
      <c r="AV195" s="558" t="str">
        <f>ORC!C411</f>
        <v>SEDOP (10/2023)</v>
      </c>
      <c r="AW195" s="559"/>
      <c r="AX195" s="559"/>
      <c r="AY195" s="560"/>
      <c r="AZ195" s="561" t="str">
        <f>ORC!E411</f>
        <v>LIXEIRA EM MADEIRA COM ESTRUTURA TUBULAR EM AÇO</v>
      </c>
      <c r="BA195" s="562"/>
      <c r="BB195" s="562"/>
      <c r="BC195" s="562"/>
      <c r="BD195" s="562"/>
      <c r="BE195" s="562"/>
      <c r="BF195" s="562"/>
      <c r="BG195" s="562"/>
      <c r="BH195" s="562"/>
      <c r="BI195" s="562"/>
      <c r="BJ195" s="562"/>
      <c r="BK195" s="562"/>
      <c r="BL195" s="562"/>
      <c r="BM195" s="562"/>
      <c r="BN195" s="562"/>
      <c r="BO195" s="562"/>
      <c r="BP195" s="562"/>
      <c r="BQ195" s="563"/>
      <c r="BR195" s="558" t="str">
        <f>ORC!F411</f>
        <v>UND</v>
      </c>
      <c r="BS195" s="560"/>
      <c r="BT195" s="555">
        <f>ORC!I411</f>
        <v>2</v>
      </c>
      <c r="BU195" s="556"/>
      <c r="BV195" s="557"/>
      <c r="BW195" s="555" t="str">
        <f>IF(ORC!J411="","",ORC!J411)</f>
        <v/>
      </c>
      <c r="BX195" s="556"/>
      <c r="BY195" s="564"/>
      <c r="BZ195" s="12"/>
      <c r="CA195" s="85"/>
    </row>
    <row r="196" spans="1:79" ht="15" customHeight="1">
      <c r="A196" s="84"/>
      <c r="B196" s="12"/>
      <c r="C196" s="565" t="str">
        <f>ORC!A310</f>
        <v>5.1.8.16.2</v>
      </c>
      <c r="D196" s="560"/>
      <c r="E196" s="558">
        <f>ORC!B310</f>
        <v>71171</v>
      </c>
      <c r="F196" s="559"/>
      <c r="G196" s="559"/>
      <c r="H196" s="560"/>
      <c r="I196" s="558" t="str">
        <f>ORC!C310</f>
        <v>GOINFRA (O.C.)</v>
      </c>
      <c r="J196" s="559"/>
      <c r="K196" s="559"/>
      <c r="L196" s="560"/>
      <c r="M196" s="561" t="str">
        <f>ORC!E310</f>
        <v>DISJUNTOR MONOPOLAR DE 10 A 32-A</v>
      </c>
      <c r="N196" s="562"/>
      <c r="O196" s="562"/>
      <c r="P196" s="562"/>
      <c r="Q196" s="562"/>
      <c r="R196" s="562"/>
      <c r="S196" s="562"/>
      <c r="T196" s="562"/>
      <c r="U196" s="562"/>
      <c r="V196" s="562"/>
      <c r="W196" s="562"/>
      <c r="X196" s="562"/>
      <c r="Y196" s="562"/>
      <c r="Z196" s="562"/>
      <c r="AA196" s="562"/>
      <c r="AB196" s="562"/>
      <c r="AC196" s="562"/>
      <c r="AD196" s="563"/>
      <c r="AE196" s="558" t="str">
        <f>ORC!F310</f>
        <v>UND</v>
      </c>
      <c r="AF196" s="560"/>
      <c r="AG196" s="555">
        <f>ORC!I310</f>
        <v>1</v>
      </c>
      <c r="AH196" s="556"/>
      <c r="AI196" s="557"/>
      <c r="AJ196" s="555" t="str">
        <f>IF(ORC!J310="","",ORC!J310)</f>
        <v/>
      </c>
      <c r="AK196" s="556"/>
      <c r="AL196" s="564"/>
      <c r="AP196" s="565" t="str">
        <f>ORC!A412</f>
        <v>5.5.4</v>
      </c>
      <c r="AQ196" s="560"/>
      <c r="AR196" s="558"/>
      <c r="AS196" s="559"/>
      <c r="AT196" s="559"/>
      <c r="AU196" s="559"/>
      <c r="AV196" s="559"/>
      <c r="AW196" s="559"/>
      <c r="AX196" s="559"/>
      <c r="AY196" s="560"/>
      <c r="AZ196" s="561" t="str">
        <f>ORC!E412</f>
        <v>BANCO TIPO 01</v>
      </c>
      <c r="BA196" s="562"/>
      <c r="BB196" s="562"/>
      <c r="BC196" s="562"/>
      <c r="BD196" s="562"/>
      <c r="BE196" s="562"/>
      <c r="BF196" s="562"/>
      <c r="BG196" s="562"/>
      <c r="BH196" s="562"/>
      <c r="BI196" s="562"/>
      <c r="BJ196" s="562"/>
      <c r="BK196" s="562"/>
      <c r="BL196" s="562"/>
      <c r="BM196" s="562"/>
      <c r="BN196" s="562"/>
      <c r="BO196" s="562"/>
      <c r="BP196" s="562"/>
      <c r="BQ196" s="562"/>
      <c r="BR196" s="559">
        <f>ORC!F412</f>
        <v>0</v>
      </c>
      <c r="BS196" s="559"/>
      <c r="BT196" s="556">
        <f>ORC!I412</f>
        <v>0</v>
      </c>
      <c r="BU196" s="556"/>
      <c r="BV196" s="556"/>
      <c r="BW196" s="556" t="str">
        <f>IF(ORC!J412="","",ORC!J412)</f>
        <v/>
      </c>
      <c r="BX196" s="556"/>
      <c r="BY196" s="564"/>
      <c r="BZ196" s="12"/>
      <c r="CA196" s="85"/>
    </row>
    <row r="197" spans="1:79" ht="15" customHeight="1">
      <c r="A197" s="84"/>
      <c r="B197" s="12"/>
      <c r="C197" s="565" t="str">
        <f>ORC!A311</f>
        <v>5.1.8.16.3</v>
      </c>
      <c r="D197" s="560"/>
      <c r="E197" s="558">
        <f>ORC!B311</f>
        <v>71171</v>
      </c>
      <c r="F197" s="559"/>
      <c r="G197" s="559"/>
      <c r="H197" s="560"/>
      <c r="I197" s="558" t="str">
        <f>ORC!C311</f>
        <v>GOINFRA (O.C.)</v>
      </c>
      <c r="J197" s="559"/>
      <c r="K197" s="559"/>
      <c r="L197" s="560"/>
      <c r="M197" s="561" t="str">
        <f>ORC!E311</f>
        <v>DISJUNTOR MONOPOLAR DE 10 A 32-A</v>
      </c>
      <c r="N197" s="562"/>
      <c r="O197" s="562"/>
      <c r="P197" s="562"/>
      <c r="Q197" s="562"/>
      <c r="R197" s="562"/>
      <c r="S197" s="562"/>
      <c r="T197" s="562"/>
      <c r="U197" s="562"/>
      <c r="V197" s="562"/>
      <c r="W197" s="562"/>
      <c r="X197" s="562"/>
      <c r="Y197" s="562"/>
      <c r="Z197" s="562"/>
      <c r="AA197" s="562"/>
      <c r="AB197" s="562"/>
      <c r="AC197" s="562"/>
      <c r="AD197" s="563"/>
      <c r="AE197" s="558" t="str">
        <f>ORC!F311</f>
        <v>UND</v>
      </c>
      <c r="AF197" s="560"/>
      <c r="AG197" s="555">
        <f>ORC!I311</f>
        <v>2</v>
      </c>
      <c r="AH197" s="556"/>
      <c r="AI197" s="557"/>
      <c r="AJ197" s="555" t="str">
        <f>IF(ORC!J311="","",ORC!J311)</f>
        <v/>
      </c>
      <c r="AK197" s="556"/>
      <c r="AL197" s="564"/>
      <c r="AP197" s="565" t="str">
        <f>ORC!A413</f>
        <v>5.5.4.1</v>
      </c>
      <c r="AQ197" s="560"/>
      <c r="AR197" s="558">
        <f>ORC!B413</f>
        <v>271303</v>
      </c>
      <c r="AS197" s="559"/>
      <c r="AT197" s="559"/>
      <c r="AU197" s="560"/>
      <c r="AV197" s="558" t="str">
        <f>ORC!C413</f>
        <v>GOINFRA (O.C.)</v>
      </c>
      <c r="AW197" s="559"/>
      <c r="AX197" s="559"/>
      <c r="AY197" s="560"/>
      <c r="AZ197" s="561" t="str">
        <f>ORC!E413</f>
        <v xml:space="preserve">BANCO DE CONCRETO POLIDO BASE EM ALVENARIA REBOCADA E PINTADA - PADRÃO GOINFRA </v>
      </c>
      <c r="BA197" s="562"/>
      <c r="BB197" s="562"/>
      <c r="BC197" s="562"/>
      <c r="BD197" s="562"/>
      <c r="BE197" s="562"/>
      <c r="BF197" s="562"/>
      <c r="BG197" s="562"/>
      <c r="BH197" s="562"/>
      <c r="BI197" s="562"/>
      <c r="BJ197" s="562"/>
      <c r="BK197" s="562"/>
      <c r="BL197" s="562"/>
      <c r="BM197" s="562"/>
      <c r="BN197" s="562"/>
      <c r="BO197" s="562"/>
      <c r="BP197" s="562"/>
      <c r="BQ197" s="563"/>
      <c r="BR197" s="558" t="str">
        <f>ORC!F413</f>
        <v>M</v>
      </c>
      <c r="BS197" s="560"/>
      <c r="BT197" s="555">
        <f>ORC!I413</f>
        <v>4.5</v>
      </c>
      <c r="BU197" s="556"/>
      <c r="BV197" s="557"/>
      <c r="BW197" s="555" t="str">
        <f>IF(ORC!J413="","",ORC!J413)</f>
        <v/>
      </c>
      <c r="BX197" s="556"/>
      <c r="BY197" s="564"/>
      <c r="BZ197" s="12"/>
      <c r="CA197" s="85"/>
    </row>
    <row r="198" spans="1:79" ht="15" customHeight="1">
      <c r="A198" s="84"/>
      <c r="B198" s="12"/>
      <c r="C198" s="565" t="str">
        <f>ORC!A312</f>
        <v>5.1.8.16.4</v>
      </c>
      <c r="D198" s="560"/>
      <c r="E198" s="558">
        <f>ORC!B312</f>
        <v>71171</v>
      </c>
      <c r="F198" s="559"/>
      <c r="G198" s="559"/>
      <c r="H198" s="560"/>
      <c r="I198" s="558" t="str">
        <f>ORC!C312</f>
        <v>GOINFRA (O.C.)</v>
      </c>
      <c r="J198" s="559"/>
      <c r="K198" s="559"/>
      <c r="L198" s="560"/>
      <c r="M198" s="561" t="str">
        <f>ORC!E312</f>
        <v>DISJUNTOR MONOPOLAR DE 10 A 32-A</v>
      </c>
      <c r="N198" s="562"/>
      <c r="O198" s="562"/>
      <c r="P198" s="562"/>
      <c r="Q198" s="562"/>
      <c r="R198" s="562"/>
      <c r="S198" s="562"/>
      <c r="T198" s="562"/>
      <c r="U198" s="562"/>
      <c r="V198" s="562"/>
      <c r="W198" s="562"/>
      <c r="X198" s="562"/>
      <c r="Y198" s="562"/>
      <c r="Z198" s="562"/>
      <c r="AA198" s="562"/>
      <c r="AB198" s="562"/>
      <c r="AC198" s="562"/>
      <c r="AD198" s="563"/>
      <c r="AE198" s="558" t="str">
        <f>ORC!F312</f>
        <v>UND</v>
      </c>
      <c r="AF198" s="560"/>
      <c r="AG198" s="555">
        <f>ORC!I312</f>
        <v>3</v>
      </c>
      <c r="AH198" s="556"/>
      <c r="AI198" s="557"/>
      <c r="AJ198" s="555" t="str">
        <f>IF(ORC!J312="","",ORC!J312)</f>
        <v/>
      </c>
      <c r="AK198" s="556"/>
      <c r="AL198" s="564"/>
      <c r="AP198" s="635" t="str">
        <f>ORC!A414</f>
        <v>5.6</v>
      </c>
      <c r="AQ198" s="636"/>
      <c r="AR198" s="558"/>
      <c r="AS198" s="559"/>
      <c r="AT198" s="559"/>
      <c r="AU198" s="559"/>
      <c r="AV198" s="559"/>
      <c r="AW198" s="559"/>
      <c r="AX198" s="559"/>
      <c r="AY198" s="560"/>
      <c r="AZ198" s="637" t="str">
        <f>ORC!E414</f>
        <v>ÁREA EXTERNA</v>
      </c>
      <c r="BA198" s="638"/>
      <c r="BB198" s="638"/>
      <c r="BC198" s="638"/>
      <c r="BD198" s="638"/>
      <c r="BE198" s="638"/>
      <c r="BF198" s="638"/>
      <c r="BG198" s="638"/>
      <c r="BH198" s="638"/>
      <c r="BI198" s="638"/>
      <c r="BJ198" s="638"/>
      <c r="BK198" s="638"/>
      <c r="BL198" s="638"/>
      <c r="BM198" s="638"/>
      <c r="BN198" s="638"/>
      <c r="BO198" s="638"/>
      <c r="BP198" s="638"/>
      <c r="BQ198" s="638"/>
      <c r="BR198" s="559"/>
      <c r="BS198" s="559"/>
      <c r="BT198" s="556"/>
      <c r="BU198" s="556"/>
      <c r="BV198" s="556"/>
      <c r="BW198" s="556"/>
      <c r="BX198" s="556"/>
      <c r="BY198" s="564"/>
      <c r="BZ198" s="12"/>
      <c r="CA198" s="85"/>
    </row>
    <row r="199" spans="1:79" ht="15" customHeight="1">
      <c r="A199" s="84"/>
      <c r="B199" s="12"/>
      <c r="C199" s="565" t="str">
        <f>ORC!A313</f>
        <v>5.1.8.16.5</v>
      </c>
      <c r="D199" s="560"/>
      <c r="E199" s="558">
        <f>ORC!B313</f>
        <v>71171</v>
      </c>
      <c r="F199" s="559"/>
      <c r="G199" s="559"/>
      <c r="H199" s="560"/>
      <c r="I199" s="558" t="str">
        <f>ORC!C313</f>
        <v>GOINFRA (O.C.)</v>
      </c>
      <c r="J199" s="559"/>
      <c r="K199" s="559"/>
      <c r="L199" s="560"/>
      <c r="M199" s="561" t="str">
        <f>ORC!E313</f>
        <v>DISJUNTOR MONOPOLAR DE 10 A 32-A</v>
      </c>
      <c r="N199" s="562"/>
      <c r="O199" s="562"/>
      <c r="P199" s="562"/>
      <c r="Q199" s="562"/>
      <c r="R199" s="562"/>
      <c r="S199" s="562"/>
      <c r="T199" s="562"/>
      <c r="U199" s="562"/>
      <c r="V199" s="562"/>
      <c r="W199" s="562"/>
      <c r="X199" s="562"/>
      <c r="Y199" s="562"/>
      <c r="Z199" s="562"/>
      <c r="AA199" s="562"/>
      <c r="AB199" s="562"/>
      <c r="AC199" s="562"/>
      <c r="AD199" s="563"/>
      <c r="AE199" s="558" t="str">
        <f>ORC!F313</f>
        <v>UND</v>
      </c>
      <c r="AF199" s="560"/>
      <c r="AG199" s="555">
        <f>ORC!I313</f>
        <v>1</v>
      </c>
      <c r="AH199" s="556"/>
      <c r="AI199" s="557"/>
      <c r="AJ199" s="555" t="str">
        <f>IF(ORC!J313="","",ORC!J313)</f>
        <v/>
      </c>
      <c r="AK199" s="556"/>
      <c r="AL199" s="564"/>
      <c r="AP199" s="565" t="str">
        <f>ORC!A415</f>
        <v>5.6.1</v>
      </c>
      <c r="AQ199" s="560"/>
      <c r="AR199" s="558"/>
      <c r="AS199" s="559"/>
      <c r="AT199" s="559"/>
      <c r="AU199" s="559"/>
      <c r="AV199" s="559"/>
      <c r="AW199" s="559"/>
      <c r="AX199" s="559"/>
      <c r="AY199" s="560"/>
      <c r="AZ199" s="561" t="str">
        <f>ORC!E415</f>
        <v>PAISAGISMO</v>
      </c>
      <c r="BA199" s="562"/>
      <c r="BB199" s="562"/>
      <c r="BC199" s="562"/>
      <c r="BD199" s="562"/>
      <c r="BE199" s="562"/>
      <c r="BF199" s="562"/>
      <c r="BG199" s="562"/>
      <c r="BH199" s="562"/>
      <c r="BI199" s="562"/>
      <c r="BJ199" s="562"/>
      <c r="BK199" s="562"/>
      <c r="BL199" s="562"/>
      <c r="BM199" s="562"/>
      <c r="BN199" s="562"/>
      <c r="BO199" s="562"/>
      <c r="BP199" s="562"/>
      <c r="BQ199" s="562"/>
      <c r="BR199" s="559"/>
      <c r="BS199" s="559"/>
      <c r="BT199" s="556"/>
      <c r="BU199" s="556"/>
      <c r="BV199" s="556"/>
      <c r="BW199" s="556"/>
      <c r="BX199" s="556"/>
      <c r="BY199" s="564"/>
      <c r="BZ199" s="12"/>
      <c r="CA199" s="85"/>
    </row>
    <row r="200" spans="1:79" ht="15" customHeight="1">
      <c r="A200" s="90"/>
      <c r="C200" s="565" t="str">
        <f>ORC!A314</f>
        <v>5.1.8.16.6</v>
      </c>
      <c r="D200" s="560"/>
      <c r="E200" s="558">
        <f>ORC!B314</f>
        <v>71172</v>
      </c>
      <c r="F200" s="559"/>
      <c r="G200" s="559"/>
      <c r="H200" s="560"/>
      <c r="I200" s="558" t="str">
        <f>ORC!C314</f>
        <v>GOINFRA (O.C.)</v>
      </c>
      <c r="J200" s="559"/>
      <c r="K200" s="559"/>
      <c r="L200" s="560"/>
      <c r="M200" s="561" t="str">
        <f>ORC!E314</f>
        <v>DISJUNTOR MONOPOLAR DE 35 A 50-A</v>
      </c>
      <c r="N200" s="562"/>
      <c r="O200" s="562"/>
      <c r="P200" s="562"/>
      <c r="Q200" s="562"/>
      <c r="R200" s="562"/>
      <c r="S200" s="562"/>
      <c r="T200" s="562"/>
      <c r="U200" s="562"/>
      <c r="V200" s="562"/>
      <c r="W200" s="562"/>
      <c r="X200" s="562"/>
      <c r="Y200" s="562"/>
      <c r="Z200" s="562"/>
      <c r="AA200" s="562"/>
      <c r="AB200" s="562"/>
      <c r="AC200" s="562"/>
      <c r="AD200" s="563"/>
      <c r="AE200" s="558" t="str">
        <f>ORC!F314</f>
        <v>UND</v>
      </c>
      <c r="AF200" s="560"/>
      <c r="AG200" s="555">
        <f>ORC!I314</f>
        <v>2</v>
      </c>
      <c r="AH200" s="556"/>
      <c r="AI200" s="557"/>
      <c r="AJ200" s="555" t="str">
        <f>IF(ORC!J314="","",ORC!J314)</f>
        <v/>
      </c>
      <c r="AK200" s="556"/>
      <c r="AL200" s="564"/>
      <c r="AP200" s="565" t="str">
        <f>ORC!A416</f>
        <v>5.6.1.1</v>
      </c>
      <c r="AQ200" s="560"/>
      <c r="AR200" s="558">
        <f>ORC!B416</f>
        <v>270210</v>
      </c>
      <c r="AS200" s="559"/>
      <c r="AT200" s="559"/>
      <c r="AU200" s="560"/>
      <c r="AV200" s="558" t="str">
        <f>ORC!C416</f>
        <v>GOINFRA (O.C.)</v>
      </c>
      <c r="AW200" s="559"/>
      <c r="AX200" s="559"/>
      <c r="AY200" s="560"/>
      <c r="AZ200" s="561" t="str">
        <f>ORC!E416</f>
        <v>PLANTIO GRAMA ESMERALDA PLACA C/ M.O. IRRIG., ADUBO,TERRA VEGETAL (O.C.) A&lt;11.000,00M2</v>
      </c>
      <c r="BA200" s="562"/>
      <c r="BB200" s="562"/>
      <c r="BC200" s="562"/>
      <c r="BD200" s="562"/>
      <c r="BE200" s="562"/>
      <c r="BF200" s="562"/>
      <c r="BG200" s="562"/>
      <c r="BH200" s="562"/>
      <c r="BI200" s="562"/>
      <c r="BJ200" s="562"/>
      <c r="BK200" s="562"/>
      <c r="BL200" s="562"/>
      <c r="BM200" s="562"/>
      <c r="BN200" s="562"/>
      <c r="BO200" s="562"/>
      <c r="BP200" s="562"/>
      <c r="BQ200" s="563"/>
      <c r="BR200" s="558" t="str">
        <f>ORC!F416</f>
        <v>M²</v>
      </c>
      <c r="BS200" s="560"/>
      <c r="BT200" s="555">
        <f>ORC!I416</f>
        <v>889.96839999999997</v>
      </c>
      <c r="BU200" s="556"/>
      <c r="BV200" s="557"/>
      <c r="BW200" s="555" t="str">
        <f>IF(ORC!J416="","",ORC!J416)</f>
        <v/>
      </c>
      <c r="BX200" s="556"/>
      <c r="BY200" s="564"/>
      <c r="CA200" s="91"/>
    </row>
    <row r="201" spans="1:79" ht="15" customHeight="1">
      <c r="A201" s="90"/>
      <c r="C201" s="565" t="str">
        <f>ORC!A315</f>
        <v>5.1.8.16.7</v>
      </c>
      <c r="D201" s="560"/>
      <c r="E201" s="558">
        <f>ORC!B315</f>
        <v>72170</v>
      </c>
      <c r="F201" s="559"/>
      <c r="G201" s="559"/>
      <c r="H201" s="560"/>
      <c r="I201" s="558" t="str">
        <f>ORC!C315</f>
        <v>GOINFRA (O.C.)</v>
      </c>
      <c r="J201" s="559"/>
      <c r="K201" s="559"/>
      <c r="L201" s="560"/>
      <c r="M201" s="561" t="str">
        <f>ORC!E315</f>
        <v>QUADRO DE DISTRIBUIÇÃO DE EMBUTIR EM PVC CB 12E - 80A</v>
      </c>
      <c r="N201" s="562"/>
      <c r="O201" s="562"/>
      <c r="P201" s="562"/>
      <c r="Q201" s="562"/>
      <c r="R201" s="562"/>
      <c r="S201" s="562"/>
      <c r="T201" s="562"/>
      <c r="U201" s="562"/>
      <c r="V201" s="562"/>
      <c r="W201" s="562"/>
      <c r="X201" s="562"/>
      <c r="Y201" s="562"/>
      <c r="Z201" s="562"/>
      <c r="AA201" s="562"/>
      <c r="AB201" s="562"/>
      <c r="AC201" s="562"/>
      <c r="AD201" s="563"/>
      <c r="AE201" s="558" t="str">
        <f>ORC!F315</f>
        <v>UND</v>
      </c>
      <c r="AF201" s="560"/>
      <c r="AG201" s="555">
        <f>ORC!I315</f>
        <v>1</v>
      </c>
      <c r="AH201" s="556"/>
      <c r="AI201" s="557"/>
      <c r="AJ201" s="555" t="str">
        <f>IF(ORC!J315="","",ORC!J315)</f>
        <v/>
      </c>
      <c r="AK201" s="556"/>
      <c r="AL201" s="564"/>
      <c r="AP201" s="565" t="str">
        <f>ORC!A417</f>
        <v>5.6.1.2</v>
      </c>
      <c r="AQ201" s="560"/>
      <c r="AR201" s="558">
        <f>ORC!B417</f>
        <v>98510</v>
      </c>
      <c r="AS201" s="559"/>
      <c r="AT201" s="559"/>
      <c r="AU201" s="560"/>
      <c r="AV201" s="558" t="str">
        <f>ORC!C417</f>
        <v>SINAPI</v>
      </c>
      <c r="AW201" s="559"/>
      <c r="AX201" s="559"/>
      <c r="AY201" s="560"/>
      <c r="AZ201" s="561" t="str">
        <f>ORC!E417</f>
        <v>PLANTIO DE ÁRVORE ORNAMENTAL COM ALTURA DE MUDA MENOR OU IGUAL A 2,00 M. AF_05/2018</v>
      </c>
      <c r="BA201" s="562"/>
      <c r="BB201" s="562"/>
      <c r="BC201" s="562"/>
      <c r="BD201" s="562"/>
      <c r="BE201" s="562"/>
      <c r="BF201" s="562"/>
      <c r="BG201" s="562"/>
      <c r="BH201" s="562"/>
      <c r="BI201" s="562"/>
      <c r="BJ201" s="562"/>
      <c r="BK201" s="562"/>
      <c r="BL201" s="562"/>
      <c r="BM201" s="562"/>
      <c r="BN201" s="562"/>
      <c r="BO201" s="562"/>
      <c r="BP201" s="562"/>
      <c r="BQ201" s="563"/>
      <c r="BR201" s="558" t="str">
        <f>ORC!F417</f>
        <v>UND</v>
      </c>
      <c r="BS201" s="560"/>
      <c r="BT201" s="555">
        <f>ORC!I417</f>
        <v>78</v>
      </c>
      <c r="BU201" s="556"/>
      <c r="BV201" s="557"/>
      <c r="BW201" s="555" t="str">
        <f>IF(ORC!J417="","",ORC!J417)</f>
        <v/>
      </c>
      <c r="BX201" s="556"/>
      <c r="BY201" s="564"/>
      <c r="CA201" s="91"/>
    </row>
    <row r="202" spans="1:79" ht="15" customHeight="1">
      <c r="A202" s="90"/>
      <c r="C202" s="565" t="str">
        <f>ORC!A316</f>
        <v>5.1.8.16.8</v>
      </c>
      <c r="D202" s="560"/>
      <c r="E202" s="558">
        <f>ORC!B316</f>
        <v>71610</v>
      </c>
      <c r="F202" s="559"/>
      <c r="G202" s="559"/>
      <c r="H202" s="560"/>
      <c r="I202" s="558" t="str">
        <f>ORC!C316</f>
        <v>GOINFRA (O.C.)</v>
      </c>
      <c r="J202" s="559"/>
      <c r="K202" s="559"/>
      <c r="L202" s="560"/>
      <c r="M202" s="561" t="str">
        <f>ORC!E316</f>
        <v>LUMINÁRIA TIPO ARANDELA DE USO EXTERNO BLINDADA COM GRADE ( PEQUENA ) - BASE E-27</v>
      </c>
      <c r="N202" s="562"/>
      <c r="O202" s="562"/>
      <c r="P202" s="562"/>
      <c r="Q202" s="562"/>
      <c r="R202" s="562"/>
      <c r="S202" s="562"/>
      <c r="T202" s="562"/>
      <c r="U202" s="562"/>
      <c r="V202" s="562"/>
      <c r="W202" s="562"/>
      <c r="X202" s="562"/>
      <c r="Y202" s="562"/>
      <c r="Z202" s="562"/>
      <c r="AA202" s="562"/>
      <c r="AB202" s="562"/>
      <c r="AC202" s="562"/>
      <c r="AD202" s="563"/>
      <c r="AE202" s="558" t="str">
        <f>ORC!F316</f>
        <v>UND</v>
      </c>
      <c r="AF202" s="560"/>
      <c r="AG202" s="555">
        <f>ORC!I316</f>
        <v>3</v>
      </c>
      <c r="AH202" s="556"/>
      <c r="AI202" s="557"/>
      <c r="AJ202" s="555" t="str">
        <f>IF(ORC!J316="","",ORC!J316)</f>
        <v/>
      </c>
      <c r="AK202" s="556"/>
      <c r="AL202" s="564"/>
      <c r="AP202" s="565" t="str">
        <f>ORC!A418</f>
        <v>5.6.1.3</v>
      </c>
      <c r="AQ202" s="560"/>
      <c r="AR202" s="558">
        <f>ORC!B418</f>
        <v>98520</v>
      </c>
      <c r="AS202" s="559"/>
      <c r="AT202" s="559"/>
      <c r="AU202" s="560"/>
      <c r="AV202" s="558" t="str">
        <f>ORC!C418</f>
        <v>SINAPI</v>
      </c>
      <c r="AW202" s="559"/>
      <c r="AX202" s="559"/>
      <c r="AY202" s="560"/>
      <c r="AZ202" s="561" t="str">
        <f>ORC!E418</f>
        <v>APLICAÇÃO DE ADUBO EM SOLO. AF_05/2018</v>
      </c>
      <c r="BA202" s="562"/>
      <c r="BB202" s="562"/>
      <c r="BC202" s="562"/>
      <c r="BD202" s="562"/>
      <c r="BE202" s="562"/>
      <c r="BF202" s="562"/>
      <c r="BG202" s="562"/>
      <c r="BH202" s="562"/>
      <c r="BI202" s="562"/>
      <c r="BJ202" s="562"/>
      <c r="BK202" s="562"/>
      <c r="BL202" s="562"/>
      <c r="BM202" s="562"/>
      <c r="BN202" s="562"/>
      <c r="BO202" s="562"/>
      <c r="BP202" s="562"/>
      <c r="BQ202" s="563"/>
      <c r="BR202" s="558" t="str">
        <f>ORC!F418</f>
        <v>M²</v>
      </c>
      <c r="BS202" s="560"/>
      <c r="BT202" s="555">
        <f>ORC!I418</f>
        <v>38.219999999999992</v>
      </c>
      <c r="BU202" s="556"/>
      <c r="BV202" s="557"/>
      <c r="BW202" s="555" t="str">
        <f>IF(ORC!J418="","",ORC!J418)</f>
        <v/>
      </c>
      <c r="BX202" s="556"/>
      <c r="BY202" s="564"/>
      <c r="CA202" s="91"/>
    </row>
    <row r="203" spans="1:79" ht="15" customHeight="1">
      <c r="A203" s="90"/>
      <c r="C203" s="565" t="str">
        <f>ORC!A317</f>
        <v>5.1.8.16.9</v>
      </c>
      <c r="D203" s="560"/>
      <c r="E203" s="558">
        <f>ORC!B317</f>
        <v>71690</v>
      </c>
      <c r="F203" s="559"/>
      <c r="G203" s="559"/>
      <c r="H203" s="560"/>
      <c r="I203" s="558" t="str">
        <f>ORC!C317</f>
        <v>GOINFRA (O.C.)</v>
      </c>
      <c r="J203" s="559"/>
      <c r="K203" s="559"/>
      <c r="L203" s="560"/>
      <c r="M203" s="561" t="str">
        <f>ORC!E317</f>
        <v>LUMINÁRIA LED RETANGULAR DE EMBUTIR COM REFLETOR DE ALUMÍNIO E ALETAS, DE 36W A 39W - INCLUSO CORTE NO FORRO</v>
      </c>
      <c r="N203" s="562"/>
      <c r="O203" s="562"/>
      <c r="P203" s="562"/>
      <c r="Q203" s="562"/>
      <c r="R203" s="562"/>
      <c r="S203" s="562"/>
      <c r="T203" s="562"/>
      <c r="U203" s="562"/>
      <c r="V203" s="562"/>
      <c r="W203" s="562"/>
      <c r="X203" s="562"/>
      <c r="Y203" s="562"/>
      <c r="Z203" s="562"/>
      <c r="AA203" s="562"/>
      <c r="AB203" s="562"/>
      <c r="AC203" s="562"/>
      <c r="AD203" s="563"/>
      <c r="AE203" s="558" t="str">
        <f>ORC!F317</f>
        <v>UND</v>
      </c>
      <c r="AF203" s="560"/>
      <c r="AG203" s="555">
        <f>ORC!I317</f>
        <v>3</v>
      </c>
      <c r="AH203" s="556"/>
      <c r="AI203" s="557"/>
      <c r="AJ203" s="555" t="str">
        <f>IF(ORC!J317="","",ORC!J317)</f>
        <v/>
      </c>
      <c r="AK203" s="556"/>
      <c r="AL203" s="564"/>
      <c r="AP203" s="565" t="str">
        <f>ORC!A419</f>
        <v>5.6.2</v>
      </c>
      <c r="AQ203" s="560"/>
      <c r="AR203" s="558"/>
      <c r="AS203" s="559"/>
      <c r="AT203" s="559"/>
      <c r="AU203" s="559"/>
      <c r="AV203" s="559"/>
      <c r="AW203" s="559"/>
      <c r="AX203" s="559"/>
      <c r="AY203" s="560"/>
      <c r="AZ203" s="561" t="str">
        <f>ORC!E419</f>
        <v>MOBILIÁRIO</v>
      </c>
      <c r="BA203" s="562"/>
      <c r="BB203" s="562"/>
      <c r="BC203" s="562"/>
      <c r="BD203" s="562"/>
      <c r="BE203" s="562"/>
      <c r="BF203" s="562"/>
      <c r="BG203" s="562"/>
      <c r="BH203" s="562"/>
      <c r="BI203" s="562"/>
      <c r="BJ203" s="562"/>
      <c r="BK203" s="562"/>
      <c r="BL203" s="562"/>
      <c r="BM203" s="562"/>
      <c r="BN203" s="562"/>
      <c r="BO203" s="562"/>
      <c r="BP203" s="562"/>
      <c r="BQ203" s="562"/>
      <c r="BR203" s="559"/>
      <c r="BS203" s="559"/>
      <c r="BT203" s="556"/>
      <c r="BU203" s="556"/>
      <c r="BV203" s="556"/>
      <c r="BW203" s="556"/>
      <c r="BX203" s="556"/>
      <c r="BY203" s="564"/>
      <c r="CA203" s="91"/>
    </row>
    <row r="204" spans="1:79" ht="15" customHeight="1">
      <c r="A204" s="90"/>
      <c r="C204" s="565" t="str">
        <f>ORC!A318</f>
        <v>5.1.8.16.10</v>
      </c>
      <c r="D204" s="560"/>
      <c r="E204" s="558">
        <f>ORC!B318</f>
        <v>71440</v>
      </c>
      <c r="F204" s="559"/>
      <c r="G204" s="559"/>
      <c r="H204" s="560"/>
      <c r="I204" s="558" t="str">
        <f>ORC!C318</f>
        <v>GOINFRA (O.C.)</v>
      </c>
      <c r="J204" s="559"/>
      <c r="K204" s="559"/>
      <c r="L204" s="560"/>
      <c r="M204" s="561" t="str">
        <f>ORC!E318</f>
        <v>INTERRUPTOR SIMPLES (1 SECAO)</v>
      </c>
      <c r="N204" s="562"/>
      <c r="O204" s="562"/>
      <c r="P204" s="562"/>
      <c r="Q204" s="562"/>
      <c r="R204" s="562"/>
      <c r="S204" s="562"/>
      <c r="T204" s="562"/>
      <c r="U204" s="562"/>
      <c r="V204" s="562"/>
      <c r="W204" s="562"/>
      <c r="X204" s="562"/>
      <c r="Y204" s="562"/>
      <c r="Z204" s="562"/>
      <c r="AA204" s="562"/>
      <c r="AB204" s="562"/>
      <c r="AC204" s="562"/>
      <c r="AD204" s="563"/>
      <c r="AE204" s="558" t="str">
        <f>ORC!F318</f>
        <v>UND</v>
      </c>
      <c r="AF204" s="560"/>
      <c r="AG204" s="555">
        <f>ORC!I318</f>
        <v>1</v>
      </c>
      <c r="AH204" s="556"/>
      <c r="AI204" s="557"/>
      <c r="AJ204" s="555" t="str">
        <f>IF(ORC!J318="","",ORC!J318)</f>
        <v/>
      </c>
      <c r="AK204" s="556"/>
      <c r="AL204" s="564"/>
      <c r="AP204" s="565" t="str">
        <f>ORC!A420</f>
        <v>5.6.2.1</v>
      </c>
      <c r="AQ204" s="560"/>
      <c r="AR204" s="558">
        <f>ORC!B420</f>
        <v>251511</v>
      </c>
      <c r="AS204" s="559"/>
      <c r="AT204" s="559"/>
      <c r="AU204" s="560"/>
      <c r="AV204" s="558" t="str">
        <f>ORC!C420</f>
        <v>SEDOP (10/2023)</v>
      </c>
      <c r="AW204" s="559"/>
      <c r="AX204" s="559"/>
      <c r="AY204" s="560"/>
      <c r="AZ204" s="561" t="str">
        <f>ORC!E420</f>
        <v>LIXEIRA EM MADEIRA COM ESTRUTURA TUBULAR EM AÇO</v>
      </c>
      <c r="BA204" s="562"/>
      <c r="BB204" s="562"/>
      <c r="BC204" s="562"/>
      <c r="BD204" s="562"/>
      <c r="BE204" s="562"/>
      <c r="BF204" s="562"/>
      <c r="BG204" s="562"/>
      <c r="BH204" s="562"/>
      <c r="BI204" s="562"/>
      <c r="BJ204" s="562"/>
      <c r="BK204" s="562"/>
      <c r="BL204" s="562"/>
      <c r="BM204" s="562"/>
      <c r="BN204" s="562"/>
      <c r="BO204" s="562"/>
      <c r="BP204" s="562"/>
      <c r="BQ204" s="563"/>
      <c r="BR204" s="558" t="str">
        <f>ORC!F420</f>
        <v>UND</v>
      </c>
      <c r="BS204" s="560"/>
      <c r="BT204" s="555">
        <f>ORC!I420</f>
        <v>7</v>
      </c>
      <c r="BU204" s="556"/>
      <c r="BV204" s="557"/>
      <c r="BW204" s="555" t="str">
        <f>IF(ORC!J420="","",ORC!J420)</f>
        <v/>
      </c>
      <c r="BX204" s="556"/>
      <c r="BY204" s="564"/>
      <c r="CA204" s="91"/>
    </row>
    <row r="205" spans="1:79" ht="15" customHeight="1">
      <c r="A205" s="90"/>
      <c r="C205" s="565" t="str">
        <f>ORC!A319</f>
        <v>5.1.8.16.11</v>
      </c>
      <c r="D205" s="560"/>
      <c r="E205" s="558">
        <f>ORC!B319</f>
        <v>71441</v>
      </c>
      <c r="F205" s="559"/>
      <c r="G205" s="559"/>
      <c r="H205" s="560"/>
      <c r="I205" s="558" t="str">
        <f>ORC!C319</f>
        <v>GOINFRA (O.C.)</v>
      </c>
      <c r="J205" s="559"/>
      <c r="K205" s="559"/>
      <c r="L205" s="560"/>
      <c r="M205" s="561" t="str">
        <f>ORC!E319</f>
        <v>INTERRUPTOR SIMPLES (2 SECOES)</v>
      </c>
      <c r="N205" s="562"/>
      <c r="O205" s="562"/>
      <c r="P205" s="562"/>
      <c r="Q205" s="562"/>
      <c r="R205" s="562"/>
      <c r="S205" s="562"/>
      <c r="T205" s="562"/>
      <c r="U205" s="562"/>
      <c r="V205" s="562"/>
      <c r="W205" s="562"/>
      <c r="X205" s="562"/>
      <c r="Y205" s="562"/>
      <c r="Z205" s="562"/>
      <c r="AA205" s="562"/>
      <c r="AB205" s="562"/>
      <c r="AC205" s="562"/>
      <c r="AD205" s="563"/>
      <c r="AE205" s="558" t="str">
        <f>ORC!F319</f>
        <v>UND</v>
      </c>
      <c r="AF205" s="560"/>
      <c r="AG205" s="555">
        <f>ORC!I319</f>
        <v>2</v>
      </c>
      <c r="AH205" s="556"/>
      <c r="AI205" s="557"/>
      <c r="AJ205" s="555" t="str">
        <f>IF(ORC!J319="","",ORC!J319)</f>
        <v/>
      </c>
      <c r="AK205" s="556"/>
      <c r="AL205" s="564"/>
      <c r="AP205" s="565" t="str">
        <f>ORC!A421</f>
        <v>5.6.3</v>
      </c>
      <c r="AQ205" s="560"/>
      <c r="AR205" s="558"/>
      <c r="AS205" s="559"/>
      <c r="AT205" s="559"/>
      <c r="AU205" s="559"/>
      <c r="AV205" s="559"/>
      <c r="AW205" s="559"/>
      <c r="AX205" s="559"/>
      <c r="AY205" s="560"/>
      <c r="AZ205" s="561" t="str">
        <f>ORC!E421</f>
        <v>BANCO TIPO 02</v>
      </c>
      <c r="BA205" s="562"/>
      <c r="BB205" s="562"/>
      <c r="BC205" s="562"/>
      <c r="BD205" s="562"/>
      <c r="BE205" s="562"/>
      <c r="BF205" s="562"/>
      <c r="BG205" s="562"/>
      <c r="BH205" s="562"/>
      <c r="BI205" s="562"/>
      <c r="BJ205" s="562"/>
      <c r="BK205" s="562"/>
      <c r="BL205" s="562"/>
      <c r="BM205" s="562"/>
      <c r="BN205" s="562"/>
      <c r="BO205" s="562"/>
      <c r="BP205" s="562"/>
      <c r="BQ205" s="562"/>
      <c r="BR205" s="559"/>
      <c r="BS205" s="559"/>
      <c r="BT205" s="556"/>
      <c r="BU205" s="556"/>
      <c r="BV205" s="556"/>
      <c r="BW205" s="556"/>
      <c r="BX205" s="556"/>
      <c r="BY205" s="564"/>
      <c r="CA205" s="91"/>
    </row>
    <row r="206" spans="1:79" ht="15" customHeight="1" thickBot="1">
      <c r="A206" s="90"/>
      <c r="C206" s="565" t="str">
        <f>ORC!A320</f>
        <v>5.1.8.16.12</v>
      </c>
      <c r="D206" s="560"/>
      <c r="E206" s="558">
        <f>ORC!B320</f>
        <v>72578</v>
      </c>
      <c r="F206" s="559"/>
      <c r="G206" s="559"/>
      <c r="H206" s="560"/>
      <c r="I206" s="558" t="str">
        <f>ORC!C320</f>
        <v>GOINFRA (O.C.)</v>
      </c>
      <c r="J206" s="559"/>
      <c r="K206" s="559"/>
      <c r="L206" s="560"/>
      <c r="M206" s="561" t="str">
        <f>ORC!E320</f>
        <v>TOMADA HEXAGONAL 2P + T - 10A - 250V</v>
      </c>
      <c r="N206" s="562"/>
      <c r="O206" s="562"/>
      <c r="P206" s="562"/>
      <c r="Q206" s="562"/>
      <c r="R206" s="562"/>
      <c r="S206" s="562"/>
      <c r="T206" s="562"/>
      <c r="U206" s="562"/>
      <c r="V206" s="562"/>
      <c r="W206" s="562"/>
      <c r="X206" s="562"/>
      <c r="Y206" s="562"/>
      <c r="Z206" s="562"/>
      <c r="AA206" s="562"/>
      <c r="AB206" s="562"/>
      <c r="AC206" s="562"/>
      <c r="AD206" s="563"/>
      <c r="AE206" s="558" t="str">
        <f>ORC!F320</f>
        <v>UND</v>
      </c>
      <c r="AF206" s="560"/>
      <c r="AG206" s="555">
        <f>ORC!I320</f>
        <v>3</v>
      </c>
      <c r="AH206" s="556"/>
      <c r="AI206" s="557"/>
      <c r="AJ206" s="555" t="str">
        <f>IF(ORC!J320="","",ORC!J320)</f>
        <v/>
      </c>
      <c r="AK206" s="556"/>
      <c r="AL206" s="564"/>
      <c r="AP206" s="628" t="str">
        <f>ORC!A422</f>
        <v>5.6.3.1</v>
      </c>
      <c r="AQ206" s="610"/>
      <c r="AR206" s="608">
        <f>ORC!B422</f>
        <v>271303</v>
      </c>
      <c r="AS206" s="609"/>
      <c r="AT206" s="609"/>
      <c r="AU206" s="610"/>
      <c r="AV206" s="608" t="str">
        <f>ORC!C422</f>
        <v>GOINFRA (O.C.)</v>
      </c>
      <c r="AW206" s="609"/>
      <c r="AX206" s="609"/>
      <c r="AY206" s="610"/>
      <c r="AZ206" s="629" t="str">
        <f>ORC!E422</f>
        <v xml:space="preserve">BANCO DE CONCRETO POLIDO BASE EM ALVENARIA REBOCADA E PINTADA - PADRÃO GOINFRA </v>
      </c>
      <c r="BA206" s="630"/>
      <c r="BB206" s="630"/>
      <c r="BC206" s="630"/>
      <c r="BD206" s="630"/>
      <c r="BE206" s="630"/>
      <c r="BF206" s="630"/>
      <c r="BG206" s="630"/>
      <c r="BH206" s="630"/>
      <c r="BI206" s="630"/>
      <c r="BJ206" s="630"/>
      <c r="BK206" s="630"/>
      <c r="BL206" s="630"/>
      <c r="BM206" s="630"/>
      <c r="BN206" s="630"/>
      <c r="BO206" s="630"/>
      <c r="BP206" s="630"/>
      <c r="BQ206" s="631"/>
      <c r="BR206" s="608" t="str">
        <f>ORC!F422</f>
        <v>M</v>
      </c>
      <c r="BS206" s="610"/>
      <c r="BT206" s="604">
        <f>ORC!I422</f>
        <v>15</v>
      </c>
      <c r="BU206" s="605"/>
      <c r="BV206" s="606"/>
      <c r="BW206" s="604" t="str">
        <f>IF(ORC!J422="","",ORC!J422)</f>
        <v/>
      </c>
      <c r="BX206" s="605"/>
      <c r="BY206" s="607"/>
      <c r="CA206" s="91"/>
    </row>
    <row r="207" spans="1:79" ht="15" customHeight="1" thickBot="1">
      <c r="A207" s="90"/>
      <c r="C207" s="565" t="str">
        <f>ORC!A321</f>
        <v>5.1.8.16.13</v>
      </c>
      <c r="D207" s="560"/>
      <c r="E207" s="558">
        <f>ORC!B321</f>
        <v>72579</v>
      </c>
      <c r="F207" s="559"/>
      <c r="G207" s="559"/>
      <c r="H207" s="560"/>
      <c r="I207" s="558" t="str">
        <f>ORC!C321</f>
        <v>GOINFRA (O.C.)</v>
      </c>
      <c r="J207" s="559"/>
      <c r="K207" s="559"/>
      <c r="L207" s="560"/>
      <c r="M207" s="561" t="str">
        <f>ORC!E321</f>
        <v>TOMADA HEXAGONAL DUPLA 2P + T - 10A - 250V</v>
      </c>
      <c r="N207" s="562"/>
      <c r="O207" s="562"/>
      <c r="P207" s="562"/>
      <c r="Q207" s="562"/>
      <c r="R207" s="562"/>
      <c r="S207" s="562"/>
      <c r="T207" s="562"/>
      <c r="U207" s="562"/>
      <c r="V207" s="562"/>
      <c r="W207" s="562"/>
      <c r="X207" s="562"/>
      <c r="Y207" s="562"/>
      <c r="Z207" s="562"/>
      <c r="AA207" s="562"/>
      <c r="AB207" s="562"/>
      <c r="AC207" s="562"/>
      <c r="AD207" s="563"/>
      <c r="AE207" s="558" t="str">
        <f>ORC!F321</f>
        <v>UND</v>
      </c>
      <c r="AF207" s="560"/>
      <c r="AG207" s="555">
        <f>ORC!I321</f>
        <v>2</v>
      </c>
      <c r="AH207" s="556"/>
      <c r="AI207" s="557"/>
      <c r="AJ207" s="555" t="str">
        <f>IF(ORC!J321="","",ORC!J321)</f>
        <v/>
      </c>
      <c r="AK207" s="556"/>
      <c r="AL207" s="564"/>
      <c r="AP207" s="565" t="str">
        <f>ORC!A423</f>
        <v>5.7</v>
      </c>
      <c r="AQ207" s="560"/>
      <c r="AR207" s="608"/>
      <c r="AS207" s="609"/>
      <c r="AT207" s="609"/>
      <c r="AU207" s="610"/>
      <c r="AV207" s="608"/>
      <c r="AW207" s="609"/>
      <c r="AX207" s="609"/>
      <c r="AY207" s="610"/>
      <c r="AZ207" s="561" t="str">
        <f>ORC!E423</f>
        <v>CALÇADA NA RUA 2021 - ENTRE A RUA 2010 A RUA 2012</v>
      </c>
      <c r="BA207" s="562"/>
      <c r="BB207" s="562"/>
      <c r="BC207" s="562"/>
      <c r="BD207" s="562"/>
      <c r="BE207" s="562"/>
      <c r="BF207" s="562"/>
      <c r="BG207" s="562"/>
      <c r="BH207" s="562"/>
      <c r="BI207" s="562"/>
      <c r="BJ207" s="562"/>
      <c r="BK207" s="562"/>
      <c r="BL207" s="562"/>
      <c r="BM207" s="562"/>
      <c r="BN207" s="562"/>
      <c r="BO207" s="562"/>
      <c r="BP207" s="562"/>
      <c r="BQ207" s="562"/>
      <c r="BR207" s="608">
        <f>ORC!F423</f>
        <v>0</v>
      </c>
      <c r="BS207" s="610"/>
      <c r="BT207" s="604">
        <f>ORC!I423</f>
        <v>0</v>
      </c>
      <c r="BU207" s="605"/>
      <c r="BV207" s="606"/>
      <c r="BW207" s="604" t="str">
        <f>IF(ORC!J423="","",ORC!J423)</f>
        <v/>
      </c>
      <c r="BX207" s="605"/>
      <c r="BY207" s="607"/>
      <c r="CA207" s="91"/>
    </row>
    <row r="208" spans="1:79" ht="15" customHeight="1" thickBot="1">
      <c r="A208" s="90"/>
      <c r="C208" s="565" t="str">
        <f>ORC!A322</f>
        <v>5.1.8.16.14</v>
      </c>
      <c r="D208" s="560"/>
      <c r="E208" s="558">
        <f>ORC!B322</f>
        <v>71193</v>
      </c>
      <c r="F208" s="559"/>
      <c r="G208" s="559"/>
      <c r="H208" s="560"/>
      <c r="I208" s="558" t="str">
        <f>ORC!C322</f>
        <v>GOINFRA (O.C.)</v>
      </c>
      <c r="J208" s="559"/>
      <c r="K208" s="559"/>
      <c r="L208" s="560"/>
      <c r="M208" s="561" t="str">
        <f>ORC!E322</f>
        <v>ELETRODUTO PVC FLEXÍVEL - MANGUEIRA CORRUGADA LEVE - DIAM. 20MM</v>
      </c>
      <c r="N208" s="562"/>
      <c r="O208" s="562"/>
      <c r="P208" s="562"/>
      <c r="Q208" s="562"/>
      <c r="R208" s="562"/>
      <c r="S208" s="562"/>
      <c r="T208" s="562"/>
      <c r="U208" s="562"/>
      <c r="V208" s="562"/>
      <c r="W208" s="562"/>
      <c r="X208" s="562"/>
      <c r="Y208" s="562"/>
      <c r="Z208" s="562"/>
      <c r="AA208" s="562"/>
      <c r="AB208" s="562"/>
      <c r="AC208" s="562"/>
      <c r="AD208" s="563"/>
      <c r="AE208" s="558" t="str">
        <f>ORC!F322</f>
        <v>M</v>
      </c>
      <c r="AF208" s="560"/>
      <c r="AG208" s="555">
        <f>ORC!I322</f>
        <v>50</v>
      </c>
      <c r="AH208" s="556"/>
      <c r="AI208" s="557"/>
      <c r="AJ208" s="555" t="str">
        <f>IF(ORC!J322="","",ORC!J322)</f>
        <v/>
      </c>
      <c r="AK208" s="556"/>
      <c r="AL208" s="564"/>
      <c r="AP208" s="565" t="str">
        <f>ORC!A424</f>
        <v>5.7.1</v>
      </c>
      <c r="AQ208" s="560"/>
      <c r="AR208" s="608"/>
      <c r="AS208" s="609"/>
      <c r="AT208" s="609"/>
      <c r="AU208" s="610"/>
      <c r="AV208" s="608"/>
      <c r="AW208" s="609"/>
      <c r="AX208" s="609"/>
      <c r="AY208" s="610"/>
      <c r="AZ208" s="561" t="str">
        <f>ORC!E424</f>
        <v>PISOS</v>
      </c>
      <c r="BA208" s="562"/>
      <c r="BB208" s="562"/>
      <c r="BC208" s="562"/>
      <c r="BD208" s="562"/>
      <c r="BE208" s="562"/>
      <c r="BF208" s="562"/>
      <c r="BG208" s="562"/>
      <c r="BH208" s="562"/>
      <c r="BI208" s="562"/>
      <c r="BJ208" s="562"/>
      <c r="BK208" s="562"/>
      <c r="BL208" s="562"/>
      <c r="BM208" s="562"/>
      <c r="BN208" s="562"/>
      <c r="BO208" s="562"/>
      <c r="BP208" s="562"/>
      <c r="BQ208" s="562"/>
      <c r="BR208" s="608">
        <f>ORC!F424</f>
        <v>0</v>
      </c>
      <c r="BS208" s="610"/>
      <c r="BT208" s="604">
        <f>ORC!I424</f>
        <v>0</v>
      </c>
      <c r="BU208" s="605"/>
      <c r="BV208" s="606"/>
      <c r="BW208" s="604" t="str">
        <f>IF(ORC!J424="","",ORC!J424)</f>
        <v/>
      </c>
      <c r="BX208" s="605"/>
      <c r="BY208" s="607"/>
      <c r="CA208" s="91"/>
    </row>
    <row r="209" spans="1:79" ht="15" customHeight="1" thickBot="1">
      <c r="A209" s="90"/>
      <c r="C209" s="565" t="str">
        <f>ORC!A323</f>
        <v>5.1.8.16.15</v>
      </c>
      <c r="D209" s="560"/>
      <c r="E209" s="558">
        <f>ORC!B323</f>
        <v>71194</v>
      </c>
      <c r="F209" s="559"/>
      <c r="G209" s="559"/>
      <c r="H209" s="560"/>
      <c r="I209" s="558" t="str">
        <f>ORC!C323</f>
        <v>GOINFRA (O.C.)</v>
      </c>
      <c r="J209" s="559"/>
      <c r="K209" s="559"/>
      <c r="L209" s="560"/>
      <c r="M209" s="561" t="str">
        <f>ORC!E323</f>
        <v>ELETRODUTO PVC FLEXÍVEL - MANGUEIRA CORRUGADA LEVE - DIAM. 25MM</v>
      </c>
      <c r="N209" s="562"/>
      <c r="O209" s="562"/>
      <c r="P209" s="562"/>
      <c r="Q209" s="562"/>
      <c r="R209" s="562"/>
      <c r="S209" s="562"/>
      <c r="T209" s="562"/>
      <c r="U209" s="562"/>
      <c r="V209" s="562"/>
      <c r="W209" s="562"/>
      <c r="X209" s="562"/>
      <c r="Y209" s="562"/>
      <c r="Z209" s="562"/>
      <c r="AA209" s="562"/>
      <c r="AB209" s="562"/>
      <c r="AC209" s="562"/>
      <c r="AD209" s="563"/>
      <c r="AE209" s="558" t="str">
        <f>ORC!F323</f>
        <v>M</v>
      </c>
      <c r="AF209" s="560"/>
      <c r="AG209" s="555">
        <f>ORC!I323</f>
        <v>15</v>
      </c>
      <c r="AH209" s="556"/>
      <c r="AI209" s="557"/>
      <c r="AJ209" s="555" t="str">
        <f>IF(ORC!J323="","",ORC!J323)</f>
        <v/>
      </c>
      <c r="AK209" s="556"/>
      <c r="AL209" s="564"/>
      <c r="AP209" s="565" t="str">
        <f>ORC!A425</f>
        <v>5.7.1.1</v>
      </c>
      <c r="AQ209" s="560"/>
      <c r="AR209" s="608">
        <f>ORC!B425</f>
        <v>220104</v>
      </c>
      <c r="AS209" s="609"/>
      <c r="AT209" s="609"/>
      <c r="AU209" s="610"/>
      <c r="AV209" s="608" t="str">
        <f>ORC!C425</f>
        <v>GOINFRA (O.C.)</v>
      </c>
      <c r="AW209" s="609"/>
      <c r="AX209" s="609"/>
      <c r="AY209" s="610"/>
      <c r="AZ209" s="561" t="str">
        <f>ORC!E425</f>
        <v>PISO EM CONCRETO DESEMPENADO ESPESSURA = 7 CM  1:2,5:3,5</v>
      </c>
      <c r="BA209" s="562"/>
      <c r="BB209" s="562"/>
      <c r="BC209" s="562"/>
      <c r="BD209" s="562"/>
      <c r="BE209" s="562"/>
      <c r="BF209" s="562"/>
      <c r="BG209" s="562"/>
      <c r="BH209" s="562"/>
      <c r="BI209" s="562"/>
      <c r="BJ209" s="562"/>
      <c r="BK209" s="562"/>
      <c r="BL209" s="562"/>
      <c r="BM209" s="562"/>
      <c r="BN209" s="562"/>
      <c r="BO209" s="562"/>
      <c r="BP209" s="562"/>
      <c r="BQ209" s="562"/>
      <c r="BR209" s="608" t="str">
        <f>ORC!F425</f>
        <v>M²</v>
      </c>
      <c r="BS209" s="610"/>
      <c r="BT209" s="604">
        <f>ORC!I425</f>
        <v>1061.46</v>
      </c>
      <c r="BU209" s="605"/>
      <c r="BV209" s="606"/>
      <c r="BW209" s="604" t="str">
        <f>IF(ORC!J425="","",ORC!J425)</f>
        <v/>
      </c>
      <c r="BX209" s="605"/>
      <c r="BY209" s="607"/>
      <c r="CA209" s="91"/>
    </row>
    <row r="210" spans="1:79" ht="15" customHeight="1">
      <c r="A210" s="90"/>
      <c r="C210" s="565" t="str">
        <f>ORC!A324</f>
        <v>5.1.8.16.16</v>
      </c>
      <c r="D210" s="560"/>
      <c r="E210" s="558">
        <f>ORC!B324</f>
        <v>70563</v>
      </c>
      <c r="F210" s="559"/>
      <c r="G210" s="559"/>
      <c r="H210" s="560"/>
      <c r="I210" s="558" t="str">
        <f>ORC!C324</f>
        <v>GOINFRA (O.C.)</v>
      </c>
      <c r="J210" s="559"/>
      <c r="K210" s="559"/>
      <c r="L210" s="560"/>
      <c r="M210" s="561" t="str">
        <f>ORC!E324</f>
        <v>CABO FLEXÍVEL, PVC (70° C), 450/750 V, 2,5 MM2</v>
      </c>
      <c r="N210" s="562"/>
      <c r="O210" s="562"/>
      <c r="P210" s="562"/>
      <c r="Q210" s="562"/>
      <c r="R210" s="562"/>
      <c r="S210" s="562"/>
      <c r="T210" s="562"/>
      <c r="U210" s="562"/>
      <c r="V210" s="562"/>
      <c r="W210" s="562"/>
      <c r="X210" s="562"/>
      <c r="Y210" s="562"/>
      <c r="Z210" s="562"/>
      <c r="AA210" s="562"/>
      <c r="AB210" s="562"/>
      <c r="AC210" s="562"/>
      <c r="AD210" s="563"/>
      <c r="AE210" s="558" t="str">
        <f>ORC!F324</f>
        <v>M</v>
      </c>
      <c r="AF210" s="560"/>
      <c r="AG210" s="555">
        <f>ORC!I324</f>
        <v>55</v>
      </c>
      <c r="AH210" s="556"/>
      <c r="AI210" s="557"/>
      <c r="AJ210" s="555" t="str">
        <f>IF(ORC!J324="","",ORC!J324)</f>
        <v/>
      </c>
      <c r="AK210" s="556"/>
      <c r="AL210" s="564"/>
      <c r="AP210" s="639"/>
      <c r="AQ210" s="639"/>
      <c r="AR210" s="639"/>
      <c r="AS210" s="639"/>
      <c r="AT210" s="639"/>
      <c r="AU210" s="639"/>
      <c r="AV210" s="639"/>
      <c r="AW210" s="639"/>
      <c r="AX210" s="639"/>
      <c r="AY210" s="639"/>
      <c r="AZ210" s="640"/>
      <c r="BA210" s="640"/>
      <c r="BB210" s="640"/>
      <c r="BC210" s="640"/>
      <c r="BD210" s="640"/>
      <c r="BE210" s="640"/>
      <c r="BF210" s="640"/>
      <c r="BG210" s="640"/>
      <c r="BH210" s="640"/>
      <c r="BI210" s="640"/>
      <c r="BJ210" s="640"/>
      <c r="BK210" s="640"/>
      <c r="BL210" s="640"/>
      <c r="BM210" s="640"/>
      <c r="BN210" s="640"/>
      <c r="BO210" s="640"/>
      <c r="BP210" s="640"/>
      <c r="BQ210" s="640"/>
      <c r="BR210" s="639"/>
      <c r="BS210" s="639"/>
      <c r="BT210" s="641"/>
      <c r="BU210" s="641"/>
      <c r="BV210" s="641"/>
      <c r="BW210" s="641"/>
      <c r="BX210" s="641"/>
      <c r="BY210" s="641"/>
      <c r="CA210" s="91"/>
    </row>
    <row r="211" spans="1:79" ht="15" customHeight="1">
      <c r="A211" s="90"/>
      <c r="C211" s="565" t="str">
        <f>ORC!A325</f>
        <v>5.1.8.16.17</v>
      </c>
      <c r="D211" s="560"/>
      <c r="E211" s="558">
        <f>ORC!B325</f>
        <v>70563</v>
      </c>
      <c r="F211" s="559"/>
      <c r="G211" s="559"/>
      <c r="H211" s="560"/>
      <c r="I211" s="558" t="str">
        <f>ORC!C325</f>
        <v>GOINFRA (O.C.)</v>
      </c>
      <c r="J211" s="559"/>
      <c r="K211" s="559"/>
      <c r="L211" s="560"/>
      <c r="M211" s="561" t="str">
        <f>ORC!E325</f>
        <v>CABO FLEXÍVEL, PVC (70° C), 450/750 V, 2,5 MM2</v>
      </c>
      <c r="N211" s="562"/>
      <c r="O211" s="562"/>
      <c r="P211" s="562"/>
      <c r="Q211" s="562"/>
      <c r="R211" s="562"/>
      <c r="S211" s="562"/>
      <c r="T211" s="562"/>
      <c r="U211" s="562"/>
      <c r="V211" s="562"/>
      <c r="W211" s="562"/>
      <c r="X211" s="562"/>
      <c r="Y211" s="562"/>
      <c r="Z211" s="562"/>
      <c r="AA211" s="562"/>
      <c r="AB211" s="562"/>
      <c r="AC211" s="562"/>
      <c r="AD211" s="563"/>
      <c r="AE211" s="558" t="str">
        <f>ORC!F325</f>
        <v>M</v>
      </c>
      <c r="AF211" s="560"/>
      <c r="AG211" s="555">
        <f>ORC!I325</f>
        <v>66</v>
      </c>
      <c r="AH211" s="556"/>
      <c r="AI211" s="557"/>
      <c r="AJ211" s="555" t="str">
        <f>IF(ORC!J325="","",ORC!J325)</f>
        <v/>
      </c>
      <c r="AK211" s="556"/>
      <c r="AL211" s="564"/>
      <c r="AP211" s="639"/>
      <c r="AQ211" s="639"/>
      <c r="AR211" s="639"/>
      <c r="AS211" s="639"/>
      <c r="AT211" s="639"/>
      <c r="AU211" s="639"/>
      <c r="AV211" s="639"/>
      <c r="AW211" s="639"/>
      <c r="AX211" s="639"/>
      <c r="AY211" s="639"/>
      <c r="AZ211" s="640"/>
      <c r="BA211" s="640"/>
      <c r="BB211" s="640"/>
      <c r="BC211" s="640"/>
      <c r="BD211" s="640"/>
      <c r="BE211" s="640"/>
      <c r="BF211" s="640"/>
      <c r="BG211" s="640"/>
      <c r="BH211" s="640"/>
      <c r="BI211" s="640"/>
      <c r="BJ211" s="640"/>
      <c r="BK211" s="640"/>
      <c r="BL211" s="640"/>
      <c r="BM211" s="640"/>
      <c r="BN211" s="640"/>
      <c r="BO211" s="640"/>
      <c r="BP211" s="640"/>
      <c r="BQ211" s="640"/>
      <c r="BR211" s="639"/>
      <c r="BS211" s="639"/>
      <c r="BT211" s="641"/>
      <c r="BU211" s="641"/>
      <c r="BV211" s="641"/>
      <c r="BW211" s="641"/>
      <c r="BX211" s="641"/>
      <c r="BY211" s="641"/>
      <c r="CA211" s="91"/>
    </row>
    <row r="212" spans="1:79" ht="15" customHeight="1">
      <c r="A212" s="90"/>
      <c r="C212" s="565" t="str">
        <f>ORC!A326</f>
        <v>5.1.8.16.18</v>
      </c>
      <c r="D212" s="560"/>
      <c r="E212" s="558">
        <f>ORC!B326</f>
        <v>70563</v>
      </c>
      <c r="F212" s="559"/>
      <c r="G212" s="559"/>
      <c r="H212" s="560"/>
      <c r="I212" s="558" t="str">
        <f>ORC!C326</f>
        <v>GOINFRA (O.C.)</v>
      </c>
      <c r="J212" s="559"/>
      <c r="K212" s="559"/>
      <c r="L212" s="560"/>
      <c r="M212" s="561" t="str">
        <f>ORC!E326</f>
        <v>CABO FLEXÍVEL, PVC (70° C), 450/750 V, 2,5 MM2</v>
      </c>
      <c r="N212" s="562"/>
      <c r="O212" s="562"/>
      <c r="P212" s="562"/>
      <c r="Q212" s="562"/>
      <c r="R212" s="562"/>
      <c r="S212" s="562"/>
      <c r="T212" s="562"/>
      <c r="U212" s="562"/>
      <c r="V212" s="562"/>
      <c r="W212" s="562"/>
      <c r="X212" s="562"/>
      <c r="Y212" s="562"/>
      <c r="Z212" s="562"/>
      <c r="AA212" s="562"/>
      <c r="AB212" s="562"/>
      <c r="AC212" s="562"/>
      <c r="AD212" s="563"/>
      <c r="AE212" s="558" t="str">
        <f>ORC!F326</f>
        <v>M</v>
      </c>
      <c r="AF212" s="560"/>
      <c r="AG212" s="555">
        <f>ORC!I326</f>
        <v>60</v>
      </c>
      <c r="AH212" s="556"/>
      <c r="AI212" s="557"/>
      <c r="AJ212" s="555" t="str">
        <f>IF(ORC!J326="","",ORC!J326)</f>
        <v/>
      </c>
      <c r="AK212" s="556"/>
      <c r="AL212" s="564"/>
      <c r="AM212" s="12"/>
      <c r="AN212" s="12"/>
      <c r="AO212" s="12"/>
      <c r="AP212" s="639"/>
      <c r="AQ212" s="639"/>
      <c r="AR212" s="639"/>
      <c r="AS212" s="639"/>
      <c r="AT212" s="639"/>
      <c r="AU212" s="639"/>
      <c r="AV212" s="639"/>
      <c r="AW212" s="639"/>
      <c r="AX212" s="639"/>
      <c r="AY212" s="639"/>
      <c r="AZ212" s="640"/>
      <c r="BA212" s="640"/>
      <c r="BB212" s="640"/>
      <c r="BC212" s="640"/>
      <c r="BD212" s="640"/>
      <c r="BE212" s="640"/>
      <c r="BF212" s="640"/>
      <c r="BG212" s="640"/>
      <c r="BH212" s="640"/>
      <c r="BI212" s="640"/>
      <c r="BJ212" s="640"/>
      <c r="BK212" s="640"/>
      <c r="BL212" s="640"/>
      <c r="BM212" s="640"/>
      <c r="BN212" s="640"/>
      <c r="BO212" s="640"/>
      <c r="BP212" s="640"/>
      <c r="BQ212" s="640"/>
      <c r="BR212" s="639"/>
      <c r="BS212" s="639"/>
      <c r="BT212" s="641"/>
      <c r="BU212" s="641"/>
      <c r="BV212" s="641"/>
      <c r="BW212" s="641"/>
      <c r="BX212" s="641"/>
      <c r="BY212" s="641"/>
      <c r="CA212" s="91"/>
    </row>
    <row r="213" spans="1:79" ht="15" customHeight="1">
      <c r="A213" s="90"/>
      <c r="C213" s="565" t="str">
        <f>ORC!A327</f>
        <v>5.1.8.16.19</v>
      </c>
      <c r="D213" s="560"/>
      <c r="E213" s="558">
        <f>ORC!B327</f>
        <v>70563</v>
      </c>
      <c r="F213" s="559"/>
      <c r="G213" s="559"/>
      <c r="H213" s="560"/>
      <c r="I213" s="558" t="str">
        <f>ORC!C327</f>
        <v>GOINFRA (O.C.)</v>
      </c>
      <c r="J213" s="559"/>
      <c r="K213" s="559"/>
      <c r="L213" s="560"/>
      <c r="M213" s="561" t="str">
        <f>ORC!E327</f>
        <v>CABO FLEXÍVEL, PVC (70° C), 450/750 V, 2,5 MM2</v>
      </c>
      <c r="N213" s="562"/>
      <c r="O213" s="562"/>
      <c r="P213" s="562"/>
      <c r="Q213" s="562"/>
      <c r="R213" s="562"/>
      <c r="S213" s="562"/>
      <c r="T213" s="562"/>
      <c r="U213" s="562"/>
      <c r="V213" s="562"/>
      <c r="W213" s="562"/>
      <c r="X213" s="562"/>
      <c r="Y213" s="562"/>
      <c r="Z213" s="562"/>
      <c r="AA213" s="562"/>
      <c r="AB213" s="562"/>
      <c r="AC213" s="562"/>
      <c r="AD213" s="563"/>
      <c r="AE213" s="558" t="str">
        <f>ORC!F327</f>
        <v>M</v>
      </c>
      <c r="AF213" s="560"/>
      <c r="AG213" s="555">
        <f>ORC!I327</f>
        <v>12</v>
      </c>
      <c r="AH213" s="556"/>
      <c r="AI213" s="557"/>
      <c r="AJ213" s="555" t="str">
        <f>IF(ORC!J327="","",ORC!J327)</f>
        <v/>
      </c>
      <c r="AK213" s="556"/>
      <c r="AL213" s="564"/>
      <c r="AM213" s="12"/>
      <c r="AN213" s="12"/>
      <c r="AO213" s="12"/>
      <c r="AP213" s="639"/>
      <c r="AQ213" s="639"/>
      <c r="AR213" s="639"/>
      <c r="AS213" s="639"/>
      <c r="AT213" s="639"/>
      <c r="AU213" s="639"/>
      <c r="AV213" s="639"/>
      <c r="AW213" s="639"/>
      <c r="AX213" s="639"/>
      <c r="AY213" s="639"/>
      <c r="AZ213" s="640"/>
      <c r="BA213" s="640"/>
      <c r="BB213" s="640"/>
      <c r="BC213" s="640"/>
      <c r="BD213" s="640"/>
      <c r="BE213" s="640"/>
      <c r="BF213" s="640"/>
      <c r="BG213" s="640"/>
      <c r="BH213" s="640"/>
      <c r="BI213" s="640"/>
      <c r="BJ213" s="640"/>
      <c r="BK213" s="640"/>
      <c r="BL213" s="640"/>
      <c r="BM213" s="640"/>
      <c r="BN213" s="640"/>
      <c r="BO213" s="640"/>
      <c r="BP213" s="640"/>
      <c r="BQ213" s="640"/>
      <c r="BR213" s="639"/>
      <c r="BS213" s="639"/>
      <c r="BT213" s="641"/>
      <c r="BU213" s="641"/>
      <c r="BV213" s="641"/>
      <c r="BW213" s="641"/>
      <c r="BX213" s="641"/>
      <c r="BY213" s="641"/>
      <c r="CA213" s="91"/>
    </row>
    <row r="214" spans="1:79" ht="15" customHeight="1">
      <c r="A214" s="90"/>
      <c r="C214" s="565" t="str">
        <f>ORC!A328</f>
        <v>5.1.8.16.20</v>
      </c>
      <c r="D214" s="560"/>
      <c r="E214" s="558">
        <f>ORC!B328</f>
        <v>91940</v>
      </c>
      <c r="F214" s="559"/>
      <c r="G214" s="559"/>
      <c r="H214" s="560"/>
      <c r="I214" s="558" t="str">
        <f>ORC!C328</f>
        <v>SINAPI</v>
      </c>
      <c r="J214" s="559"/>
      <c r="K214" s="559"/>
      <c r="L214" s="560"/>
      <c r="M214" s="561" t="str">
        <f>ORC!E328</f>
        <v>CAIXA RETANGULAR 4" X 2" MÉDIA (1,30 M DO PISO), PVC, INSTALADA EM PAREDE - FORNECIMENTO E INSTALAÇÃO. AF_03/2023</v>
      </c>
      <c r="N214" s="562"/>
      <c r="O214" s="562"/>
      <c r="P214" s="562"/>
      <c r="Q214" s="562"/>
      <c r="R214" s="562"/>
      <c r="S214" s="562"/>
      <c r="T214" s="562"/>
      <c r="U214" s="562"/>
      <c r="V214" s="562"/>
      <c r="W214" s="562"/>
      <c r="X214" s="562"/>
      <c r="Y214" s="562"/>
      <c r="Z214" s="562"/>
      <c r="AA214" s="562"/>
      <c r="AB214" s="562"/>
      <c r="AC214" s="562"/>
      <c r="AD214" s="563"/>
      <c r="AE214" s="558" t="str">
        <f>ORC!F328</f>
        <v>UND</v>
      </c>
      <c r="AF214" s="560"/>
      <c r="AG214" s="555">
        <f>ORC!I328</f>
        <v>15</v>
      </c>
      <c r="AH214" s="556"/>
      <c r="AI214" s="557"/>
      <c r="AJ214" s="555" t="str">
        <f>IF(ORC!J328="","",ORC!J328)</f>
        <v/>
      </c>
      <c r="AK214" s="556"/>
      <c r="AL214" s="564"/>
      <c r="AM214" s="12"/>
      <c r="AN214" s="12"/>
      <c r="AO214" s="12"/>
      <c r="AP214" s="639"/>
      <c r="AQ214" s="639"/>
      <c r="AR214" s="639"/>
      <c r="AS214" s="639"/>
      <c r="AT214" s="639"/>
      <c r="AU214" s="639"/>
      <c r="AV214" s="639"/>
      <c r="AW214" s="639"/>
      <c r="AX214" s="639"/>
      <c r="AY214" s="639"/>
      <c r="AZ214" s="640"/>
      <c r="BA214" s="640"/>
      <c r="BB214" s="640"/>
      <c r="BC214" s="640"/>
      <c r="BD214" s="640"/>
      <c r="BE214" s="640"/>
      <c r="BF214" s="640"/>
      <c r="BG214" s="640"/>
      <c r="BH214" s="640"/>
      <c r="BI214" s="640"/>
      <c r="BJ214" s="640"/>
      <c r="BK214" s="640"/>
      <c r="BL214" s="640"/>
      <c r="BM214" s="640"/>
      <c r="BN214" s="640"/>
      <c r="BO214" s="640"/>
      <c r="BP214" s="640"/>
      <c r="BQ214" s="640"/>
      <c r="BR214" s="639"/>
      <c r="BS214" s="639"/>
      <c r="BT214" s="641"/>
      <c r="BU214" s="641"/>
      <c r="BV214" s="641"/>
      <c r="BW214" s="641"/>
      <c r="BX214" s="641"/>
      <c r="BY214" s="641"/>
      <c r="CA214" s="91"/>
    </row>
    <row r="215" spans="1:79" ht="15" customHeight="1">
      <c r="A215" s="90"/>
      <c r="C215" s="565" t="str">
        <f>ORC!A329</f>
        <v>5.1.8.16.21</v>
      </c>
      <c r="D215" s="560"/>
      <c r="E215" s="558">
        <f>ORC!B329</f>
        <v>39138</v>
      </c>
      <c r="F215" s="559"/>
      <c r="G215" s="559"/>
      <c r="H215" s="560"/>
      <c r="I215" s="558" t="str">
        <f>ORC!C329</f>
        <v>SINAPI</v>
      </c>
      <c r="J215" s="559"/>
      <c r="K215" s="559"/>
      <c r="L215" s="560"/>
      <c r="M215" s="561" t="str">
        <f>ORC!E329</f>
        <v xml:space="preserve">ABRACADEIRA EM ACO PARA AMARRACAO DE ELETRODUTOS, TIPO U SIMPLES, COM 3/4"                                                                                                                                                                                                                                                                                                                                                                                                                                </v>
      </c>
      <c r="N215" s="562"/>
      <c r="O215" s="562"/>
      <c r="P215" s="562"/>
      <c r="Q215" s="562"/>
      <c r="R215" s="562"/>
      <c r="S215" s="562"/>
      <c r="T215" s="562"/>
      <c r="U215" s="562"/>
      <c r="V215" s="562"/>
      <c r="W215" s="562"/>
      <c r="X215" s="562"/>
      <c r="Y215" s="562"/>
      <c r="Z215" s="562"/>
      <c r="AA215" s="562"/>
      <c r="AB215" s="562"/>
      <c r="AC215" s="562"/>
      <c r="AD215" s="563"/>
      <c r="AE215" s="558" t="str">
        <f>ORC!F329</f>
        <v>UND</v>
      </c>
      <c r="AF215" s="560"/>
      <c r="AG215" s="555">
        <f>ORC!I329</f>
        <v>25</v>
      </c>
      <c r="AH215" s="556"/>
      <c r="AI215" s="557"/>
      <c r="AJ215" s="555" t="str">
        <f>IF(ORC!J329="","",ORC!J329)</f>
        <v/>
      </c>
      <c r="AK215" s="556"/>
      <c r="AL215" s="564"/>
      <c r="AM215" s="12"/>
      <c r="AN215" s="12"/>
      <c r="AO215" s="12"/>
      <c r="AP215" s="639"/>
      <c r="AQ215" s="639"/>
      <c r="AR215" s="639"/>
      <c r="AS215" s="639"/>
      <c r="AT215" s="639"/>
      <c r="AU215" s="639"/>
      <c r="AV215" s="639"/>
      <c r="AW215" s="639"/>
      <c r="AX215" s="639"/>
      <c r="AY215" s="639"/>
      <c r="AZ215" s="640"/>
      <c r="BA215" s="640"/>
      <c r="BB215" s="640"/>
      <c r="BC215" s="640"/>
      <c r="BD215" s="640"/>
      <c r="BE215" s="640"/>
      <c r="BF215" s="640"/>
      <c r="BG215" s="640"/>
      <c r="BH215" s="640"/>
      <c r="BI215" s="640"/>
      <c r="BJ215" s="640"/>
      <c r="BK215" s="640"/>
      <c r="BL215" s="640"/>
      <c r="BM215" s="640"/>
      <c r="BN215" s="640"/>
      <c r="BO215" s="640"/>
      <c r="BP215" s="640"/>
      <c r="BQ215" s="640"/>
      <c r="BR215" s="639"/>
      <c r="BS215" s="639"/>
      <c r="BT215" s="641"/>
      <c r="BU215" s="641"/>
      <c r="BV215" s="641"/>
      <c r="BW215" s="641"/>
      <c r="BX215" s="641"/>
      <c r="BY215" s="641"/>
      <c r="CA215" s="91"/>
    </row>
    <row r="216" spans="1:79" ht="15" customHeight="1">
      <c r="A216" s="90"/>
      <c r="C216" s="565" t="str">
        <f>ORC!A330</f>
        <v>5.1.8.16.22</v>
      </c>
      <c r="D216" s="560"/>
      <c r="E216" s="558">
        <f>ORC!B330</f>
        <v>39139</v>
      </c>
      <c r="F216" s="559"/>
      <c r="G216" s="559"/>
      <c r="H216" s="560"/>
      <c r="I216" s="558" t="str">
        <f>ORC!C330</f>
        <v>SINAPI</v>
      </c>
      <c r="J216" s="559"/>
      <c r="K216" s="559"/>
      <c r="L216" s="560"/>
      <c r="M216" s="561" t="str">
        <f>ORC!E330</f>
        <v xml:space="preserve">ABRACADEIRA EM ACO PARA AMARRACAO DE ELETRODUTOS, TIPO U SIMPLES, COM 1"                                                                                                                                                                                                                                                                                                                                                                                                                                  </v>
      </c>
      <c r="N216" s="562"/>
      <c r="O216" s="562"/>
      <c r="P216" s="562"/>
      <c r="Q216" s="562"/>
      <c r="R216" s="562"/>
      <c r="S216" s="562"/>
      <c r="T216" s="562"/>
      <c r="U216" s="562"/>
      <c r="V216" s="562"/>
      <c r="W216" s="562"/>
      <c r="X216" s="562"/>
      <c r="Y216" s="562"/>
      <c r="Z216" s="562"/>
      <c r="AA216" s="562"/>
      <c r="AB216" s="562"/>
      <c r="AC216" s="562"/>
      <c r="AD216" s="563"/>
      <c r="AE216" s="558" t="str">
        <f>ORC!F330</f>
        <v>UND</v>
      </c>
      <c r="AF216" s="560"/>
      <c r="AG216" s="555">
        <f>ORC!I330</f>
        <v>5</v>
      </c>
      <c r="AH216" s="556"/>
      <c r="AI216" s="557"/>
      <c r="AJ216" s="555" t="str">
        <f>IF(ORC!J330="","",ORC!J330)</f>
        <v/>
      </c>
      <c r="AK216" s="556"/>
      <c r="AL216" s="564"/>
      <c r="AM216" s="12"/>
      <c r="AN216" s="12"/>
      <c r="AO216" s="12"/>
      <c r="AP216" s="639"/>
      <c r="AQ216" s="639"/>
      <c r="AR216" s="639"/>
      <c r="AS216" s="639"/>
      <c r="AT216" s="639"/>
      <c r="AU216" s="639"/>
      <c r="AV216" s="639"/>
      <c r="AW216" s="639"/>
      <c r="AX216" s="639"/>
      <c r="AY216" s="639"/>
      <c r="AZ216" s="640"/>
      <c r="BA216" s="640"/>
      <c r="BB216" s="640"/>
      <c r="BC216" s="640"/>
      <c r="BD216" s="640"/>
      <c r="BE216" s="640"/>
      <c r="BF216" s="640"/>
      <c r="BG216" s="640"/>
      <c r="BH216" s="640"/>
      <c r="BI216" s="640"/>
      <c r="BJ216" s="640"/>
      <c r="BK216" s="640"/>
      <c r="BL216" s="640"/>
      <c r="BM216" s="640"/>
      <c r="BN216" s="640"/>
      <c r="BO216" s="640"/>
      <c r="BP216" s="640"/>
      <c r="BQ216" s="640"/>
      <c r="BR216" s="639"/>
      <c r="BS216" s="639"/>
      <c r="BT216" s="641"/>
      <c r="BU216" s="641"/>
      <c r="BV216" s="641"/>
      <c r="BW216" s="641"/>
      <c r="BX216" s="641"/>
      <c r="BY216" s="641"/>
      <c r="CA216" s="91"/>
    </row>
    <row r="217" spans="1:79" ht="15" customHeight="1">
      <c r="A217" s="90"/>
      <c r="C217" s="565" t="str">
        <f>ORC!A331</f>
        <v>5.1.8.16.23</v>
      </c>
      <c r="D217" s="560"/>
      <c r="E217" s="558">
        <f>ORC!B331</f>
        <v>72501</v>
      </c>
      <c r="F217" s="559"/>
      <c r="G217" s="559"/>
      <c r="H217" s="560"/>
      <c r="I217" s="558" t="str">
        <f>ORC!C331</f>
        <v>GOINFRA (O.C.)</v>
      </c>
      <c r="J217" s="559"/>
      <c r="K217" s="559"/>
      <c r="L217" s="560"/>
      <c r="M217" s="561" t="str">
        <f>ORC!E331</f>
        <v>TERMINAL DE PRESSAO 2,5 MM2</v>
      </c>
      <c r="N217" s="562"/>
      <c r="O217" s="562"/>
      <c r="P217" s="562"/>
      <c r="Q217" s="562"/>
      <c r="R217" s="562"/>
      <c r="S217" s="562"/>
      <c r="T217" s="562"/>
      <c r="U217" s="562"/>
      <c r="V217" s="562"/>
      <c r="W217" s="562"/>
      <c r="X217" s="562"/>
      <c r="Y217" s="562"/>
      <c r="Z217" s="562"/>
      <c r="AA217" s="562"/>
      <c r="AB217" s="562"/>
      <c r="AC217" s="562"/>
      <c r="AD217" s="563"/>
      <c r="AE217" s="558" t="str">
        <f>ORC!F331</f>
        <v>UND</v>
      </c>
      <c r="AF217" s="560"/>
      <c r="AG217" s="555">
        <f>ORC!I331</f>
        <v>14</v>
      </c>
      <c r="AH217" s="556"/>
      <c r="AI217" s="557"/>
      <c r="AJ217" s="555" t="str">
        <f>IF(ORC!J331="","",ORC!J331)</f>
        <v/>
      </c>
      <c r="AK217" s="556"/>
      <c r="AL217" s="564"/>
      <c r="AP217" s="639"/>
      <c r="AQ217" s="639"/>
      <c r="AR217" s="639"/>
      <c r="AS217" s="639"/>
      <c r="AT217" s="639"/>
      <c r="AU217" s="639"/>
      <c r="AV217" s="639"/>
      <c r="AW217" s="639"/>
      <c r="AX217" s="639"/>
      <c r="AY217" s="639"/>
      <c r="AZ217" s="640"/>
      <c r="BA217" s="640"/>
      <c r="BB217" s="640"/>
      <c r="BC217" s="640"/>
      <c r="BD217" s="640"/>
      <c r="BE217" s="640"/>
      <c r="BF217" s="640"/>
      <c r="BG217" s="640"/>
      <c r="BH217" s="640"/>
      <c r="BI217" s="640"/>
      <c r="BJ217" s="640"/>
      <c r="BK217" s="640"/>
      <c r="BL217" s="640"/>
      <c r="BM217" s="640"/>
      <c r="BN217" s="640"/>
      <c r="BO217" s="640"/>
      <c r="BP217" s="640"/>
      <c r="BQ217" s="640"/>
      <c r="BR217" s="639"/>
      <c r="BS217" s="639"/>
      <c r="BT217" s="641"/>
      <c r="BU217" s="641"/>
      <c r="BV217" s="641"/>
      <c r="BW217" s="641"/>
      <c r="BX217" s="641"/>
      <c r="BY217" s="641"/>
      <c r="CA217" s="91"/>
    </row>
    <row r="218" spans="1:79" ht="15" customHeight="1">
      <c r="A218" s="90"/>
      <c r="C218" s="565" t="str">
        <f>ORC!A332</f>
        <v>5.1.8.16.24</v>
      </c>
      <c r="D218" s="560"/>
      <c r="E218" s="558">
        <f>ORC!B332</f>
        <v>70584</v>
      </c>
      <c r="F218" s="559"/>
      <c r="G218" s="559"/>
      <c r="H218" s="560"/>
      <c r="I218" s="558" t="str">
        <f>ORC!C332</f>
        <v>GOINFRA (O.C.)</v>
      </c>
      <c r="J218" s="559"/>
      <c r="K218" s="559"/>
      <c r="L218" s="560"/>
      <c r="M218" s="561" t="str">
        <f>ORC!E332</f>
        <v>CABO FLEXÍVEL PVC (70° C), 0,6/1 KV, 10 MM2</v>
      </c>
      <c r="N218" s="562"/>
      <c r="O218" s="562"/>
      <c r="P218" s="562"/>
      <c r="Q218" s="562"/>
      <c r="R218" s="562"/>
      <c r="S218" s="562"/>
      <c r="T218" s="562"/>
      <c r="U218" s="562"/>
      <c r="V218" s="562"/>
      <c r="W218" s="562"/>
      <c r="X218" s="562"/>
      <c r="Y218" s="562"/>
      <c r="Z218" s="562"/>
      <c r="AA218" s="562"/>
      <c r="AB218" s="562"/>
      <c r="AC218" s="562"/>
      <c r="AD218" s="563"/>
      <c r="AE218" s="558" t="str">
        <f>ORC!F332</f>
        <v>M</v>
      </c>
      <c r="AF218" s="560"/>
      <c r="AG218" s="555">
        <f>ORC!I332</f>
        <v>10</v>
      </c>
      <c r="AH218" s="556"/>
      <c r="AI218" s="557"/>
      <c r="AJ218" s="555" t="str">
        <f>IF(ORC!J332="","",ORC!J332)</f>
        <v/>
      </c>
      <c r="AK218" s="556"/>
      <c r="AL218" s="564"/>
      <c r="AM218" s="12"/>
      <c r="AN218" s="12"/>
      <c r="AO218" s="12"/>
      <c r="AP218" s="639"/>
      <c r="AQ218" s="639"/>
      <c r="AR218" s="639"/>
      <c r="AS218" s="639"/>
      <c r="AT218" s="639"/>
      <c r="AU218" s="639"/>
      <c r="AV218" s="639"/>
      <c r="AW218" s="639"/>
      <c r="AX218" s="639"/>
      <c r="AY218" s="639"/>
      <c r="AZ218" s="640"/>
      <c r="BA218" s="640"/>
      <c r="BB218" s="640"/>
      <c r="BC218" s="640"/>
      <c r="BD218" s="640"/>
      <c r="BE218" s="640"/>
      <c r="BF218" s="640"/>
      <c r="BG218" s="640"/>
      <c r="BH218" s="640"/>
      <c r="BI218" s="640"/>
      <c r="BJ218" s="640"/>
      <c r="BK218" s="640"/>
      <c r="BL218" s="640"/>
      <c r="BM218" s="640"/>
      <c r="BN218" s="640"/>
      <c r="BO218" s="640"/>
      <c r="BP218" s="640"/>
      <c r="BQ218" s="640"/>
      <c r="BR218" s="639"/>
      <c r="BS218" s="639"/>
      <c r="BT218" s="641"/>
      <c r="BU218" s="641"/>
      <c r="BV218" s="641"/>
      <c r="BW218" s="641"/>
      <c r="BX218" s="641"/>
      <c r="BY218" s="641"/>
      <c r="CA218" s="91"/>
    </row>
    <row r="219" spans="1:79" ht="15" customHeight="1">
      <c r="A219" s="90"/>
      <c r="C219" s="565" t="str">
        <f>ORC!A333</f>
        <v>5.1.8.16.25</v>
      </c>
      <c r="D219" s="560"/>
      <c r="E219" s="558">
        <f>ORC!B333</f>
        <v>70584</v>
      </c>
      <c r="F219" s="559"/>
      <c r="G219" s="559"/>
      <c r="H219" s="560"/>
      <c r="I219" s="558" t="str">
        <f>ORC!C333</f>
        <v>GOINFRA (O.C.)</v>
      </c>
      <c r="J219" s="559"/>
      <c r="K219" s="559"/>
      <c r="L219" s="560"/>
      <c r="M219" s="561" t="str">
        <f>ORC!E333</f>
        <v>CABO FLEXÍVEL PVC (70° C), 0,6/1 KV, 10 MM2</v>
      </c>
      <c r="N219" s="562"/>
      <c r="O219" s="562"/>
      <c r="P219" s="562"/>
      <c r="Q219" s="562"/>
      <c r="R219" s="562"/>
      <c r="S219" s="562"/>
      <c r="T219" s="562"/>
      <c r="U219" s="562"/>
      <c r="V219" s="562"/>
      <c r="W219" s="562"/>
      <c r="X219" s="562"/>
      <c r="Y219" s="562"/>
      <c r="Z219" s="562"/>
      <c r="AA219" s="562"/>
      <c r="AB219" s="562"/>
      <c r="AC219" s="562"/>
      <c r="AD219" s="563"/>
      <c r="AE219" s="558" t="str">
        <f>ORC!F333</f>
        <v>M</v>
      </c>
      <c r="AF219" s="560"/>
      <c r="AG219" s="555">
        <f>ORC!I333</f>
        <v>10</v>
      </c>
      <c r="AH219" s="556"/>
      <c r="AI219" s="557"/>
      <c r="AJ219" s="555" t="str">
        <f>IF(ORC!J333="","",ORC!J333)</f>
        <v/>
      </c>
      <c r="AK219" s="556"/>
      <c r="AL219" s="564"/>
      <c r="AP219" s="639"/>
      <c r="AQ219" s="639"/>
      <c r="AR219" s="639"/>
      <c r="AS219" s="639"/>
      <c r="AT219" s="639"/>
      <c r="AU219" s="639"/>
      <c r="AV219" s="639"/>
      <c r="AW219" s="639"/>
      <c r="AX219" s="639"/>
      <c r="AY219" s="639"/>
      <c r="AZ219" s="640"/>
      <c r="BA219" s="640"/>
      <c r="BB219" s="640"/>
      <c r="BC219" s="640"/>
      <c r="BD219" s="640"/>
      <c r="BE219" s="640"/>
      <c r="BF219" s="640"/>
      <c r="BG219" s="640"/>
      <c r="BH219" s="640"/>
      <c r="BI219" s="640"/>
      <c r="BJ219" s="640"/>
      <c r="BK219" s="640"/>
      <c r="BL219" s="640"/>
      <c r="BM219" s="640"/>
      <c r="BN219" s="640"/>
      <c r="BO219" s="640"/>
      <c r="BP219" s="640"/>
      <c r="BQ219" s="640"/>
      <c r="BR219" s="639"/>
      <c r="BS219" s="639"/>
      <c r="BT219" s="641"/>
      <c r="BU219" s="641"/>
      <c r="BV219" s="641"/>
      <c r="BW219" s="641"/>
      <c r="BX219" s="641"/>
      <c r="BY219" s="641"/>
      <c r="CA219" s="91"/>
    </row>
    <row r="220" spans="1:79" ht="15" customHeight="1">
      <c r="A220" s="90"/>
      <c r="C220" s="565" t="str">
        <f>ORC!A334</f>
        <v>5.1.8.16.26</v>
      </c>
      <c r="D220" s="560"/>
      <c r="E220" s="558">
        <f>ORC!B334</f>
        <v>70584</v>
      </c>
      <c r="F220" s="559"/>
      <c r="G220" s="559"/>
      <c r="H220" s="560"/>
      <c r="I220" s="558" t="str">
        <f>ORC!C334</f>
        <v>GOINFRA (O.C.)</v>
      </c>
      <c r="J220" s="559"/>
      <c r="K220" s="559"/>
      <c r="L220" s="560"/>
      <c r="M220" s="561" t="str">
        <f>ORC!E334</f>
        <v>CABO FLEXÍVEL PVC (70° C), 0,6/1 KV, 10 MM2</v>
      </c>
      <c r="N220" s="562"/>
      <c r="O220" s="562"/>
      <c r="P220" s="562"/>
      <c r="Q220" s="562"/>
      <c r="R220" s="562"/>
      <c r="S220" s="562"/>
      <c r="T220" s="562"/>
      <c r="U220" s="562"/>
      <c r="V220" s="562"/>
      <c r="W220" s="562"/>
      <c r="X220" s="562"/>
      <c r="Y220" s="562"/>
      <c r="Z220" s="562"/>
      <c r="AA220" s="562"/>
      <c r="AB220" s="562"/>
      <c r="AC220" s="562"/>
      <c r="AD220" s="563"/>
      <c r="AE220" s="558" t="str">
        <f>ORC!F334</f>
        <v>M</v>
      </c>
      <c r="AF220" s="560"/>
      <c r="AG220" s="555">
        <f>ORC!I334</f>
        <v>10</v>
      </c>
      <c r="AH220" s="556"/>
      <c r="AI220" s="557"/>
      <c r="AJ220" s="555" t="str">
        <f>IF(ORC!J334="","",ORC!J334)</f>
        <v/>
      </c>
      <c r="AK220" s="556"/>
      <c r="AL220" s="564"/>
      <c r="AP220" s="639"/>
      <c r="AQ220" s="639"/>
      <c r="AR220" s="639"/>
      <c r="AS220" s="639"/>
      <c r="AT220" s="639"/>
      <c r="AU220" s="639"/>
      <c r="AV220" s="639"/>
      <c r="AW220" s="639"/>
      <c r="AX220" s="639"/>
      <c r="AY220" s="639"/>
      <c r="AZ220" s="640"/>
      <c r="BA220" s="640"/>
      <c r="BB220" s="640"/>
      <c r="BC220" s="640"/>
      <c r="BD220" s="640"/>
      <c r="BE220" s="640"/>
      <c r="BF220" s="640"/>
      <c r="BG220" s="640"/>
      <c r="BH220" s="640"/>
      <c r="BI220" s="640"/>
      <c r="BJ220" s="640"/>
      <c r="BK220" s="640"/>
      <c r="BL220" s="640"/>
      <c r="BM220" s="640"/>
      <c r="BN220" s="640"/>
      <c r="BO220" s="640"/>
      <c r="BP220" s="640"/>
      <c r="BQ220" s="640"/>
      <c r="BR220" s="639"/>
      <c r="BS220" s="639"/>
      <c r="BT220" s="641"/>
      <c r="BU220" s="641"/>
      <c r="BV220" s="641"/>
      <c r="BW220" s="641"/>
      <c r="BX220" s="641"/>
      <c r="BY220" s="641"/>
      <c r="CA220" s="91"/>
    </row>
    <row r="221" spans="1:79" ht="15" customHeight="1">
      <c r="A221" s="90"/>
      <c r="C221" s="565" t="str">
        <f>ORC!A335</f>
        <v>5.1.8.16.27</v>
      </c>
      <c r="D221" s="560"/>
      <c r="E221" s="558">
        <f>ORC!B335</f>
        <v>72518</v>
      </c>
      <c r="F221" s="559"/>
      <c r="G221" s="559"/>
      <c r="H221" s="560"/>
      <c r="I221" s="558" t="str">
        <f>ORC!C335</f>
        <v>GOINFRA (O.C.)</v>
      </c>
      <c r="J221" s="559"/>
      <c r="K221" s="559"/>
      <c r="L221" s="560"/>
      <c r="M221" s="561" t="str">
        <f>ORC!E335</f>
        <v>TERMINAL DE PRESSAO 10 MM2</v>
      </c>
      <c r="N221" s="562"/>
      <c r="O221" s="562"/>
      <c r="P221" s="562"/>
      <c r="Q221" s="562"/>
      <c r="R221" s="562"/>
      <c r="S221" s="562"/>
      <c r="T221" s="562"/>
      <c r="U221" s="562"/>
      <c r="V221" s="562"/>
      <c r="W221" s="562"/>
      <c r="X221" s="562"/>
      <c r="Y221" s="562"/>
      <c r="Z221" s="562"/>
      <c r="AA221" s="562"/>
      <c r="AB221" s="562"/>
      <c r="AC221" s="562"/>
      <c r="AD221" s="563"/>
      <c r="AE221" s="558" t="str">
        <f>ORC!F335</f>
        <v>UND</v>
      </c>
      <c r="AF221" s="560"/>
      <c r="AG221" s="555">
        <f>ORC!I335</f>
        <v>6</v>
      </c>
      <c r="AH221" s="556"/>
      <c r="AI221" s="557"/>
      <c r="AJ221" s="555" t="str">
        <f>IF(ORC!J335="","",ORC!J335)</f>
        <v/>
      </c>
      <c r="AK221" s="556"/>
      <c r="AL221" s="564"/>
      <c r="AP221" s="639"/>
      <c r="AQ221" s="639"/>
      <c r="AR221" s="639"/>
      <c r="AS221" s="639"/>
      <c r="AT221" s="639"/>
      <c r="AU221" s="639"/>
      <c r="AV221" s="639"/>
      <c r="AW221" s="639"/>
      <c r="AX221" s="639"/>
      <c r="AY221" s="639"/>
      <c r="AZ221" s="640"/>
      <c r="BA221" s="640"/>
      <c r="BB221" s="640"/>
      <c r="BC221" s="640"/>
      <c r="BD221" s="640"/>
      <c r="BE221" s="640"/>
      <c r="BF221" s="640"/>
      <c r="BG221" s="640"/>
      <c r="BH221" s="640"/>
      <c r="BI221" s="640"/>
      <c r="BJ221" s="640"/>
      <c r="BK221" s="640"/>
      <c r="BL221" s="640"/>
      <c r="BM221" s="640"/>
      <c r="BN221" s="640"/>
      <c r="BO221" s="640"/>
      <c r="BP221" s="640"/>
      <c r="BQ221" s="640"/>
      <c r="BR221" s="639"/>
      <c r="BS221" s="639"/>
      <c r="BT221" s="641"/>
      <c r="BU221" s="641"/>
      <c r="BV221" s="641"/>
      <c r="BW221" s="641"/>
      <c r="BX221" s="641"/>
      <c r="BY221" s="641"/>
      <c r="CA221" s="91"/>
    </row>
    <row r="222" spans="1:79" ht="15" customHeight="1">
      <c r="A222" s="90"/>
      <c r="C222" s="565" t="str">
        <f>ORC!A336</f>
        <v>5.1.8.16.28</v>
      </c>
      <c r="D222" s="560"/>
      <c r="E222" s="558">
        <f>ORC!B336</f>
        <v>40101</v>
      </c>
      <c r="F222" s="559"/>
      <c r="G222" s="559"/>
      <c r="H222" s="560"/>
      <c r="I222" s="558" t="str">
        <f>ORC!C336</f>
        <v>GOINFRA (O.C.)</v>
      </c>
      <c r="J222" s="559"/>
      <c r="K222" s="559"/>
      <c r="L222" s="560"/>
      <c r="M222" s="561" t="str">
        <f>ORC!E336</f>
        <v>ESCAVACAO MANUAL DE VALAS &lt; 1 MTS. (OBRAS CIVIS)</v>
      </c>
      <c r="N222" s="562"/>
      <c r="O222" s="562"/>
      <c r="P222" s="562"/>
      <c r="Q222" s="562"/>
      <c r="R222" s="562"/>
      <c r="S222" s="562"/>
      <c r="T222" s="562"/>
      <c r="U222" s="562"/>
      <c r="V222" s="562"/>
      <c r="W222" s="562"/>
      <c r="X222" s="562"/>
      <c r="Y222" s="562"/>
      <c r="Z222" s="562"/>
      <c r="AA222" s="562"/>
      <c r="AB222" s="562"/>
      <c r="AC222" s="562"/>
      <c r="AD222" s="563"/>
      <c r="AE222" s="558" t="str">
        <f>ORC!F336</f>
        <v>M³</v>
      </c>
      <c r="AF222" s="560"/>
      <c r="AG222" s="555">
        <f>ORC!I336</f>
        <v>496</v>
      </c>
      <c r="AH222" s="556"/>
      <c r="AI222" s="557"/>
      <c r="AJ222" s="555" t="str">
        <f>IF(ORC!J336="","",ORC!J336)</f>
        <v/>
      </c>
      <c r="AK222" s="556"/>
      <c r="AL222" s="564"/>
      <c r="AP222" s="92"/>
      <c r="AQ222" s="92"/>
      <c r="AR222" s="92"/>
      <c r="AS222" s="92"/>
      <c r="AT222" s="92"/>
      <c r="AU222" s="92"/>
      <c r="AV222" s="92"/>
      <c r="AW222" s="92"/>
      <c r="AX222" s="92"/>
      <c r="AY222" s="92"/>
      <c r="AZ222" s="93"/>
      <c r="BA222" s="93"/>
      <c r="BB222" s="93"/>
      <c r="BC222" s="93"/>
      <c r="BD222" s="93"/>
      <c r="BE222" s="93"/>
      <c r="BF222" s="93"/>
      <c r="BG222" s="93"/>
      <c r="BH222" s="93"/>
      <c r="BI222" s="93"/>
      <c r="BJ222" s="93"/>
      <c r="BK222" s="93"/>
      <c r="BL222" s="93"/>
      <c r="BM222" s="93"/>
      <c r="BN222" s="93"/>
      <c r="BO222" s="93"/>
      <c r="BP222" s="93"/>
      <c r="BQ222" s="93"/>
      <c r="BR222" s="92"/>
      <c r="BS222" s="92"/>
      <c r="BT222" s="94"/>
      <c r="BU222" s="94"/>
      <c r="BV222" s="94"/>
      <c r="BW222" s="94"/>
      <c r="BX222" s="94"/>
      <c r="BY222" s="94"/>
      <c r="CA222" s="91"/>
    </row>
    <row r="223" spans="1:79" ht="15" customHeight="1">
      <c r="A223" s="90"/>
      <c r="C223" s="565" t="str">
        <f>ORC!A337</f>
        <v>5.1.8.16.29</v>
      </c>
      <c r="D223" s="560"/>
      <c r="E223" s="558">
        <f>ORC!B337</f>
        <v>30101</v>
      </c>
      <c r="F223" s="559"/>
      <c r="G223" s="559"/>
      <c r="H223" s="560"/>
      <c r="I223" s="558" t="str">
        <f>ORC!C337</f>
        <v>GOINFRA (O.C.)</v>
      </c>
      <c r="J223" s="559"/>
      <c r="K223" s="559"/>
      <c r="L223" s="560"/>
      <c r="M223" s="561" t="str">
        <f>ORC!E337</f>
        <v>TRANSPORTE DE ENTULHO EM CAMINHÃO INCLUSO A CARGA MANUAL</v>
      </c>
      <c r="N223" s="562"/>
      <c r="O223" s="562"/>
      <c r="P223" s="562"/>
      <c r="Q223" s="562"/>
      <c r="R223" s="562"/>
      <c r="S223" s="562"/>
      <c r="T223" s="562"/>
      <c r="U223" s="562"/>
      <c r="V223" s="562"/>
      <c r="W223" s="562"/>
      <c r="X223" s="562"/>
      <c r="Y223" s="562"/>
      <c r="Z223" s="562"/>
      <c r="AA223" s="562"/>
      <c r="AB223" s="562"/>
      <c r="AC223" s="562"/>
      <c r="AD223" s="563"/>
      <c r="AE223" s="558" t="str">
        <f>ORC!F337</f>
        <v>M³</v>
      </c>
      <c r="AF223" s="560"/>
      <c r="AG223" s="555">
        <f>ORC!I337</f>
        <v>2.6926276608000004</v>
      </c>
      <c r="AH223" s="556"/>
      <c r="AI223" s="557"/>
      <c r="AJ223" s="555" t="str">
        <f>IF(ORC!J337="","",ORC!J337)</f>
        <v/>
      </c>
      <c r="AK223" s="556"/>
      <c r="AL223" s="564"/>
      <c r="AP223" s="92"/>
      <c r="AQ223" s="92"/>
      <c r="AR223" s="92"/>
      <c r="AS223" s="92"/>
      <c r="AT223" s="92"/>
      <c r="AU223" s="92"/>
      <c r="AV223" s="92"/>
      <c r="AW223" s="92"/>
      <c r="AX223" s="92"/>
      <c r="AY223" s="92"/>
      <c r="AZ223" s="93"/>
      <c r="BA223" s="93"/>
      <c r="BB223" s="93"/>
      <c r="BC223" s="93"/>
      <c r="BD223" s="93"/>
      <c r="BE223" s="93"/>
      <c r="BF223" s="93"/>
      <c r="BG223" s="93"/>
      <c r="BH223" s="93"/>
      <c r="BI223" s="93"/>
      <c r="BJ223" s="93"/>
      <c r="BK223" s="93"/>
      <c r="BL223" s="93"/>
      <c r="BM223" s="93"/>
      <c r="BN223" s="93"/>
      <c r="BO223" s="93"/>
      <c r="BP223" s="93"/>
      <c r="BQ223" s="93"/>
      <c r="BR223" s="92"/>
      <c r="BS223" s="92"/>
      <c r="BT223" s="94"/>
      <c r="BU223" s="94"/>
      <c r="BV223" s="94"/>
      <c r="BW223" s="94"/>
      <c r="BX223" s="94"/>
      <c r="BY223" s="94"/>
      <c r="CA223" s="91"/>
    </row>
    <row r="224" spans="1:79" ht="15" customHeight="1">
      <c r="A224" s="90"/>
      <c r="C224" s="565" t="str">
        <f>ORC!A338</f>
        <v>5.1.8.16.30</v>
      </c>
      <c r="D224" s="560"/>
      <c r="E224" s="558">
        <f>ORC!B338</f>
        <v>40902</v>
      </c>
      <c r="F224" s="559"/>
      <c r="G224" s="559"/>
      <c r="H224" s="560"/>
      <c r="I224" s="558" t="str">
        <f>ORC!C338</f>
        <v>GOINFRA (O.C.)</v>
      </c>
      <c r="J224" s="559"/>
      <c r="K224" s="559"/>
      <c r="L224" s="560"/>
      <c r="M224" s="561" t="str">
        <f>ORC!E338</f>
        <v>REATERRO COM APILOAMENTO</v>
      </c>
      <c r="N224" s="562"/>
      <c r="O224" s="562"/>
      <c r="P224" s="562"/>
      <c r="Q224" s="562"/>
      <c r="R224" s="562"/>
      <c r="S224" s="562"/>
      <c r="T224" s="562"/>
      <c r="U224" s="562"/>
      <c r="V224" s="562"/>
      <c r="W224" s="562"/>
      <c r="X224" s="562"/>
      <c r="Y224" s="562"/>
      <c r="Z224" s="562"/>
      <c r="AA224" s="562"/>
      <c r="AB224" s="562"/>
      <c r="AC224" s="562"/>
      <c r="AD224" s="563"/>
      <c r="AE224" s="558" t="str">
        <f>ORC!F338</f>
        <v>M³</v>
      </c>
      <c r="AF224" s="560"/>
      <c r="AG224" s="555">
        <f>ORC!I338</f>
        <v>493.30737233920001</v>
      </c>
      <c r="AH224" s="556"/>
      <c r="AI224" s="557"/>
      <c r="AJ224" s="229"/>
      <c r="AK224" s="229"/>
      <c r="AL224" s="230"/>
      <c r="AP224" s="92"/>
      <c r="AQ224" s="92"/>
      <c r="AR224" s="92"/>
      <c r="AS224" s="92"/>
      <c r="AT224" s="92"/>
      <c r="AU224" s="92"/>
      <c r="AV224" s="92"/>
      <c r="AW224" s="92"/>
      <c r="AX224" s="92"/>
      <c r="AY224" s="92"/>
      <c r="AZ224" s="93"/>
      <c r="BA224" s="93"/>
      <c r="BB224" s="93"/>
      <c r="BC224" s="93"/>
      <c r="BD224" s="93"/>
      <c r="BE224" s="93"/>
      <c r="BF224" s="93"/>
      <c r="BG224" s="93"/>
      <c r="BH224" s="93"/>
      <c r="BI224" s="93"/>
      <c r="BJ224" s="93"/>
      <c r="BK224" s="93"/>
      <c r="BL224" s="93"/>
      <c r="BM224" s="93"/>
      <c r="BN224" s="93"/>
      <c r="BO224" s="93"/>
      <c r="BP224" s="93"/>
      <c r="BQ224" s="93"/>
      <c r="BR224" s="92"/>
      <c r="BS224" s="92"/>
      <c r="BT224" s="94"/>
      <c r="BU224" s="94"/>
      <c r="BV224" s="94"/>
      <c r="BW224" s="94"/>
      <c r="BX224" s="94"/>
      <c r="BY224" s="94"/>
      <c r="CA224" s="91"/>
    </row>
    <row r="225" spans="1:79" ht="15" customHeight="1">
      <c r="A225" s="90"/>
      <c r="C225" s="565" t="str">
        <f>ORC!A339</f>
        <v>5.1.8.16.31</v>
      </c>
      <c r="D225" s="560"/>
      <c r="E225" s="558">
        <f>ORC!B339</f>
        <v>70703</v>
      </c>
      <c r="F225" s="559"/>
      <c r="G225" s="559"/>
      <c r="H225" s="560"/>
      <c r="I225" s="558" t="str">
        <f>ORC!C339</f>
        <v>GOINFRA (O.C.)</v>
      </c>
      <c r="J225" s="559"/>
      <c r="K225" s="559"/>
      <c r="L225" s="560"/>
      <c r="M225" s="561" t="str">
        <f>ORC!E339</f>
        <v>QUADRO DE DISTRIBUIÇÃO 40X40 CM</v>
      </c>
      <c r="N225" s="562"/>
      <c r="O225" s="562"/>
      <c r="P225" s="562"/>
      <c r="Q225" s="562"/>
      <c r="R225" s="562"/>
      <c r="S225" s="562"/>
      <c r="T225" s="562"/>
      <c r="U225" s="562"/>
      <c r="V225" s="562"/>
      <c r="W225" s="562"/>
      <c r="X225" s="562"/>
      <c r="Y225" s="562"/>
      <c r="Z225" s="562"/>
      <c r="AA225" s="562"/>
      <c r="AB225" s="562"/>
      <c r="AC225" s="562"/>
      <c r="AD225" s="563"/>
      <c r="AE225" s="558" t="str">
        <f>ORC!F339</f>
        <v>UND</v>
      </c>
      <c r="AF225" s="560"/>
      <c r="AG225" s="555">
        <f>ORC!I339</f>
        <v>1</v>
      </c>
      <c r="AH225" s="556"/>
      <c r="AI225" s="557"/>
      <c r="AJ225" s="229"/>
      <c r="AK225" s="229"/>
      <c r="AL225" s="230"/>
      <c r="AP225" s="92"/>
      <c r="AQ225" s="92"/>
      <c r="AR225" s="92"/>
      <c r="AS225" s="92"/>
      <c r="AT225" s="92"/>
      <c r="AU225" s="92"/>
      <c r="AV225" s="92"/>
      <c r="AW225" s="92"/>
      <c r="AX225" s="92"/>
      <c r="AY225" s="92"/>
      <c r="AZ225" s="93"/>
      <c r="BA225" s="93"/>
      <c r="BB225" s="93"/>
      <c r="BC225" s="93"/>
      <c r="BD225" s="93"/>
      <c r="BE225" s="93"/>
      <c r="BF225" s="93"/>
      <c r="BG225" s="93"/>
      <c r="BH225" s="93"/>
      <c r="BI225" s="93"/>
      <c r="BJ225" s="93"/>
      <c r="BK225" s="93"/>
      <c r="BL225" s="93"/>
      <c r="BM225" s="93"/>
      <c r="BN225" s="93"/>
      <c r="BO225" s="93"/>
      <c r="BP225" s="93"/>
      <c r="BQ225" s="93"/>
      <c r="BR225" s="92"/>
      <c r="BS225" s="92"/>
      <c r="BT225" s="94"/>
      <c r="BU225" s="94"/>
      <c r="BV225" s="94"/>
      <c r="BW225" s="94"/>
      <c r="BX225" s="94"/>
      <c r="BY225" s="94"/>
      <c r="CA225" s="91"/>
    </row>
    <row r="226" spans="1:79" ht="15" customHeight="1">
      <c r="A226" s="90"/>
      <c r="C226" s="565" t="str">
        <f>ORC!A340</f>
        <v>5.1.8.16.32</v>
      </c>
      <c r="D226" s="560"/>
      <c r="E226" s="558">
        <f>ORC!B340</f>
        <v>72001</v>
      </c>
      <c r="F226" s="559"/>
      <c r="G226" s="559"/>
      <c r="H226" s="560"/>
      <c r="I226" s="558" t="str">
        <f>ORC!C340</f>
        <v>GOINFRA (O.C.)</v>
      </c>
      <c r="J226" s="559"/>
      <c r="K226" s="559"/>
      <c r="L226" s="560"/>
      <c r="M226" s="561" t="str">
        <f>ORC!E340</f>
        <v>POSTE CONCRETO DT 10/300DAN (SEM FUNDAÇÃO)</v>
      </c>
      <c r="N226" s="562"/>
      <c r="O226" s="562"/>
      <c r="P226" s="562"/>
      <c r="Q226" s="562"/>
      <c r="R226" s="562"/>
      <c r="S226" s="562"/>
      <c r="T226" s="562"/>
      <c r="U226" s="562"/>
      <c r="V226" s="562"/>
      <c r="W226" s="562"/>
      <c r="X226" s="562"/>
      <c r="Y226" s="562"/>
      <c r="Z226" s="562"/>
      <c r="AA226" s="562"/>
      <c r="AB226" s="562"/>
      <c r="AC226" s="562"/>
      <c r="AD226" s="563"/>
      <c r="AE226" s="558" t="str">
        <f>ORC!F340</f>
        <v>UND</v>
      </c>
      <c r="AF226" s="560"/>
      <c r="AG226" s="555">
        <f>ORC!I340</f>
        <v>6</v>
      </c>
      <c r="AH226" s="556"/>
      <c r="AI226" s="557"/>
      <c r="AJ226" s="229"/>
      <c r="AK226" s="229"/>
      <c r="AL226" s="230"/>
      <c r="AP226" s="92"/>
      <c r="AQ226" s="92"/>
      <c r="AR226" s="92"/>
      <c r="AS226" s="92"/>
      <c r="AT226" s="92"/>
      <c r="AU226" s="92"/>
      <c r="AV226" s="92"/>
      <c r="AW226" s="92"/>
      <c r="AX226" s="92"/>
      <c r="AY226" s="92"/>
      <c r="AZ226" s="93"/>
      <c r="BA226" s="93"/>
      <c r="BB226" s="93"/>
      <c r="BC226" s="93"/>
      <c r="BD226" s="93"/>
      <c r="BE226" s="93"/>
      <c r="BF226" s="93"/>
      <c r="BG226" s="93"/>
      <c r="BH226" s="93"/>
      <c r="BI226" s="93"/>
      <c r="BJ226" s="93"/>
      <c r="BK226" s="93"/>
      <c r="BL226" s="93"/>
      <c r="BM226" s="93"/>
      <c r="BN226" s="93"/>
      <c r="BO226" s="93"/>
      <c r="BP226" s="93"/>
      <c r="BQ226" s="93"/>
      <c r="BR226" s="92"/>
      <c r="BS226" s="92"/>
      <c r="BT226" s="94"/>
      <c r="BU226" s="94"/>
      <c r="BV226" s="94"/>
      <c r="BW226" s="94"/>
      <c r="BX226" s="94"/>
      <c r="BY226" s="94"/>
      <c r="CA226" s="91"/>
    </row>
    <row r="227" spans="1:79" ht="45.75" customHeight="1">
      <c r="A227" s="90"/>
      <c r="C227" s="565" t="str">
        <f>ORC!A341</f>
        <v>5.1.8.16.33</v>
      </c>
      <c r="D227" s="560"/>
      <c r="E227" s="558">
        <f>ORC!B341</f>
        <v>100604</v>
      </c>
      <c r="F227" s="559"/>
      <c r="G227" s="559"/>
      <c r="H227" s="560"/>
      <c r="I227" s="558" t="str">
        <f>ORC!C341</f>
        <v>SINAPI</v>
      </c>
      <c r="J227" s="559"/>
      <c r="K227" s="559"/>
      <c r="L227" s="560"/>
      <c r="M227" s="643" t="str">
        <f>ORC!E341</f>
        <v>ASSENTAMENTO DE POSTE DE CONCRETO COM COMPRIMENTO NOMINAL DE 10 M, CARGA NOMINAL DE 300 DAN, ENGASTAMENTO BASE CONCRETADA COM 1 M DE CONCRET O E 0,6 M DE SOLO (NÃO INCLUI FORNECIMENTO)</v>
      </c>
      <c r="N227" s="644"/>
      <c r="O227" s="644"/>
      <c r="P227" s="644"/>
      <c r="Q227" s="644"/>
      <c r="R227" s="644"/>
      <c r="S227" s="644"/>
      <c r="T227" s="644"/>
      <c r="U227" s="644"/>
      <c r="V227" s="644"/>
      <c r="W227" s="644"/>
      <c r="X227" s="644"/>
      <c r="Y227" s="644"/>
      <c r="Z227" s="644"/>
      <c r="AA227" s="644"/>
      <c r="AB227" s="644"/>
      <c r="AC227" s="644"/>
      <c r="AD227" s="645"/>
      <c r="AE227" s="558" t="str">
        <f>ORC!F341</f>
        <v>UND</v>
      </c>
      <c r="AF227" s="560"/>
      <c r="AG227" s="555">
        <f>ORC!I341</f>
        <v>6</v>
      </c>
      <c r="AH227" s="556"/>
      <c r="AI227" s="557"/>
      <c r="AJ227" s="229"/>
      <c r="AK227" s="229"/>
      <c r="AL227" s="230"/>
      <c r="AP227" s="92"/>
      <c r="AQ227" s="92"/>
      <c r="AR227" s="92"/>
      <c r="AS227" s="92"/>
      <c r="AT227" s="92"/>
      <c r="AU227" s="92"/>
      <c r="AV227" s="92"/>
      <c r="AW227" s="92"/>
      <c r="AX227" s="92"/>
      <c r="AY227" s="92"/>
      <c r="AZ227" s="93"/>
      <c r="BA227" s="93"/>
      <c r="BB227" s="93"/>
      <c r="BC227" s="93"/>
      <c r="BD227" s="93"/>
      <c r="BE227" s="93"/>
      <c r="BF227" s="93"/>
      <c r="BG227" s="93"/>
      <c r="BH227" s="93"/>
      <c r="BI227" s="93"/>
      <c r="BJ227" s="93"/>
      <c r="BK227" s="93"/>
      <c r="BL227" s="93"/>
      <c r="BM227" s="93"/>
      <c r="BN227" s="93"/>
      <c r="BO227" s="93"/>
      <c r="BP227" s="93"/>
      <c r="BQ227" s="93"/>
      <c r="BR227" s="92"/>
      <c r="BS227" s="92"/>
      <c r="BT227" s="94"/>
      <c r="BU227" s="94"/>
      <c r="BV227" s="94"/>
      <c r="BW227" s="94"/>
      <c r="BX227" s="94"/>
      <c r="BY227" s="94"/>
      <c r="CA227" s="91"/>
    </row>
    <row r="228" spans="1:79" ht="31.5" customHeight="1">
      <c r="A228" s="90"/>
      <c r="C228" s="565" t="str">
        <f>ORC!A342</f>
        <v>5.1.8.16.34</v>
      </c>
      <c r="D228" s="560"/>
      <c r="E228" s="558" t="str">
        <f>ORC!B342</f>
        <v>COMP01</v>
      </c>
      <c r="F228" s="559"/>
      <c r="G228" s="559"/>
      <c r="H228" s="560"/>
      <c r="I228" s="558" t="s">
        <v>804</v>
      </c>
      <c r="J228" s="559"/>
      <c r="K228" s="559"/>
      <c r="L228" s="560"/>
      <c r="M228" s="643" t="str">
        <f>ORC!E342</f>
        <v>POSTE METÁLICO GALVANIZADO TELECÔNICO RETO DE ENGASTAR, 12 METROS TOTAIS, COM 4 PETALAS DE LUMINÁRIA LED 200W E SERVICOS DE INSTALAÇÃO</v>
      </c>
      <c r="N228" s="644"/>
      <c r="O228" s="644"/>
      <c r="P228" s="644"/>
      <c r="Q228" s="644"/>
      <c r="R228" s="644"/>
      <c r="S228" s="644"/>
      <c r="T228" s="644"/>
      <c r="U228" s="644"/>
      <c r="V228" s="644"/>
      <c r="W228" s="644"/>
      <c r="X228" s="644"/>
      <c r="Y228" s="644"/>
      <c r="Z228" s="644"/>
      <c r="AA228" s="644"/>
      <c r="AB228" s="644"/>
      <c r="AC228" s="644"/>
      <c r="AD228" s="645"/>
      <c r="AE228" s="558" t="str">
        <f>ORC!F342</f>
        <v>UND</v>
      </c>
      <c r="AF228" s="560"/>
      <c r="AG228" s="555">
        <f>ORC!I342</f>
        <v>2</v>
      </c>
      <c r="AH228" s="556"/>
      <c r="AI228" s="557"/>
      <c r="AJ228" s="229"/>
      <c r="AK228" s="229"/>
      <c r="AL228" s="230"/>
      <c r="AP228" s="92"/>
      <c r="AQ228" s="92"/>
      <c r="AR228" s="92"/>
      <c r="AS228" s="92"/>
      <c r="AT228" s="92"/>
      <c r="AU228" s="92"/>
      <c r="AV228" s="92"/>
      <c r="AW228" s="92"/>
      <c r="AX228" s="92"/>
      <c r="AY228" s="92"/>
      <c r="AZ228" s="93"/>
      <c r="BA228" s="93"/>
      <c r="BB228" s="93"/>
      <c r="BC228" s="93"/>
      <c r="BD228" s="93"/>
      <c r="BE228" s="93"/>
      <c r="BF228" s="93"/>
      <c r="BG228" s="93"/>
      <c r="BH228" s="93"/>
      <c r="BI228" s="93"/>
      <c r="BJ228" s="93"/>
      <c r="BK228" s="93"/>
      <c r="BL228" s="93"/>
      <c r="BM228" s="93"/>
      <c r="BN228" s="93"/>
      <c r="BO228" s="93"/>
      <c r="BP228" s="93"/>
      <c r="BQ228" s="93"/>
      <c r="BR228" s="92"/>
      <c r="BS228" s="92"/>
      <c r="BT228" s="94"/>
      <c r="BU228" s="94"/>
      <c r="BV228" s="94"/>
      <c r="BW228" s="94"/>
      <c r="BX228" s="94"/>
      <c r="BY228" s="94"/>
      <c r="CA228" s="91"/>
    </row>
    <row r="229" spans="1:79" ht="75.75" customHeight="1">
      <c r="A229" s="90"/>
      <c r="C229" s="565" t="str">
        <f>ORC!A343</f>
        <v>5.1.8.16.35</v>
      </c>
      <c r="D229" s="560"/>
      <c r="E229" s="558" t="str">
        <f>ORC!B343</f>
        <v>COMP02</v>
      </c>
      <c r="F229" s="559"/>
      <c r="G229" s="559"/>
      <c r="H229" s="560"/>
      <c r="I229" s="558" t="s">
        <v>804</v>
      </c>
      <c r="J229" s="559"/>
      <c r="K229" s="559"/>
      <c r="L229" s="560"/>
      <c r="M229" s="643" t="str">
        <f>ORC!E343</f>
        <v>CONJUNTO DE ILUMINAÇÃO COMPOSTO POR POSTE METÁLICO GALVANIZADO TELECÔNICO RETO DE ENGASTAR, 7 METROS TOTAIS, COM 01 CONJUNTO DE 02 BRAÇOS ORNAMENTAIS GALVANIZADOS E PINTADOS DO TIPO BORBOLETA, COM 04 METROS DE COMPRIMENTO E 02 LUMINÁRIAS LED DE 200W, INCLUINDO CONECTORES ISOLADOS PERFURANTES, ELETRODUTOS, PARAFUSOS, ATERRAMENTO, CABOS ELÉTRICOS</v>
      </c>
      <c r="N229" s="644"/>
      <c r="O229" s="644"/>
      <c r="P229" s="644"/>
      <c r="Q229" s="644"/>
      <c r="R229" s="644"/>
      <c r="S229" s="644"/>
      <c r="T229" s="644"/>
      <c r="U229" s="644"/>
      <c r="V229" s="644"/>
      <c r="W229" s="644"/>
      <c r="X229" s="644"/>
      <c r="Y229" s="644"/>
      <c r="Z229" s="644"/>
      <c r="AA229" s="644"/>
      <c r="AB229" s="644"/>
      <c r="AC229" s="644"/>
      <c r="AD229" s="645"/>
      <c r="AE229" s="558" t="str">
        <f>ORC!F343</f>
        <v>UND</v>
      </c>
      <c r="AF229" s="560"/>
      <c r="AG229" s="555">
        <f>ORC!I343</f>
        <v>54</v>
      </c>
      <c r="AH229" s="556"/>
      <c r="AI229" s="557"/>
      <c r="AJ229" s="229"/>
      <c r="AK229" s="229"/>
      <c r="AL229" s="230"/>
      <c r="AP229" s="92"/>
      <c r="AQ229" s="92"/>
      <c r="AR229" s="92"/>
      <c r="AS229" s="92"/>
      <c r="AT229" s="92"/>
      <c r="AU229" s="92"/>
      <c r="AV229" s="92"/>
      <c r="AW229" s="92"/>
      <c r="AX229" s="92"/>
      <c r="AY229" s="92"/>
      <c r="AZ229" s="93"/>
      <c r="BA229" s="93"/>
      <c r="BB229" s="93"/>
      <c r="BC229" s="93"/>
      <c r="BD229" s="93"/>
      <c r="BE229" s="93"/>
      <c r="BF229" s="93"/>
      <c r="BG229" s="93"/>
      <c r="BH229" s="93"/>
      <c r="BI229" s="93"/>
      <c r="BJ229" s="93"/>
      <c r="BK229" s="93"/>
      <c r="BL229" s="93"/>
      <c r="BM229" s="93"/>
      <c r="BN229" s="93"/>
      <c r="BO229" s="93"/>
      <c r="BP229" s="93"/>
      <c r="BQ229" s="93"/>
      <c r="BR229" s="92"/>
      <c r="BS229" s="92"/>
      <c r="BT229" s="94"/>
      <c r="BU229" s="94"/>
      <c r="BV229" s="94"/>
      <c r="BW229" s="94"/>
      <c r="BX229" s="94"/>
      <c r="BY229" s="94"/>
      <c r="CA229" s="91"/>
    </row>
    <row r="230" spans="1:79" ht="75" customHeight="1">
      <c r="A230" s="90"/>
      <c r="C230" s="565" t="str">
        <f>ORC!A344</f>
        <v>5.1.8.16.36</v>
      </c>
      <c r="D230" s="560"/>
      <c r="E230" s="558" t="str">
        <f>ORC!B344</f>
        <v>COMP03</v>
      </c>
      <c r="F230" s="559"/>
      <c r="G230" s="559"/>
      <c r="H230" s="560"/>
      <c r="I230" s="558" t="s">
        <v>804</v>
      </c>
      <c r="J230" s="559"/>
      <c r="K230" s="559"/>
      <c r="L230" s="560"/>
      <c r="M230" s="643" t="str">
        <f>ORC!E344</f>
        <v>CONJUNTO DE ILUMINAÇÃO COMPOSTO POR POSTE METÁLICO GALVANIZADO TELECÔNICO RETO DE ENGASTAR, 12 METROS TOTAIS, COM 01 CONJUNTO DE 02 BRAÇOS ORNAMENTAIS GALVANIZADOS E PINTADOS DO TIPO BORBOLETA, COM 1,5 METROS DE COMPRIMENTO E 02 LUMINÁRIAS LED DE 200W, INCLUINDO CONECTORES ISOLADOS PERFURANTES, ELETRODUTOS, PARAFUSOS, ATERRAMENTO, CABOS ELÉTRICOS</v>
      </c>
      <c r="N230" s="644"/>
      <c r="O230" s="644"/>
      <c r="P230" s="644"/>
      <c r="Q230" s="644"/>
      <c r="R230" s="644"/>
      <c r="S230" s="644"/>
      <c r="T230" s="644"/>
      <c r="U230" s="644"/>
      <c r="V230" s="644"/>
      <c r="W230" s="644"/>
      <c r="X230" s="644"/>
      <c r="Y230" s="644"/>
      <c r="Z230" s="644"/>
      <c r="AA230" s="644"/>
      <c r="AB230" s="644"/>
      <c r="AC230" s="644"/>
      <c r="AD230" s="645"/>
      <c r="AE230" s="558" t="str">
        <f>ORC!F344</f>
        <v>UND</v>
      </c>
      <c r="AF230" s="560"/>
      <c r="AG230" s="555">
        <f>ORC!I344</f>
        <v>5</v>
      </c>
      <c r="AH230" s="556"/>
      <c r="AI230" s="557"/>
      <c r="AJ230" s="229"/>
      <c r="AK230" s="229"/>
      <c r="AL230" s="230"/>
      <c r="AP230" s="92"/>
      <c r="AQ230" s="92"/>
      <c r="AR230" s="92"/>
      <c r="AS230" s="92"/>
      <c r="AT230" s="92"/>
      <c r="AU230" s="92"/>
      <c r="AV230" s="92"/>
      <c r="AW230" s="92"/>
      <c r="AX230" s="92"/>
      <c r="AY230" s="92"/>
      <c r="AZ230" s="93"/>
      <c r="BA230" s="93"/>
      <c r="BB230" s="93"/>
      <c r="BC230" s="93"/>
      <c r="BD230" s="93"/>
      <c r="BE230" s="93"/>
      <c r="BF230" s="93"/>
      <c r="BG230" s="93"/>
      <c r="BH230" s="93"/>
      <c r="BI230" s="93"/>
      <c r="BJ230" s="93"/>
      <c r="BK230" s="93"/>
      <c r="BL230" s="93"/>
      <c r="BM230" s="93"/>
      <c r="BN230" s="93"/>
      <c r="BO230" s="93"/>
      <c r="BP230" s="93"/>
      <c r="BQ230" s="93"/>
      <c r="BR230" s="92"/>
      <c r="BS230" s="92"/>
      <c r="BT230" s="94"/>
      <c r="BU230" s="94"/>
      <c r="BV230" s="94"/>
      <c r="BW230" s="94"/>
      <c r="BX230" s="94"/>
      <c r="BY230" s="94"/>
      <c r="CA230" s="91"/>
    </row>
    <row r="231" spans="1:79" ht="15" customHeight="1">
      <c r="A231" s="90"/>
      <c r="C231" s="565" t="str">
        <f>ORC!A345</f>
        <v>5.1.8.16.37</v>
      </c>
      <c r="D231" s="560"/>
      <c r="E231" s="558">
        <f>ORC!B345</f>
        <v>71685</v>
      </c>
      <c r="F231" s="559"/>
      <c r="G231" s="559"/>
      <c r="H231" s="560"/>
      <c r="I231" s="558" t="str">
        <f>ORC!C345</f>
        <v>GOINFRA (O.C.)</v>
      </c>
      <c r="J231" s="559"/>
      <c r="K231" s="559"/>
      <c r="L231" s="560"/>
      <c r="M231" s="561" t="str">
        <f>ORC!E345</f>
        <v>REFLETOR LED 200W</v>
      </c>
      <c r="N231" s="562"/>
      <c r="O231" s="562"/>
      <c r="P231" s="562"/>
      <c r="Q231" s="562"/>
      <c r="R231" s="562"/>
      <c r="S231" s="562"/>
      <c r="T231" s="562"/>
      <c r="U231" s="562"/>
      <c r="V231" s="562"/>
      <c r="W231" s="562"/>
      <c r="X231" s="562"/>
      <c r="Y231" s="562"/>
      <c r="Z231" s="562"/>
      <c r="AA231" s="562"/>
      <c r="AB231" s="562"/>
      <c r="AC231" s="562"/>
      <c r="AD231" s="563"/>
      <c r="AE231" s="558" t="str">
        <f>ORC!F345</f>
        <v>UND</v>
      </c>
      <c r="AF231" s="560"/>
      <c r="AG231" s="555">
        <f>ORC!I345</f>
        <v>24</v>
      </c>
      <c r="AH231" s="556"/>
      <c r="AI231" s="557"/>
      <c r="AJ231" s="229"/>
      <c r="AK231" s="229"/>
      <c r="AL231" s="230"/>
      <c r="AP231" s="92"/>
      <c r="AQ231" s="92"/>
      <c r="AR231" s="92"/>
      <c r="AS231" s="92"/>
      <c r="AT231" s="92"/>
      <c r="AU231" s="92"/>
      <c r="AV231" s="92"/>
      <c r="AW231" s="92"/>
      <c r="AX231" s="92"/>
      <c r="AY231" s="92"/>
      <c r="AZ231" s="93"/>
      <c r="BA231" s="93"/>
      <c r="BB231" s="93"/>
      <c r="BC231" s="93"/>
      <c r="BD231" s="93"/>
      <c r="BE231" s="93"/>
      <c r="BF231" s="93"/>
      <c r="BG231" s="93"/>
      <c r="BH231" s="93"/>
      <c r="BI231" s="93"/>
      <c r="BJ231" s="93"/>
      <c r="BK231" s="93"/>
      <c r="BL231" s="93"/>
      <c r="BM231" s="93"/>
      <c r="BN231" s="93"/>
      <c r="BO231" s="93"/>
      <c r="BP231" s="93"/>
      <c r="BQ231" s="93"/>
      <c r="BR231" s="92"/>
      <c r="BS231" s="92"/>
      <c r="BT231" s="94"/>
      <c r="BU231" s="94"/>
      <c r="BV231" s="94"/>
      <c r="BW231" s="94"/>
      <c r="BX231" s="94"/>
      <c r="BY231" s="94"/>
      <c r="CA231" s="91"/>
    </row>
    <row r="232" spans="1:79" ht="15" customHeight="1">
      <c r="A232" s="90"/>
      <c r="C232" s="565" t="str">
        <f>ORC!A346</f>
        <v>5.1.8.16.38</v>
      </c>
      <c r="D232" s="560"/>
      <c r="E232" s="558">
        <f>ORC!B346</f>
        <v>70561</v>
      </c>
      <c r="F232" s="559"/>
      <c r="G232" s="559"/>
      <c r="H232" s="560"/>
      <c r="I232" s="558" t="str">
        <f>ORC!C346</f>
        <v>GOINFRA (O.C.)</v>
      </c>
      <c r="J232" s="559"/>
      <c r="K232" s="559"/>
      <c r="L232" s="560"/>
      <c r="M232" s="561" t="str">
        <f>ORC!E346</f>
        <v>CABO PP 3X2,5 MM</v>
      </c>
      <c r="N232" s="562"/>
      <c r="O232" s="562"/>
      <c r="P232" s="562"/>
      <c r="Q232" s="562"/>
      <c r="R232" s="562"/>
      <c r="S232" s="562"/>
      <c r="T232" s="562"/>
      <c r="U232" s="562"/>
      <c r="V232" s="562"/>
      <c r="W232" s="562"/>
      <c r="X232" s="562"/>
      <c r="Y232" s="562"/>
      <c r="Z232" s="562"/>
      <c r="AA232" s="562"/>
      <c r="AB232" s="562"/>
      <c r="AC232" s="562"/>
      <c r="AD232" s="563"/>
      <c r="AE232" s="558" t="str">
        <f>ORC!F346</f>
        <v>M</v>
      </c>
      <c r="AF232" s="560"/>
      <c r="AG232" s="555">
        <f>ORC!I346</f>
        <v>810</v>
      </c>
      <c r="AH232" s="556"/>
      <c r="AI232" s="557"/>
      <c r="AJ232" s="229"/>
      <c r="AK232" s="229"/>
      <c r="AL232" s="230"/>
      <c r="AP232" s="92"/>
      <c r="AQ232" s="92"/>
      <c r="AR232" s="92"/>
      <c r="AS232" s="92"/>
      <c r="AT232" s="92"/>
      <c r="AU232" s="92"/>
      <c r="AV232" s="92"/>
      <c r="AW232" s="92"/>
      <c r="AX232" s="92"/>
      <c r="AY232" s="92"/>
      <c r="AZ232" s="93"/>
      <c r="BA232" s="93"/>
      <c r="BB232" s="93"/>
      <c r="BC232" s="93"/>
      <c r="BD232" s="93"/>
      <c r="BE232" s="93"/>
      <c r="BF232" s="93"/>
      <c r="BG232" s="93"/>
      <c r="BH232" s="93"/>
      <c r="BI232" s="93"/>
      <c r="BJ232" s="93"/>
      <c r="BK232" s="93"/>
      <c r="BL232" s="93"/>
      <c r="BM232" s="93"/>
      <c r="BN232" s="93"/>
      <c r="BO232" s="93"/>
      <c r="BP232" s="93"/>
      <c r="BQ232" s="93"/>
      <c r="BR232" s="92"/>
      <c r="BS232" s="92"/>
      <c r="BT232" s="94"/>
      <c r="BU232" s="94"/>
      <c r="BV232" s="94"/>
      <c r="BW232" s="94"/>
      <c r="BX232" s="94"/>
      <c r="BY232" s="94"/>
      <c r="CA232" s="91"/>
    </row>
    <row r="233" spans="1:79" ht="15" customHeight="1">
      <c r="A233" s="90"/>
      <c r="C233" s="565" t="str">
        <f>ORC!A347</f>
        <v>5.1.8.16.39</v>
      </c>
      <c r="D233" s="560"/>
      <c r="E233" s="558">
        <f>ORC!B347</f>
        <v>101549</v>
      </c>
      <c r="F233" s="559"/>
      <c r="G233" s="559"/>
      <c r="H233" s="560"/>
      <c r="I233" s="558" t="str">
        <f>ORC!C347</f>
        <v>GOINFRA (O.C.)</v>
      </c>
      <c r="J233" s="559"/>
      <c r="K233" s="559"/>
      <c r="L233" s="560"/>
      <c r="M233" s="643" t="str">
        <f>ORC!E347</f>
        <v>GRAMPO PARALELO METALICO PARA REDES AREAS DE DISTRIBUIÇÕA DE ENERGIA</v>
      </c>
      <c r="N233" s="644"/>
      <c r="O233" s="644"/>
      <c r="P233" s="644"/>
      <c r="Q233" s="644"/>
      <c r="R233" s="644"/>
      <c r="S233" s="644"/>
      <c r="T233" s="644"/>
      <c r="U233" s="644"/>
      <c r="V233" s="644"/>
      <c r="W233" s="644"/>
      <c r="X233" s="644"/>
      <c r="Y233" s="644"/>
      <c r="Z233" s="644"/>
      <c r="AA233" s="644"/>
      <c r="AB233" s="644"/>
      <c r="AC233" s="644"/>
      <c r="AD233" s="645"/>
      <c r="AE233" s="558" t="str">
        <f>ORC!F347</f>
        <v>UND</v>
      </c>
      <c r="AF233" s="560"/>
      <c r="AG233" s="555">
        <f>ORC!I347</f>
        <v>59</v>
      </c>
      <c r="AH233" s="556"/>
      <c r="AI233" s="557"/>
      <c r="AJ233" s="229"/>
      <c r="AK233" s="229"/>
      <c r="AL233" s="230"/>
      <c r="AP233" s="92"/>
      <c r="AQ233" s="92"/>
      <c r="AR233" s="92"/>
      <c r="AS233" s="92"/>
      <c r="AT233" s="92"/>
      <c r="AU233" s="92"/>
      <c r="AV233" s="92"/>
      <c r="AW233" s="92"/>
      <c r="AX233" s="92"/>
      <c r="AY233" s="92"/>
      <c r="AZ233" s="93"/>
      <c r="BA233" s="93"/>
      <c r="BB233" s="93"/>
      <c r="BC233" s="93"/>
      <c r="BD233" s="93"/>
      <c r="BE233" s="93"/>
      <c r="BF233" s="93"/>
      <c r="BG233" s="93"/>
      <c r="BH233" s="93"/>
      <c r="BI233" s="93"/>
      <c r="BJ233" s="93"/>
      <c r="BK233" s="93"/>
      <c r="BL233" s="93"/>
      <c r="BM233" s="93"/>
      <c r="BN233" s="93"/>
      <c r="BO233" s="93"/>
      <c r="BP233" s="93"/>
      <c r="BQ233" s="93"/>
      <c r="BR233" s="92"/>
      <c r="BS233" s="92"/>
      <c r="BT233" s="94"/>
      <c r="BU233" s="94"/>
      <c r="BV233" s="94"/>
      <c r="BW233" s="94"/>
      <c r="BX233" s="94"/>
      <c r="BY233" s="94"/>
      <c r="CA233" s="91"/>
    </row>
    <row r="234" spans="1:79" ht="15" customHeight="1">
      <c r="A234" s="90"/>
      <c r="C234" s="565" t="str">
        <f>ORC!A348</f>
        <v>5.1.8.16.40</v>
      </c>
      <c r="D234" s="560"/>
      <c r="E234" s="558">
        <f>ORC!B348</f>
        <v>71331</v>
      </c>
      <c r="F234" s="559"/>
      <c r="G234" s="559"/>
      <c r="H234" s="560"/>
      <c r="I234" s="558" t="str">
        <f>ORC!C348</f>
        <v>GOINFRA (O.C.)</v>
      </c>
      <c r="J234" s="559"/>
      <c r="K234" s="559"/>
      <c r="L234" s="560"/>
      <c r="M234" s="561" t="str">
        <f>ORC!E348</f>
        <v>FITA ISOLANTE 19MMX20M</v>
      </c>
      <c r="N234" s="562"/>
      <c r="O234" s="562"/>
      <c r="P234" s="562"/>
      <c r="Q234" s="562"/>
      <c r="R234" s="562"/>
      <c r="S234" s="562"/>
      <c r="T234" s="562"/>
      <c r="U234" s="562"/>
      <c r="V234" s="562"/>
      <c r="W234" s="562"/>
      <c r="X234" s="562"/>
      <c r="Y234" s="562"/>
      <c r="Z234" s="562"/>
      <c r="AA234" s="562"/>
      <c r="AB234" s="562"/>
      <c r="AC234" s="562"/>
      <c r="AD234" s="563"/>
      <c r="AE234" s="558" t="str">
        <f>ORC!F348</f>
        <v>UND</v>
      </c>
      <c r="AF234" s="560"/>
      <c r="AG234" s="555">
        <f>ORC!I348</f>
        <v>100</v>
      </c>
      <c r="AH234" s="556"/>
      <c r="AI234" s="557"/>
      <c r="AJ234" s="229"/>
      <c r="AK234" s="229"/>
      <c r="AL234" s="230"/>
      <c r="AP234" s="92"/>
      <c r="AQ234" s="92"/>
      <c r="AR234" s="92"/>
      <c r="AS234" s="92"/>
      <c r="AT234" s="92"/>
      <c r="AU234" s="92"/>
      <c r="AV234" s="92"/>
      <c r="AW234" s="92"/>
      <c r="AX234" s="92"/>
      <c r="AY234" s="92"/>
      <c r="AZ234" s="93"/>
      <c r="BA234" s="93"/>
      <c r="BB234" s="93"/>
      <c r="BC234" s="93"/>
      <c r="BD234" s="93"/>
      <c r="BE234" s="93"/>
      <c r="BF234" s="93"/>
      <c r="BG234" s="93"/>
      <c r="BH234" s="93"/>
      <c r="BI234" s="93"/>
      <c r="BJ234" s="93"/>
      <c r="BK234" s="93"/>
      <c r="BL234" s="93"/>
      <c r="BM234" s="93"/>
      <c r="BN234" s="93"/>
      <c r="BO234" s="93"/>
      <c r="BP234" s="93"/>
      <c r="BQ234" s="93"/>
      <c r="BR234" s="92"/>
      <c r="BS234" s="92"/>
      <c r="BT234" s="94"/>
      <c r="BU234" s="94"/>
      <c r="BV234" s="94"/>
      <c r="BW234" s="94"/>
      <c r="BX234" s="94"/>
      <c r="BY234" s="94"/>
      <c r="CA234" s="91"/>
    </row>
    <row r="235" spans="1:79" ht="15" customHeight="1">
      <c r="A235" s="90"/>
      <c r="C235" s="565" t="str">
        <f>ORC!A349</f>
        <v>5.1.8.16.41</v>
      </c>
      <c r="D235" s="560"/>
      <c r="E235" s="558">
        <f>ORC!B349</f>
        <v>71217</v>
      </c>
      <c r="F235" s="559"/>
      <c r="G235" s="559"/>
      <c r="H235" s="560"/>
      <c r="I235" s="558" t="str">
        <f>ORC!C349</f>
        <v>GOINFRA (O.C.)</v>
      </c>
      <c r="J235" s="559"/>
      <c r="K235" s="559"/>
      <c r="L235" s="560"/>
      <c r="M235" s="561" t="str">
        <f>ORC!E349</f>
        <v>ELETRODUTO EM AÇO GALVANIZADO A FOGO DIÂMETRO 3" - PESADO</v>
      </c>
      <c r="N235" s="562"/>
      <c r="O235" s="562"/>
      <c r="P235" s="562"/>
      <c r="Q235" s="562"/>
      <c r="R235" s="562"/>
      <c r="S235" s="562"/>
      <c r="T235" s="562"/>
      <c r="U235" s="562"/>
      <c r="V235" s="562"/>
      <c r="W235" s="562"/>
      <c r="X235" s="562"/>
      <c r="Y235" s="562"/>
      <c r="Z235" s="562"/>
      <c r="AA235" s="562"/>
      <c r="AB235" s="562"/>
      <c r="AC235" s="562"/>
      <c r="AD235" s="563"/>
      <c r="AE235" s="558" t="str">
        <f>ORC!F349</f>
        <v>M</v>
      </c>
      <c r="AF235" s="560"/>
      <c r="AG235" s="555">
        <f>ORC!I349</f>
        <v>6</v>
      </c>
      <c r="AH235" s="556"/>
      <c r="AI235" s="557"/>
      <c r="AJ235" s="229"/>
      <c r="AK235" s="229"/>
      <c r="AL235" s="230"/>
      <c r="AP235" s="92"/>
      <c r="AQ235" s="92"/>
      <c r="AR235" s="92"/>
      <c r="AS235" s="92"/>
      <c r="AT235" s="92"/>
      <c r="AU235" s="92"/>
      <c r="AV235" s="92"/>
      <c r="AW235" s="92"/>
      <c r="AX235" s="92"/>
      <c r="AY235" s="92"/>
      <c r="AZ235" s="93"/>
      <c r="BA235" s="93"/>
      <c r="BB235" s="93"/>
      <c r="BC235" s="93"/>
      <c r="BD235" s="93"/>
      <c r="BE235" s="93"/>
      <c r="BF235" s="93"/>
      <c r="BG235" s="93"/>
      <c r="BH235" s="93"/>
      <c r="BI235" s="93"/>
      <c r="BJ235" s="93"/>
      <c r="BK235" s="93"/>
      <c r="BL235" s="93"/>
      <c r="BM235" s="93"/>
      <c r="BN235" s="93"/>
      <c r="BO235" s="93"/>
      <c r="BP235" s="93"/>
      <c r="BQ235" s="93"/>
      <c r="BR235" s="92"/>
      <c r="BS235" s="92"/>
      <c r="BT235" s="94"/>
      <c r="BU235" s="94"/>
      <c r="BV235" s="94"/>
      <c r="BW235" s="94"/>
      <c r="BX235" s="94"/>
      <c r="BY235" s="94"/>
      <c r="CA235" s="91"/>
    </row>
    <row r="236" spans="1:79" ht="15" customHeight="1">
      <c r="A236" s="90"/>
      <c r="C236" s="565" t="str">
        <f>ORC!A350</f>
        <v>5.1.8.16.42</v>
      </c>
      <c r="D236" s="560"/>
      <c r="E236" s="558">
        <f>ORC!B350</f>
        <v>71707</v>
      </c>
      <c r="F236" s="559"/>
      <c r="G236" s="559"/>
      <c r="H236" s="560"/>
      <c r="I236" s="558" t="str">
        <f>ORC!C350</f>
        <v>GOINFRA (O.C.)</v>
      </c>
      <c r="J236" s="559"/>
      <c r="K236" s="559"/>
      <c r="L236" s="560"/>
      <c r="M236" s="561" t="str">
        <f>ORC!E350</f>
        <v>LUVA EM AÇO GALVANIZADO DIÂMETRO 3"</v>
      </c>
      <c r="N236" s="562"/>
      <c r="O236" s="562"/>
      <c r="P236" s="562"/>
      <c r="Q236" s="562"/>
      <c r="R236" s="562"/>
      <c r="S236" s="562"/>
      <c r="T236" s="562"/>
      <c r="U236" s="562"/>
      <c r="V236" s="562"/>
      <c r="W236" s="562"/>
      <c r="X236" s="562"/>
      <c r="Y236" s="562"/>
      <c r="Z236" s="562"/>
      <c r="AA236" s="562"/>
      <c r="AB236" s="562"/>
      <c r="AC236" s="562"/>
      <c r="AD236" s="563"/>
      <c r="AE236" s="558" t="str">
        <f>ORC!F350</f>
        <v>UND</v>
      </c>
      <c r="AF236" s="560"/>
      <c r="AG236" s="555">
        <f>ORC!I350</f>
        <v>1</v>
      </c>
      <c r="AH236" s="556"/>
      <c r="AI236" s="557"/>
      <c r="AJ236" s="229"/>
      <c r="AK236" s="229"/>
      <c r="AL236" s="230"/>
      <c r="AP236" s="92"/>
      <c r="AQ236" s="92"/>
      <c r="AR236" s="92"/>
      <c r="AS236" s="92"/>
      <c r="AT236" s="92"/>
      <c r="AU236" s="92"/>
      <c r="AV236" s="92"/>
      <c r="AW236" s="92"/>
      <c r="AX236" s="92"/>
      <c r="AY236" s="92"/>
      <c r="AZ236" s="93"/>
      <c r="BA236" s="93"/>
      <c r="BB236" s="93"/>
      <c r="BC236" s="93"/>
      <c r="BD236" s="93"/>
      <c r="BE236" s="93"/>
      <c r="BF236" s="93"/>
      <c r="BG236" s="93"/>
      <c r="BH236" s="93"/>
      <c r="BI236" s="93"/>
      <c r="BJ236" s="93"/>
      <c r="BK236" s="93"/>
      <c r="BL236" s="93"/>
      <c r="BM236" s="93"/>
      <c r="BN236" s="93"/>
      <c r="BO236" s="93"/>
      <c r="BP236" s="93"/>
      <c r="BQ236" s="93"/>
      <c r="BR236" s="92"/>
      <c r="BS236" s="92"/>
      <c r="BT236" s="94"/>
      <c r="BU236" s="94"/>
      <c r="BV236" s="94"/>
      <c r="BW236" s="94"/>
      <c r="BX236" s="94"/>
      <c r="BY236" s="94"/>
      <c r="CA236" s="91"/>
    </row>
    <row r="237" spans="1:79" ht="15" customHeight="1">
      <c r="A237" s="90"/>
      <c r="C237" s="565" t="str">
        <f>ORC!A351</f>
        <v>5.1.8.16.43</v>
      </c>
      <c r="D237" s="560"/>
      <c r="E237" s="558">
        <f>ORC!B351</f>
        <v>70506</v>
      </c>
      <c r="F237" s="559"/>
      <c r="G237" s="559"/>
      <c r="H237" s="560"/>
      <c r="I237" s="558" t="str">
        <f>ORC!C351</f>
        <v>GOINFRA (O.C.)</v>
      </c>
      <c r="J237" s="559"/>
      <c r="K237" s="559"/>
      <c r="L237" s="560"/>
      <c r="M237" s="561" t="str">
        <f>ORC!E351</f>
        <v>CABEÇOTE DE LIGA DE ALUMÍNIO DIAM. 3"</v>
      </c>
      <c r="N237" s="562"/>
      <c r="O237" s="562"/>
      <c r="P237" s="562"/>
      <c r="Q237" s="562"/>
      <c r="R237" s="562"/>
      <c r="S237" s="562"/>
      <c r="T237" s="562"/>
      <c r="U237" s="562"/>
      <c r="V237" s="562"/>
      <c r="W237" s="562"/>
      <c r="X237" s="562"/>
      <c r="Y237" s="562"/>
      <c r="Z237" s="562"/>
      <c r="AA237" s="562"/>
      <c r="AB237" s="562"/>
      <c r="AC237" s="562"/>
      <c r="AD237" s="563"/>
      <c r="AE237" s="558" t="str">
        <f>ORC!F351</f>
        <v>UND</v>
      </c>
      <c r="AF237" s="560"/>
      <c r="AG237" s="555">
        <f>ORC!I351</f>
        <v>1</v>
      </c>
      <c r="AH237" s="556"/>
      <c r="AI237" s="557"/>
      <c r="AJ237" s="229"/>
      <c r="AK237" s="229"/>
      <c r="AL237" s="230"/>
      <c r="AP237" s="92"/>
      <c r="AQ237" s="92"/>
      <c r="AR237" s="92"/>
      <c r="AS237" s="92"/>
      <c r="AT237" s="92"/>
      <c r="AU237" s="92"/>
      <c r="AV237" s="92"/>
      <c r="AW237" s="92"/>
      <c r="AX237" s="92"/>
      <c r="AY237" s="92"/>
      <c r="AZ237" s="93"/>
      <c r="BA237" s="93"/>
      <c r="BB237" s="93"/>
      <c r="BC237" s="93"/>
      <c r="BD237" s="93"/>
      <c r="BE237" s="93"/>
      <c r="BF237" s="93"/>
      <c r="BG237" s="93"/>
      <c r="BH237" s="93"/>
      <c r="BI237" s="93"/>
      <c r="BJ237" s="93"/>
      <c r="BK237" s="93"/>
      <c r="BL237" s="93"/>
      <c r="BM237" s="93"/>
      <c r="BN237" s="93"/>
      <c r="BO237" s="93"/>
      <c r="BP237" s="93"/>
      <c r="BQ237" s="93"/>
      <c r="BR237" s="92"/>
      <c r="BS237" s="92"/>
      <c r="BT237" s="94"/>
      <c r="BU237" s="94"/>
      <c r="BV237" s="94"/>
      <c r="BW237" s="94"/>
      <c r="BX237" s="94"/>
      <c r="BY237" s="94"/>
      <c r="CA237" s="91"/>
    </row>
    <row r="238" spans="1:79" ht="15" customHeight="1">
      <c r="A238" s="90"/>
      <c r="C238" s="565" t="str">
        <f>ORC!A352</f>
        <v>5.1.8.16.44</v>
      </c>
      <c r="D238" s="560"/>
      <c r="E238" s="558">
        <f>ORC!B352</f>
        <v>70229</v>
      </c>
      <c r="F238" s="559"/>
      <c r="G238" s="559"/>
      <c r="H238" s="560"/>
      <c r="I238" s="558" t="str">
        <f>ORC!C352</f>
        <v>GOINFRA (O.C.)</v>
      </c>
      <c r="J238" s="559"/>
      <c r="K238" s="559"/>
      <c r="L238" s="560"/>
      <c r="M238" s="561" t="str">
        <f>ORC!E352</f>
        <v xml:space="preserve">ARAME GALVANIZADO 12 BWG </v>
      </c>
      <c r="N238" s="562"/>
      <c r="O238" s="562"/>
      <c r="P238" s="562"/>
      <c r="Q238" s="562"/>
      <c r="R238" s="562"/>
      <c r="S238" s="562"/>
      <c r="T238" s="562"/>
      <c r="U238" s="562"/>
      <c r="V238" s="562"/>
      <c r="W238" s="562"/>
      <c r="X238" s="562"/>
      <c r="Y238" s="562"/>
      <c r="Z238" s="562"/>
      <c r="AA238" s="562"/>
      <c r="AB238" s="562"/>
      <c r="AC238" s="562"/>
      <c r="AD238" s="563"/>
      <c r="AE238" s="558" t="str">
        <f>ORC!F352</f>
        <v>KG</v>
      </c>
      <c r="AF238" s="560"/>
      <c r="AG238" s="555">
        <f>ORC!I352</f>
        <v>2</v>
      </c>
      <c r="AH238" s="556"/>
      <c r="AI238" s="557"/>
      <c r="AJ238" s="229"/>
      <c r="AK238" s="229"/>
      <c r="AL238" s="230"/>
      <c r="AP238" s="92"/>
      <c r="AQ238" s="92"/>
      <c r="AR238" s="92"/>
      <c r="AS238" s="92"/>
      <c r="AT238" s="92"/>
      <c r="AU238" s="92"/>
      <c r="AV238" s="92"/>
      <c r="AW238" s="92"/>
      <c r="AX238" s="92"/>
      <c r="AY238" s="92"/>
      <c r="AZ238" s="93"/>
      <c r="BA238" s="93"/>
      <c r="BB238" s="93"/>
      <c r="BC238" s="93"/>
      <c r="BD238" s="93"/>
      <c r="BE238" s="93"/>
      <c r="BF238" s="93"/>
      <c r="BG238" s="93"/>
      <c r="BH238" s="93"/>
      <c r="BI238" s="93"/>
      <c r="BJ238" s="93"/>
      <c r="BK238" s="93"/>
      <c r="BL238" s="93"/>
      <c r="BM238" s="93"/>
      <c r="BN238" s="93"/>
      <c r="BO238" s="93"/>
      <c r="BP238" s="93"/>
      <c r="BQ238" s="93"/>
      <c r="BR238" s="92"/>
      <c r="BS238" s="92"/>
      <c r="BT238" s="94"/>
      <c r="BU238" s="94"/>
      <c r="BV238" s="94"/>
      <c r="BW238" s="94"/>
      <c r="BX238" s="94"/>
      <c r="BY238" s="94"/>
      <c r="CA238" s="91"/>
    </row>
    <row r="239" spans="1:79" ht="15" customHeight="1">
      <c r="A239" s="90"/>
      <c r="C239" s="565" t="str">
        <f>ORC!A353</f>
        <v>5.1.8.16.45</v>
      </c>
      <c r="D239" s="560"/>
      <c r="E239" s="558">
        <f>ORC!B353</f>
        <v>71381</v>
      </c>
      <c r="F239" s="559"/>
      <c r="G239" s="559"/>
      <c r="H239" s="560"/>
      <c r="I239" s="558" t="str">
        <f>ORC!C353</f>
        <v>GOINFRA (O.C.)</v>
      </c>
      <c r="J239" s="559"/>
      <c r="K239" s="559"/>
      <c r="L239" s="560"/>
      <c r="M239" s="561" t="str">
        <f>ORC!E353</f>
        <v>HASTE VER. COBRE (COPPERWELD) 5/8"X 3,00 M C/ CONECTOR</v>
      </c>
      <c r="N239" s="562"/>
      <c r="O239" s="562"/>
      <c r="P239" s="562"/>
      <c r="Q239" s="562"/>
      <c r="R239" s="562"/>
      <c r="S239" s="562"/>
      <c r="T239" s="562"/>
      <c r="U239" s="562"/>
      <c r="V239" s="562"/>
      <c r="W239" s="562"/>
      <c r="X239" s="562"/>
      <c r="Y239" s="562"/>
      <c r="Z239" s="562"/>
      <c r="AA239" s="562"/>
      <c r="AB239" s="562"/>
      <c r="AC239" s="562"/>
      <c r="AD239" s="563"/>
      <c r="AE239" s="558" t="str">
        <f>ORC!F353</f>
        <v>UND</v>
      </c>
      <c r="AF239" s="560"/>
      <c r="AG239" s="555">
        <f>ORC!I353</f>
        <v>62</v>
      </c>
      <c r="AH239" s="556"/>
      <c r="AI239" s="557"/>
      <c r="AJ239" s="229"/>
      <c r="AK239" s="229"/>
      <c r="AL239" s="230"/>
      <c r="AP239" s="92"/>
      <c r="AQ239" s="92"/>
      <c r="AR239" s="92"/>
      <c r="AS239" s="92"/>
      <c r="AT239" s="92"/>
      <c r="AU239" s="92"/>
      <c r="AV239" s="92"/>
      <c r="AW239" s="92"/>
      <c r="AX239" s="92"/>
      <c r="AY239" s="92"/>
      <c r="AZ239" s="93"/>
      <c r="BA239" s="93"/>
      <c r="BB239" s="93"/>
      <c r="BC239" s="93"/>
      <c r="BD239" s="93"/>
      <c r="BE239" s="93"/>
      <c r="BF239" s="93"/>
      <c r="BG239" s="93"/>
      <c r="BH239" s="93"/>
      <c r="BI239" s="93"/>
      <c r="BJ239" s="93"/>
      <c r="BK239" s="93"/>
      <c r="BL239" s="93"/>
      <c r="BM239" s="93"/>
      <c r="BN239" s="93"/>
      <c r="BO239" s="93"/>
      <c r="BP239" s="93"/>
      <c r="BQ239" s="93"/>
      <c r="BR239" s="92"/>
      <c r="BS239" s="92"/>
      <c r="BT239" s="94"/>
      <c r="BU239" s="94"/>
      <c r="BV239" s="94"/>
      <c r="BW239" s="94"/>
      <c r="BX239" s="94"/>
      <c r="BY239" s="94"/>
      <c r="CA239" s="91"/>
    </row>
    <row r="240" spans="1:79" ht="15" customHeight="1">
      <c r="A240" s="90"/>
      <c r="C240" s="565" t="str">
        <f>ORC!A354</f>
        <v>5.1.8.16.46</v>
      </c>
      <c r="D240" s="560"/>
      <c r="E240" s="558" t="str">
        <f>ORC!B354</f>
        <v>COMP04</v>
      </c>
      <c r="F240" s="559"/>
      <c r="G240" s="559"/>
      <c r="H240" s="560"/>
      <c r="I240" s="558" t="s">
        <v>804</v>
      </c>
      <c r="J240" s="559"/>
      <c r="K240" s="559"/>
      <c r="L240" s="560"/>
      <c r="M240" s="561" t="str">
        <f>ORC!E354</f>
        <v>GRAMPO HASTE REFORCADO 5/8 10-50MM</v>
      </c>
      <c r="N240" s="562"/>
      <c r="O240" s="562"/>
      <c r="P240" s="562"/>
      <c r="Q240" s="562"/>
      <c r="R240" s="562"/>
      <c r="S240" s="562"/>
      <c r="T240" s="562"/>
      <c r="U240" s="562"/>
      <c r="V240" s="562"/>
      <c r="W240" s="562"/>
      <c r="X240" s="562"/>
      <c r="Y240" s="562"/>
      <c r="Z240" s="562"/>
      <c r="AA240" s="562"/>
      <c r="AB240" s="562"/>
      <c r="AC240" s="562"/>
      <c r="AD240" s="563"/>
      <c r="AE240" s="558" t="str">
        <f>ORC!F354</f>
        <v>UND</v>
      </c>
      <c r="AF240" s="560"/>
      <c r="AG240" s="555">
        <f>ORC!I354</f>
        <v>61</v>
      </c>
      <c r="AH240" s="556"/>
      <c r="AI240" s="557"/>
      <c r="AJ240" s="229"/>
      <c r="AK240" s="229"/>
      <c r="AL240" s="230"/>
      <c r="AP240" s="92"/>
      <c r="AQ240" s="92"/>
      <c r="AR240" s="92"/>
      <c r="AS240" s="92"/>
      <c r="AT240" s="92"/>
      <c r="AU240" s="92"/>
      <c r="AV240" s="92"/>
      <c r="AW240" s="92"/>
      <c r="AX240" s="92"/>
      <c r="AY240" s="92"/>
      <c r="AZ240" s="93"/>
      <c r="BA240" s="93"/>
      <c r="BB240" s="93"/>
      <c r="BC240" s="93"/>
      <c r="BD240" s="93"/>
      <c r="BE240" s="93"/>
      <c r="BF240" s="93"/>
      <c r="BG240" s="93"/>
      <c r="BH240" s="93"/>
      <c r="BI240" s="93"/>
      <c r="BJ240" s="93"/>
      <c r="BK240" s="93"/>
      <c r="BL240" s="93"/>
      <c r="BM240" s="93"/>
      <c r="BN240" s="93"/>
      <c r="BO240" s="93"/>
      <c r="BP240" s="93"/>
      <c r="BQ240" s="93"/>
      <c r="BR240" s="92"/>
      <c r="BS240" s="92"/>
      <c r="BT240" s="94"/>
      <c r="BU240" s="94"/>
      <c r="BV240" s="94"/>
      <c r="BW240" s="94"/>
      <c r="BX240" s="94"/>
      <c r="BY240" s="94"/>
      <c r="CA240" s="91"/>
    </row>
    <row r="241" spans="1:79" ht="15" customHeight="1">
      <c r="A241" s="90"/>
      <c r="C241" s="565" t="str">
        <f>ORC!A355</f>
        <v>5.1.8.16.47</v>
      </c>
      <c r="D241" s="560"/>
      <c r="E241" s="558">
        <f>ORC!B355</f>
        <v>70544</v>
      </c>
      <c r="F241" s="559"/>
      <c r="G241" s="559"/>
      <c r="H241" s="560"/>
      <c r="I241" s="558" t="str">
        <f>ORC!C355</f>
        <v>GOINFRA (O.C.)</v>
      </c>
      <c r="J241" s="559"/>
      <c r="K241" s="559"/>
      <c r="L241" s="560"/>
      <c r="M241" s="561" t="str">
        <f>ORC!E355</f>
        <v>CABO DE COBRE NÚ 50 MM²</v>
      </c>
      <c r="N241" s="562"/>
      <c r="O241" s="562"/>
      <c r="P241" s="562"/>
      <c r="Q241" s="562"/>
      <c r="R241" s="562"/>
      <c r="S241" s="562"/>
      <c r="T241" s="562"/>
      <c r="U241" s="562"/>
      <c r="V241" s="562"/>
      <c r="W241" s="562"/>
      <c r="X241" s="562"/>
      <c r="Y241" s="562"/>
      <c r="Z241" s="562"/>
      <c r="AA241" s="562"/>
      <c r="AB241" s="562"/>
      <c r="AC241" s="562"/>
      <c r="AD241" s="563"/>
      <c r="AE241" s="558" t="str">
        <f>ORC!F355</f>
        <v>M</v>
      </c>
      <c r="AF241" s="560"/>
      <c r="AG241" s="555">
        <f>ORC!I355</f>
        <v>122</v>
      </c>
      <c r="AH241" s="556"/>
      <c r="AI241" s="557"/>
      <c r="AJ241" s="229"/>
      <c r="AK241" s="229"/>
      <c r="AL241" s="230"/>
      <c r="AP241" s="92"/>
      <c r="AQ241" s="92"/>
      <c r="AR241" s="92"/>
      <c r="AS241" s="92"/>
      <c r="AT241" s="92"/>
      <c r="AU241" s="92"/>
      <c r="AV241" s="92"/>
      <c r="AW241" s="92"/>
      <c r="AX241" s="92"/>
      <c r="AY241" s="92"/>
      <c r="AZ241" s="93"/>
      <c r="BA241" s="93"/>
      <c r="BB241" s="93"/>
      <c r="BC241" s="93"/>
      <c r="BD241" s="93"/>
      <c r="BE241" s="93"/>
      <c r="BF241" s="93"/>
      <c r="BG241" s="93"/>
      <c r="BH241" s="93"/>
      <c r="BI241" s="93"/>
      <c r="BJ241" s="93"/>
      <c r="BK241" s="93"/>
      <c r="BL241" s="93"/>
      <c r="BM241" s="93"/>
      <c r="BN241" s="93"/>
      <c r="BO241" s="93"/>
      <c r="BP241" s="93"/>
      <c r="BQ241" s="93"/>
      <c r="BR241" s="92"/>
      <c r="BS241" s="92"/>
      <c r="BT241" s="94"/>
      <c r="BU241" s="94"/>
      <c r="BV241" s="94"/>
      <c r="BW241" s="94"/>
      <c r="BX241" s="94"/>
      <c r="BY241" s="94"/>
      <c r="CA241" s="91"/>
    </row>
    <row r="242" spans="1:79" ht="15" customHeight="1">
      <c r="A242" s="90"/>
      <c r="C242" s="565" t="str">
        <f>ORC!A356</f>
        <v>5.1.8.16.48</v>
      </c>
      <c r="D242" s="560"/>
      <c r="E242" s="558">
        <f>ORC!B356</f>
        <v>72532</v>
      </c>
      <c r="F242" s="559"/>
      <c r="G242" s="559"/>
      <c r="H242" s="560"/>
      <c r="I242" s="558" t="str">
        <f>ORC!C356</f>
        <v>GOINFRA (O.C.)</v>
      </c>
      <c r="J242" s="559"/>
      <c r="K242" s="559"/>
      <c r="L242" s="560"/>
      <c r="M242" s="561" t="str">
        <f>ORC!E356</f>
        <v>TERMINAL DE COMPRESSÃO OLHAL 50 MM²</v>
      </c>
      <c r="N242" s="562"/>
      <c r="O242" s="562"/>
      <c r="P242" s="562"/>
      <c r="Q242" s="562"/>
      <c r="R242" s="562"/>
      <c r="S242" s="562"/>
      <c r="T242" s="562"/>
      <c r="U242" s="562"/>
      <c r="V242" s="562"/>
      <c r="W242" s="562"/>
      <c r="X242" s="562"/>
      <c r="Y242" s="562"/>
      <c r="Z242" s="562"/>
      <c r="AA242" s="562"/>
      <c r="AB242" s="562"/>
      <c r="AC242" s="562"/>
      <c r="AD242" s="563"/>
      <c r="AE242" s="558" t="str">
        <f>ORC!F356</f>
        <v>UND</v>
      </c>
      <c r="AF242" s="560"/>
      <c r="AG242" s="555">
        <f>ORC!I356</f>
        <v>62</v>
      </c>
      <c r="AH242" s="556"/>
      <c r="AI242" s="557"/>
      <c r="AJ242" s="229"/>
      <c r="AK242" s="229"/>
      <c r="AL242" s="230"/>
      <c r="AP242" s="92"/>
      <c r="AQ242" s="92"/>
      <c r="AR242" s="92"/>
      <c r="AS242" s="92"/>
      <c r="AT242" s="92"/>
      <c r="AU242" s="92"/>
      <c r="AV242" s="92"/>
      <c r="AW242" s="92"/>
      <c r="AX242" s="92"/>
      <c r="AY242" s="92"/>
      <c r="AZ242" s="93"/>
      <c r="BA242" s="93"/>
      <c r="BB242" s="93"/>
      <c r="BC242" s="93"/>
      <c r="BD242" s="93"/>
      <c r="BE242" s="93"/>
      <c r="BF242" s="93"/>
      <c r="BG242" s="93"/>
      <c r="BH242" s="93"/>
      <c r="BI242" s="93"/>
      <c r="BJ242" s="93"/>
      <c r="BK242" s="93"/>
      <c r="BL242" s="93"/>
      <c r="BM242" s="93"/>
      <c r="BN242" s="93"/>
      <c r="BO242" s="93"/>
      <c r="BP242" s="93"/>
      <c r="BQ242" s="93"/>
      <c r="BR242" s="92"/>
      <c r="BS242" s="92"/>
      <c r="BT242" s="94"/>
      <c r="BU242" s="94"/>
      <c r="BV242" s="94"/>
      <c r="BW242" s="94"/>
      <c r="BX242" s="94"/>
      <c r="BY242" s="94"/>
      <c r="CA242" s="91"/>
    </row>
    <row r="243" spans="1:79" ht="15" customHeight="1">
      <c r="A243" s="90"/>
      <c r="C243" s="565" t="str">
        <f>ORC!A357</f>
        <v>5.1.8.16.49</v>
      </c>
      <c r="D243" s="560"/>
      <c r="E243" s="558">
        <f>ORC!B357</f>
        <v>70510</v>
      </c>
      <c r="F243" s="559"/>
      <c r="G243" s="559"/>
      <c r="H243" s="560"/>
      <c r="I243" s="558" t="str">
        <f>ORC!C357</f>
        <v>GOINFRA (O.C.)</v>
      </c>
      <c r="J243" s="559"/>
      <c r="K243" s="559"/>
      <c r="L243" s="560"/>
      <c r="M243" s="561" t="str">
        <f>ORC!E357</f>
        <v xml:space="preserve">CABO EPR/XLPE (90°C) 1KV - 16MM² PRETO </v>
      </c>
      <c r="N243" s="562"/>
      <c r="O243" s="562"/>
      <c r="P243" s="562"/>
      <c r="Q243" s="562"/>
      <c r="R243" s="562"/>
      <c r="S243" s="562"/>
      <c r="T243" s="562"/>
      <c r="U243" s="562"/>
      <c r="V243" s="562"/>
      <c r="W243" s="562"/>
      <c r="X243" s="562"/>
      <c r="Y243" s="562"/>
      <c r="Z243" s="562"/>
      <c r="AA243" s="562"/>
      <c r="AB243" s="562"/>
      <c r="AC243" s="562"/>
      <c r="AD243" s="563"/>
      <c r="AE243" s="558" t="str">
        <f>ORC!F357</f>
        <v>M</v>
      </c>
      <c r="AF243" s="560"/>
      <c r="AG243" s="555">
        <f>ORC!I357</f>
        <v>1600</v>
      </c>
      <c r="AH243" s="556"/>
      <c r="AI243" s="557"/>
      <c r="AJ243" s="229"/>
      <c r="AK243" s="229"/>
      <c r="AL243" s="230"/>
      <c r="AP243" s="92"/>
      <c r="AQ243" s="92"/>
      <c r="AR243" s="92"/>
      <c r="AS243" s="92"/>
      <c r="AT243" s="92"/>
      <c r="AU243" s="92"/>
      <c r="AV243" s="92"/>
      <c r="AW243" s="92"/>
      <c r="AX243" s="92"/>
      <c r="AY243" s="92"/>
      <c r="AZ243" s="93"/>
      <c r="BA243" s="93"/>
      <c r="BB243" s="93"/>
      <c r="BC243" s="93"/>
      <c r="BD243" s="93"/>
      <c r="BE243" s="93"/>
      <c r="BF243" s="93"/>
      <c r="BG243" s="93"/>
      <c r="BH243" s="93"/>
      <c r="BI243" s="93"/>
      <c r="BJ243" s="93"/>
      <c r="BK243" s="93"/>
      <c r="BL243" s="93"/>
      <c r="BM243" s="93"/>
      <c r="BN243" s="93"/>
      <c r="BO243" s="93"/>
      <c r="BP243" s="93"/>
      <c r="BQ243" s="93"/>
      <c r="BR243" s="92"/>
      <c r="BS243" s="92"/>
      <c r="BT243" s="94"/>
      <c r="BU243" s="94"/>
      <c r="BV243" s="94"/>
      <c r="BW243" s="94"/>
      <c r="BX243" s="94"/>
      <c r="BY243" s="94"/>
      <c r="CA243" s="91"/>
    </row>
    <row r="244" spans="1:79" ht="15" customHeight="1">
      <c r="A244" s="90"/>
      <c r="C244" s="565" t="str">
        <f>ORC!A358</f>
        <v>5.1.8.16.50</v>
      </c>
      <c r="D244" s="560"/>
      <c r="E244" s="558">
        <f>ORC!B358</f>
        <v>70510</v>
      </c>
      <c r="F244" s="559"/>
      <c r="G244" s="559"/>
      <c r="H244" s="560"/>
      <c r="I244" s="558" t="str">
        <f>ORC!C358</f>
        <v>GOINFRA (O.C.)</v>
      </c>
      <c r="J244" s="559"/>
      <c r="K244" s="559"/>
      <c r="L244" s="560"/>
      <c r="M244" s="561" t="str">
        <f>ORC!E358</f>
        <v xml:space="preserve">CABO EPR/XLPE (90°C) 1KV - 16MM² VERMELHO </v>
      </c>
      <c r="N244" s="562"/>
      <c r="O244" s="562"/>
      <c r="P244" s="562"/>
      <c r="Q244" s="562"/>
      <c r="R244" s="562"/>
      <c r="S244" s="562"/>
      <c r="T244" s="562"/>
      <c r="U244" s="562"/>
      <c r="V244" s="562"/>
      <c r="W244" s="562"/>
      <c r="X244" s="562"/>
      <c r="Y244" s="562"/>
      <c r="Z244" s="562"/>
      <c r="AA244" s="562"/>
      <c r="AB244" s="562"/>
      <c r="AC244" s="562"/>
      <c r="AD244" s="563"/>
      <c r="AE244" s="558" t="str">
        <f>ORC!F358</f>
        <v>M</v>
      </c>
      <c r="AF244" s="560"/>
      <c r="AG244" s="555">
        <f>ORC!I358</f>
        <v>1600</v>
      </c>
      <c r="AH244" s="556"/>
      <c r="AI244" s="557"/>
      <c r="AJ244" s="229"/>
      <c r="AK244" s="229"/>
      <c r="AL244" s="230"/>
      <c r="AP244" s="92"/>
      <c r="AQ244" s="92"/>
      <c r="AR244" s="92"/>
      <c r="AS244" s="92"/>
      <c r="AT244" s="92"/>
      <c r="AU244" s="92"/>
      <c r="AV244" s="92"/>
      <c r="AW244" s="92"/>
      <c r="AX244" s="92"/>
      <c r="AY244" s="92"/>
      <c r="AZ244" s="93"/>
      <c r="BA244" s="93"/>
      <c r="BB244" s="93"/>
      <c r="BC244" s="93"/>
      <c r="BD244" s="93"/>
      <c r="BE244" s="93"/>
      <c r="BF244" s="93"/>
      <c r="BG244" s="93"/>
      <c r="BH244" s="93"/>
      <c r="BI244" s="93"/>
      <c r="BJ244" s="93"/>
      <c r="BK244" s="93"/>
      <c r="BL244" s="93"/>
      <c r="BM244" s="93"/>
      <c r="BN244" s="93"/>
      <c r="BO244" s="93"/>
      <c r="BP244" s="93"/>
      <c r="BQ244" s="93"/>
      <c r="BR244" s="92"/>
      <c r="BS244" s="92"/>
      <c r="BT244" s="94"/>
      <c r="BU244" s="94"/>
      <c r="BV244" s="94"/>
      <c r="BW244" s="94"/>
      <c r="BX244" s="94"/>
      <c r="BY244" s="94"/>
      <c r="CA244" s="91"/>
    </row>
    <row r="245" spans="1:79" ht="15" customHeight="1">
      <c r="A245" s="90"/>
      <c r="C245" s="565" t="str">
        <f>ORC!A359</f>
        <v>5.1.8.16.51</v>
      </c>
      <c r="D245" s="560"/>
      <c r="E245" s="558">
        <f>ORC!B359</f>
        <v>70510</v>
      </c>
      <c r="F245" s="559"/>
      <c r="G245" s="559"/>
      <c r="H245" s="560"/>
      <c r="I245" s="558" t="str">
        <f>ORC!C359</f>
        <v>GOINFRA (O.C.)</v>
      </c>
      <c r="J245" s="559"/>
      <c r="K245" s="559"/>
      <c r="L245" s="560"/>
      <c r="M245" s="561" t="str">
        <f>ORC!E359</f>
        <v xml:space="preserve">CABO EPR/XLPE (90°C) 1KV - 16MM² AMARELO </v>
      </c>
      <c r="N245" s="562"/>
      <c r="O245" s="562"/>
      <c r="P245" s="562"/>
      <c r="Q245" s="562"/>
      <c r="R245" s="562"/>
      <c r="S245" s="562"/>
      <c r="T245" s="562"/>
      <c r="U245" s="562"/>
      <c r="V245" s="562"/>
      <c r="W245" s="562"/>
      <c r="X245" s="562"/>
      <c r="Y245" s="562"/>
      <c r="Z245" s="562"/>
      <c r="AA245" s="562"/>
      <c r="AB245" s="562"/>
      <c r="AC245" s="562"/>
      <c r="AD245" s="563"/>
      <c r="AE245" s="558" t="str">
        <f>ORC!F359</f>
        <v>M</v>
      </c>
      <c r="AF245" s="560"/>
      <c r="AG245" s="555">
        <f>ORC!I359</f>
        <v>1600</v>
      </c>
      <c r="AH245" s="556"/>
      <c r="AI245" s="557"/>
      <c r="AJ245" s="229"/>
      <c r="AK245" s="229"/>
      <c r="AL245" s="230"/>
      <c r="AP245" s="92"/>
      <c r="AQ245" s="92"/>
      <c r="AR245" s="92"/>
      <c r="AS245" s="92"/>
      <c r="AT245" s="92"/>
      <c r="AU245" s="92"/>
      <c r="AV245" s="92"/>
      <c r="AW245" s="92"/>
      <c r="AX245" s="92"/>
      <c r="AY245" s="92"/>
      <c r="AZ245" s="93"/>
      <c r="BA245" s="93"/>
      <c r="BB245" s="93"/>
      <c r="BC245" s="93"/>
      <c r="BD245" s="93"/>
      <c r="BE245" s="93"/>
      <c r="BF245" s="93"/>
      <c r="BG245" s="93"/>
      <c r="BH245" s="93"/>
      <c r="BI245" s="93"/>
      <c r="BJ245" s="93"/>
      <c r="BK245" s="93"/>
      <c r="BL245" s="93"/>
      <c r="BM245" s="93"/>
      <c r="BN245" s="93"/>
      <c r="BO245" s="93"/>
      <c r="BP245" s="93"/>
      <c r="BQ245" s="93"/>
      <c r="BR245" s="92"/>
      <c r="BS245" s="92"/>
      <c r="BT245" s="94"/>
      <c r="BU245" s="94"/>
      <c r="BV245" s="94"/>
      <c r="BW245" s="94"/>
      <c r="BX245" s="94"/>
      <c r="BY245" s="94"/>
      <c r="CA245" s="91"/>
    </row>
    <row r="246" spans="1:79" ht="15" customHeight="1">
      <c r="A246" s="90"/>
      <c r="C246" s="565" t="str">
        <f>ORC!A360</f>
        <v>5.1.8.16.52</v>
      </c>
      <c r="D246" s="560"/>
      <c r="E246" s="558">
        <f>ORC!B360</f>
        <v>70511</v>
      </c>
      <c r="F246" s="559"/>
      <c r="G246" s="559"/>
      <c r="H246" s="560"/>
      <c r="I246" s="558" t="str">
        <f>ORC!C360</f>
        <v>GOINFRA (O.C.)</v>
      </c>
      <c r="J246" s="559"/>
      <c r="K246" s="559"/>
      <c r="L246" s="560"/>
      <c r="M246" s="561" t="str">
        <f>ORC!E360</f>
        <v>CABO EPR/XLPE (90°C) 1KV - 25MM² -  Azul</v>
      </c>
      <c r="N246" s="562"/>
      <c r="O246" s="562"/>
      <c r="P246" s="562"/>
      <c r="Q246" s="562"/>
      <c r="R246" s="562"/>
      <c r="S246" s="562"/>
      <c r="T246" s="562"/>
      <c r="U246" s="562"/>
      <c r="V246" s="562"/>
      <c r="W246" s="562"/>
      <c r="X246" s="562"/>
      <c r="Y246" s="562"/>
      <c r="Z246" s="562"/>
      <c r="AA246" s="562"/>
      <c r="AB246" s="562"/>
      <c r="AC246" s="562"/>
      <c r="AD246" s="563"/>
      <c r="AE246" s="558" t="str">
        <f>ORC!F360</f>
        <v>M</v>
      </c>
      <c r="AF246" s="560"/>
      <c r="AG246" s="555">
        <f>ORC!I360</f>
        <v>1600</v>
      </c>
      <c r="AH246" s="556"/>
      <c r="AI246" s="557"/>
      <c r="AJ246" s="229"/>
      <c r="AK246" s="229"/>
      <c r="AL246" s="230"/>
      <c r="AP246" s="92"/>
      <c r="AQ246" s="92"/>
      <c r="AR246" s="92"/>
      <c r="AS246" s="92"/>
      <c r="AT246" s="92"/>
      <c r="AU246" s="92"/>
      <c r="AV246" s="92"/>
      <c r="AW246" s="92"/>
      <c r="AX246" s="92"/>
      <c r="AY246" s="92"/>
      <c r="AZ246" s="93"/>
      <c r="BA246" s="93"/>
      <c r="BB246" s="93"/>
      <c r="BC246" s="93"/>
      <c r="BD246" s="93"/>
      <c r="BE246" s="93"/>
      <c r="BF246" s="93"/>
      <c r="BG246" s="93"/>
      <c r="BH246" s="93"/>
      <c r="BI246" s="93"/>
      <c r="BJ246" s="93"/>
      <c r="BK246" s="93"/>
      <c r="BL246" s="93"/>
      <c r="BM246" s="93"/>
      <c r="BN246" s="93"/>
      <c r="BO246" s="93"/>
      <c r="BP246" s="93"/>
      <c r="BQ246" s="93"/>
      <c r="BR246" s="92"/>
      <c r="BS246" s="92"/>
      <c r="BT246" s="94"/>
      <c r="BU246" s="94"/>
      <c r="BV246" s="94"/>
      <c r="BW246" s="94"/>
      <c r="BX246" s="94"/>
      <c r="BY246" s="94"/>
      <c r="CA246" s="91"/>
    </row>
    <row r="247" spans="1:79" ht="15" customHeight="1">
      <c r="A247" s="90"/>
      <c r="C247" s="565" t="str">
        <f>ORC!A361</f>
        <v>5.1.8.16.53</v>
      </c>
      <c r="D247" s="560"/>
      <c r="E247" s="558">
        <f>ORC!B361</f>
        <v>71880</v>
      </c>
      <c r="F247" s="559"/>
      <c r="G247" s="559"/>
      <c r="H247" s="560"/>
      <c r="I247" s="558" t="str">
        <f>ORC!C361</f>
        <v>GOINFRA (O.C.)</v>
      </c>
      <c r="J247" s="559"/>
      <c r="K247" s="559"/>
      <c r="L247" s="560"/>
      <c r="M247" s="561" t="str">
        <f>ORC!E361</f>
        <v>PARAFUSO GALVANIZADO 16X250 C/ 2 ARRUELAS QUADRADAS</v>
      </c>
      <c r="N247" s="562"/>
      <c r="O247" s="562"/>
      <c r="P247" s="562"/>
      <c r="Q247" s="562"/>
      <c r="R247" s="562"/>
      <c r="S247" s="562"/>
      <c r="T247" s="562"/>
      <c r="U247" s="562"/>
      <c r="V247" s="562"/>
      <c r="W247" s="562"/>
      <c r="X247" s="562"/>
      <c r="Y247" s="562"/>
      <c r="Z247" s="562"/>
      <c r="AA247" s="562"/>
      <c r="AB247" s="562"/>
      <c r="AC247" s="562"/>
      <c r="AD247" s="563"/>
      <c r="AE247" s="558" t="str">
        <f>ORC!F361</f>
        <v>UND</v>
      </c>
      <c r="AF247" s="560"/>
      <c r="AG247" s="555">
        <f>ORC!I361</f>
        <v>44</v>
      </c>
      <c r="AH247" s="556"/>
      <c r="AI247" s="557"/>
      <c r="AJ247" s="229"/>
      <c r="AK247" s="229"/>
      <c r="AL247" s="230"/>
      <c r="AP247" s="92"/>
      <c r="AQ247" s="92"/>
      <c r="AR247" s="92"/>
      <c r="AS247" s="92"/>
      <c r="AT247" s="92"/>
      <c r="AU247" s="92"/>
      <c r="AV247" s="92"/>
      <c r="AW247" s="92"/>
      <c r="AX247" s="92"/>
      <c r="AY247" s="92"/>
      <c r="AZ247" s="93"/>
      <c r="BA247" s="93"/>
      <c r="BB247" s="93"/>
      <c r="BC247" s="93"/>
      <c r="BD247" s="93"/>
      <c r="BE247" s="93"/>
      <c r="BF247" s="93"/>
      <c r="BG247" s="93"/>
      <c r="BH247" s="93"/>
      <c r="BI247" s="93"/>
      <c r="BJ247" s="93"/>
      <c r="BK247" s="93"/>
      <c r="BL247" s="93"/>
      <c r="BM247" s="93"/>
      <c r="BN247" s="93"/>
      <c r="BO247" s="93"/>
      <c r="BP247" s="93"/>
      <c r="BQ247" s="93"/>
      <c r="BR247" s="92"/>
      <c r="BS247" s="92"/>
      <c r="BT247" s="94"/>
      <c r="BU247" s="94"/>
      <c r="BV247" s="94"/>
      <c r="BW247" s="94"/>
      <c r="BX247" s="94"/>
      <c r="BY247" s="94"/>
      <c r="CA247" s="91"/>
    </row>
    <row r="248" spans="1:79" ht="15" customHeight="1">
      <c r="A248" s="90"/>
      <c r="C248" s="565" t="str">
        <f>ORC!A362</f>
        <v>5.1.8.16.54</v>
      </c>
      <c r="D248" s="560"/>
      <c r="E248" s="558">
        <f>ORC!B362</f>
        <v>70250</v>
      </c>
      <c r="F248" s="559"/>
      <c r="G248" s="559"/>
      <c r="H248" s="560"/>
      <c r="I248" s="558" t="str">
        <f>ORC!C362</f>
        <v>GOINFRA (O.C.)</v>
      </c>
      <c r="J248" s="559"/>
      <c r="K248" s="559"/>
      <c r="L248" s="560"/>
      <c r="M248" s="561" t="str">
        <f>ORC!E362</f>
        <v>ARRUELA QUADRADA</v>
      </c>
      <c r="N248" s="562"/>
      <c r="O248" s="562"/>
      <c r="P248" s="562"/>
      <c r="Q248" s="562"/>
      <c r="R248" s="562"/>
      <c r="S248" s="562"/>
      <c r="T248" s="562"/>
      <c r="U248" s="562"/>
      <c r="V248" s="562"/>
      <c r="W248" s="562"/>
      <c r="X248" s="562"/>
      <c r="Y248" s="562"/>
      <c r="Z248" s="562"/>
      <c r="AA248" s="562"/>
      <c r="AB248" s="562"/>
      <c r="AC248" s="562"/>
      <c r="AD248" s="563"/>
      <c r="AE248" s="558" t="str">
        <f>ORC!F362</f>
        <v>UND</v>
      </c>
      <c r="AF248" s="560"/>
      <c r="AG248" s="555">
        <f>ORC!I362</f>
        <v>88</v>
      </c>
      <c r="AH248" s="556"/>
      <c r="AI248" s="557"/>
      <c r="AJ248" s="229"/>
      <c r="AK248" s="229"/>
      <c r="AL248" s="230"/>
      <c r="AP248" s="92"/>
      <c r="AQ248" s="92"/>
      <c r="AR248" s="92"/>
      <c r="AS248" s="92"/>
      <c r="AT248" s="92"/>
      <c r="AU248" s="92"/>
      <c r="AV248" s="92"/>
      <c r="AW248" s="92"/>
      <c r="AX248" s="92"/>
      <c r="AY248" s="92"/>
      <c r="AZ248" s="93"/>
      <c r="BA248" s="93"/>
      <c r="BB248" s="93"/>
      <c r="BC248" s="93"/>
      <c r="BD248" s="93"/>
      <c r="BE248" s="93"/>
      <c r="BF248" s="93"/>
      <c r="BG248" s="93"/>
      <c r="BH248" s="93"/>
      <c r="BI248" s="93"/>
      <c r="BJ248" s="93"/>
      <c r="BK248" s="93"/>
      <c r="BL248" s="93"/>
      <c r="BM248" s="93"/>
      <c r="BN248" s="93"/>
      <c r="BO248" s="93"/>
      <c r="BP248" s="93"/>
      <c r="BQ248" s="93"/>
      <c r="BR248" s="92"/>
      <c r="BS248" s="92"/>
      <c r="BT248" s="94"/>
      <c r="BU248" s="94"/>
      <c r="BV248" s="94"/>
      <c r="BW248" s="94"/>
      <c r="BX248" s="94"/>
      <c r="BY248" s="94"/>
      <c r="CA248" s="91"/>
    </row>
    <row r="249" spans="1:79" ht="15" customHeight="1">
      <c r="A249" s="90"/>
      <c r="C249" s="565" t="str">
        <f>ORC!A363</f>
        <v>5.1.8.16.55</v>
      </c>
      <c r="D249" s="560"/>
      <c r="E249" s="558">
        <f>ORC!B363</f>
        <v>71174</v>
      </c>
      <c r="F249" s="559"/>
      <c r="G249" s="559"/>
      <c r="H249" s="560"/>
      <c r="I249" s="558" t="str">
        <f>ORC!C363</f>
        <v>GOINFRA (O.C.)</v>
      </c>
      <c r="J249" s="559"/>
      <c r="K249" s="559"/>
      <c r="L249" s="560"/>
      <c r="M249" s="561" t="str">
        <f>ORC!E363</f>
        <v>DISJUNTOR TRIFÁSICO DIM 50 A</v>
      </c>
      <c r="N249" s="562"/>
      <c r="O249" s="562"/>
      <c r="P249" s="562"/>
      <c r="Q249" s="562"/>
      <c r="R249" s="562"/>
      <c r="S249" s="562"/>
      <c r="T249" s="562"/>
      <c r="U249" s="562"/>
      <c r="V249" s="562"/>
      <c r="W249" s="562"/>
      <c r="X249" s="562"/>
      <c r="Y249" s="562"/>
      <c r="Z249" s="562"/>
      <c r="AA249" s="562"/>
      <c r="AB249" s="562"/>
      <c r="AC249" s="562"/>
      <c r="AD249" s="563"/>
      <c r="AE249" s="558" t="str">
        <f>ORC!F363</f>
        <v>UND</v>
      </c>
      <c r="AF249" s="560"/>
      <c r="AG249" s="555">
        <f>ORC!I363</f>
        <v>1</v>
      </c>
      <c r="AH249" s="556"/>
      <c r="AI249" s="557"/>
      <c r="AJ249" s="229"/>
      <c r="AK249" s="229"/>
      <c r="AL249" s="230"/>
      <c r="AP249" s="92"/>
      <c r="AQ249" s="92"/>
      <c r="AR249" s="92"/>
      <c r="AS249" s="92"/>
      <c r="AT249" s="92"/>
      <c r="AU249" s="92"/>
      <c r="AV249" s="92"/>
      <c r="AW249" s="92"/>
      <c r="AX249" s="92"/>
      <c r="AY249" s="92"/>
      <c r="AZ249" s="93"/>
      <c r="BA249" s="93"/>
      <c r="BB249" s="93"/>
      <c r="BC249" s="93"/>
      <c r="BD249" s="93"/>
      <c r="BE249" s="93"/>
      <c r="BF249" s="93"/>
      <c r="BG249" s="93"/>
      <c r="BH249" s="93"/>
      <c r="BI249" s="93"/>
      <c r="BJ249" s="93"/>
      <c r="BK249" s="93"/>
      <c r="BL249" s="93"/>
      <c r="BM249" s="93"/>
      <c r="BN249" s="93"/>
      <c r="BO249" s="93"/>
      <c r="BP249" s="93"/>
      <c r="BQ249" s="93"/>
      <c r="BR249" s="92"/>
      <c r="BS249" s="92"/>
      <c r="BT249" s="94"/>
      <c r="BU249" s="94"/>
      <c r="BV249" s="94"/>
      <c r="BW249" s="94"/>
      <c r="BX249" s="94"/>
      <c r="BY249" s="94"/>
      <c r="CA249" s="91"/>
    </row>
    <row r="250" spans="1:79" ht="15" customHeight="1">
      <c r="A250" s="90"/>
      <c r="C250" s="565" t="str">
        <f>ORC!A364</f>
        <v>5.1.8.16.56</v>
      </c>
      <c r="D250" s="560"/>
      <c r="E250" s="558">
        <f>ORC!B364</f>
        <v>71073</v>
      </c>
      <c r="F250" s="559"/>
      <c r="G250" s="559"/>
      <c r="H250" s="560"/>
      <c r="I250" s="558" t="str">
        <f>ORC!C364</f>
        <v>GOINFRA (O.C.)</v>
      </c>
      <c r="J250" s="559"/>
      <c r="K250" s="559"/>
      <c r="L250" s="560"/>
      <c r="M250" s="561" t="str">
        <f>ORC!E364</f>
        <v>CONTATOR TRIFÁSICO 50A</v>
      </c>
      <c r="N250" s="562"/>
      <c r="O250" s="562"/>
      <c r="P250" s="562"/>
      <c r="Q250" s="562"/>
      <c r="R250" s="562"/>
      <c r="S250" s="562"/>
      <c r="T250" s="562"/>
      <c r="U250" s="562"/>
      <c r="V250" s="562"/>
      <c r="W250" s="562"/>
      <c r="X250" s="562"/>
      <c r="Y250" s="562"/>
      <c r="Z250" s="562"/>
      <c r="AA250" s="562"/>
      <c r="AB250" s="562"/>
      <c r="AC250" s="562"/>
      <c r="AD250" s="563"/>
      <c r="AE250" s="558" t="str">
        <f>ORC!F364</f>
        <v>UND</v>
      </c>
      <c r="AF250" s="560"/>
      <c r="AG250" s="555">
        <f>ORC!I364</f>
        <v>1</v>
      </c>
      <c r="AH250" s="556"/>
      <c r="AI250" s="557"/>
      <c r="AJ250" s="229"/>
      <c r="AK250" s="229"/>
      <c r="AL250" s="230"/>
      <c r="AP250" s="92"/>
      <c r="AQ250" s="92"/>
      <c r="AR250" s="92"/>
      <c r="AS250" s="92"/>
      <c r="AT250" s="92"/>
      <c r="AU250" s="92"/>
      <c r="AV250" s="92"/>
      <c r="AW250" s="92"/>
      <c r="AX250" s="92"/>
      <c r="AY250" s="92"/>
      <c r="AZ250" s="93"/>
      <c r="BA250" s="93"/>
      <c r="BB250" s="93"/>
      <c r="BC250" s="93"/>
      <c r="BD250" s="93"/>
      <c r="BE250" s="93"/>
      <c r="BF250" s="93"/>
      <c r="BG250" s="93"/>
      <c r="BH250" s="93"/>
      <c r="BI250" s="93"/>
      <c r="BJ250" s="93"/>
      <c r="BK250" s="93"/>
      <c r="BL250" s="93"/>
      <c r="BM250" s="93"/>
      <c r="BN250" s="93"/>
      <c r="BO250" s="93"/>
      <c r="BP250" s="93"/>
      <c r="BQ250" s="93"/>
      <c r="BR250" s="92"/>
      <c r="BS250" s="92"/>
      <c r="BT250" s="94"/>
      <c r="BU250" s="94"/>
      <c r="BV250" s="94"/>
      <c r="BW250" s="94"/>
      <c r="BX250" s="94"/>
      <c r="BY250" s="94"/>
      <c r="CA250" s="91"/>
    </row>
    <row r="251" spans="1:79" ht="15" customHeight="1">
      <c r="A251" s="90"/>
      <c r="C251" s="565" t="str">
        <f>ORC!A365</f>
        <v>5.1.8.16.57</v>
      </c>
      <c r="D251" s="560"/>
      <c r="E251" s="558">
        <f>ORC!B365</f>
        <v>71321</v>
      </c>
      <c r="F251" s="559"/>
      <c r="G251" s="559"/>
      <c r="H251" s="560"/>
      <c r="I251" s="558" t="str">
        <f>ORC!C365</f>
        <v>GOINFRA (O.C.)</v>
      </c>
      <c r="J251" s="559"/>
      <c r="K251" s="559"/>
      <c r="L251" s="560"/>
      <c r="M251" s="561" t="str">
        <f>ORC!E365</f>
        <v>FITA ISOLANTE AUTOFUSÃO 19MMX10M</v>
      </c>
      <c r="N251" s="562"/>
      <c r="O251" s="562"/>
      <c r="P251" s="562"/>
      <c r="Q251" s="562"/>
      <c r="R251" s="562"/>
      <c r="S251" s="562"/>
      <c r="T251" s="562"/>
      <c r="U251" s="562"/>
      <c r="V251" s="562"/>
      <c r="W251" s="562"/>
      <c r="X251" s="562"/>
      <c r="Y251" s="562"/>
      <c r="Z251" s="562"/>
      <c r="AA251" s="562"/>
      <c r="AB251" s="562"/>
      <c r="AC251" s="562"/>
      <c r="AD251" s="563"/>
      <c r="AE251" s="558" t="str">
        <f>ORC!F365</f>
        <v>UND</v>
      </c>
      <c r="AF251" s="560"/>
      <c r="AG251" s="555">
        <f>ORC!I365</f>
        <v>20</v>
      </c>
      <c r="AH251" s="556"/>
      <c r="AI251" s="557"/>
      <c r="AJ251" s="229"/>
      <c r="AK251" s="229"/>
      <c r="AL251" s="230"/>
      <c r="AP251" s="92"/>
      <c r="AQ251" s="92"/>
      <c r="AR251" s="92"/>
      <c r="AS251" s="92"/>
      <c r="AT251" s="92"/>
      <c r="AU251" s="92"/>
      <c r="AV251" s="92"/>
      <c r="AW251" s="92"/>
      <c r="AX251" s="92"/>
      <c r="AY251" s="92"/>
      <c r="AZ251" s="93"/>
      <c r="BA251" s="93"/>
      <c r="BB251" s="93"/>
      <c r="BC251" s="93"/>
      <c r="BD251" s="93"/>
      <c r="BE251" s="93"/>
      <c r="BF251" s="93"/>
      <c r="BG251" s="93"/>
      <c r="BH251" s="93"/>
      <c r="BI251" s="93"/>
      <c r="BJ251" s="93"/>
      <c r="BK251" s="93"/>
      <c r="BL251" s="93"/>
      <c r="BM251" s="93"/>
      <c r="BN251" s="93"/>
      <c r="BO251" s="93"/>
      <c r="BP251" s="93"/>
      <c r="BQ251" s="93"/>
      <c r="BR251" s="92"/>
      <c r="BS251" s="92"/>
      <c r="BT251" s="94"/>
      <c r="BU251" s="94"/>
      <c r="BV251" s="94"/>
      <c r="BW251" s="94"/>
      <c r="BX251" s="94"/>
      <c r="BY251" s="94"/>
      <c r="CA251" s="91"/>
    </row>
    <row r="252" spans="1:79" ht="15" customHeight="1">
      <c r="A252" s="90"/>
      <c r="C252" s="565" t="str">
        <f>ORC!A366</f>
        <v>5.1.8.16.58</v>
      </c>
      <c r="D252" s="560"/>
      <c r="E252" s="558">
        <f>ORC!B366</f>
        <v>72630</v>
      </c>
      <c r="F252" s="559"/>
      <c r="G252" s="559"/>
      <c r="H252" s="560"/>
      <c r="I252" s="558" t="str">
        <f>ORC!C366</f>
        <v>GOINFRA (O.C.)</v>
      </c>
      <c r="J252" s="559"/>
      <c r="K252" s="559"/>
      <c r="L252" s="560"/>
      <c r="M252" s="561" t="str">
        <f>ORC!E366</f>
        <v>TRILHO DIN 50 cm</v>
      </c>
      <c r="N252" s="562"/>
      <c r="O252" s="562"/>
      <c r="P252" s="562"/>
      <c r="Q252" s="562"/>
      <c r="R252" s="562"/>
      <c r="S252" s="562"/>
      <c r="T252" s="562"/>
      <c r="U252" s="562"/>
      <c r="V252" s="562"/>
      <c r="W252" s="562"/>
      <c r="X252" s="562"/>
      <c r="Y252" s="562"/>
      <c r="Z252" s="562"/>
      <c r="AA252" s="562"/>
      <c r="AB252" s="562"/>
      <c r="AC252" s="562"/>
      <c r="AD252" s="563"/>
      <c r="AE252" s="558" t="str">
        <f>ORC!F366</f>
        <v>M</v>
      </c>
      <c r="AF252" s="560"/>
      <c r="AG252" s="555">
        <f>ORC!I366</f>
        <v>1</v>
      </c>
      <c r="AH252" s="556"/>
      <c r="AI252" s="557"/>
      <c r="AJ252" s="229"/>
      <c r="AK252" s="229"/>
      <c r="AL252" s="230"/>
      <c r="AP252" s="92"/>
      <c r="AQ252" s="92"/>
      <c r="AR252" s="92"/>
      <c r="AS252" s="92"/>
      <c r="AT252" s="92"/>
      <c r="AU252" s="92"/>
      <c r="AV252" s="92"/>
      <c r="AW252" s="92"/>
      <c r="AX252" s="92"/>
      <c r="AY252" s="92"/>
      <c r="AZ252" s="93"/>
      <c r="BA252" s="93"/>
      <c r="BB252" s="93"/>
      <c r="BC252" s="93"/>
      <c r="BD252" s="93"/>
      <c r="BE252" s="93"/>
      <c r="BF252" s="93"/>
      <c r="BG252" s="93"/>
      <c r="BH252" s="93"/>
      <c r="BI252" s="93"/>
      <c r="BJ252" s="93"/>
      <c r="BK252" s="93"/>
      <c r="BL252" s="93"/>
      <c r="BM252" s="93"/>
      <c r="BN252" s="93"/>
      <c r="BO252" s="93"/>
      <c r="BP252" s="93"/>
      <c r="BQ252" s="93"/>
      <c r="BR252" s="92"/>
      <c r="BS252" s="92"/>
      <c r="BT252" s="94"/>
      <c r="BU252" s="94"/>
      <c r="BV252" s="94"/>
      <c r="BW252" s="94"/>
      <c r="BX252" s="94"/>
      <c r="BY252" s="94"/>
      <c r="CA252" s="91"/>
    </row>
    <row r="253" spans="1:79" ht="25.5" customHeight="1">
      <c r="A253" s="90"/>
      <c r="C253" s="565" t="str">
        <f>ORC!A367</f>
        <v>5.1.8.16.59</v>
      </c>
      <c r="D253" s="560"/>
      <c r="E253" s="558">
        <f>ORC!B367</f>
        <v>71197</v>
      </c>
      <c r="F253" s="559"/>
      <c r="G253" s="559"/>
      <c r="H253" s="560"/>
      <c r="I253" s="558" t="str">
        <f>ORC!C367</f>
        <v>GOINFRA (O.C.)</v>
      </c>
      <c r="J253" s="559"/>
      <c r="K253" s="559"/>
      <c r="L253" s="560"/>
      <c r="M253" s="643" t="str">
        <f>ORC!E367</f>
        <v>ELETRODUTO PVC FLEXÍVEL (PEAD)- MANGUEIRA CORRUGADA REFORÇADA - DIAM. 50MM - ROLO 50 M</v>
      </c>
      <c r="N253" s="644"/>
      <c r="O253" s="644"/>
      <c r="P253" s="644"/>
      <c r="Q253" s="644"/>
      <c r="R253" s="644"/>
      <c r="S253" s="644"/>
      <c r="T253" s="644"/>
      <c r="U253" s="644"/>
      <c r="V253" s="644"/>
      <c r="W253" s="644"/>
      <c r="X253" s="644"/>
      <c r="Y253" s="644"/>
      <c r="Z253" s="644"/>
      <c r="AA253" s="644"/>
      <c r="AB253" s="644"/>
      <c r="AC253" s="644"/>
      <c r="AD253" s="645"/>
      <c r="AE253" s="558" t="str">
        <f>ORC!F367</f>
        <v>M</v>
      </c>
      <c r="AF253" s="560"/>
      <c r="AG253" s="555">
        <f>ORC!I367</f>
        <v>1700</v>
      </c>
      <c r="AH253" s="556"/>
      <c r="AI253" s="557"/>
      <c r="AJ253" s="229"/>
      <c r="AK253" s="229"/>
      <c r="AL253" s="230"/>
      <c r="AP253" s="92"/>
      <c r="AQ253" s="92"/>
      <c r="AR253" s="92"/>
      <c r="AS253" s="92"/>
      <c r="AT253" s="92"/>
      <c r="AU253" s="92"/>
      <c r="AV253" s="92"/>
      <c r="AW253" s="92"/>
      <c r="AX253" s="92"/>
      <c r="AY253" s="92"/>
      <c r="AZ253" s="93"/>
      <c r="BA253" s="93"/>
      <c r="BB253" s="93"/>
      <c r="BC253" s="93"/>
      <c r="BD253" s="93"/>
      <c r="BE253" s="93"/>
      <c r="BF253" s="93"/>
      <c r="BG253" s="93"/>
      <c r="BH253" s="93"/>
      <c r="BI253" s="93"/>
      <c r="BJ253" s="93"/>
      <c r="BK253" s="93"/>
      <c r="BL253" s="93"/>
      <c r="BM253" s="93"/>
      <c r="BN253" s="93"/>
      <c r="BO253" s="93"/>
      <c r="BP253" s="93"/>
      <c r="BQ253" s="93"/>
      <c r="BR253" s="92"/>
      <c r="BS253" s="92"/>
      <c r="BT253" s="94"/>
      <c r="BU253" s="94"/>
      <c r="BV253" s="94"/>
      <c r="BW253" s="94"/>
      <c r="BX253" s="94"/>
      <c r="BY253" s="94"/>
      <c r="CA253" s="91"/>
    </row>
    <row r="254" spans="1:79" ht="15" customHeight="1">
      <c r="A254" s="90"/>
      <c r="C254" s="565" t="str">
        <f>ORC!A368</f>
        <v>5.1.8.16.60</v>
      </c>
      <c r="D254" s="560"/>
      <c r="E254" s="558">
        <f>ORC!B368</f>
        <v>70648</v>
      </c>
      <c r="F254" s="559"/>
      <c r="G254" s="559"/>
      <c r="H254" s="560"/>
      <c r="I254" s="558" t="str">
        <f>ORC!C368</f>
        <v>GOINFRA (O.C.)</v>
      </c>
      <c r="J254" s="559"/>
      <c r="K254" s="559"/>
      <c r="L254" s="560"/>
      <c r="M254" s="561" t="str">
        <f>ORC!E368</f>
        <v xml:space="preserve">CAIXA DE PASSAGEM 40X40CM SEM TAMPA </v>
      </c>
      <c r="N254" s="562"/>
      <c r="O254" s="562"/>
      <c r="P254" s="562"/>
      <c r="Q254" s="562"/>
      <c r="R254" s="562"/>
      <c r="S254" s="562"/>
      <c r="T254" s="562"/>
      <c r="U254" s="562"/>
      <c r="V254" s="562"/>
      <c r="W254" s="562"/>
      <c r="X254" s="562"/>
      <c r="Y254" s="562"/>
      <c r="Z254" s="562"/>
      <c r="AA254" s="562"/>
      <c r="AB254" s="562"/>
      <c r="AC254" s="562"/>
      <c r="AD254" s="563"/>
      <c r="AE254" s="558" t="str">
        <f>ORC!F368</f>
        <v>UND</v>
      </c>
      <c r="AF254" s="560"/>
      <c r="AG254" s="555">
        <f>ORC!I368</f>
        <v>67</v>
      </c>
      <c r="AH254" s="556"/>
      <c r="AI254" s="557"/>
      <c r="AJ254" s="229"/>
      <c r="AK254" s="229"/>
      <c r="AL254" s="230"/>
      <c r="AP254" s="92"/>
      <c r="AQ254" s="92"/>
      <c r="AR254" s="92"/>
      <c r="AS254" s="92"/>
      <c r="AT254" s="92"/>
      <c r="AU254" s="92"/>
      <c r="AV254" s="92"/>
      <c r="AW254" s="92"/>
      <c r="AX254" s="92"/>
      <c r="AY254" s="92"/>
      <c r="AZ254" s="93"/>
      <c r="BA254" s="93"/>
      <c r="BB254" s="93"/>
      <c r="BC254" s="93"/>
      <c r="BD254" s="93"/>
      <c r="BE254" s="93"/>
      <c r="BF254" s="93"/>
      <c r="BG254" s="93"/>
      <c r="BH254" s="93"/>
      <c r="BI254" s="93"/>
      <c r="BJ254" s="93"/>
      <c r="BK254" s="93"/>
      <c r="BL254" s="93"/>
      <c r="BM254" s="93"/>
      <c r="BN254" s="93"/>
      <c r="BO254" s="93"/>
      <c r="BP254" s="93"/>
      <c r="BQ254" s="93"/>
      <c r="BR254" s="92"/>
      <c r="BS254" s="92"/>
      <c r="BT254" s="94"/>
      <c r="BU254" s="94"/>
      <c r="BV254" s="94"/>
      <c r="BW254" s="94"/>
      <c r="BX254" s="94"/>
      <c r="BY254" s="94"/>
      <c r="CA254" s="91"/>
    </row>
    <row r="255" spans="1:79" ht="15" customHeight="1">
      <c r="A255" s="90"/>
      <c r="C255" s="565" t="str">
        <f>ORC!A369</f>
        <v>5.1.8.16.61</v>
      </c>
      <c r="D255" s="560"/>
      <c r="E255" s="558">
        <f>ORC!B369</f>
        <v>81826</v>
      </c>
      <c r="F255" s="559"/>
      <c r="G255" s="559"/>
      <c r="H255" s="560"/>
      <c r="I255" s="558" t="str">
        <f>ORC!C369</f>
        <v>GOINFRA (O.C.)</v>
      </c>
      <c r="J255" s="559"/>
      <c r="K255" s="559"/>
      <c r="L255" s="560"/>
      <c r="M255" s="561" t="str">
        <f>ORC!E369</f>
        <v>TAMPA EM CONCRETO ARMADO 40X40CM 25 MPA E=5CM</v>
      </c>
      <c r="N255" s="562"/>
      <c r="O255" s="562"/>
      <c r="P255" s="562"/>
      <c r="Q255" s="562"/>
      <c r="R255" s="562"/>
      <c r="S255" s="562"/>
      <c r="T255" s="562"/>
      <c r="U255" s="562"/>
      <c r="V255" s="562"/>
      <c r="W255" s="562"/>
      <c r="X255" s="562"/>
      <c r="Y255" s="562"/>
      <c r="Z255" s="562"/>
      <c r="AA255" s="562"/>
      <c r="AB255" s="562"/>
      <c r="AC255" s="562"/>
      <c r="AD255" s="563"/>
      <c r="AE255" s="558" t="str">
        <f>ORC!F369</f>
        <v>UND</v>
      </c>
      <c r="AF255" s="560"/>
      <c r="AG255" s="555">
        <f>ORC!I369</f>
        <v>67</v>
      </c>
      <c r="AH255" s="556"/>
      <c r="AI255" s="557"/>
      <c r="AJ255" s="229"/>
      <c r="AK255" s="229"/>
      <c r="AL255" s="230"/>
      <c r="AP255" s="92"/>
      <c r="AQ255" s="92"/>
      <c r="AR255" s="92"/>
      <c r="AS255" s="92"/>
      <c r="AT255" s="92"/>
      <c r="AU255" s="92"/>
      <c r="AV255" s="92"/>
      <c r="AW255" s="92"/>
      <c r="AX255" s="92"/>
      <c r="AY255" s="92"/>
      <c r="AZ255" s="93"/>
      <c r="BA255" s="93"/>
      <c r="BB255" s="93"/>
      <c r="BC255" s="93"/>
      <c r="BD255" s="93"/>
      <c r="BE255" s="93"/>
      <c r="BF255" s="93"/>
      <c r="BG255" s="93"/>
      <c r="BH255" s="93"/>
      <c r="BI255" s="93"/>
      <c r="BJ255" s="93"/>
      <c r="BK255" s="93"/>
      <c r="BL255" s="93"/>
      <c r="BM255" s="93"/>
      <c r="BN255" s="93"/>
      <c r="BO255" s="93"/>
      <c r="BP255" s="93"/>
      <c r="BQ255" s="93"/>
      <c r="BR255" s="92"/>
      <c r="BS255" s="92"/>
      <c r="BT255" s="94"/>
      <c r="BU255" s="94"/>
      <c r="BV255" s="94"/>
      <c r="BW255" s="94"/>
      <c r="BX255" s="94"/>
      <c r="BY255" s="94"/>
      <c r="CA255" s="91"/>
    </row>
    <row r="256" spans="1:79" ht="15" customHeight="1">
      <c r="A256" s="90"/>
      <c r="C256" s="565"/>
      <c r="D256" s="560"/>
      <c r="E256" s="233"/>
      <c r="F256" s="109"/>
      <c r="G256" s="109"/>
      <c r="H256" s="109"/>
      <c r="I256" s="109"/>
      <c r="J256" s="109"/>
      <c r="K256" s="109"/>
      <c r="L256" s="232"/>
      <c r="M256" s="234"/>
      <c r="N256" s="235"/>
      <c r="O256" s="235"/>
      <c r="P256" s="235"/>
      <c r="Q256" s="235"/>
      <c r="R256" s="235"/>
      <c r="S256" s="235"/>
      <c r="T256" s="235"/>
      <c r="U256" s="235"/>
      <c r="V256" s="235"/>
      <c r="W256" s="235"/>
      <c r="X256" s="235"/>
      <c r="Y256" s="235"/>
      <c r="Z256" s="235"/>
      <c r="AA256" s="235"/>
      <c r="AB256" s="235"/>
      <c r="AC256" s="235"/>
      <c r="AD256" s="235"/>
      <c r="AE256" s="109"/>
      <c r="AF256" s="109"/>
      <c r="AG256" s="229"/>
      <c r="AH256" s="229"/>
      <c r="AI256" s="229"/>
      <c r="AJ256" s="229"/>
      <c r="AK256" s="229"/>
      <c r="AL256" s="230"/>
      <c r="AP256" s="92"/>
      <c r="AQ256" s="92"/>
      <c r="AR256" s="92"/>
      <c r="AS256" s="92"/>
      <c r="AT256" s="92"/>
      <c r="AU256" s="92"/>
      <c r="AV256" s="92"/>
      <c r="AW256" s="92"/>
      <c r="AX256" s="92"/>
      <c r="AY256" s="92"/>
      <c r="AZ256" s="93"/>
      <c r="BA256" s="93"/>
      <c r="BB256" s="93"/>
      <c r="BC256" s="93"/>
      <c r="BD256" s="93"/>
      <c r="BE256" s="93"/>
      <c r="BF256" s="93"/>
      <c r="BG256" s="93"/>
      <c r="BH256" s="93"/>
      <c r="BI256" s="93"/>
      <c r="BJ256" s="93"/>
      <c r="BK256" s="93"/>
      <c r="BL256" s="93"/>
      <c r="BM256" s="93"/>
      <c r="BN256" s="93"/>
      <c r="BO256" s="93"/>
      <c r="BP256" s="93"/>
      <c r="BQ256" s="93"/>
      <c r="BR256" s="92"/>
      <c r="BS256" s="92"/>
      <c r="BT256" s="94"/>
      <c r="BU256" s="94"/>
      <c r="BV256" s="94"/>
      <c r="BW256" s="94"/>
      <c r="BX256" s="94"/>
      <c r="BY256" s="94"/>
      <c r="CA256" s="91"/>
    </row>
    <row r="257" spans="1:79" ht="15" customHeight="1">
      <c r="A257" s="90"/>
      <c r="C257" s="231"/>
      <c r="D257" s="232"/>
      <c r="E257" s="233"/>
      <c r="F257" s="109"/>
      <c r="G257" s="109"/>
      <c r="H257" s="109"/>
      <c r="I257" s="109"/>
      <c r="J257" s="109"/>
      <c r="K257" s="109"/>
      <c r="L257" s="232"/>
      <c r="M257" s="234"/>
      <c r="N257" s="235"/>
      <c r="O257" s="235"/>
      <c r="P257" s="235"/>
      <c r="Q257" s="235"/>
      <c r="R257" s="235"/>
      <c r="S257" s="235"/>
      <c r="T257" s="235"/>
      <c r="U257" s="235"/>
      <c r="V257" s="235"/>
      <c r="W257" s="235"/>
      <c r="X257" s="235"/>
      <c r="Y257" s="235"/>
      <c r="Z257" s="235"/>
      <c r="AA257" s="235"/>
      <c r="AB257" s="235"/>
      <c r="AC257" s="235"/>
      <c r="AD257" s="235"/>
      <c r="AE257" s="109"/>
      <c r="AF257" s="109"/>
      <c r="AG257" s="229"/>
      <c r="AH257" s="229"/>
      <c r="AI257" s="229"/>
      <c r="AJ257" s="229"/>
      <c r="AK257" s="229"/>
      <c r="AL257" s="230"/>
      <c r="AP257" s="92"/>
      <c r="AQ257" s="92"/>
      <c r="AR257" s="92"/>
      <c r="AS257" s="92"/>
      <c r="AT257" s="92"/>
      <c r="AU257" s="92"/>
      <c r="AV257" s="92"/>
      <c r="AW257" s="92"/>
      <c r="AX257" s="92"/>
      <c r="AY257" s="92"/>
      <c r="AZ257" s="93"/>
      <c r="BA257" s="93"/>
      <c r="BB257" s="93"/>
      <c r="BC257" s="93"/>
      <c r="BD257" s="93"/>
      <c r="BE257" s="93"/>
      <c r="BF257" s="93"/>
      <c r="BG257" s="93"/>
      <c r="BH257" s="93"/>
      <c r="BI257" s="93"/>
      <c r="BJ257" s="93"/>
      <c r="BK257" s="93"/>
      <c r="BL257" s="93"/>
      <c r="BM257" s="93"/>
      <c r="BN257" s="93"/>
      <c r="BO257" s="93"/>
      <c r="BP257" s="93"/>
      <c r="BQ257" s="93"/>
      <c r="BR257" s="92"/>
      <c r="BS257" s="92"/>
      <c r="BT257" s="94"/>
      <c r="BU257" s="94"/>
      <c r="BV257" s="94"/>
      <c r="BW257" s="94"/>
      <c r="BX257" s="94"/>
      <c r="BY257" s="94"/>
      <c r="CA257" s="91"/>
    </row>
    <row r="258" spans="1:79" ht="15" customHeight="1">
      <c r="A258" s="90"/>
      <c r="C258" s="231"/>
      <c r="D258" s="232"/>
      <c r="E258" s="233"/>
      <c r="F258" s="109"/>
      <c r="G258" s="109"/>
      <c r="H258" s="109"/>
      <c r="I258" s="109"/>
      <c r="J258" s="109"/>
      <c r="K258" s="109"/>
      <c r="L258" s="232"/>
      <c r="M258" s="234"/>
      <c r="N258" s="235"/>
      <c r="O258" s="235"/>
      <c r="P258" s="235"/>
      <c r="Q258" s="235"/>
      <c r="R258" s="235"/>
      <c r="S258" s="235"/>
      <c r="T258" s="235"/>
      <c r="U258" s="235"/>
      <c r="V258" s="235"/>
      <c r="W258" s="235"/>
      <c r="X258" s="235"/>
      <c r="Y258" s="235"/>
      <c r="Z258" s="235"/>
      <c r="AA258" s="235"/>
      <c r="AB258" s="235"/>
      <c r="AC258" s="235"/>
      <c r="AD258" s="235"/>
      <c r="AE258" s="109"/>
      <c r="AF258" s="109"/>
      <c r="AG258" s="229"/>
      <c r="AH258" s="229"/>
      <c r="AI258" s="229"/>
      <c r="AJ258" s="229"/>
      <c r="AK258" s="229"/>
      <c r="AL258" s="230"/>
      <c r="AP258" s="92"/>
      <c r="AQ258" s="92"/>
      <c r="AR258" s="92"/>
      <c r="AS258" s="92"/>
      <c r="AT258" s="92"/>
      <c r="AU258" s="92"/>
      <c r="AV258" s="92"/>
      <c r="AW258" s="92"/>
      <c r="AX258" s="92"/>
      <c r="AY258" s="92"/>
      <c r="AZ258" s="93"/>
      <c r="BA258" s="93"/>
      <c r="BB258" s="93"/>
      <c r="BC258" s="93"/>
      <c r="BD258" s="93"/>
      <c r="BE258" s="93"/>
      <c r="BF258" s="93"/>
      <c r="BG258" s="93"/>
      <c r="BH258" s="93"/>
      <c r="BI258" s="93"/>
      <c r="BJ258" s="93"/>
      <c r="BK258" s="93"/>
      <c r="BL258" s="93"/>
      <c r="BM258" s="93"/>
      <c r="BN258" s="93"/>
      <c r="BO258" s="93"/>
      <c r="BP258" s="93"/>
      <c r="BQ258" s="93"/>
      <c r="BR258" s="92"/>
      <c r="BS258" s="92"/>
      <c r="BT258" s="94"/>
      <c r="BU258" s="94"/>
      <c r="BV258" s="94"/>
      <c r="BW258" s="94"/>
      <c r="BX258" s="94"/>
      <c r="BY258" s="94"/>
      <c r="CA258" s="91"/>
    </row>
    <row r="259" spans="1:79" ht="15" customHeight="1">
      <c r="A259" s="90"/>
      <c r="C259" s="635" t="str">
        <f>ORC!A370</f>
        <v>5.2</v>
      </c>
      <c r="D259" s="636"/>
      <c r="E259" s="558"/>
      <c r="F259" s="559"/>
      <c r="G259" s="559"/>
      <c r="H259" s="559"/>
      <c r="I259" s="559"/>
      <c r="J259" s="559"/>
      <c r="K259" s="559"/>
      <c r="L259" s="560"/>
      <c r="M259" s="637" t="str">
        <f>ORC!E370</f>
        <v>ESTAR DE CONVIVÊNCIA TIPO "B"</v>
      </c>
      <c r="N259" s="638"/>
      <c r="O259" s="638"/>
      <c r="P259" s="638"/>
      <c r="Q259" s="638"/>
      <c r="R259" s="638"/>
      <c r="S259" s="638"/>
      <c r="T259" s="638"/>
      <c r="U259" s="638"/>
      <c r="V259" s="638"/>
      <c r="W259" s="638"/>
      <c r="X259" s="638"/>
      <c r="Y259" s="638"/>
      <c r="Z259" s="638"/>
      <c r="AA259" s="638"/>
      <c r="AB259" s="638"/>
      <c r="AC259" s="638"/>
      <c r="AD259" s="638"/>
      <c r="AE259" s="559"/>
      <c r="AF259" s="559"/>
      <c r="AG259" s="556"/>
      <c r="AH259" s="556"/>
      <c r="AI259" s="556"/>
      <c r="AJ259" s="556"/>
      <c r="AK259" s="556"/>
      <c r="AL259" s="564"/>
      <c r="AP259" s="639"/>
      <c r="AQ259" s="639"/>
      <c r="AR259" s="639"/>
      <c r="AS259" s="639"/>
      <c r="AT259" s="639"/>
      <c r="AU259" s="639"/>
      <c r="AV259" s="639"/>
      <c r="AW259" s="639"/>
      <c r="AX259" s="639"/>
      <c r="AY259" s="639"/>
      <c r="AZ259" s="640"/>
      <c r="BA259" s="640"/>
      <c r="BB259" s="640"/>
      <c r="BC259" s="640"/>
      <c r="BD259" s="640"/>
      <c r="BE259" s="640"/>
      <c r="BF259" s="640"/>
      <c r="BG259" s="640"/>
      <c r="BH259" s="640"/>
      <c r="BI259" s="640"/>
      <c r="BJ259" s="640"/>
      <c r="BK259" s="640"/>
      <c r="BL259" s="640"/>
      <c r="BM259" s="640"/>
      <c r="BN259" s="640"/>
      <c r="BO259" s="640"/>
      <c r="BP259" s="640"/>
      <c r="BQ259" s="640"/>
      <c r="BR259" s="639"/>
      <c r="BS259" s="639"/>
      <c r="BT259" s="641"/>
      <c r="BU259" s="641"/>
      <c r="BV259" s="641"/>
      <c r="BW259" s="641"/>
      <c r="BX259" s="641"/>
      <c r="BY259" s="641"/>
      <c r="CA259" s="91"/>
    </row>
    <row r="260" spans="1:79" ht="15" customHeight="1">
      <c r="A260" s="90"/>
      <c r="C260" s="565" t="str">
        <f>ORC!A371</f>
        <v>5.2.1</v>
      </c>
      <c r="D260" s="560"/>
      <c r="E260" s="558"/>
      <c r="F260" s="559"/>
      <c r="G260" s="559"/>
      <c r="H260" s="559"/>
      <c r="I260" s="559"/>
      <c r="J260" s="559"/>
      <c r="K260" s="559"/>
      <c r="L260" s="560"/>
      <c r="M260" s="561" t="str">
        <f>ORC!E371</f>
        <v>PISOS</v>
      </c>
      <c r="N260" s="562"/>
      <c r="O260" s="562"/>
      <c r="P260" s="562"/>
      <c r="Q260" s="562"/>
      <c r="R260" s="562"/>
      <c r="S260" s="562"/>
      <c r="T260" s="562"/>
      <c r="U260" s="562"/>
      <c r="V260" s="562"/>
      <c r="W260" s="562"/>
      <c r="X260" s="562"/>
      <c r="Y260" s="562"/>
      <c r="Z260" s="562"/>
      <c r="AA260" s="562"/>
      <c r="AB260" s="562"/>
      <c r="AC260" s="562"/>
      <c r="AD260" s="562"/>
      <c r="AE260" s="559"/>
      <c r="AF260" s="559"/>
      <c r="AG260" s="556"/>
      <c r="AH260" s="556"/>
      <c r="AI260" s="556"/>
      <c r="AJ260" s="556"/>
      <c r="AK260" s="556"/>
      <c r="AL260" s="564"/>
      <c r="AP260" s="639"/>
      <c r="AQ260" s="639"/>
      <c r="AR260" s="639"/>
      <c r="AS260" s="639"/>
      <c r="AT260" s="639"/>
      <c r="AU260" s="639"/>
      <c r="AV260" s="639"/>
      <c r="AW260" s="639"/>
      <c r="AX260" s="639"/>
      <c r="AY260" s="639"/>
      <c r="AZ260" s="640"/>
      <c r="BA260" s="640"/>
      <c r="BB260" s="640"/>
      <c r="BC260" s="640"/>
      <c r="BD260" s="640"/>
      <c r="BE260" s="640"/>
      <c r="BF260" s="640"/>
      <c r="BG260" s="640"/>
      <c r="BH260" s="640"/>
      <c r="BI260" s="640"/>
      <c r="BJ260" s="640"/>
      <c r="BK260" s="640"/>
      <c r="BL260" s="640"/>
      <c r="BM260" s="640"/>
      <c r="BN260" s="640"/>
      <c r="BO260" s="640"/>
      <c r="BP260" s="640"/>
      <c r="BQ260" s="640"/>
      <c r="BR260" s="639"/>
      <c r="BS260" s="639"/>
      <c r="BT260" s="641"/>
      <c r="BU260" s="641"/>
      <c r="BV260" s="641"/>
      <c r="BW260" s="641"/>
      <c r="BX260" s="641"/>
      <c r="BY260" s="641"/>
      <c r="CA260" s="91"/>
    </row>
    <row r="261" spans="1:79" ht="15" customHeight="1">
      <c r="A261" s="90"/>
      <c r="C261" s="565" t="str">
        <f>ORC!A372</f>
        <v>5.2.1.1</v>
      </c>
      <c r="D261" s="560"/>
      <c r="E261" s="558">
        <f>ORC!B372</f>
        <v>220104</v>
      </c>
      <c r="F261" s="559"/>
      <c r="G261" s="559"/>
      <c r="H261" s="560"/>
      <c r="I261" s="558" t="str">
        <f>ORC!C372</f>
        <v>GOINFRA (O.C.)</v>
      </c>
      <c r="J261" s="559"/>
      <c r="K261" s="559"/>
      <c r="L261" s="560"/>
      <c r="M261" s="561" t="str">
        <f>ORC!E372</f>
        <v>PISO EM CONCRETO DESEMPENADO ESPESSURA = 7 CM  1:2,5:3,5</v>
      </c>
      <c r="N261" s="562"/>
      <c r="O261" s="562"/>
      <c r="P261" s="562"/>
      <c r="Q261" s="562"/>
      <c r="R261" s="562"/>
      <c r="S261" s="562"/>
      <c r="T261" s="562"/>
      <c r="U261" s="562"/>
      <c r="V261" s="562"/>
      <c r="W261" s="562"/>
      <c r="X261" s="562"/>
      <c r="Y261" s="562"/>
      <c r="Z261" s="562"/>
      <c r="AA261" s="562"/>
      <c r="AB261" s="562"/>
      <c r="AC261" s="562"/>
      <c r="AD261" s="563"/>
      <c r="AE261" s="558" t="str">
        <f>ORC!F372</f>
        <v>M²</v>
      </c>
      <c r="AF261" s="560"/>
      <c r="AG261" s="555">
        <f>ORC!I372</f>
        <v>92.3</v>
      </c>
      <c r="AH261" s="556"/>
      <c r="AI261" s="557"/>
      <c r="AJ261" s="555" t="str">
        <f>IF(ORC!J372="","",ORC!J372)</f>
        <v/>
      </c>
      <c r="AK261" s="556"/>
      <c r="AL261" s="564"/>
      <c r="AP261" s="639"/>
      <c r="AQ261" s="639"/>
      <c r="AR261" s="639"/>
      <c r="AS261" s="639"/>
      <c r="AT261" s="639"/>
      <c r="AU261" s="639"/>
      <c r="AV261" s="639"/>
      <c r="AW261" s="639"/>
      <c r="AX261" s="639"/>
      <c r="AY261" s="639"/>
      <c r="AZ261" s="640"/>
      <c r="BA261" s="640"/>
      <c r="BB261" s="640"/>
      <c r="BC261" s="640"/>
      <c r="BD261" s="640"/>
      <c r="BE261" s="640"/>
      <c r="BF261" s="640"/>
      <c r="BG261" s="640"/>
      <c r="BH261" s="640"/>
      <c r="BI261" s="640"/>
      <c r="BJ261" s="640"/>
      <c r="BK261" s="640"/>
      <c r="BL261" s="640"/>
      <c r="BM261" s="640"/>
      <c r="BN261" s="640"/>
      <c r="BO261" s="640"/>
      <c r="BP261" s="640"/>
      <c r="BQ261" s="640"/>
      <c r="BR261" s="639"/>
      <c r="BS261" s="639"/>
      <c r="BT261" s="641"/>
      <c r="BU261" s="641"/>
      <c r="BV261" s="641"/>
      <c r="BW261" s="641"/>
      <c r="BX261" s="641"/>
      <c r="BY261" s="641"/>
      <c r="CA261" s="91"/>
    </row>
    <row r="262" spans="1:79" ht="15" customHeight="1">
      <c r="A262" s="90"/>
      <c r="C262" s="565" t="str">
        <f>ORC!A373</f>
        <v>5.2.2</v>
      </c>
      <c r="D262" s="560"/>
      <c r="E262" s="558"/>
      <c r="F262" s="559"/>
      <c r="G262" s="559"/>
      <c r="H262" s="559"/>
      <c r="I262" s="559"/>
      <c r="J262" s="559"/>
      <c r="K262" s="559"/>
      <c r="L262" s="560"/>
      <c r="M262" s="561" t="str">
        <f>ORC!E373</f>
        <v>PAISAGISMO</v>
      </c>
      <c r="N262" s="562"/>
      <c r="O262" s="562"/>
      <c r="P262" s="562"/>
      <c r="Q262" s="562"/>
      <c r="R262" s="562"/>
      <c r="S262" s="562"/>
      <c r="T262" s="562"/>
      <c r="U262" s="562"/>
      <c r="V262" s="562"/>
      <c r="W262" s="562"/>
      <c r="X262" s="562"/>
      <c r="Y262" s="562"/>
      <c r="Z262" s="562"/>
      <c r="AA262" s="562"/>
      <c r="AB262" s="562"/>
      <c r="AC262" s="562"/>
      <c r="AD262" s="562"/>
      <c r="AE262" s="559"/>
      <c r="AF262" s="559"/>
      <c r="AG262" s="556"/>
      <c r="AH262" s="556"/>
      <c r="AI262" s="556"/>
      <c r="AJ262" s="556"/>
      <c r="AK262" s="556"/>
      <c r="AL262" s="564"/>
      <c r="AP262" s="639"/>
      <c r="AQ262" s="639"/>
      <c r="AR262" s="639"/>
      <c r="AS262" s="639"/>
      <c r="AT262" s="639"/>
      <c r="AU262" s="639"/>
      <c r="AV262" s="639"/>
      <c r="AW262" s="639"/>
      <c r="AX262" s="639"/>
      <c r="AY262" s="639"/>
      <c r="AZ262" s="640"/>
      <c r="BA262" s="640"/>
      <c r="BB262" s="640"/>
      <c r="BC262" s="640"/>
      <c r="BD262" s="640"/>
      <c r="BE262" s="640"/>
      <c r="BF262" s="640"/>
      <c r="BG262" s="640"/>
      <c r="BH262" s="640"/>
      <c r="BI262" s="640"/>
      <c r="BJ262" s="640"/>
      <c r="BK262" s="640"/>
      <c r="BL262" s="640"/>
      <c r="BM262" s="640"/>
      <c r="BN262" s="640"/>
      <c r="BO262" s="640"/>
      <c r="BP262" s="640"/>
      <c r="BQ262" s="640"/>
      <c r="BR262" s="639"/>
      <c r="BS262" s="639"/>
      <c r="BT262" s="641"/>
      <c r="BU262" s="641"/>
      <c r="BV262" s="641"/>
      <c r="BW262" s="641"/>
      <c r="BX262" s="641"/>
      <c r="BY262" s="641"/>
      <c r="CA262" s="91"/>
    </row>
    <row r="263" spans="1:79" ht="15" customHeight="1">
      <c r="A263" s="90"/>
      <c r="C263" s="565" t="str">
        <f>ORC!A374</f>
        <v>5.2.2.1</v>
      </c>
      <c r="D263" s="560"/>
      <c r="E263" s="558">
        <f>ORC!B374</f>
        <v>270210</v>
      </c>
      <c r="F263" s="559"/>
      <c r="G263" s="559"/>
      <c r="H263" s="560"/>
      <c r="I263" s="558" t="str">
        <f>ORC!C374</f>
        <v>GOINFRA (O.C.)</v>
      </c>
      <c r="J263" s="559"/>
      <c r="K263" s="559"/>
      <c r="L263" s="560"/>
      <c r="M263" s="561" t="str">
        <f>ORC!E374</f>
        <v>PLANTIO GRAMA ESMERALDA PLACA C/ M.O. IRRIG., ADUBO,TERRA VEGETAL (O.C.) A&lt;11.000,00M2</v>
      </c>
      <c r="N263" s="562"/>
      <c r="O263" s="562"/>
      <c r="P263" s="562"/>
      <c r="Q263" s="562"/>
      <c r="R263" s="562"/>
      <c r="S263" s="562"/>
      <c r="T263" s="562"/>
      <c r="U263" s="562"/>
      <c r="V263" s="562"/>
      <c r="W263" s="562"/>
      <c r="X263" s="562"/>
      <c r="Y263" s="562"/>
      <c r="Z263" s="562"/>
      <c r="AA263" s="562"/>
      <c r="AB263" s="562"/>
      <c r="AC263" s="562"/>
      <c r="AD263" s="563"/>
      <c r="AE263" s="558" t="str">
        <f>ORC!F374</f>
        <v>M²</v>
      </c>
      <c r="AF263" s="560"/>
      <c r="AG263" s="555">
        <f>ORC!I374</f>
        <v>57.5</v>
      </c>
      <c r="AH263" s="556"/>
      <c r="AI263" s="557"/>
      <c r="AJ263" s="555" t="str">
        <f>IF(ORC!J374="","",ORC!J374)</f>
        <v/>
      </c>
      <c r="AK263" s="556"/>
      <c r="AL263" s="564"/>
      <c r="AP263" s="639"/>
      <c r="AQ263" s="639"/>
      <c r="AR263" s="639"/>
      <c r="AS263" s="639"/>
      <c r="AT263" s="639"/>
      <c r="AU263" s="639"/>
      <c r="AV263" s="639"/>
      <c r="AW263" s="639"/>
      <c r="AX263" s="639"/>
      <c r="AY263" s="639"/>
      <c r="AZ263" s="640"/>
      <c r="BA263" s="640"/>
      <c r="BB263" s="640"/>
      <c r="BC263" s="640"/>
      <c r="BD263" s="640"/>
      <c r="BE263" s="640"/>
      <c r="BF263" s="640"/>
      <c r="BG263" s="640"/>
      <c r="BH263" s="640"/>
      <c r="BI263" s="640"/>
      <c r="BJ263" s="640"/>
      <c r="BK263" s="640"/>
      <c r="BL263" s="640"/>
      <c r="BM263" s="640"/>
      <c r="BN263" s="640"/>
      <c r="BO263" s="640"/>
      <c r="BP263" s="640"/>
      <c r="BQ263" s="640"/>
      <c r="BR263" s="639"/>
      <c r="BS263" s="639"/>
      <c r="BT263" s="641"/>
      <c r="BU263" s="641"/>
      <c r="BV263" s="641"/>
      <c r="BW263" s="641"/>
      <c r="BX263" s="641"/>
      <c r="BY263" s="641"/>
      <c r="CA263" s="91"/>
    </row>
    <row r="264" spans="1:79" ht="15" customHeight="1">
      <c r="A264" s="90"/>
      <c r="C264" s="565" t="str">
        <f>ORC!A375</f>
        <v>5.2.2.2</v>
      </c>
      <c r="D264" s="560"/>
      <c r="E264" s="558">
        <f>ORC!B375</f>
        <v>98510</v>
      </c>
      <c r="F264" s="559"/>
      <c r="G264" s="559"/>
      <c r="H264" s="560"/>
      <c r="I264" s="558" t="str">
        <f>ORC!C375</f>
        <v>SINAPI</v>
      </c>
      <c r="J264" s="559"/>
      <c r="K264" s="559"/>
      <c r="L264" s="560"/>
      <c r="M264" s="561" t="str">
        <f>ORC!E375</f>
        <v>PLANTIO DE ÁRVORE ORNAMENTAL COM ALTURA DE MUDA MENOR OU IGUAL A 2,00 M. AF_05/2018</v>
      </c>
      <c r="N264" s="562"/>
      <c r="O264" s="562"/>
      <c r="P264" s="562"/>
      <c r="Q264" s="562"/>
      <c r="R264" s="562"/>
      <c r="S264" s="562"/>
      <c r="T264" s="562"/>
      <c r="U264" s="562"/>
      <c r="V264" s="562"/>
      <c r="W264" s="562"/>
      <c r="X264" s="562"/>
      <c r="Y264" s="562"/>
      <c r="Z264" s="562"/>
      <c r="AA264" s="562"/>
      <c r="AB264" s="562"/>
      <c r="AC264" s="562"/>
      <c r="AD264" s="563"/>
      <c r="AE264" s="558" t="str">
        <f>ORC!F375</f>
        <v>UND</v>
      </c>
      <c r="AF264" s="560"/>
      <c r="AG264" s="555">
        <f>ORC!I375</f>
        <v>15</v>
      </c>
      <c r="AH264" s="556"/>
      <c r="AI264" s="557"/>
      <c r="AJ264" s="555" t="str">
        <f>IF(ORC!J375="","",ORC!J375)</f>
        <v/>
      </c>
      <c r="AK264" s="556"/>
      <c r="AL264" s="564"/>
      <c r="AP264" s="639"/>
      <c r="AQ264" s="639"/>
      <c r="AR264" s="639"/>
      <c r="AS264" s="639"/>
      <c r="AT264" s="639"/>
      <c r="AU264" s="639"/>
      <c r="AV264" s="639"/>
      <c r="AW264" s="639"/>
      <c r="AX264" s="639"/>
      <c r="AY264" s="639"/>
      <c r="AZ264" s="640"/>
      <c r="BA264" s="640"/>
      <c r="BB264" s="640"/>
      <c r="BC264" s="640"/>
      <c r="BD264" s="640"/>
      <c r="BE264" s="640"/>
      <c r="BF264" s="640"/>
      <c r="BG264" s="640"/>
      <c r="BH264" s="640"/>
      <c r="BI264" s="640"/>
      <c r="BJ264" s="640"/>
      <c r="BK264" s="640"/>
      <c r="BL264" s="640"/>
      <c r="BM264" s="640"/>
      <c r="BN264" s="640"/>
      <c r="BO264" s="640"/>
      <c r="BP264" s="640"/>
      <c r="BQ264" s="640"/>
      <c r="BR264" s="639"/>
      <c r="BS264" s="639"/>
      <c r="BT264" s="641"/>
      <c r="BU264" s="641"/>
      <c r="BV264" s="641"/>
      <c r="BW264" s="641"/>
      <c r="BX264" s="641"/>
      <c r="BY264" s="641"/>
      <c r="CA264" s="91"/>
    </row>
    <row r="265" spans="1:79" ht="15" customHeight="1">
      <c r="A265" s="90"/>
      <c r="C265" s="565" t="str">
        <f>ORC!A376</f>
        <v>5.2.2.3</v>
      </c>
      <c r="D265" s="560"/>
      <c r="E265" s="558">
        <f>ORC!B376</f>
        <v>98520</v>
      </c>
      <c r="F265" s="559"/>
      <c r="G265" s="559"/>
      <c r="H265" s="560"/>
      <c r="I265" s="558" t="str">
        <f>ORC!C376</f>
        <v>SINAPI</v>
      </c>
      <c r="J265" s="559"/>
      <c r="K265" s="559"/>
      <c r="L265" s="560"/>
      <c r="M265" s="561" t="str">
        <f>ORC!E376</f>
        <v>APLICAÇÃO DE ADUBO EM SOLO. AF_05/2018</v>
      </c>
      <c r="N265" s="562"/>
      <c r="O265" s="562"/>
      <c r="P265" s="562"/>
      <c r="Q265" s="562"/>
      <c r="R265" s="562"/>
      <c r="S265" s="562"/>
      <c r="T265" s="562"/>
      <c r="U265" s="562"/>
      <c r="V265" s="562"/>
      <c r="W265" s="562"/>
      <c r="X265" s="562"/>
      <c r="Y265" s="562"/>
      <c r="Z265" s="562"/>
      <c r="AA265" s="562"/>
      <c r="AB265" s="562"/>
      <c r="AC265" s="562"/>
      <c r="AD265" s="563"/>
      <c r="AE265" s="558" t="str">
        <f>ORC!F376</f>
        <v>M²</v>
      </c>
      <c r="AF265" s="560"/>
      <c r="AG265" s="555">
        <f>ORC!I376</f>
        <v>7.35</v>
      </c>
      <c r="AH265" s="556"/>
      <c r="AI265" s="557"/>
      <c r="AJ265" s="555" t="str">
        <f>IF(ORC!J376="","",ORC!J376)</f>
        <v/>
      </c>
      <c r="AK265" s="556"/>
      <c r="AL265" s="564"/>
      <c r="AP265" s="639"/>
      <c r="AQ265" s="639"/>
      <c r="AR265" s="639"/>
      <c r="AS265" s="639"/>
      <c r="AT265" s="639"/>
      <c r="AU265" s="639"/>
      <c r="AV265" s="639"/>
      <c r="AW265" s="639"/>
      <c r="AX265" s="639"/>
      <c r="AY265" s="639"/>
      <c r="AZ265" s="640"/>
      <c r="BA265" s="640"/>
      <c r="BB265" s="640"/>
      <c r="BC265" s="640"/>
      <c r="BD265" s="640"/>
      <c r="BE265" s="640"/>
      <c r="BF265" s="640"/>
      <c r="BG265" s="640"/>
      <c r="BH265" s="640"/>
      <c r="BI265" s="640"/>
      <c r="BJ265" s="640"/>
      <c r="BK265" s="640"/>
      <c r="BL265" s="640"/>
      <c r="BM265" s="640"/>
      <c r="BN265" s="640"/>
      <c r="BO265" s="640"/>
      <c r="BP265" s="640"/>
      <c r="BQ265" s="640"/>
      <c r="BR265" s="639"/>
      <c r="BS265" s="639"/>
      <c r="BT265" s="641"/>
      <c r="BU265" s="641"/>
      <c r="BV265" s="641"/>
      <c r="BW265" s="641"/>
      <c r="BX265" s="641"/>
      <c r="BY265" s="641"/>
      <c r="CA265" s="91"/>
    </row>
    <row r="266" spans="1:79" ht="15" customHeight="1">
      <c r="A266" s="90"/>
      <c r="C266" s="565" t="str">
        <f>ORC!A377</f>
        <v>5.2.3</v>
      </c>
      <c r="D266" s="560"/>
      <c r="E266" s="558"/>
      <c r="F266" s="559"/>
      <c r="G266" s="559"/>
      <c r="H266" s="559"/>
      <c r="I266" s="559"/>
      <c r="J266" s="559"/>
      <c r="K266" s="559"/>
      <c r="L266" s="560"/>
      <c r="M266" s="561" t="str">
        <f>ORC!E377</f>
        <v>MOBILIÁRIO</v>
      </c>
      <c r="N266" s="562"/>
      <c r="O266" s="562"/>
      <c r="P266" s="562"/>
      <c r="Q266" s="562"/>
      <c r="R266" s="562"/>
      <c r="S266" s="562"/>
      <c r="T266" s="562"/>
      <c r="U266" s="562"/>
      <c r="V266" s="562"/>
      <c r="W266" s="562"/>
      <c r="X266" s="562"/>
      <c r="Y266" s="562"/>
      <c r="Z266" s="562"/>
      <c r="AA266" s="562"/>
      <c r="AB266" s="562"/>
      <c r="AC266" s="562"/>
      <c r="AD266" s="562"/>
      <c r="AE266" s="559"/>
      <c r="AF266" s="559"/>
      <c r="AG266" s="556"/>
      <c r="AH266" s="556"/>
      <c r="AI266" s="556"/>
      <c r="AJ266" s="556"/>
      <c r="AK266" s="556"/>
      <c r="AL266" s="564"/>
      <c r="AP266" s="639"/>
      <c r="AQ266" s="639"/>
      <c r="AR266" s="639"/>
      <c r="AS266" s="639"/>
      <c r="AT266" s="639"/>
      <c r="AU266" s="639"/>
      <c r="AV266" s="639"/>
      <c r="AW266" s="639"/>
      <c r="AX266" s="639"/>
      <c r="AY266" s="639"/>
      <c r="AZ266" s="640"/>
      <c r="BA266" s="640"/>
      <c r="BB266" s="640"/>
      <c r="BC266" s="640"/>
      <c r="BD266" s="640"/>
      <c r="BE266" s="640"/>
      <c r="BF266" s="640"/>
      <c r="BG266" s="640"/>
      <c r="BH266" s="640"/>
      <c r="BI266" s="640"/>
      <c r="BJ266" s="640"/>
      <c r="BK266" s="640"/>
      <c r="BL266" s="640"/>
      <c r="BM266" s="640"/>
      <c r="BN266" s="640"/>
      <c r="BO266" s="640"/>
      <c r="BP266" s="640"/>
      <c r="BQ266" s="640"/>
      <c r="BR266" s="639"/>
      <c r="BS266" s="639"/>
      <c r="BT266" s="641"/>
      <c r="BU266" s="641"/>
      <c r="BV266" s="641"/>
      <c r="BW266" s="641"/>
      <c r="BX266" s="641"/>
      <c r="BY266" s="641"/>
      <c r="CA266" s="91"/>
    </row>
    <row r="267" spans="1:79" ht="15" customHeight="1">
      <c r="A267" s="90"/>
      <c r="C267" s="565" t="str">
        <f>ORC!A378</f>
        <v>5.2.3.1</v>
      </c>
      <c r="D267" s="560"/>
      <c r="E267" s="558">
        <f>ORC!B378</f>
        <v>251511</v>
      </c>
      <c r="F267" s="559"/>
      <c r="G267" s="559"/>
      <c r="H267" s="560"/>
      <c r="I267" s="558" t="str">
        <f>ORC!C378</f>
        <v>SEDOP (10/2023)</v>
      </c>
      <c r="J267" s="559"/>
      <c r="K267" s="559"/>
      <c r="L267" s="560"/>
      <c r="M267" s="561" t="str">
        <f>ORC!E378</f>
        <v>LIXEIRA EM MADEIRA COM ESTRUTURA TUBULAR EM AÇO</v>
      </c>
      <c r="N267" s="562"/>
      <c r="O267" s="562"/>
      <c r="P267" s="562"/>
      <c r="Q267" s="562"/>
      <c r="R267" s="562"/>
      <c r="S267" s="562"/>
      <c r="T267" s="562"/>
      <c r="U267" s="562"/>
      <c r="V267" s="562"/>
      <c r="W267" s="562"/>
      <c r="X267" s="562"/>
      <c r="Y267" s="562"/>
      <c r="Z267" s="562"/>
      <c r="AA267" s="562"/>
      <c r="AB267" s="562"/>
      <c r="AC267" s="562"/>
      <c r="AD267" s="563"/>
      <c r="AE267" s="558" t="str">
        <f>ORC!F378</f>
        <v>UND</v>
      </c>
      <c r="AF267" s="560"/>
      <c r="AG267" s="555">
        <f>ORC!I378</f>
        <v>2</v>
      </c>
      <c r="AH267" s="556"/>
      <c r="AI267" s="557"/>
      <c r="AJ267" s="555" t="str">
        <f>IF(ORC!J378="","",ORC!J378)</f>
        <v/>
      </c>
      <c r="AK267" s="556"/>
      <c r="AL267" s="564"/>
      <c r="AP267" s="639"/>
      <c r="AQ267" s="639"/>
      <c r="AR267" s="639"/>
      <c r="AS267" s="639"/>
      <c r="AT267" s="639"/>
      <c r="AU267" s="639"/>
      <c r="AV267" s="639"/>
      <c r="AW267" s="639"/>
      <c r="AX267" s="639"/>
      <c r="AY267" s="639"/>
      <c r="AZ267" s="640"/>
      <c r="BA267" s="640"/>
      <c r="BB267" s="640"/>
      <c r="BC267" s="640"/>
      <c r="BD267" s="640"/>
      <c r="BE267" s="640"/>
      <c r="BF267" s="640"/>
      <c r="BG267" s="640"/>
      <c r="BH267" s="640"/>
      <c r="BI267" s="640"/>
      <c r="BJ267" s="640"/>
      <c r="BK267" s="640"/>
      <c r="BL267" s="640"/>
      <c r="BM267" s="640"/>
      <c r="BN267" s="640"/>
      <c r="BO267" s="640"/>
      <c r="BP267" s="640"/>
      <c r="BQ267" s="640"/>
      <c r="BR267" s="639"/>
      <c r="BS267" s="639"/>
      <c r="BT267" s="641"/>
      <c r="BU267" s="641"/>
      <c r="BV267" s="641"/>
      <c r="BW267" s="641"/>
      <c r="BX267" s="641"/>
      <c r="BY267" s="641"/>
      <c r="CA267" s="91"/>
    </row>
    <row r="268" spans="1:79" ht="15" customHeight="1">
      <c r="A268" s="90"/>
      <c r="C268" s="565" t="str">
        <f>ORC!A379</f>
        <v>5.2.4</v>
      </c>
      <c r="D268" s="560"/>
      <c r="E268" s="558"/>
      <c r="F268" s="559"/>
      <c r="G268" s="559"/>
      <c r="H268" s="559"/>
      <c r="I268" s="559"/>
      <c r="J268" s="559"/>
      <c r="K268" s="559"/>
      <c r="L268" s="560"/>
      <c r="M268" s="561" t="str">
        <f>ORC!E379</f>
        <v>BANCO TIPO 01</v>
      </c>
      <c r="N268" s="562"/>
      <c r="O268" s="562"/>
      <c r="P268" s="562"/>
      <c r="Q268" s="562"/>
      <c r="R268" s="562"/>
      <c r="S268" s="562"/>
      <c r="T268" s="562"/>
      <c r="U268" s="562"/>
      <c r="V268" s="562"/>
      <c r="W268" s="562"/>
      <c r="X268" s="562"/>
      <c r="Y268" s="562"/>
      <c r="Z268" s="562"/>
      <c r="AA268" s="562"/>
      <c r="AB268" s="562"/>
      <c r="AC268" s="562"/>
      <c r="AD268" s="562"/>
      <c r="AE268" s="559"/>
      <c r="AF268" s="559"/>
      <c r="AG268" s="556"/>
      <c r="AH268" s="556"/>
      <c r="AI268" s="556"/>
      <c r="AJ268" s="556"/>
      <c r="AK268" s="556"/>
      <c r="AL268" s="564"/>
      <c r="AP268" s="639"/>
      <c r="AQ268" s="639"/>
      <c r="AR268" s="639"/>
      <c r="AS268" s="639"/>
      <c r="AT268" s="639"/>
      <c r="AU268" s="639"/>
      <c r="AV268" s="639"/>
      <c r="AW268" s="639"/>
      <c r="AX268" s="639"/>
      <c r="AY268" s="639"/>
      <c r="AZ268" s="640"/>
      <c r="BA268" s="640"/>
      <c r="BB268" s="640"/>
      <c r="BC268" s="640"/>
      <c r="BD268" s="640"/>
      <c r="BE268" s="640"/>
      <c r="BF268" s="640"/>
      <c r="BG268" s="640"/>
      <c r="BH268" s="640"/>
      <c r="BI268" s="640"/>
      <c r="BJ268" s="640"/>
      <c r="BK268" s="640"/>
      <c r="BL268" s="640"/>
      <c r="BM268" s="640"/>
      <c r="BN268" s="640"/>
      <c r="BO268" s="640"/>
      <c r="BP268" s="640"/>
      <c r="BQ268" s="640"/>
      <c r="BR268" s="639"/>
      <c r="BS268" s="639"/>
      <c r="BT268" s="641"/>
      <c r="BU268" s="641"/>
      <c r="BV268" s="641"/>
      <c r="BW268" s="641"/>
      <c r="BX268" s="641"/>
      <c r="BY268" s="641"/>
      <c r="CA268" s="91"/>
    </row>
    <row r="269" spans="1:79" ht="15" customHeight="1">
      <c r="A269" s="90"/>
      <c r="C269" s="565" t="str">
        <f>ORC!A380</f>
        <v>5.2.4.1</v>
      </c>
      <c r="D269" s="560"/>
      <c r="E269" s="558">
        <f>ORC!B380</f>
        <v>271303</v>
      </c>
      <c r="F269" s="559"/>
      <c r="G269" s="559"/>
      <c r="H269" s="560"/>
      <c r="I269" s="558" t="str">
        <f>ORC!C380</f>
        <v>GOINFRA (O.C.)</v>
      </c>
      <c r="J269" s="559"/>
      <c r="K269" s="559"/>
      <c r="L269" s="560"/>
      <c r="M269" s="561" t="str">
        <f>ORC!E380</f>
        <v xml:space="preserve">BANCO DE CONCRETO POLIDO BASE EM ALVENARIA REBOCADA E PINTADA - PADRÃO GOINFRA </v>
      </c>
      <c r="N269" s="562"/>
      <c r="O269" s="562"/>
      <c r="P269" s="562"/>
      <c r="Q269" s="562"/>
      <c r="R269" s="562"/>
      <c r="S269" s="562"/>
      <c r="T269" s="562"/>
      <c r="U269" s="562"/>
      <c r="V269" s="562"/>
      <c r="W269" s="562"/>
      <c r="X269" s="562"/>
      <c r="Y269" s="562"/>
      <c r="Z269" s="562"/>
      <c r="AA269" s="562"/>
      <c r="AB269" s="562"/>
      <c r="AC269" s="562"/>
      <c r="AD269" s="563"/>
      <c r="AE269" s="558" t="str">
        <f>ORC!F380</f>
        <v>M</v>
      </c>
      <c r="AF269" s="560"/>
      <c r="AG269" s="555">
        <f>ORC!I380</f>
        <v>9</v>
      </c>
      <c r="AH269" s="556"/>
      <c r="AI269" s="557"/>
      <c r="AJ269" s="555" t="str">
        <f>IF(ORC!J380="","",ORC!J380)</f>
        <v/>
      </c>
      <c r="AK269" s="556"/>
      <c r="AL269" s="564"/>
      <c r="AP269" s="639"/>
      <c r="AQ269" s="639"/>
      <c r="AR269" s="639"/>
      <c r="AS269" s="639"/>
      <c r="AT269" s="639"/>
      <c r="AU269" s="639"/>
      <c r="AV269" s="639"/>
      <c r="AW269" s="639"/>
      <c r="AX269" s="639"/>
      <c r="AY269" s="639"/>
      <c r="AZ269" s="640"/>
      <c r="BA269" s="640"/>
      <c r="BB269" s="640"/>
      <c r="BC269" s="640"/>
      <c r="BD269" s="640"/>
      <c r="BE269" s="640"/>
      <c r="BF269" s="640"/>
      <c r="BG269" s="640"/>
      <c r="BH269" s="640"/>
      <c r="BI269" s="640"/>
      <c r="BJ269" s="640"/>
      <c r="BK269" s="640"/>
      <c r="BL269" s="640"/>
      <c r="BM269" s="640"/>
      <c r="BN269" s="640"/>
      <c r="BO269" s="640"/>
      <c r="BP269" s="640"/>
      <c r="BQ269" s="640"/>
      <c r="BR269" s="639"/>
      <c r="BS269" s="639"/>
      <c r="BT269" s="641"/>
      <c r="BU269" s="641"/>
      <c r="BV269" s="641"/>
      <c r="BW269" s="641"/>
      <c r="BX269" s="641"/>
      <c r="BY269" s="641"/>
      <c r="CA269" s="91"/>
    </row>
    <row r="270" spans="1:79" ht="15" customHeight="1">
      <c r="A270" s="90"/>
      <c r="C270" s="635" t="str">
        <f>ORC!A381</f>
        <v>5.3</v>
      </c>
      <c r="D270" s="636"/>
      <c r="E270" s="558"/>
      <c r="F270" s="559"/>
      <c r="G270" s="559"/>
      <c r="H270" s="559"/>
      <c r="I270" s="559"/>
      <c r="J270" s="559"/>
      <c r="K270" s="559"/>
      <c r="L270" s="560"/>
      <c r="M270" s="637" t="str">
        <f>ORC!E381</f>
        <v>ESTAR DE CONVIVÊNCIA TIPO "C"</v>
      </c>
      <c r="N270" s="638"/>
      <c r="O270" s="638"/>
      <c r="P270" s="638"/>
      <c r="Q270" s="638"/>
      <c r="R270" s="638"/>
      <c r="S270" s="638"/>
      <c r="T270" s="638"/>
      <c r="U270" s="638"/>
      <c r="V270" s="638"/>
      <c r="W270" s="638"/>
      <c r="X270" s="638"/>
      <c r="Y270" s="638"/>
      <c r="Z270" s="638"/>
      <c r="AA270" s="638"/>
      <c r="AB270" s="638"/>
      <c r="AC270" s="638"/>
      <c r="AD270" s="638"/>
      <c r="AE270" s="559"/>
      <c r="AF270" s="559"/>
      <c r="AG270" s="556"/>
      <c r="AH270" s="556"/>
      <c r="AI270" s="556"/>
      <c r="AJ270" s="556"/>
      <c r="AK270" s="556"/>
      <c r="AL270" s="564"/>
      <c r="AP270" s="639"/>
      <c r="AQ270" s="639"/>
      <c r="AR270" s="639"/>
      <c r="AS270" s="639"/>
      <c r="AT270" s="639"/>
      <c r="AU270" s="639"/>
      <c r="AV270" s="639"/>
      <c r="AW270" s="639"/>
      <c r="AX270" s="639"/>
      <c r="AY270" s="639"/>
      <c r="AZ270" s="640"/>
      <c r="BA270" s="640"/>
      <c r="BB270" s="640"/>
      <c r="BC270" s="640"/>
      <c r="BD270" s="640"/>
      <c r="BE270" s="640"/>
      <c r="BF270" s="640"/>
      <c r="BG270" s="640"/>
      <c r="BH270" s="640"/>
      <c r="BI270" s="640"/>
      <c r="BJ270" s="640"/>
      <c r="BK270" s="640"/>
      <c r="BL270" s="640"/>
      <c r="BM270" s="640"/>
      <c r="BN270" s="640"/>
      <c r="BO270" s="640"/>
      <c r="BP270" s="640"/>
      <c r="BQ270" s="640"/>
      <c r="BR270" s="639"/>
      <c r="BS270" s="639"/>
      <c r="BT270" s="641"/>
      <c r="BU270" s="641"/>
      <c r="BV270" s="641"/>
      <c r="BW270" s="641"/>
      <c r="BX270" s="641"/>
      <c r="BY270" s="641"/>
      <c r="CA270" s="91"/>
    </row>
    <row r="271" spans="1:79" ht="15" customHeight="1">
      <c r="A271" s="90"/>
      <c r="C271" s="565" t="str">
        <f>ORC!A382</f>
        <v>5.3.1</v>
      </c>
      <c r="D271" s="560"/>
      <c r="E271" s="558"/>
      <c r="F271" s="559"/>
      <c r="G271" s="559"/>
      <c r="H271" s="559"/>
      <c r="I271" s="559"/>
      <c r="J271" s="559"/>
      <c r="K271" s="559"/>
      <c r="L271" s="560"/>
      <c r="M271" s="561" t="str">
        <f>ORC!E382</f>
        <v>PISOS</v>
      </c>
      <c r="N271" s="562"/>
      <c r="O271" s="562"/>
      <c r="P271" s="562"/>
      <c r="Q271" s="562"/>
      <c r="R271" s="562"/>
      <c r="S271" s="562"/>
      <c r="T271" s="562"/>
      <c r="U271" s="562"/>
      <c r="V271" s="562"/>
      <c r="W271" s="562"/>
      <c r="X271" s="562"/>
      <c r="Y271" s="562"/>
      <c r="Z271" s="562"/>
      <c r="AA271" s="562"/>
      <c r="AB271" s="562"/>
      <c r="AC271" s="562"/>
      <c r="AD271" s="562"/>
      <c r="AE271" s="559"/>
      <c r="AF271" s="559"/>
      <c r="AG271" s="556"/>
      <c r="AH271" s="556"/>
      <c r="AI271" s="556"/>
      <c r="AJ271" s="556"/>
      <c r="AK271" s="556"/>
      <c r="AL271" s="564"/>
      <c r="AP271" s="639"/>
      <c r="AQ271" s="639"/>
      <c r="AR271" s="639"/>
      <c r="AS271" s="639"/>
      <c r="AT271" s="639"/>
      <c r="AU271" s="639"/>
      <c r="AV271" s="639"/>
      <c r="AW271" s="639"/>
      <c r="AX271" s="639"/>
      <c r="AY271" s="639"/>
      <c r="AZ271" s="640"/>
      <c r="BA271" s="640"/>
      <c r="BB271" s="640"/>
      <c r="BC271" s="640"/>
      <c r="BD271" s="640"/>
      <c r="BE271" s="640"/>
      <c r="BF271" s="640"/>
      <c r="BG271" s="640"/>
      <c r="BH271" s="640"/>
      <c r="BI271" s="640"/>
      <c r="BJ271" s="640"/>
      <c r="BK271" s="640"/>
      <c r="BL271" s="640"/>
      <c r="BM271" s="640"/>
      <c r="BN271" s="640"/>
      <c r="BO271" s="640"/>
      <c r="BP271" s="640"/>
      <c r="BQ271" s="640"/>
      <c r="BR271" s="639"/>
      <c r="BS271" s="639"/>
      <c r="BT271" s="641"/>
      <c r="BU271" s="641"/>
      <c r="BV271" s="641"/>
      <c r="BW271" s="641"/>
      <c r="BX271" s="641"/>
      <c r="BY271" s="641"/>
      <c r="CA271" s="91"/>
    </row>
    <row r="272" spans="1:79" ht="15" customHeight="1">
      <c r="A272" s="90"/>
      <c r="C272" s="565" t="str">
        <f>ORC!A383</f>
        <v>5.3.1.1</v>
      </c>
      <c r="D272" s="560"/>
      <c r="E272" s="558">
        <f>ORC!B383</f>
        <v>220104</v>
      </c>
      <c r="F272" s="559"/>
      <c r="G272" s="559"/>
      <c r="H272" s="560"/>
      <c r="I272" s="558" t="str">
        <f>ORC!C383</f>
        <v>GOINFRA (O.C.)</v>
      </c>
      <c r="J272" s="559"/>
      <c r="K272" s="559"/>
      <c r="L272" s="560"/>
      <c r="M272" s="561" t="str">
        <f>ORC!E383</f>
        <v>PISO EM CONCRETO DESEMPENADO ESPESSURA = 7 CM  1:2,5:3,5</v>
      </c>
      <c r="N272" s="562"/>
      <c r="O272" s="562"/>
      <c r="P272" s="562"/>
      <c r="Q272" s="562"/>
      <c r="R272" s="562"/>
      <c r="S272" s="562"/>
      <c r="T272" s="562"/>
      <c r="U272" s="562"/>
      <c r="V272" s="562"/>
      <c r="W272" s="562"/>
      <c r="X272" s="562"/>
      <c r="Y272" s="562"/>
      <c r="Z272" s="562"/>
      <c r="AA272" s="562"/>
      <c r="AB272" s="562"/>
      <c r="AC272" s="562"/>
      <c r="AD272" s="563"/>
      <c r="AE272" s="558" t="str">
        <f>ORC!F383</f>
        <v>M²</v>
      </c>
      <c r="AF272" s="560"/>
      <c r="AG272" s="555">
        <f>ORC!I383</f>
        <v>41.375999999999998</v>
      </c>
      <c r="AH272" s="556"/>
      <c r="AI272" s="557"/>
      <c r="AJ272" s="555" t="str">
        <f>IF(ORC!J383="","",ORC!J383)</f>
        <v/>
      </c>
      <c r="AK272" s="556"/>
      <c r="AL272" s="564"/>
      <c r="AP272" s="639"/>
      <c r="AQ272" s="639"/>
      <c r="AR272" s="639"/>
      <c r="AS272" s="639"/>
      <c r="AT272" s="639"/>
      <c r="AU272" s="639"/>
      <c r="AV272" s="639"/>
      <c r="AW272" s="639"/>
      <c r="AX272" s="639"/>
      <c r="AY272" s="639"/>
      <c r="AZ272" s="640"/>
      <c r="BA272" s="640"/>
      <c r="BB272" s="640"/>
      <c r="BC272" s="640"/>
      <c r="BD272" s="640"/>
      <c r="BE272" s="640"/>
      <c r="BF272" s="640"/>
      <c r="BG272" s="640"/>
      <c r="BH272" s="640"/>
      <c r="BI272" s="640"/>
      <c r="BJ272" s="640"/>
      <c r="BK272" s="640"/>
      <c r="BL272" s="640"/>
      <c r="BM272" s="640"/>
      <c r="BN272" s="640"/>
      <c r="BO272" s="640"/>
      <c r="BP272" s="640"/>
      <c r="BQ272" s="640"/>
      <c r="BR272" s="639"/>
      <c r="BS272" s="639"/>
      <c r="BT272" s="641"/>
      <c r="BU272" s="641"/>
      <c r="BV272" s="641"/>
      <c r="BW272" s="641"/>
      <c r="BX272" s="641"/>
      <c r="BY272" s="641"/>
      <c r="CA272" s="91"/>
    </row>
    <row r="273" spans="1:79" ht="15" customHeight="1">
      <c r="A273" s="90"/>
      <c r="C273" s="565" t="str">
        <f>ORC!A384</f>
        <v>5.3.2</v>
      </c>
      <c r="D273" s="560"/>
      <c r="E273" s="558"/>
      <c r="F273" s="559"/>
      <c r="G273" s="559"/>
      <c r="H273" s="559"/>
      <c r="I273" s="559"/>
      <c r="J273" s="559"/>
      <c r="K273" s="559"/>
      <c r="L273" s="560"/>
      <c r="M273" s="561" t="str">
        <f>ORC!E384</f>
        <v>PAISAGISMO</v>
      </c>
      <c r="N273" s="562"/>
      <c r="O273" s="562"/>
      <c r="P273" s="562"/>
      <c r="Q273" s="562"/>
      <c r="R273" s="562"/>
      <c r="S273" s="562"/>
      <c r="T273" s="562"/>
      <c r="U273" s="562"/>
      <c r="V273" s="562"/>
      <c r="W273" s="562"/>
      <c r="X273" s="562"/>
      <c r="Y273" s="562"/>
      <c r="Z273" s="562"/>
      <c r="AA273" s="562"/>
      <c r="AB273" s="562"/>
      <c r="AC273" s="562"/>
      <c r="AD273" s="562"/>
      <c r="AE273" s="559"/>
      <c r="AF273" s="559"/>
      <c r="AG273" s="556"/>
      <c r="AH273" s="556"/>
      <c r="AI273" s="556"/>
      <c r="AJ273" s="556"/>
      <c r="AK273" s="556"/>
      <c r="AL273" s="564"/>
      <c r="AP273" s="639"/>
      <c r="AQ273" s="639"/>
      <c r="AR273" s="639"/>
      <c r="AS273" s="639"/>
      <c r="AT273" s="639"/>
      <c r="AU273" s="639"/>
      <c r="AV273" s="639"/>
      <c r="AW273" s="639"/>
      <c r="AX273" s="639"/>
      <c r="AY273" s="639"/>
      <c r="AZ273" s="640"/>
      <c r="BA273" s="640"/>
      <c r="BB273" s="640"/>
      <c r="BC273" s="640"/>
      <c r="BD273" s="640"/>
      <c r="BE273" s="640"/>
      <c r="BF273" s="640"/>
      <c r="BG273" s="640"/>
      <c r="BH273" s="640"/>
      <c r="BI273" s="640"/>
      <c r="BJ273" s="640"/>
      <c r="BK273" s="640"/>
      <c r="BL273" s="640"/>
      <c r="BM273" s="640"/>
      <c r="BN273" s="640"/>
      <c r="BO273" s="640"/>
      <c r="BP273" s="640"/>
      <c r="BQ273" s="640"/>
      <c r="BR273" s="639"/>
      <c r="BS273" s="639"/>
      <c r="BT273" s="641"/>
      <c r="BU273" s="641"/>
      <c r="BV273" s="641"/>
      <c r="BW273" s="641"/>
      <c r="BX273" s="641"/>
      <c r="BY273" s="641"/>
      <c r="CA273" s="91"/>
    </row>
    <row r="274" spans="1:79" ht="15" customHeight="1">
      <c r="A274" s="90"/>
      <c r="C274" s="565" t="str">
        <f>ORC!A385</f>
        <v>5.3.2.1</v>
      </c>
      <c r="D274" s="560"/>
      <c r="E274" s="558">
        <f>ORC!B385</f>
        <v>270210</v>
      </c>
      <c r="F274" s="559"/>
      <c r="G274" s="559"/>
      <c r="H274" s="560"/>
      <c r="I274" s="558" t="str">
        <f>ORC!C385</f>
        <v>GOINFRA (O.C.)</v>
      </c>
      <c r="J274" s="559"/>
      <c r="K274" s="559"/>
      <c r="L274" s="560"/>
      <c r="M274" s="561" t="str">
        <f>ORC!E385</f>
        <v>PLANTIO GRAMA ESMERALDA PLACA C/ M.O. IRRIG., ADUBO,TERRA VEGETAL (O.C.) A&lt;11.000,00M2</v>
      </c>
      <c r="N274" s="562"/>
      <c r="O274" s="562"/>
      <c r="P274" s="562"/>
      <c r="Q274" s="562"/>
      <c r="R274" s="562"/>
      <c r="S274" s="562"/>
      <c r="T274" s="562"/>
      <c r="U274" s="562"/>
      <c r="V274" s="562"/>
      <c r="W274" s="562"/>
      <c r="X274" s="562"/>
      <c r="Y274" s="562"/>
      <c r="Z274" s="562"/>
      <c r="AA274" s="562"/>
      <c r="AB274" s="562"/>
      <c r="AC274" s="562"/>
      <c r="AD274" s="563"/>
      <c r="AE274" s="558" t="str">
        <f>ORC!F385</f>
        <v>M²</v>
      </c>
      <c r="AF274" s="560"/>
      <c r="AG274" s="555">
        <f>ORC!I385</f>
        <v>32.299999999999997</v>
      </c>
      <c r="AH274" s="556"/>
      <c r="AI274" s="557"/>
      <c r="AJ274" s="555" t="str">
        <f>IF(ORC!J385="","",ORC!J385)</f>
        <v/>
      </c>
      <c r="AK274" s="556"/>
      <c r="AL274" s="564"/>
      <c r="AP274" s="639"/>
      <c r="AQ274" s="639"/>
      <c r="AR274" s="639"/>
      <c r="AS274" s="639"/>
      <c r="AT274" s="639"/>
      <c r="AU274" s="639"/>
      <c r="AV274" s="639"/>
      <c r="AW274" s="639"/>
      <c r="AX274" s="639"/>
      <c r="AY274" s="639"/>
      <c r="AZ274" s="640"/>
      <c r="BA274" s="640"/>
      <c r="BB274" s="640"/>
      <c r="BC274" s="640"/>
      <c r="BD274" s="640"/>
      <c r="BE274" s="640"/>
      <c r="BF274" s="640"/>
      <c r="BG274" s="640"/>
      <c r="BH274" s="640"/>
      <c r="BI274" s="640"/>
      <c r="BJ274" s="640"/>
      <c r="BK274" s="640"/>
      <c r="BL274" s="640"/>
      <c r="BM274" s="640"/>
      <c r="BN274" s="640"/>
      <c r="BO274" s="640"/>
      <c r="BP274" s="640"/>
      <c r="BQ274" s="640"/>
      <c r="BR274" s="639"/>
      <c r="BS274" s="639"/>
      <c r="BT274" s="641"/>
      <c r="BU274" s="641"/>
      <c r="BV274" s="641"/>
      <c r="BW274" s="641"/>
      <c r="BX274" s="641"/>
      <c r="BY274" s="641"/>
      <c r="CA274" s="91"/>
    </row>
    <row r="275" spans="1:79" ht="15" customHeight="1">
      <c r="A275" s="90"/>
      <c r="C275" s="565" t="str">
        <f>ORC!A386</f>
        <v>5.3.2.2</v>
      </c>
      <c r="D275" s="560"/>
      <c r="E275" s="558">
        <f>ORC!B386</f>
        <v>98510</v>
      </c>
      <c r="F275" s="559"/>
      <c r="G275" s="559"/>
      <c r="H275" s="560"/>
      <c r="I275" s="558" t="str">
        <f>ORC!C386</f>
        <v>SINAPI</v>
      </c>
      <c r="J275" s="559"/>
      <c r="K275" s="559"/>
      <c r="L275" s="560"/>
      <c r="M275" s="561" t="str">
        <f>ORC!E386</f>
        <v>PLANTIO DE ÁRVORE ORNAMENTAL COM ALTURA DE MUDA MENOR OU IGUAL A 2,00 M. AF_05/2018</v>
      </c>
      <c r="N275" s="562"/>
      <c r="O275" s="562"/>
      <c r="P275" s="562"/>
      <c r="Q275" s="562"/>
      <c r="R275" s="562"/>
      <c r="S275" s="562"/>
      <c r="T275" s="562"/>
      <c r="U275" s="562"/>
      <c r="V275" s="562"/>
      <c r="W275" s="562"/>
      <c r="X275" s="562"/>
      <c r="Y275" s="562"/>
      <c r="Z275" s="562"/>
      <c r="AA275" s="562"/>
      <c r="AB275" s="562"/>
      <c r="AC275" s="562"/>
      <c r="AD275" s="563"/>
      <c r="AE275" s="558" t="str">
        <f>ORC!F386</f>
        <v>UND</v>
      </c>
      <c r="AF275" s="560"/>
      <c r="AG275" s="555">
        <f>ORC!I386</f>
        <v>13</v>
      </c>
      <c r="AH275" s="556"/>
      <c r="AI275" s="557"/>
      <c r="AJ275" s="555" t="str">
        <f>IF(ORC!J386="","",ORC!J386)</f>
        <v/>
      </c>
      <c r="AK275" s="556"/>
      <c r="AL275" s="564"/>
      <c r="AP275" s="639"/>
      <c r="AQ275" s="639"/>
      <c r="AR275" s="639"/>
      <c r="AS275" s="639"/>
      <c r="AT275" s="639"/>
      <c r="AU275" s="639"/>
      <c r="AV275" s="639"/>
      <c r="AW275" s="639"/>
      <c r="AX275" s="639"/>
      <c r="AY275" s="639"/>
      <c r="AZ275" s="640"/>
      <c r="BA275" s="640"/>
      <c r="BB275" s="640"/>
      <c r="BC275" s="640"/>
      <c r="BD275" s="640"/>
      <c r="BE275" s="640"/>
      <c r="BF275" s="640"/>
      <c r="BG275" s="640"/>
      <c r="BH275" s="640"/>
      <c r="BI275" s="640"/>
      <c r="BJ275" s="640"/>
      <c r="BK275" s="640"/>
      <c r="BL275" s="640"/>
      <c r="BM275" s="640"/>
      <c r="BN275" s="640"/>
      <c r="BO275" s="640"/>
      <c r="BP275" s="640"/>
      <c r="BQ275" s="640"/>
      <c r="BR275" s="639"/>
      <c r="BS275" s="639"/>
      <c r="BT275" s="641"/>
      <c r="BU275" s="641"/>
      <c r="BV275" s="641"/>
      <c r="BW275" s="641"/>
      <c r="BX275" s="641"/>
      <c r="BY275" s="641"/>
      <c r="CA275" s="91"/>
    </row>
    <row r="276" spans="1:79" ht="15" customHeight="1">
      <c r="A276" s="90"/>
      <c r="C276" s="565" t="str">
        <f>ORC!A387</f>
        <v>5.3.2.3</v>
      </c>
      <c r="D276" s="560"/>
      <c r="E276" s="558">
        <f>ORC!B387</f>
        <v>98520</v>
      </c>
      <c r="F276" s="559"/>
      <c r="G276" s="559"/>
      <c r="H276" s="560"/>
      <c r="I276" s="558" t="str">
        <f>ORC!C387</f>
        <v>SINAPI</v>
      </c>
      <c r="J276" s="559"/>
      <c r="K276" s="559"/>
      <c r="L276" s="560"/>
      <c r="M276" s="561" t="str">
        <f>ORC!E387</f>
        <v>APLICAÇÃO DE ADUBO EM SOLO. AF_05/2018</v>
      </c>
      <c r="N276" s="562"/>
      <c r="O276" s="562"/>
      <c r="P276" s="562"/>
      <c r="Q276" s="562"/>
      <c r="R276" s="562"/>
      <c r="S276" s="562"/>
      <c r="T276" s="562"/>
      <c r="U276" s="562"/>
      <c r="V276" s="562"/>
      <c r="W276" s="562"/>
      <c r="X276" s="562"/>
      <c r="Y276" s="562"/>
      <c r="Z276" s="562"/>
      <c r="AA276" s="562"/>
      <c r="AB276" s="562"/>
      <c r="AC276" s="562"/>
      <c r="AD276" s="563"/>
      <c r="AE276" s="558" t="str">
        <f>ORC!F387</f>
        <v>M²</v>
      </c>
      <c r="AF276" s="560"/>
      <c r="AG276" s="555">
        <f>ORC!I387</f>
        <v>6.3699999999999992</v>
      </c>
      <c r="AH276" s="556"/>
      <c r="AI276" s="557"/>
      <c r="AJ276" s="555" t="str">
        <f>IF(ORC!J387="","",ORC!J387)</f>
        <v/>
      </c>
      <c r="AK276" s="556"/>
      <c r="AL276" s="564"/>
      <c r="AP276" s="639"/>
      <c r="AQ276" s="639"/>
      <c r="AR276" s="639"/>
      <c r="AS276" s="639"/>
      <c r="AT276" s="639"/>
      <c r="AU276" s="639"/>
      <c r="AV276" s="639"/>
      <c r="AW276" s="639"/>
      <c r="AX276" s="639"/>
      <c r="AY276" s="639"/>
      <c r="AZ276" s="640"/>
      <c r="BA276" s="640"/>
      <c r="BB276" s="640"/>
      <c r="BC276" s="640"/>
      <c r="BD276" s="640"/>
      <c r="BE276" s="640"/>
      <c r="BF276" s="640"/>
      <c r="BG276" s="640"/>
      <c r="BH276" s="640"/>
      <c r="BI276" s="640"/>
      <c r="BJ276" s="640"/>
      <c r="BK276" s="640"/>
      <c r="BL276" s="640"/>
      <c r="BM276" s="640"/>
      <c r="BN276" s="640"/>
      <c r="BO276" s="640"/>
      <c r="BP276" s="640"/>
      <c r="BQ276" s="640"/>
      <c r="BR276" s="639"/>
      <c r="BS276" s="639"/>
      <c r="BT276" s="641"/>
      <c r="BU276" s="641"/>
      <c r="BV276" s="641"/>
      <c r="BW276" s="641"/>
      <c r="BX276" s="641"/>
      <c r="BY276" s="641"/>
      <c r="CA276" s="91"/>
    </row>
    <row r="277" spans="1:79" ht="15" customHeight="1">
      <c r="A277" s="90"/>
      <c r="C277" s="565" t="str">
        <f>ORC!A388</f>
        <v>5.3.3</v>
      </c>
      <c r="D277" s="560"/>
      <c r="E277" s="558"/>
      <c r="F277" s="559"/>
      <c r="G277" s="559"/>
      <c r="H277" s="559"/>
      <c r="I277" s="559"/>
      <c r="J277" s="559"/>
      <c r="K277" s="559"/>
      <c r="L277" s="560"/>
      <c r="M277" s="561" t="str">
        <f>ORC!E388</f>
        <v>MOBILIÁRIO</v>
      </c>
      <c r="N277" s="562"/>
      <c r="O277" s="562"/>
      <c r="P277" s="562"/>
      <c r="Q277" s="562"/>
      <c r="R277" s="562"/>
      <c r="S277" s="562"/>
      <c r="T277" s="562"/>
      <c r="U277" s="562"/>
      <c r="V277" s="562"/>
      <c r="W277" s="562"/>
      <c r="X277" s="562"/>
      <c r="Y277" s="562"/>
      <c r="Z277" s="562"/>
      <c r="AA277" s="562"/>
      <c r="AB277" s="562"/>
      <c r="AC277" s="562"/>
      <c r="AD277" s="562"/>
      <c r="AE277" s="559"/>
      <c r="AF277" s="559"/>
      <c r="AG277" s="556"/>
      <c r="AH277" s="556"/>
      <c r="AI277" s="556"/>
      <c r="AJ277" s="556"/>
      <c r="AK277" s="556"/>
      <c r="AL277" s="564"/>
      <c r="AP277" s="639"/>
      <c r="AQ277" s="639"/>
      <c r="AR277" s="639"/>
      <c r="AS277" s="639"/>
      <c r="AT277" s="639"/>
      <c r="AU277" s="639"/>
      <c r="AV277" s="639"/>
      <c r="AW277" s="639"/>
      <c r="AX277" s="639"/>
      <c r="AY277" s="639"/>
      <c r="AZ277" s="640"/>
      <c r="BA277" s="640"/>
      <c r="BB277" s="640"/>
      <c r="BC277" s="640"/>
      <c r="BD277" s="640"/>
      <c r="BE277" s="640"/>
      <c r="BF277" s="640"/>
      <c r="BG277" s="640"/>
      <c r="BH277" s="640"/>
      <c r="BI277" s="640"/>
      <c r="BJ277" s="640"/>
      <c r="BK277" s="640"/>
      <c r="BL277" s="640"/>
      <c r="BM277" s="640"/>
      <c r="BN277" s="640"/>
      <c r="BO277" s="640"/>
      <c r="BP277" s="640"/>
      <c r="BQ277" s="640"/>
      <c r="BR277" s="639"/>
      <c r="BS277" s="639"/>
      <c r="BT277" s="641"/>
      <c r="BU277" s="641"/>
      <c r="BV277" s="641"/>
      <c r="BW277" s="641"/>
      <c r="BX277" s="641"/>
      <c r="BY277" s="641"/>
      <c r="CA277" s="91"/>
    </row>
    <row r="278" spans="1:79" ht="15" customHeight="1">
      <c r="A278" s="90"/>
      <c r="C278" s="565" t="str">
        <f>ORC!A389</f>
        <v>5.3.3.1</v>
      </c>
      <c r="D278" s="560"/>
      <c r="E278" s="558">
        <f>ORC!B389</f>
        <v>251511</v>
      </c>
      <c r="F278" s="559"/>
      <c r="G278" s="559"/>
      <c r="H278" s="560"/>
      <c r="I278" s="558" t="str">
        <f>ORC!C389</f>
        <v>SEDOP (10/2023)</v>
      </c>
      <c r="J278" s="559"/>
      <c r="K278" s="559"/>
      <c r="L278" s="560"/>
      <c r="M278" s="561" t="str">
        <f>ORC!E389</f>
        <v>LIXEIRA EM MADEIRA COM ESTRUTURA TUBULAR EM AÇO</v>
      </c>
      <c r="N278" s="562"/>
      <c r="O278" s="562"/>
      <c r="P278" s="562"/>
      <c r="Q278" s="562"/>
      <c r="R278" s="562"/>
      <c r="S278" s="562"/>
      <c r="T278" s="562"/>
      <c r="U278" s="562"/>
      <c r="V278" s="562"/>
      <c r="W278" s="562"/>
      <c r="X278" s="562"/>
      <c r="Y278" s="562"/>
      <c r="Z278" s="562"/>
      <c r="AA278" s="562"/>
      <c r="AB278" s="562"/>
      <c r="AC278" s="562"/>
      <c r="AD278" s="563"/>
      <c r="AE278" s="558" t="str">
        <f>ORC!F389</f>
        <v>UND</v>
      </c>
      <c r="AF278" s="560"/>
      <c r="AG278" s="555">
        <f>ORC!I389</f>
        <v>2</v>
      </c>
      <c r="AH278" s="556"/>
      <c r="AI278" s="557"/>
      <c r="AJ278" s="555" t="str">
        <f>IF(ORC!J389="","",ORC!J389)</f>
        <v/>
      </c>
      <c r="AK278" s="556"/>
      <c r="AL278" s="564"/>
      <c r="AP278" s="639"/>
      <c r="AQ278" s="639"/>
      <c r="AR278" s="639"/>
      <c r="AS278" s="639"/>
      <c r="AT278" s="639"/>
      <c r="AU278" s="639"/>
      <c r="AV278" s="639"/>
      <c r="AW278" s="639"/>
      <c r="AX278" s="639"/>
      <c r="AY278" s="639"/>
      <c r="AZ278" s="640"/>
      <c r="BA278" s="640"/>
      <c r="BB278" s="640"/>
      <c r="BC278" s="640"/>
      <c r="BD278" s="640"/>
      <c r="BE278" s="640"/>
      <c r="BF278" s="640"/>
      <c r="BG278" s="640"/>
      <c r="BH278" s="640"/>
      <c r="BI278" s="640"/>
      <c r="BJ278" s="640"/>
      <c r="BK278" s="640"/>
      <c r="BL278" s="640"/>
      <c r="BM278" s="640"/>
      <c r="BN278" s="640"/>
      <c r="BO278" s="640"/>
      <c r="BP278" s="640"/>
      <c r="BQ278" s="640"/>
      <c r="BR278" s="639"/>
      <c r="BS278" s="639"/>
      <c r="BT278" s="641"/>
      <c r="BU278" s="641"/>
      <c r="BV278" s="641"/>
      <c r="BW278" s="641"/>
      <c r="BX278" s="641"/>
      <c r="BY278" s="641"/>
      <c r="CA278" s="91"/>
    </row>
    <row r="279" spans="1:79" ht="15" customHeight="1">
      <c r="A279" s="90"/>
      <c r="C279" s="565" t="str">
        <f>ORC!A390</f>
        <v>5.3.4</v>
      </c>
      <c r="D279" s="560"/>
      <c r="E279" s="558"/>
      <c r="F279" s="559"/>
      <c r="G279" s="559"/>
      <c r="H279" s="559"/>
      <c r="I279" s="559"/>
      <c r="J279" s="559"/>
      <c r="K279" s="559"/>
      <c r="L279" s="560"/>
      <c r="M279" s="561" t="str">
        <f>ORC!E390</f>
        <v>BANCO TIPO 01</v>
      </c>
      <c r="N279" s="562"/>
      <c r="O279" s="562"/>
      <c r="P279" s="562"/>
      <c r="Q279" s="562"/>
      <c r="R279" s="562"/>
      <c r="S279" s="562"/>
      <c r="T279" s="562"/>
      <c r="U279" s="562"/>
      <c r="V279" s="562"/>
      <c r="W279" s="562"/>
      <c r="X279" s="562"/>
      <c r="Y279" s="562"/>
      <c r="Z279" s="562"/>
      <c r="AA279" s="562"/>
      <c r="AB279" s="562"/>
      <c r="AC279" s="562"/>
      <c r="AD279" s="562"/>
      <c r="AE279" s="559"/>
      <c r="AF279" s="559"/>
      <c r="AG279" s="556"/>
      <c r="AH279" s="556"/>
      <c r="AI279" s="556"/>
      <c r="AJ279" s="556"/>
      <c r="AK279" s="556"/>
      <c r="AL279" s="564"/>
      <c r="AP279" s="639"/>
      <c r="AQ279" s="639"/>
      <c r="AR279" s="639"/>
      <c r="AS279" s="639"/>
      <c r="AT279" s="639"/>
      <c r="AU279" s="639"/>
      <c r="AV279" s="639"/>
      <c r="AW279" s="639"/>
      <c r="AX279" s="639"/>
      <c r="AY279" s="639"/>
      <c r="AZ279" s="640"/>
      <c r="BA279" s="640"/>
      <c r="BB279" s="640"/>
      <c r="BC279" s="640"/>
      <c r="BD279" s="640"/>
      <c r="BE279" s="640"/>
      <c r="BF279" s="640"/>
      <c r="BG279" s="640"/>
      <c r="BH279" s="640"/>
      <c r="BI279" s="640"/>
      <c r="BJ279" s="640"/>
      <c r="BK279" s="640"/>
      <c r="BL279" s="640"/>
      <c r="BM279" s="640"/>
      <c r="BN279" s="640"/>
      <c r="BO279" s="640"/>
      <c r="BP279" s="640"/>
      <c r="BQ279" s="640"/>
      <c r="BR279" s="639"/>
      <c r="BS279" s="639"/>
      <c r="BT279" s="641"/>
      <c r="BU279" s="641"/>
      <c r="BV279" s="641"/>
      <c r="BW279" s="641"/>
      <c r="BX279" s="641"/>
      <c r="BY279" s="641"/>
      <c r="CA279" s="91"/>
    </row>
    <row r="280" spans="1:79" ht="15" customHeight="1">
      <c r="A280" s="90"/>
      <c r="C280" s="565" t="str">
        <f>ORC!A391</f>
        <v>5.3.4.1</v>
      </c>
      <c r="D280" s="560"/>
      <c r="E280" s="558">
        <f>ORC!B391</f>
        <v>271303</v>
      </c>
      <c r="F280" s="559"/>
      <c r="G280" s="559"/>
      <c r="H280" s="560"/>
      <c r="I280" s="558" t="str">
        <f>ORC!C391</f>
        <v>GOINFRA (O.C.)</v>
      </c>
      <c r="J280" s="559"/>
      <c r="K280" s="559"/>
      <c r="L280" s="560"/>
      <c r="M280" s="561" t="str">
        <f>ORC!E391</f>
        <v xml:space="preserve">BANCO DE CONCRETO POLIDO BASE EM ALVENARIA REBOCADA E PINTADA - PADRÃO GOINFRA </v>
      </c>
      <c r="N280" s="562"/>
      <c r="O280" s="562"/>
      <c r="P280" s="562"/>
      <c r="Q280" s="562"/>
      <c r="R280" s="562"/>
      <c r="S280" s="562"/>
      <c r="T280" s="562"/>
      <c r="U280" s="562"/>
      <c r="V280" s="562"/>
      <c r="W280" s="562"/>
      <c r="X280" s="562"/>
      <c r="Y280" s="562"/>
      <c r="Z280" s="562"/>
      <c r="AA280" s="562"/>
      <c r="AB280" s="562"/>
      <c r="AC280" s="562"/>
      <c r="AD280" s="563"/>
      <c r="AE280" s="558" t="str">
        <f>ORC!F391</f>
        <v>M</v>
      </c>
      <c r="AF280" s="560"/>
      <c r="AG280" s="555">
        <f>ORC!I391</f>
        <v>6</v>
      </c>
      <c r="AH280" s="556"/>
      <c r="AI280" s="557"/>
      <c r="AJ280" s="555" t="str">
        <f>IF(ORC!J391="","",ORC!J391)</f>
        <v/>
      </c>
      <c r="AK280" s="556"/>
      <c r="AL280" s="564"/>
      <c r="AP280" s="639"/>
      <c r="AQ280" s="639"/>
      <c r="AR280" s="639"/>
      <c r="AS280" s="639"/>
      <c r="AT280" s="639"/>
      <c r="AU280" s="639"/>
      <c r="AV280" s="639"/>
      <c r="AW280" s="639"/>
      <c r="AX280" s="639"/>
      <c r="AY280" s="639"/>
      <c r="AZ280" s="640"/>
      <c r="BA280" s="640"/>
      <c r="BB280" s="640"/>
      <c r="BC280" s="640"/>
      <c r="BD280" s="640"/>
      <c r="BE280" s="640"/>
      <c r="BF280" s="640"/>
      <c r="BG280" s="640"/>
      <c r="BH280" s="640"/>
      <c r="BI280" s="640"/>
      <c r="BJ280" s="640"/>
      <c r="BK280" s="640"/>
      <c r="BL280" s="640"/>
      <c r="BM280" s="640"/>
      <c r="BN280" s="640"/>
      <c r="BO280" s="640"/>
      <c r="BP280" s="640"/>
      <c r="BQ280" s="640"/>
      <c r="BR280" s="639"/>
      <c r="BS280" s="639"/>
      <c r="BT280" s="641"/>
      <c r="BU280" s="641"/>
      <c r="BV280" s="641"/>
      <c r="BW280" s="641"/>
      <c r="BX280" s="641"/>
      <c r="BY280" s="641"/>
      <c r="CA280" s="91"/>
    </row>
    <row r="281" spans="1:79" ht="15" customHeight="1">
      <c r="A281" s="90"/>
      <c r="C281" s="635" t="str">
        <f>ORC!A392</f>
        <v>5.4</v>
      </c>
      <c r="D281" s="636"/>
      <c r="E281" s="558"/>
      <c r="F281" s="559"/>
      <c r="G281" s="559"/>
      <c r="H281" s="559"/>
      <c r="I281" s="559"/>
      <c r="J281" s="559"/>
      <c r="K281" s="559"/>
      <c r="L281" s="560"/>
      <c r="M281" s="637" t="str">
        <f>ORC!E392</f>
        <v>ESTAR DE CONVIVÊNCIA TIPO "D"</v>
      </c>
      <c r="N281" s="638"/>
      <c r="O281" s="638"/>
      <c r="P281" s="638"/>
      <c r="Q281" s="638"/>
      <c r="R281" s="638"/>
      <c r="S281" s="638"/>
      <c r="T281" s="638"/>
      <c r="U281" s="638"/>
      <c r="V281" s="638"/>
      <c r="W281" s="638"/>
      <c r="X281" s="638"/>
      <c r="Y281" s="638"/>
      <c r="Z281" s="638"/>
      <c r="AA281" s="638"/>
      <c r="AB281" s="638"/>
      <c r="AC281" s="638"/>
      <c r="AD281" s="638"/>
      <c r="AE281" s="559"/>
      <c r="AF281" s="559"/>
      <c r="AG281" s="556"/>
      <c r="AH281" s="556"/>
      <c r="AI281" s="556"/>
      <c r="AJ281" s="556"/>
      <c r="AK281" s="556"/>
      <c r="AL281" s="564"/>
      <c r="AP281" s="639"/>
      <c r="AQ281" s="639"/>
      <c r="AR281" s="639"/>
      <c r="AS281" s="639"/>
      <c r="AT281" s="639"/>
      <c r="AU281" s="639"/>
      <c r="AV281" s="639"/>
      <c r="AW281" s="639"/>
      <c r="AX281" s="639"/>
      <c r="AY281" s="639"/>
      <c r="AZ281" s="640"/>
      <c r="BA281" s="640"/>
      <c r="BB281" s="640"/>
      <c r="BC281" s="640"/>
      <c r="BD281" s="640"/>
      <c r="BE281" s="640"/>
      <c r="BF281" s="640"/>
      <c r="BG281" s="640"/>
      <c r="BH281" s="640"/>
      <c r="BI281" s="640"/>
      <c r="BJ281" s="640"/>
      <c r="BK281" s="640"/>
      <c r="BL281" s="640"/>
      <c r="BM281" s="640"/>
      <c r="BN281" s="640"/>
      <c r="BO281" s="640"/>
      <c r="BP281" s="640"/>
      <c r="BQ281" s="640"/>
      <c r="BR281" s="639"/>
      <c r="BS281" s="639"/>
      <c r="BT281" s="641"/>
      <c r="BU281" s="641"/>
      <c r="BV281" s="641"/>
      <c r="BW281" s="641"/>
      <c r="BX281" s="641"/>
      <c r="BY281" s="641"/>
      <c r="CA281" s="91"/>
    </row>
    <row r="282" spans="1:79" ht="15" customHeight="1">
      <c r="A282" s="90"/>
      <c r="C282" s="565" t="str">
        <f>ORC!A393</f>
        <v>5.4.1</v>
      </c>
      <c r="D282" s="560"/>
      <c r="E282" s="558"/>
      <c r="F282" s="559"/>
      <c r="G282" s="559"/>
      <c r="H282" s="559"/>
      <c r="I282" s="559"/>
      <c r="J282" s="559"/>
      <c r="K282" s="559"/>
      <c r="L282" s="560"/>
      <c r="M282" s="561" t="str">
        <f>ORC!E393</f>
        <v>PISOS</v>
      </c>
      <c r="N282" s="562"/>
      <c r="O282" s="562"/>
      <c r="P282" s="562"/>
      <c r="Q282" s="562"/>
      <c r="R282" s="562"/>
      <c r="S282" s="562"/>
      <c r="T282" s="562"/>
      <c r="U282" s="562"/>
      <c r="V282" s="562"/>
      <c r="W282" s="562"/>
      <c r="X282" s="562"/>
      <c r="Y282" s="562"/>
      <c r="Z282" s="562"/>
      <c r="AA282" s="562"/>
      <c r="AB282" s="562"/>
      <c r="AC282" s="562"/>
      <c r="AD282" s="562"/>
      <c r="AE282" s="559"/>
      <c r="AF282" s="559"/>
      <c r="AG282" s="556"/>
      <c r="AH282" s="556"/>
      <c r="AI282" s="556"/>
      <c r="AJ282" s="556"/>
      <c r="AK282" s="556"/>
      <c r="AL282" s="564"/>
      <c r="AP282" s="639"/>
      <c r="AQ282" s="639"/>
      <c r="AR282" s="639"/>
      <c r="AS282" s="639"/>
      <c r="AT282" s="639"/>
      <c r="AU282" s="639"/>
      <c r="AV282" s="639"/>
      <c r="AW282" s="639"/>
      <c r="AX282" s="639"/>
      <c r="AY282" s="639"/>
      <c r="AZ282" s="640"/>
      <c r="BA282" s="640"/>
      <c r="BB282" s="640"/>
      <c r="BC282" s="640"/>
      <c r="BD282" s="640"/>
      <c r="BE282" s="640"/>
      <c r="BF282" s="640"/>
      <c r="BG282" s="640"/>
      <c r="BH282" s="640"/>
      <c r="BI282" s="640"/>
      <c r="BJ282" s="640"/>
      <c r="BK282" s="640"/>
      <c r="BL282" s="640"/>
      <c r="BM282" s="640"/>
      <c r="BN282" s="640"/>
      <c r="BO282" s="640"/>
      <c r="BP282" s="640"/>
      <c r="BQ282" s="640"/>
      <c r="BR282" s="639"/>
      <c r="BS282" s="639"/>
      <c r="BT282" s="641"/>
      <c r="BU282" s="641"/>
      <c r="BV282" s="641"/>
      <c r="BW282" s="641"/>
      <c r="BX282" s="641"/>
      <c r="BY282" s="641"/>
      <c r="CA282" s="91"/>
    </row>
    <row r="283" spans="1:79" ht="15" customHeight="1">
      <c r="A283" s="90"/>
      <c r="C283" s="565" t="str">
        <f>ORC!A394</f>
        <v>5.4.1.1</v>
      </c>
      <c r="D283" s="560"/>
      <c r="E283" s="558">
        <f>ORC!B394</f>
        <v>220104</v>
      </c>
      <c r="F283" s="559"/>
      <c r="G283" s="559"/>
      <c r="H283" s="560"/>
      <c r="I283" s="558" t="str">
        <f>ORC!C394</f>
        <v>GOINFRA (O.C.)</v>
      </c>
      <c r="J283" s="559"/>
      <c r="K283" s="559"/>
      <c r="L283" s="560"/>
      <c r="M283" s="561" t="str">
        <f>ORC!E394</f>
        <v>PISO EM CONCRETO DESEMPENADO ESPESSURA = 7 CM  1:2,5:3,5</v>
      </c>
      <c r="N283" s="562"/>
      <c r="O283" s="562"/>
      <c r="P283" s="562"/>
      <c r="Q283" s="562"/>
      <c r="R283" s="562"/>
      <c r="S283" s="562"/>
      <c r="T283" s="562"/>
      <c r="U283" s="562"/>
      <c r="V283" s="562"/>
      <c r="W283" s="562"/>
      <c r="X283" s="562"/>
      <c r="Y283" s="562"/>
      <c r="Z283" s="562"/>
      <c r="AA283" s="562"/>
      <c r="AB283" s="562"/>
      <c r="AC283" s="562"/>
      <c r="AD283" s="563"/>
      <c r="AE283" s="558" t="str">
        <f>ORC!F394</f>
        <v>M²</v>
      </c>
      <c r="AF283" s="560"/>
      <c r="AG283" s="555">
        <f>ORC!I394</f>
        <v>17.48</v>
      </c>
      <c r="AH283" s="556"/>
      <c r="AI283" s="557"/>
      <c r="AJ283" s="555" t="str">
        <f>IF(ORC!J394="","",ORC!J394)</f>
        <v/>
      </c>
      <c r="AK283" s="556"/>
      <c r="AL283" s="564"/>
      <c r="AP283" s="639"/>
      <c r="AQ283" s="639"/>
      <c r="AR283" s="639"/>
      <c r="AS283" s="639"/>
      <c r="AT283" s="639"/>
      <c r="AU283" s="639"/>
      <c r="AV283" s="639"/>
      <c r="AW283" s="639"/>
      <c r="AX283" s="639"/>
      <c r="AY283" s="639"/>
      <c r="AZ283" s="640"/>
      <c r="BA283" s="640"/>
      <c r="BB283" s="640"/>
      <c r="BC283" s="640"/>
      <c r="BD283" s="640"/>
      <c r="BE283" s="640"/>
      <c r="BF283" s="640"/>
      <c r="BG283" s="640"/>
      <c r="BH283" s="640"/>
      <c r="BI283" s="640"/>
      <c r="BJ283" s="640"/>
      <c r="BK283" s="640"/>
      <c r="BL283" s="640"/>
      <c r="BM283" s="640"/>
      <c r="BN283" s="640"/>
      <c r="BO283" s="640"/>
      <c r="BP283" s="640"/>
      <c r="BQ283" s="640"/>
      <c r="BR283" s="639"/>
      <c r="BS283" s="639"/>
      <c r="BT283" s="641"/>
      <c r="BU283" s="641"/>
      <c r="BV283" s="641"/>
      <c r="BW283" s="641"/>
      <c r="BX283" s="641"/>
      <c r="BY283" s="641"/>
      <c r="CA283" s="91"/>
    </row>
    <row r="284" spans="1:79" ht="15" customHeight="1">
      <c r="A284" s="90"/>
      <c r="C284" s="565" t="str">
        <f>ORC!A395</f>
        <v>5.4.2</v>
      </c>
      <c r="D284" s="560"/>
      <c r="E284" s="558"/>
      <c r="F284" s="559"/>
      <c r="G284" s="559"/>
      <c r="H284" s="559"/>
      <c r="I284" s="559"/>
      <c r="J284" s="559"/>
      <c r="K284" s="559"/>
      <c r="L284" s="560"/>
      <c r="M284" s="561" t="str">
        <f>ORC!E395</f>
        <v>PAISAGISMO</v>
      </c>
      <c r="N284" s="562"/>
      <c r="O284" s="562"/>
      <c r="P284" s="562"/>
      <c r="Q284" s="562"/>
      <c r="R284" s="562"/>
      <c r="S284" s="562"/>
      <c r="T284" s="562"/>
      <c r="U284" s="562"/>
      <c r="V284" s="562"/>
      <c r="W284" s="562"/>
      <c r="X284" s="562"/>
      <c r="Y284" s="562"/>
      <c r="Z284" s="562"/>
      <c r="AA284" s="562"/>
      <c r="AB284" s="562"/>
      <c r="AC284" s="562"/>
      <c r="AD284" s="562"/>
      <c r="AE284" s="559"/>
      <c r="AF284" s="559"/>
      <c r="AG284" s="556"/>
      <c r="AH284" s="556"/>
      <c r="AI284" s="556"/>
      <c r="AJ284" s="556"/>
      <c r="AK284" s="556"/>
      <c r="AL284" s="564"/>
      <c r="AP284" s="639"/>
      <c r="AQ284" s="639"/>
      <c r="AR284" s="639"/>
      <c r="AS284" s="639"/>
      <c r="AT284" s="639"/>
      <c r="AU284" s="639"/>
      <c r="AV284" s="639"/>
      <c r="AW284" s="639"/>
      <c r="AX284" s="639"/>
      <c r="AY284" s="639"/>
      <c r="AZ284" s="640"/>
      <c r="BA284" s="640"/>
      <c r="BB284" s="640"/>
      <c r="BC284" s="640"/>
      <c r="BD284" s="640"/>
      <c r="BE284" s="640"/>
      <c r="BF284" s="640"/>
      <c r="BG284" s="640"/>
      <c r="BH284" s="640"/>
      <c r="BI284" s="640"/>
      <c r="BJ284" s="640"/>
      <c r="BK284" s="640"/>
      <c r="BL284" s="640"/>
      <c r="BM284" s="640"/>
      <c r="BN284" s="640"/>
      <c r="BO284" s="640"/>
      <c r="BP284" s="640"/>
      <c r="BQ284" s="640"/>
      <c r="BR284" s="639"/>
      <c r="BS284" s="639"/>
      <c r="BT284" s="641"/>
      <c r="BU284" s="641"/>
      <c r="BV284" s="641"/>
      <c r="BW284" s="641"/>
      <c r="BX284" s="641"/>
      <c r="BY284" s="641"/>
      <c r="CA284" s="91"/>
    </row>
    <row r="285" spans="1:79" ht="15" customHeight="1">
      <c r="A285" s="84"/>
      <c r="B285" s="12"/>
      <c r="C285" s="565" t="str">
        <f>ORC!A396</f>
        <v>5.4.2.1</v>
      </c>
      <c r="D285" s="560"/>
      <c r="E285" s="558">
        <f>ORC!B396</f>
        <v>270210</v>
      </c>
      <c r="F285" s="559"/>
      <c r="G285" s="559"/>
      <c r="H285" s="560"/>
      <c r="I285" s="558" t="str">
        <f>ORC!C396</f>
        <v>GOINFRA (O.C.)</v>
      </c>
      <c r="J285" s="559"/>
      <c r="K285" s="559"/>
      <c r="L285" s="560"/>
      <c r="M285" s="561" t="str">
        <f>ORC!E396</f>
        <v>PLANTIO GRAMA ESMERALDA PLACA C/ M.O. IRRIG., ADUBO,TERRA VEGETAL (O.C.) A&lt;11.000,00M2</v>
      </c>
      <c r="N285" s="562"/>
      <c r="O285" s="562"/>
      <c r="P285" s="562"/>
      <c r="Q285" s="562"/>
      <c r="R285" s="562"/>
      <c r="S285" s="562"/>
      <c r="T285" s="562"/>
      <c r="U285" s="562"/>
      <c r="V285" s="562"/>
      <c r="W285" s="562"/>
      <c r="X285" s="562"/>
      <c r="Y285" s="562"/>
      <c r="Z285" s="562"/>
      <c r="AA285" s="562"/>
      <c r="AB285" s="562"/>
      <c r="AC285" s="562"/>
      <c r="AD285" s="563"/>
      <c r="AE285" s="558" t="str">
        <f>ORC!F396</f>
        <v>M²</v>
      </c>
      <c r="AF285" s="560"/>
      <c r="AG285" s="555">
        <f>ORC!I396</f>
        <v>4.57</v>
      </c>
      <c r="AH285" s="556"/>
      <c r="AI285" s="557"/>
      <c r="AJ285" s="555" t="str">
        <f>IF(ORC!J396="","",ORC!J396)</f>
        <v/>
      </c>
      <c r="AK285" s="556"/>
      <c r="AL285" s="564"/>
      <c r="AM285" s="12"/>
      <c r="AN285" s="12"/>
      <c r="AO285" s="12"/>
      <c r="AP285" s="639"/>
      <c r="AQ285" s="639"/>
      <c r="AR285" s="639"/>
      <c r="AS285" s="639"/>
      <c r="AT285" s="639"/>
      <c r="AU285" s="639"/>
      <c r="AV285" s="639"/>
      <c r="AW285" s="639"/>
      <c r="AX285" s="639"/>
      <c r="AY285" s="639"/>
      <c r="AZ285" s="640"/>
      <c r="BA285" s="640"/>
      <c r="BB285" s="640"/>
      <c r="BC285" s="640"/>
      <c r="BD285" s="640"/>
      <c r="BE285" s="640"/>
      <c r="BF285" s="640"/>
      <c r="BG285" s="640"/>
      <c r="BH285" s="640"/>
      <c r="BI285" s="640"/>
      <c r="BJ285" s="640"/>
      <c r="BK285" s="640"/>
      <c r="BL285" s="640"/>
      <c r="BM285" s="640"/>
      <c r="BN285" s="640"/>
      <c r="BO285" s="640"/>
      <c r="BP285" s="640"/>
      <c r="BQ285" s="640"/>
      <c r="BR285" s="639"/>
      <c r="BS285" s="639"/>
      <c r="BT285" s="641"/>
      <c r="BU285" s="641"/>
      <c r="BV285" s="641"/>
      <c r="BW285" s="641"/>
      <c r="BX285" s="641"/>
      <c r="BY285" s="641"/>
      <c r="BZ285" s="95"/>
      <c r="CA285" s="85"/>
    </row>
    <row r="286" spans="1:79" ht="15" customHeight="1">
      <c r="A286" s="84"/>
      <c r="B286" s="12"/>
      <c r="C286" s="565" t="str">
        <f>ORC!A397</f>
        <v>5.4.2.2</v>
      </c>
      <c r="D286" s="560"/>
      <c r="E286" s="558">
        <f>ORC!B397</f>
        <v>98510</v>
      </c>
      <c r="F286" s="559"/>
      <c r="G286" s="559"/>
      <c r="H286" s="560"/>
      <c r="I286" s="558" t="str">
        <f>ORC!C397</f>
        <v>SINAPI</v>
      </c>
      <c r="J286" s="559"/>
      <c r="K286" s="559"/>
      <c r="L286" s="560"/>
      <c r="M286" s="561" t="str">
        <f>ORC!E397</f>
        <v>PLANTIO DE ÁRVORE ORNAMENTAL COM ALTURA DE MUDA MENOR OU IGUAL A 2,00 M. AF_05/2018</v>
      </c>
      <c r="N286" s="562"/>
      <c r="O286" s="562"/>
      <c r="P286" s="562"/>
      <c r="Q286" s="562"/>
      <c r="R286" s="562"/>
      <c r="S286" s="562"/>
      <c r="T286" s="562"/>
      <c r="U286" s="562"/>
      <c r="V286" s="562"/>
      <c r="W286" s="562"/>
      <c r="X286" s="562"/>
      <c r="Y286" s="562"/>
      <c r="Z286" s="562"/>
      <c r="AA286" s="562"/>
      <c r="AB286" s="562"/>
      <c r="AC286" s="562"/>
      <c r="AD286" s="563"/>
      <c r="AE286" s="558" t="str">
        <f>ORC!F397</f>
        <v>UND</v>
      </c>
      <c r="AF286" s="560"/>
      <c r="AG286" s="555">
        <f>ORC!I397</f>
        <v>4</v>
      </c>
      <c r="AH286" s="556"/>
      <c r="AI286" s="557"/>
      <c r="AJ286" s="555" t="str">
        <f>IF(ORC!J397="","",ORC!J397)</f>
        <v/>
      </c>
      <c r="AK286" s="556"/>
      <c r="AL286" s="564"/>
      <c r="AM286" s="96"/>
      <c r="AN286" s="96"/>
      <c r="AO286" s="96"/>
      <c r="AP286" s="639"/>
      <c r="AQ286" s="639"/>
      <c r="AR286" s="639"/>
      <c r="AS286" s="639"/>
      <c r="AT286" s="639"/>
      <c r="AU286" s="639"/>
      <c r="AV286" s="639"/>
      <c r="AW286" s="639"/>
      <c r="AX286" s="639"/>
      <c r="AY286" s="639"/>
      <c r="AZ286" s="640"/>
      <c r="BA286" s="640"/>
      <c r="BB286" s="640"/>
      <c r="BC286" s="640"/>
      <c r="BD286" s="640"/>
      <c r="BE286" s="640"/>
      <c r="BF286" s="640"/>
      <c r="BG286" s="640"/>
      <c r="BH286" s="640"/>
      <c r="BI286" s="640"/>
      <c r="BJ286" s="640"/>
      <c r="BK286" s="640"/>
      <c r="BL286" s="640"/>
      <c r="BM286" s="640"/>
      <c r="BN286" s="640"/>
      <c r="BO286" s="640"/>
      <c r="BP286" s="640"/>
      <c r="BQ286" s="640"/>
      <c r="BR286" s="639"/>
      <c r="BS286" s="639"/>
      <c r="BT286" s="641"/>
      <c r="BU286" s="641"/>
      <c r="BV286" s="641"/>
      <c r="BW286" s="641"/>
      <c r="BX286" s="641"/>
      <c r="BY286" s="641"/>
      <c r="BZ286" s="59"/>
      <c r="CA286" s="85"/>
    </row>
    <row r="287" spans="1:79" ht="15" customHeight="1">
      <c r="A287" s="84"/>
      <c r="B287" s="12"/>
      <c r="C287" s="565" t="str">
        <f>ORC!A398</f>
        <v>5.4.2.3</v>
      </c>
      <c r="D287" s="560"/>
      <c r="E287" s="558">
        <f>ORC!B398</f>
        <v>98520</v>
      </c>
      <c r="F287" s="559"/>
      <c r="G287" s="559"/>
      <c r="H287" s="560"/>
      <c r="I287" s="558" t="str">
        <f>ORC!C398</f>
        <v>SINAPI</v>
      </c>
      <c r="J287" s="559"/>
      <c r="K287" s="559"/>
      <c r="L287" s="560"/>
      <c r="M287" s="561" t="str">
        <f>ORC!E398</f>
        <v>APLICAÇÃO DE ADUBO EM SOLO. AF_05/2018</v>
      </c>
      <c r="N287" s="562"/>
      <c r="O287" s="562"/>
      <c r="P287" s="562"/>
      <c r="Q287" s="562"/>
      <c r="R287" s="562"/>
      <c r="S287" s="562"/>
      <c r="T287" s="562"/>
      <c r="U287" s="562"/>
      <c r="V287" s="562"/>
      <c r="W287" s="562"/>
      <c r="X287" s="562"/>
      <c r="Y287" s="562"/>
      <c r="Z287" s="562"/>
      <c r="AA287" s="562"/>
      <c r="AB287" s="562"/>
      <c r="AC287" s="562"/>
      <c r="AD287" s="563"/>
      <c r="AE287" s="558" t="str">
        <f>ORC!F398</f>
        <v>M²</v>
      </c>
      <c r="AF287" s="560"/>
      <c r="AG287" s="555">
        <f>ORC!I398</f>
        <v>1.9599999999999997</v>
      </c>
      <c r="AH287" s="556"/>
      <c r="AI287" s="557"/>
      <c r="AJ287" s="555" t="str">
        <f>IF(ORC!J398="","",ORC!J398)</f>
        <v/>
      </c>
      <c r="AK287" s="556"/>
      <c r="AL287" s="564"/>
      <c r="AM287" s="58"/>
      <c r="AN287" s="58"/>
      <c r="AO287" s="58"/>
      <c r="AP287" s="639"/>
      <c r="AQ287" s="639"/>
      <c r="AR287" s="639"/>
      <c r="AS287" s="639"/>
      <c r="AT287" s="639"/>
      <c r="AU287" s="639"/>
      <c r="AV287" s="639"/>
      <c r="AW287" s="639"/>
      <c r="AX287" s="639"/>
      <c r="AY287" s="639"/>
      <c r="AZ287" s="640"/>
      <c r="BA287" s="640"/>
      <c r="BB287" s="640"/>
      <c r="BC287" s="640"/>
      <c r="BD287" s="640"/>
      <c r="BE287" s="640"/>
      <c r="BF287" s="640"/>
      <c r="BG287" s="640"/>
      <c r="BH287" s="640"/>
      <c r="BI287" s="640"/>
      <c r="BJ287" s="640"/>
      <c r="BK287" s="640"/>
      <c r="BL287" s="640"/>
      <c r="BM287" s="640"/>
      <c r="BN287" s="640"/>
      <c r="BO287" s="640"/>
      <c r="BP287" s="640"/>
      <c r="BQ287" s="640"/>
      <c r="BR287" s="639"/>
      <c r="BS287" s="639"/>
      <c r="BT287" s="641"/>
      <c r="BU287" s="641"/>
      <c r="BV287" s="641"/>
      <c r="BW287" s="641"/>
      <c r="BX287" s="641"/>
      <c r="BY287" s="641"/>
      <c r="BZ287" s="58"/>
      <c r="CA287" s="85"/>
    </row>
    <row r="288" spans="1:79" ht="15" customHeight="1">
      <c r="A288" s="84"/>
      <c r="B288" s="12"/>
      <c r="C288" s="565" t="str">
        <f>ORC!A399</f>
        <v>5.4.3</v>
      </c>
      <c r="D288" s="560"/>
      <c r="E288" s="558"/>
      <c r="F288" s="559"/>
      <c r="G288" s="559"/>
      <c r="H288" s="559"/>
      <c r="I288" s="559"/>
      <c r="J288" s="559"/>
      <c r="K288" s="559"/>
      <c r="L288" s="560"/>
      <c r="M288" s="561" t="str">
        <f>ORC!E399</f>
        <v>MOBILIÁRIO</v>
      </c>
      <c r="N288" s="562"/>
      <c r="O288" s="562"/>
      <c r="P288" s="562"/>
      <c r="Q288" s="562"/>
      <c r="R288" s="562"/>
      <c r="S288" s="562"/>
      <c r="T288" s="562"/>
      <c r="U288" s="562"/>
      <c r="V288" s="562"/>
      <c r="W288" s="562"/>
      <c r="X288" s="562"/>
      <c r="Y288" s="562"/>
      <c r="Z288" s="562"/>
      <c r="AA288" s="562"/>
      <c r="AB288" s="562"/>
      <c r="AC288" s="562"/>
      <c r="AD288" s="562"/>
      <c r="AE288" s="559"/>
      <c r="AF288" s="559"/>
      <c r="AG288" s="556"/>
      <c r="AH288" s="556"/>
      <c r="AI288" s="556"/>
      <c r="AJ288" s="556"/>
      <c r="AK288" s="556"/>
      <c r="AL288" s="564"/>
      <c r="AM288" s="58"/>
      <c r="AN288" s="58"/>
      <c r="AO288" s="58"/>
      <c r="AP288" s="639"/>
      <c r="AQ288" s="639"/>
      <c r="AR288" s="639"/>
      <c r="AS288" s="639"/>
      <c r="AT288" s="639"/>
      <c r="AU288" s="639"/>
      <c r="AV288" s="639"/>
      <c r="AW288" s="639"/>
      <c r="AX288" s="639"/>
      <c r="AY288" s="639"/>
      <c r="AZ288" s="640"/>
      <c r="BA288" s="640"/>
      <c r="BB288" s="640"/>
      <c r="BC288" s="640"/>
      <c r="BD288" s="640"/>
      <c r="BE288" s="640"/>
      <c r="BF288" s="640"/>
      <c r="BG288" s="640"/>
      <c r="BH288" s="640"/>
      <c r="BI288" s="640"/>
      <c r="BJ288" s="640"/>
      <c r="BK288" s="640"/>
      <c r="BL288" s="640"/>
      <c r="BM288" s="640"/>
      <c r="BN288" s="640"/>
      <c r="BO288" s="640"/>
      <c r="BP288" s="640"/>
      <c r="BQ288" s="640"/>
      <c r="BR288" s="639"/>
      <c r="BS288" s="639"/>
      <c r="BT288" s="641"/>
      <c r="BU288" s="641"/>
      <c r="BV288" s="641"/>
      <c r="BW288" s="641"/>
      <c r="BX288" s="641"/>
      <c r="BY288" s="641"/>
      <c r="BZ288" s="58"/>
      <c r="CA288" s="85"/>
    </row>
    <row r="289" spans="1:79" ht="15" customHeight="1">
      <c r="A289" s="84"/>
      <c r="B289" s="12"/>
      <c r="C289" s="565" t="str">
        <f>ORC!A400</f>
        <v>5.4.3.1</v>
      </c>
      <c r="D289" s="560"/>
      <c r="E289" s="558">
        <f>ORC!B400</f>
        <v>251511</v>
      </c>
      <c r="F289" s="559"/>
      <c r="G289" s="559"/>
      <c r="H289" s="560"/>
      <c r="I289" s="558" t="str">
        <f>ORC!C400</f>
        <v>SEDOP (10/2023)</v>
      </c>
      <c r="J289" s="559"/>
      <c r="K289" s="559"/>
      <c r="L289" s="560"/>
      <c r="M289" s="561" t="str">
        <f>ORC!E400</f>
        <v>LIXEIRA EM MADEIRA COM ESTRUTURA TUBULAR EM AÇO</v>
      </c>
      <c r="N289" s="562"/>
      <c r="O289" s="562"/>
      <c r="P289" s="562"/>
      <c r="Q289" s="562"/>
      <c r="R289" s="562"/>
      <c r="S289" s="562"/>
      <c r="T289" s="562"/>
      <c r="U289" s="562"/>
      <c r="V289" s="562"/>
      <c r="W289" s="562"/>
      <c r="X289" s="562"/>
      <c r="Y289" s="562"/>
      <c r="Z289" s="562"/>
      <c r="AA289" s="562"/>
      <c r="AB289" s="562"/>
      <c r="AC289" s="562"/>
      <c r="AD289" s="563"/>
      <c r="AE289" s="558" t="str">
        <f>ORC!F400</f>
        <v>UND</v>
      </c>
      <c r="AF289" s="560"/>
      <c r="AG289" s="555">
        <f>ORC!I400</f>
        <v>2</v>
      </c>
      <c r="AH289" s="556"/>
      <c r="AI289" s="557"/>
      <c r="AJ289" s="555" t="str">
        <f>IF(ORC!J400="","",ORC!J400)</f>
        <v/>
      </c>
      <c r="AK289" s="556"/>
      <c r="AL289" s="564"/>
      <c r="AM289" s="58"/>
      <c r="AN289" s="58"/>
      <c r="AO289" s="58"/>
      <c r="AP289" s="639"/>
      <c r="AQ289" s="639"/>
      <c r="AR289" s="639"/>
      <c r="AS289" s="639"/>
      <c r="AT289" s="639"/>
      <c r="AU289" s="639"/>
      <c r="AV289" s="639"/>
      <c r="AW289" s="639"/>
      <c r="AX289" s="639"/>
      <c r="AY289" s="639"/>
      <c r="AZ289" s="640"/>
      <c r="BA289" s="640"/>
      <c r="BB289" s="640"/>
      <c r="BC289" s="640"/>
      <c r="BD289" s="640"/>
      <c r="BE289" s="640"/>
      <c r="BF289" s="640"/>
      <c r="BG289" s="640"/>
      <c r="BH289" s="640"/>
      <c r="BI289" s="640"/>
      <c r="BJ289" s="640"/>
      <c r="BK289" s="640"/>
      <c r="BL289" s="640"/>
      <c r="BM289" s="640"/>
      <c r="BN289" s="640"/>
      <c r="BO289" s="640"/>
      <c r="BP289" s="640"/>
      <c r="BQ289" s="640"/>
      <c r="BR289" s="639"/>
      <c r="BS289" s="639"/>
      <c r="BT289" s="641"/>
      <c r="BU289" s="641"/>
      <c r="BV289" s="641"/>
      <c r="BW289" s="641"/>
      <c r="BX289" s="641"/>
      <c r="BY289" s="641"/>
      <c r="BZ289" s="58"/>
      <c r="CA289" s="85"/>
    </row>
    <row r="290" spans="1:79" ht="15" customHeight="1">
      <c r="A290" s="84"/>
      <c r="B290" s="12"/>
      <c r="C290" s="565" t="str">
        <f>ORC!A401</f>
        <v>5.4.4</v>
      </c>
      <c r="D290" s="560"/>
      <c r="E290" s="558"/>
      <c r="F290" s="559"/>
      <c r="G290" s="559"/>
      <c r="H290" s="559"/>
      <c r="I290" s="559"/>
      <c r="J290" s="559"/>
      <c r="K290" s="559"/>
      <c r="L290" s="560"/>
      <c r="M290" s="561" t="str">
        <f>ORC!E401</f>
        <v>BANCO TIPO 01</v>
      </c>
      <c r="N290" s="562"/>
      <c r="O290" s="562"/>
      <c r="P290" s="562"/>
      <c r="Q290" s="562"/>
      <c r="R290" s="562"/>
      <c r="S290" s="562"/>
      <c r="T290" s="562"/>
      <c r="U290" s="562"/>
      <c r="V290" s="562"/>
      <c r="W290" s="562"/>
      <c r="X290" s="562"/>
      <c r="Y290" s="562"/>
      <c r="Z290" s="562"/>
      <c r="AA290" s="562"/>
      <c r="AB290" s="562"/>
      <c r="AC290" s="562"/>
      <c r="AD290" s="562"/>
      <c r="AE290" s="559"/>
      <c r="AF290" s="559"/>
      <c r="AG290" s="556"/>
      <c r="AH290" s="556"/>
      <c r="AI290" s="556"/>
      <c r="AJ290" s="556"/>
      <c r="AK290" s="556"/>
      <c r="AL290" s="564"/>
      <c r="AM290" s="58"/>
      <c r="AN290" s="58"/>
      <c r="AO290" s="58"/>
      <c r="AP290" s="639"/>
      <c r="AQ290" s="639"/>
      <c r="AR290" s="639"/>
      <c r="AS290" s="639"/>
      <c r="AT290" s="639"/>
      <c r="AU290" s="639"/>
      <c r="AV290" s="639"/>
      <c r="AW290" s="639"/>
      <c r="AX290" s="639"/>
      <c r="AY290" s="639"/>
      <c r="AZ290" s="640"/>
      <c r="BA290" s="640"/>
      <c r="BB290" s="640"/>
      <c r="BC290" s="640"/>
      <c r="BD290" s="640"/>
      <c r="BE290" s="640"/>
      <c r="BF290" s="640"/>
      <c r="BG290" s="640"/>
      <c r="BH290" s="640"/>
      <c r="BI290" s="640"/>
      <c r="BJ290" s="640"/>
      <c r="BK290" s="640"/>
      <c r="BL290" s="640"/>
      <c r="BM290" s="640"/>
      <c r="BN290" s="640"/>
      <c r="BO290" s="640"/>
      <c r="BP290" s="640"/>
      <c r="BQ290" s="640"/>
      <c r="BR290" s="639"/>
      <c r="BS290" s="639"/>
      <c r="BT290" s="641"/>
      <c r="BU290" s="641"/>
      <c r="BV290" s="641"/>
      <c r="BW290" s="641"/>
      <c r="BX290" s="641"/>
      <c r="BY290" s="641"/>
      <c r="BZ290" s="58"/>
      <c r="CA290" s="85"/>
    </row>
    <row r="291" spans="1:79" ht="15" customHeight="1">
      <c r="A291" s="84"/>
      <c r="B291" s="12"/>
      <c r="C291" s="565" t="str">
        <f>ORC!A402</f>
        <v>5.4.4.1</v>
      </c>
      <c r="D291" s="560"/>
      <c r="E291" s="558">
        <f>ORC!B402</f>
        <v>271303</v>
      </c>
      <c r="F291" s="559"/>
      <c r="G291" s="559"/>
      <c r="H291" s="560"/>
      <c r="I291" s="558" t="str">
        <f>ORC!C402</f>
        <v>GOINFRA (O.C.)</v>
      </c>
      <c r="J291" s="559"/>
      <c r="K291" s="559"/>
      <c r="L291" s="560"/>
      <c r="M291" s="561" t="str">
        <f>ORC!E402</f>
        <v xml:space="preserve">BANCO DE CONCRETO POLIDO BASE EM ALVENARIA REBOCADA E PINTADA - PADRÃO GOINFRA </v>
      </c>
      <c r="N291" s="562"/>
      <c r="O291" s="562"/>
      <c r="P291" s="562"/>
      <c r="Q291" s="562"/>
      <c r="R291" s="562"/>
      <c r="S291" s="562"/>
      <c r="T291" s="562"/>
      <c r="U291" s="562"/>
      <c r="V291" s="562"/>
      <c r="W291" s="562"/>
      <c r="X291" s="562"/>
      <c r="Y291" s="562"/>
      <c r="Z291" s="562"/>
      <c r="AA291" s="562"/>
      <c r="AB291" s="562"/>
      <c r="AC291" s="562"/>
      <c r="AD291" s="563"/>
      <c r="AE291" s="558" t="str">
        <f>ORC!F402</f>
        <v>M</v>
      </c>
      <c r="AF291" s="560"/>
      <c r="AG291" s="555">
        <f>ORC!I402</f>
        <v>6</v>
      </c>
      <c r="AH291" s="556"/>
      <c r="AI291" s="557"/>
      <c r="AJ291" s="555" t="str">
        <f>IF(ORC!J402="","",ORC!J402)</f>
        <v/>
      </c>
      <c r="AK291" s="556"/>
      <c r="AL291" s="564"/>
      <c r="AM291" s="58"/>
      <c r="AN291" s="58"/>
      <c r="AO291" s="58"/>
      <c r="AP291" s="639"/>
      <c r="AQ291" s="639"/>
      <c r="AR291" s="639"/>
      <c r="AS291" s="639"/>
      <c r="AT291" s="639"/>
      <c r="AU291" s="639"/>
      <c r="AV291" s="639"/>
      <c r="AW291" s="639"/>
      <c r="AX291" s="639"/>
      <c r="AY291" s="639"/>
      <c r="AZ291" s="640"/>
      <c r="BA291" s="640"/>
      <c r="BB291" s="640"/>
      <c r="BC291" s="640"/>
      <c r="BD291" s="640"/>
      <c r="BE291" s="640"/>
      <c r="BF291" s="640"/>
      <c r="BG291" s="640"/>
      <c r="BH291" s="640"/>
      <c r="BI291" s="640"/>
      <c r="BJ291" s="640"/>
      <c r="BK291" s="640"/>
      <c r="BL291" s="640"/>
      <c r="BM291" s="640"/>
      <c r="BN291" s="640"/>
      <c r="BO291" s="640"/>
      <c r="BP291" s="640"/>
      <c r="BQ291" s="640"/>
      <c r="BR291" s="639"/>
      <c r="BS291" s="639"/>
      <c r="BT291" s="641"/>
      <c r="BU291" s="641"/>
      <c r="BV291" s="641"/>
      <c r="BW291" s="641"/>
      <c r="BX291" s="641"/>
      <c r="BY291" s="641"/>
      <c r="BZ291" s="58"/>
      <c r="CA291" s="85"/>
    </row>
    <row r="292" spans="1:79" ht="15" customHeight="1">
      <c r="A292" s="84"/>
      <c r="B292" s="12"/>
      <c r="C292" s="635" t="str">
        <f>ORC!A403</f>
        <v>5.5</v>
      </c>
      <c r="D292" s="636"/>
      <c r="E292" s="558"/>
      <c r="F292" s="559"/>
      <c r="G292" s="559"/>
      <c r="H292" s="559"/>
      <c r="I292" s="559"/>
      <c r="J292" s="559"/>
      <c r="K292" s="559"/>
      <c r="L292" s="560"/>
      <c r="M292" s="637" t="str">
        <f>ORC!E403</f>
        <v>ESTAR DE CONVIVÊNCIA TIPO "E"</v>
      </c>
      <c r="N292" s="638"/>
      <c r="O292" s="638"/>
      <c r="P292" s="638"/>
      <c r="Q292" s="638"/>
      <c r="R292" s="638"/>
      <c r="S292" s="638"/>
      <c r="T292" s="638"/>
      <c r="U292" s="638"/>
      <c r="V292" s="638"/>
      <c r="W292" s="638"/>
      <c r="X292" s="638"/>
      <c r="Y292" s="638"/>
      <c r="Z292" s="638"/>
      <c r="AA292" s="638"/>
      <c r="AB292" s="638"/>
      <c r="AC292" s="638"/>
      <c r="AD292" s="638"/>
      <c r="AE292" s="559"/>
      <c r="AF292" s="559"/>
      <c r="AG292" s="556"/>
      <c r="AH292" s="556"/>
      <c r="AI292" s="556"/>
      <c r="AJ292" s="556"/>
      <c r="AK292" s="556"/>
      <c r="AL292" s="564"/>
      <c r="AM292" s="58"/>
      <c r="AN292" s="58"/>
      <c r="AO292" s="58"/>
      <c r="AP292" s="639"/>
      <c r="AQ292" s="639"/>
      <c r="AR292" s="639"/>
      <c r="AS292" s="639"/>
      <c r="AT292" s="639"/>
      <c r="AU292" s="639"/>
      <c r="AV292" s="639"/>
      <c r="AW292" s="639"/>
      <c r="AX292" s="639"/>
      <c r="AY292" s="639"/>
      <c r="AZ292" s="640"/>
      <c r="BA292" s="640"/>
      <c r="BB292" s="640"/>
      <c r="BC292" s="640"/>
      <c r="BD292" s="640"/>
      <c r="BE292" s="640"/>
      <c r="BF292" s="640"/>
      <c r="BG292" s="640"/>
      <c r="BH292" s="640"/>
      <c r="BI292" s="640"/>
      <c r="BJ292" s="640"/>
      <c r="BK292" s="640"/>
      <c r="BL292" s="640"/>
      <c r="BM292" s="640"/>
      <c r="BN292" s="640"/>
      <c r="BO292" s="640"/>
      <c r="BP292" s="640"/>
      <c r="BQ292" s="640"/>
      <c r="BR292" s="639"/>
      <c r="BS292" s="639"/>
      <c r="BT292" s="641"/>
      <c r="BU292" s="641"/>
      <c r="BV292" s="641"/>
      <c r="BW292" s="641"/>
      <c r="BX292" s="641"/>
      <c r="BY292" s="641"/>
      <c r="BZ292" s="58"/>
      <c r="CA292" s="85"/>
    </row>
    <row r="293" spans="1:79" ht="15" customHeight="1">
      <c r="A293" s="84"/>
      <c r="B293" s="12"/>
      <c r="C293" s="565" t="str">
        <f>ORC!A404</f>
        <v>5.5.1</v>
      </c>
      <c r="D293" s="560"/>
      <c r="E293" s="558"/>
      <c r="F293" s="559"/>
      <c r="G293" s="559"/>
      <c r="H293" s="559"/>
      <c r="I293" s="559"/>
      <c r="J293" s="559"/>
      <c r="K293" s="559"/>
      <c r="L293" s="560"/>
      <c r="M293" s="561" t="str">
        <f>ORC!E404</f>
        <v>PISOS</v>
      </c>
      <c r="N293" s="562"/>
      <c r="O293" s="562"/>
      <c r="P293" s="562"/>
      <c r="Q293" s="562"/>
      <c r="R293" s="562"/>
      <c r="S293" s="562"/>
      <c r="T293" s="562"/>
      <c r="U293" s="562"/>
      <c r="V293" s="562"/>
      <c r="W293" s="562"/>
      <c r="X293" s="562"/>
      <c r="Y293" s="562"/>
      <c r="Z293" s="562"/>
      <c r="AA293" s="562"/>
      <c r="AB293" s="562"/>
      <c r="AC293" s="562"/>
      <c r="AD293" s="562"/>
      <c r="AE293" s="559"/>
      <c r="AF293" s="559"/>
      <c r="AG293" s="556"/>
      <c r="AH293" s="556"/>
      <c r="AI293" s="556"/>
      <c r="AJ293" s="556"/>
      <c r="AK293" s="556"/>
      <c r="AL293" s="564"/>
      <c r="AM293" s="58"/>
      <c r="AN293" s="58"/>
      <c r="AO293" s="58"/>
      <c r="AP293" s="639"/>
      <c r="AQ293" s="639"/>
      <c r="AR293" s="639"/>
      <c r="AS293" s="639"/>
      <c r="AT293" s="639"/>
      <c r="AU293" s="639"/>
      <c r="AV293" s="639"/>
      <c r="AW293" s="639"/>
      <c r="AX293" s="639"/>
      <c r="AY293" s="639"/>
      <c r="AZ293" s="640"/>
      <c r="BA293" s="640"/>
      <c r="BB293" s="640"/>
      <c r="BC293" s="640"/>
      <c r="BD293" s="640"/>
      <c r="BE293" s="640"/>
      <c r="BF293" s="640"/>
      <c r="BG293" s="640"/>
      <c r="BH293" s="640"/>
      <c r="BI293" s="640"/>
      <c r="BJ293" s="640"/>
      <c r="BK293" s="640"/>
      <c r="BL293" s="640"/>
      <c r="BM293" s="640"/>
      <c r="BN293" s="640"/>
      <c r="BO293" s="640"/>
      <c r="BP293" s="640"/>
      <c r="BQ293" s="640"/>
      <c r="BR293" s="639"/>
      <c r="BS293" s="639"/>
      <c r="BT293" s="641"/>
      <c r="BU293" s="641"/>
      <c r="BV293" s="641"/>
      <c r="BW293" s="641"/>
      <c r="BX293" s="641"/>
      <c r="BY293" s="641"/>
      <c r="BZ293" s="58"/>
      <c r="CA293" s="85"/>
    </row>
    <row r="294" spans="1:79" ht="15" customHeight="1" thickBot="1">
      <c r="A294" s="84"/>
      <c r="B294" s="12"/>
      <c r="C294" s="628" t="str">
        <f>ORC!A405</f>
        <v>5.5.1.1</v>
      </c>
      <c r="D294" s="610"/>
      <c r="E294" s="608">
        <f>ORC!B405</f>
        <v>220104</v>
      </c>
      <c r="F294" s="609"/>
      <c r="G294" s="609"/>
      <c r="H294" s="610"/>
      <c r="I294" s="608" t="str">
        <f>ORC!C405</f>
        <v>GOINFRA (O.C.)</v>
      </c>
      <c r="J294" s="609"/>
      <c r="K294" s="609"/>
      <c r="L294" s="610"/>
      <c r="M294" s="629" t="str">
        <f>ORC!E405</f>
        <v>PISO EM CONCRETO DESEMPENADO ESPESSURA = 7 CM  1:2,5:3,5</v>
      </c>
      <c r="N294" s="630"/>
      <c r="O294" s="630"/>
      <c r="P294" s="630"/>
      <c r="Q294" s="630"/>
      <c r="R294" s="630"/>
      <c r="S294" s="630"/>
      <c r="T294" s="630"/>
      <c r="U294" s="630"/>
      <c r="V294" s="630"/>
      <c r="W294" s="630"/>
      <c r="X294" s="630"/>
      <c r="Y294" s="630"/>
      <c r="Z294" s="630"/>
      <c r="AA294" s="630"/>
      <c r="AB294" s="630"/>
      <c r="AC294" s="630"/>
      <c r="AD294" s="631"/>
      <c r="AE294" s="608" t="str">
        <f>ORC!F405</f>
        <v>M²</v>
      </c>
      <c r="AF294" s="610"/>
      <c r="AG294" s="604">
        <f>ORC!I405</f>
        <v>13.737</v>
      </c>
      <c r="AH294" s="605"/>
      <c r="AI294" s="606"/>
      <c r="AJ294" s="604" t="str">
        <f>IF(ORC!J405="","",ORC!J405)</f>
        <v/>
      </c>
      <c r="AK294" s="605"/>
      <c r="AL294" s="607"/>
      <c r="AM294" s="58"/>
      <c r="AN294" s="58"/>
      <c r="AO294" s="58"/>
      <c r="AP294" s="639"/>
      <c r="AQ294" s="639"/>
      <c r="AR294" s="639"/>
      <c r="AS294" s="639"/>
      <c r="AT294" s="639"/>
      <c r="AU294" s="639"/>
      <c r="AV294" s="639"/>
      <c r="AW294" s="639"/>
      <c r="AX294" s="639"/>
      <c r="AY294" s="639"/>
      <c r="AZ294" s="640"/>
      <c r="BA294" s="640"/>
      <c r="BB294" s="640"/>
      <c r="BC294" s="640"/>
      <c r="BD294" s="640"/>
      <c r="BE294" s="640"/>
      <c r="BF294" s="640"/>
      <c r="BG294" s="640"/>
      <c r="BH294" s="640"/>
      <c r="BI294" s="640"/>
      <c r="BJ294" s="640"/>
      <c r="BK294" s="640"/>
      <c r="BL294" s="640"/>
      <c r="BM294" s="640"/>
      <c r="BN294" s="640"/>
      <c r="BO294" s="640"/>
      <c r="BP294" s="640"/>
      <c r="BQ294" s="640"/>
      <c r="BR294" s="639"/>
      <c r="BS294" s="639"/>
      <c r="BT294" s="641"/>
      <c r="BU294" s="641"/>
      <c r="BV294" s="641"/>
      <c r="BW294" s="641"/>
      <c r="BX294" s="641"/>
      <c r="BY294" s="641"/>
      <c r="BZ294" s="58"/>
      <c r="CA294" s="85"/>
    </row>
    <row r="295" spans="1:79" ht="15" customHeight="1">
      <c r="A295" s="84"/>
      <c r="B295" s="12"/>
      <c r="AM295" s="58"/>
      <c r="AN295" s="58"/>
      <c r="AO295" s="58"/>
      <c r="AP295" s="92"/>
      <c r="AQ295" s="92"/>
      <c r="AR295" s="92"/>
      <c r="AS295" s="92"/>
      <c r="AT295" s="92"/>
      <c r="AU295" s="92"/>
      <c r="AV295" s="92"/>
      <c r="AW295" s="92"/>
      <c r="AX295" s="92"/>
      <c r="AY295" s="92"/>
      <c r="AZ295" s="93"/>
      <c r="BA295" s="93"/>
      <c r="BB295" s="93"/>
      <c r="BC295" s="93"/>
      <c r="BD295" s="93"/>
      <c r="BE295" s="93"/>
      <c r="BF295" s="93"/>
      <c r="BG295" s="93"/>
      <c r="BH295" s="93"/>
      <c r="BI295" s="93"/>
      <c r="BJ295" s="93"/>
      <c r="BK295" s="93"/>
      <c r="BL295" s="93"/>
      <c r="BM295" s="93"/>
      <c r="BN295" s="93"/>
      <c r="BO295" s="93"/>
      <c r="BP295" s="93"/>
      <c r="BQ295" s="93"/>
      <c r="BR295" s="92"/>
      <c r="BS295" s="92"/>
      <c r="BT295" s="94"/>
      <c r="BU295" s="92"/>
      <c r="BV295" s="92"/>
      <c r="BW295" s="94"/>
      <c r="BX295" s="92"/>
      <c r="BY295" s="92"/>
      <c r="BZ295" s="58"/>
      <c r="CA295" s="85"/>
    </row>
    <row r="296" spans="1:79" ht="15" customHeight="1">
      <c r="A296" s="98"/>
      <c r="B296" s="99"/>
      <c r="C296" s="92"/>
      <c r="D296" s="92"/>
      <c r="E296" s="92"/>
      <c r="F296" s="92"/>
      <c r="G296" s="92"/>
      <c r="H296" s="92"/>
      <c r="AM296" s="99"/>
      <c r="AN296" s="99"/>
      <c r="AO296" s="99"/>
      <c r="AP296" s="99"/>
      <c r="AQ296" s="99"/>
      <c r="AR296" s="99"/>
      <c r="AS296" s="99"/>
      <c r="AT296" s="99"/>
      <c r="AU296" s="99"/>
      <c r="AV296" s="99"/>
      <c r="AW296" s="97"/>
      <c r="AX296" s="99"/>
      <c r="AY296" s="99"/>
      <c r="AZ296" s="99"/>
      <c r="BA296" s="99"/>
      <c r="BB296" s="99"/>
      <c r="BC296" s="99"/>
      <c r="BD296" s="99"/>
      <c r="BE296" s="99"/>
      <c r="BF296" s="99"/>
      <c r="BG296" s="99"/>
      <c r="BH296" s="99"/>
      <c r="BI296" s="99"/>
      <c r="BJ296" s="99"/>
      <c r="BK296" s="99"/>
      <c r="BL296" s="99"/>
      <c r="BM296" s="99"/>
      <c r="BN296" s="99"/>
      <c r="BO296" s="99"/>
      <c r="BP296" s="99"/>
      <c r="BQ296" s="99"/>
      <c r="BR296" s="99"/>
      <c r="BS296" s="99"/>
      <c r="BT296" s="99"/>
      <c r="BU296" s="99"/>
      <c r="BV296" s="99"/>
      <c r="BW296" s="99"/>
      <c r="BX296" s="99"/>
      <c r="BY296" s="99"/>
      <c r="BZ296" s="99"/>
      <c r="CA296" s="100"/>
    </row>
    <row r="297" spans="1:79" customFormat="1" ht="10" customHeight="1">
      <c r="A297" s="122"/>
      <c r="B297" s="123"/>
      <c r="C297" s="124"/>
      <c r="D297" s="124"/>
      <c r="E297" s="124"/>
      <c r="F297" s="124"/>
      <c r="G297" s="124"/>
      <c r="H297" s="124"/>
      <c r="I297" s="124"/>
      <c r="J297" s="124"/>
      <c r="K297" s="124"/>
      <c r="L297" s="124"/>
      <c r="M297" s="125"/>
      <c r="N297" s="566"/>
      <c r="O297" s="567"/>
      <c r="P297" s="568"/>
      <c r="Q297" s="126"/>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8"/>
      <c r="AX297" s="126"/>
      <c r="AY297" s="127"/>
      <c r="AZ297" s="127"/>
      <c r="BA297" s="127"/>
      <c r="BB297" s="127"/>
      <c r="BC297" s="127"/>
      <c r="BD297" s="127"/>
      <c r="BE297" s="127"/>
      <c r="BF297" s="128"/>
      <c r="BG297" s="595" t="s">
        <v>127</v>
      </c>
      <c r="BH297" s="596"/>
      <c r="BI297" s="596"/>
      <c r="BJ297" s="596"/>
      <c r="BK297" s="596"/>
      <c r="BL297" s="596"/>
      <c r="BM297" s="596"/>
      <c r="BN297" s="596"/>
      <c r="BO297" s="596"/>
      <c r="BP297" s="596"/>
      <c r="BQ297" s="596"/>
      <c r="BR297" s="596"/>
      <c r="BS297" s="596"/>
      <c r="BT297" s="596"/>
      <c r="BU297" s="596"/>
      <c r="BV297" s="596"/>
      <c r="BW297" s="596"/>
      <c r="BX297" s="596"/>
      <c r="BY297" s="596"/>
      <c r="BZ297" s="596"/>
      <c r="CA297" s="597"/>
    </row>
    <row r="298" spans="1:79" customFormat="1" ht="10" customHeight="1">
      <c r="A298" s="122"/>
      <c r="B298" s="123"/>
      <c r="C298" s="129"/>
      <c r="D298" s="124"/>
      <c r="E298" s="124"/>
      <c r="F298" s="124"/>
      <c r="G298" s="124"/>
      <c r="H298" s="124"/>
      <c r="I298" s="124"/>
      <c r="J298" s="124"/>
      <c r="K298" s="124"/>
      <c r="L298" s="124"/>
      <c r="M298" s="125"/>
      <c r="N298" s="566"/>
      <c r="O298" s="567"/>
      <c r="P298" s="568"/>
      <c r="Q298" s="130"/>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2"/>
      <c r="AX298" s="130"/>
      <c r="AY298" s="131"/>
      <c r="AZ298" s="131"/>
      <c r="BA298" s="131"/>
      <c r="BB298" s="131"/>
      <c r="BC298" s="131"/>
      <c r="BD298" s="131"/>
      <c r="BE298" s="131"/>
      <c r="BF298" s="132"/>
      <c r="BG298" s="598"/>
      <c r="BH298" s="599"/>
      <c r="BI298" s="599"/>
      <c r="BJ298" s="599"/>
      <c r="BK298" s="599"/>
      <c r="BL298" s="599"/>
      <c r="BM298" s="599"/>
      <c r="BN298" s="599"/>
      <c r="BO298" s="599"/>
      <c r="BP298" s="599"/>
      <c r="BQ298" s="599"/>
      <c r="BR298" s="599"/>
      <c r="BS298" s="599"/>
      <c r="BT298" s="599"/>
      <c r="BU298" s="599"/>
      <c r="BV298" s="599"/>
      <c r="BW298" s="599"/>
      <c r="BX298" s="599"/>
      <c r="BY298" s="599"/>
      <c r="BZ298" s="599"/>
      <c r="CA298" s="600"/>
    </row>
    <row r="299" spans="1:79" customFormat="1" ht="10" customHeight="1">
      <c r="A299" s="122"/>
      <c r="B299" s="123"/>
      <c r="C299" s="124"/>
      <c r="D299" s="124"/>
      <c r="E299" s="124"/>
      <c r="F299" s="124"/>
      <c r="G299" s="124"/>
      <c r="H299" s="124"/>
      <c r="I299" s="124"/>
      <c r="J299" s="124"/>
      <c r="K299" s="124"/>
      <c r="L299" s="124"/>
      <c r="M299" s="125"/>
      <c r="N299" s="566"/>
      <c r="O299" s="567"/>
      <c r="P299" s="568"/>
      <c r="Q299" s="130"/>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2"/>
      <c r="AX299" s="130"/>
      <c r="AY299" s="131"/>
      <c r="AZ299" s="131"/>
      <c r="BA299" s="131"/>
      <c r="BB299" s="131"/>
      <c r="BC299" s="131"/>
      <c r="BD299" s="131"/>
      <c r="BE299" s="131"/>
      <c r="BF299" s="132"/>
      <c r="BG299" s="601"/>
      <c r="BH299" s="602"/>
      <c r="BI299" s="602"/>
      <c r="BJ299" s="602"/>
      <c r="BK299" s="602"/>
      <c r="BL299" s="602"/>
      <c r="BM299" s="602"/>
      <c r="BN299" s="602"/>
      <c r="BO299" s="602"/>
      <c r="BP299" s="602"/>
      <c r="BQ299" s="602"/>
      <c r="BR299" s="602"/>
      <c r="BS299" s="602"/>
      <c r="BT299" s="602"/>
      <c r="BU299" s="602"/>
      <c r="BV299" s="602"/>
      <c r="BW299" s="602"/>
      <c r="BX299" s="602"/>
      <c r="BY299" s="602"/>
      <c r="BZ299" s="602"/>
      <c r="CA299" s="603"/>
    </row>
    <row r="300" spans="1:79" customFormat="1" ht="10" customHeight="1">
      <c r="A300" s="122"/>
      <c r="B300" s="123"/>
      <c r="C300" s="124"/>
      <c r="D300" s="124"/>
      <c r="E300" s="124"/>
      <c r="F300" s="124"/>
      <c r="G300" s="124"/>
      <c r="H300" s="124"/>
      <c r="I300" s="124"/>
      <c r="J300" s="124"/>
      <c r="K300" s="124"/>
      <c r="L300" s="124"/>
      <c r="M300" s="125"/>
      <c r="N300" s="566"/>
      <c r="O300" s="567"/>
      <c r="P300" s="568"/>
      <c r="Q300" s="130"/>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2"/>
      <c r="AX300" s="130"/>
      <c r="AY300" s="131"/>
      <c r="AZ300" s="131"/>
      <c r="BA300" s="131"/>
      <c r="BB300" s="131"/>
      <c r="BC300" s="131"/>
      <c r="BD300" s="131"/>
      <c r="BE300" s="131"/>
      <c r="BF300" s="132"/>
      <c r="BG300" s="569" t="s">
        <v>528</v>
      </c>
      <c r="BH300" s="570"/>
      <c r="BI300" s="570"/>
      <c r="BJ300" s="570"/>
      <c r="BK300" s="570"/>
      <c r="BL300" s="570"/>
      <c r="BM300" s="570"/>
      <c r="BN300" s="570"/>
      <c r="BO300" s="570"/>
      <c r="BP300" s="570"/>
      <c r="BQ300" s="570"/>
      <c r="BR300" s="570"/>
      <c r="BS300" s="570"/>
      <c r="BT300" s="570"/>
      <c r="BU300" s="570"/>
      <c r="BV300" s="570"/>
      <c r="BW300" s="570"/>
      <c r="BX300" s="570"/>
      <c r="BY300" s="570"/>
      <c r="BZ300" s="570"/>
      <c r="CA300" s="571"/>
    </row>
    <row r="301" spans="1:79" customFormat="1" ht="10" customHeight="1">
      <c r="A301" s="122"/>
      <c r="B301" s="123"/>
      <c r="C301" s="124"/>
      <c r="D301" s="124"/>
      <c r="E301" s="124"/>
      <c r="F301" s="124"/>
      <c r="G301" s="124"/>
      <c r="H301" s="124"/>
      <c r="I301" s="124"/>
      <c r="J301" s="124"/>
      <c r="K301" s="124"/>
      <c r="L301" s="124"/>
      <c r="M301" s="125"/>
      <c r="N301" s="566"/>
      <c r="O301" s="567"/>
      <c r="P301" s="568"/>
      <c r="Q301" s="130"/>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2"/>
      <c r="AX301" s="130"/>
      <c r="AY301" s="131"/>
      <c r="AZ301" s="131"/>
      <c r="BA301" s="131"/>
      <c r="BB301" s="131"/>
      <c r="BC301" s="131"/>
      <c r="BD301" s="131"/>
      <c r="BE301" s="131"/>
      <c r="BF301" s="132"/>
      <c r="BG301" s="572"/>
      <c r="BH301" s="573"/>
      <c r="BI301" s="573"/>
      <c r="BJ301" s="573"/>
      <c r="BK301" s="573"/>
      <c r="BL301" s="573"/>
      <c r="BM301" s="573"/>
      <c r="BN301" s="573"/>
      <c r="BO301" s="573"/>
      <c r="BP301" s="573"/>
      <c r="BQ301" s="573"/>
      <c r="BR301" s="573"/>
      <c r="BS301" s="573"/>
      <c r="BT301" s="573"/>
      <c r="BU301" s="573"/>
      <c r="BV301" s="573"/>
      <c r="BW301" s="573"/>
      <c r="BX301" s="573"/>
      <c r="BY301" s="573"/>
      <c r="BZ301" s="573"/>
      <c r="CA301" s="574"/>
    </row>
    <row r="302" spans="1:79" customFormat="1" ht="10" customHeight="1">
      <c r="A302" s="122"/>
      <c r="B302" s="123"/>
      <c r="C302" s="124"/>
      <c r="D302" s="124"/>
      <c r="E302" s="124"/>
      <c r="F302" s="124"/>
      <c r="G302" s="124"/>
      <c r="H302" s="124"/>
      <c r="I302" s="124"/>
      <c r="J302" s="124"/>
      <c r="K302" s="124"/>
      <c r="L302" s="124"/>
      <c r="M302" s="125"/>
      <c r="N302" s="566"/>
      <c r="O302" s="567"/>
      <c r="P302" s="568"/>
      <c r="Q302" s="130"/>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2"/>
      <c r="AX302" s="130"/>
      <c r="AY302" s="131"/>
      <c r="AZ302" s="131"/>
      <c r="BA302" s="131"/>
      <c r="BB302" s="131"/>
      <c r="BC302" s="131"/>
      <c r="BD302" s="131"/>
      <c r="BE302" s="131"/>
      <c r="BF302" s="132"/>
      <c r="BG302" s="572"/>
      <c r="BH302" s="573"/>
      <c r="BI302" s="573"/>
      <c r="BJ302" s="573"/>
      <c r="BK302" s="573"/>
      <c r="BL302" s="573"/>
      <c r="BM302" s="573"/>
      <c r="BN302" s="573"/>
      <c r="BO302" s="573"/>
      <c r="BP302" s="573"/>
      <c r="BQ302" s="573"/>
      <c r="BR302" s="573"/>
      <c r="BS302" s="573"/>
      <c r="BT302" s="573"/>
      <c r="BU302" s="573"/>
      <c r="BV302" s="573"/>
      <c r="BW302" s="573"/>
      <c r="BX302" s="573"/>
      <c r="BY302" s="573"/>
      <c r="BZ302" s="573"/>
      <c r="CA302" s="574"/>
    </row>
    <row r="303" spans="1:79" customFormat="1" ht="10" customHeight="1">
      <c r="A303" s="122"/>
      <c r="B303" s="123"/>
      <c r="C303" s="124"/>
      <c r="D303" s="124"/>
      <c r="E303" s="124"/>
      <c r="F303" s="124"/>
      <c r="G303" s="124"/>
      <c r="H303" s="124"/>
      <c r="I303" s="124"/>
      <c r="J303" s="124"/>
      <c r="K303" s="124"/>
      <c r="L303" s="124"/>
      <c r="M303" s="125"/>
      <c r="N303" s="566"/>
      <c r="O303" s="567"/>
      <c r="P303" s="568"/>
      <c r="Q303" s="130"/>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2"/>
      <c r="AX303" s="130"/>
      <c r="AY303" s="131"/>
      <c r="AZ303" s="131"/>
      <c r="BA303" s="131"/>
      <c r="BB303" s="131"/>
      <c r="BC303" s="131"/>
      <c r="BD303" s="131"/>
      <c r="BE303" s="131"/>
      <c r="BF303" s="132"/>
      <c r="BG303" s="572"/>
      <c r="BH303" s="573"/>
      <c r="BI303" s="573"/>
      <c r="BJ303" s="573"/>
      <c r="BK303" s="573"/>
      <c r="BL303" s="573"/>
      <c r="BM303" s="573"/>
      <c r="BN303" s="573"/>
      <c r="BO303" s="573"/>
      <c r="BP303" s="573"/>
      <c r="BQ303" s="573"/>
      <c r="BR303" s="573"/>
      <c r="BS303" s="573"/>
      <c r="BT303" s="573"/>
      <c r="BU303" s="573"/>
      <c r="BV303" s="573"/>
      <c r="BW303" s="573"/>
      <c r="BX303" s="573"/>
      <c r="BY303" s="573"/>
      <c r="BZ303" s="573"/>
      <c r="CA303" s="574"/>
    </row>
    <row r="304" spans="1:79" customFormat="1" ht="10" customHeight="1">
      <c r="A304" s="122"/>
      <c r="B304" s="123"/>
      <c r="C304" s="124"/>
      <c r="D304" s="124"/>
      <c r="E304" s="124"/>
      <c r="F304" s="124"/>
      <c r="G304" s="124"/>
      <c r="H304" s="124"/>
      <c r="I304" s="124"/>
      <c r="J304" s="124"/>
      <c r="K304" s="124"/>
      <c r="L304" s="124"/>
      <c r="M304" s="125"/>
      <c r="N304" s="566"/>
      <c r="O304" s="567"/>
      <c r="P304" s="568"/>
      <c r="Q304" s="130"/>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2"/>
      <c r="AX304" s="130"/>
      <c r="AY304" s="131"/>
      <c r="AZ304" s="131"/>
      <c r="BA304" s="131"/>
      <c r="BB304" s="131"/>
      <c r="BC304" s="131"/>
      <c r="BD304" s="131"/>
      <c r="BE304" s="131"/>
      <c r="BF304" s="132"/>
      <c r="BG304" s="575"/>
      <c r="BH304" s="576"/>
      <c r="BI304" s="576"/>
      <c r="BJ304" s="576"/>
      <c r="BK304" s="576"/>
      <c r="BL304" s="576"/>
      <c r="BM304" s="576"/>
      <c r="BN304" s="576"/>
      <c r="BO304" s="576"/>
      <c r="BP304" s="576"/>
      <c r="BQ304" s="576"/>
      <c r="BR304" s="576"/>
      <c r="BS304" s="576"/>
      <c r="BT304" s="576"/>
      <c r="BU304" s="576"/>
      <c r="BV304" s="576"/>
      <c r="BW304" s="576"/>
      <c r="BX304" s="576"/>
      <c r="BY304" s="576"/>
      <c r="BZ304" s="576"/>
      <c r="CA304" s="577"/>
    </row>
    <row r="305" spans="1:79" customFormat="1" ht="10" customHeight="1">
      <c r="A305" s="133"/>
      <c r="B305" s="134"/>
      <c r="C305" s="124"/>
      <c r="D305" s="135"/>
      <c r="E305" s="135"/>
      <c r="F305" s="135"/>
      <c r="G305" s="135"/>
      <c r="H305" s="135"/>
      <c r="I305" s="135"/>
      <c r="J305" s="135"/>
      <c r="K305" s="135"/>
      <c r="L305" s="135"/>
      <c r="M305" s="136"/>
      <c r="N305" s="616"/>
      <c r="O305" s="617"/>
      <c r="P305" s="618"/>
      <c r="Q305" s="130"/>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2"/>
      <c r="AX305" s="130"/>
      <c r="AY305" s="131"/>
      <c r="AZ305" s="131"/>
      <c r="BA305" s="131"/>
      <c r="BB305" s="131"/>
      <c r="BC305" s="131"/>
      <c r="BD305" s="131"/>
      <c r="BE305" s="131"/>
      <c r="BF305" s="132"/>
      <c r="BG305" s="137" t="s">
        <v>524</v>
      </c>
      <c r="BH305" s="138"/>
      <c r="BI305" s="138"/>
      <c r="BJ305" s="138"/>
      <c r="BK305" s="138"/>
      <c r="BL305" s="138"/>
      <c r="BM305" s="138"/>
      <c r="BN305" s="138"/>
      <c r="BO305" s="138"/>
      <c r="BP305" s="138"/>
      <c r="BQ305" s="138"/>
      <c r="BR305" s="138"/>
      <c r="BS305" s="138"/>
      <c r="BT305" s="138"/>
      <c r="BU305" s="138"/>
      <c r="BV305" s="138"/>
      <c r="BW305" s="138"/>
      <c r="BX305" s="138"/>
      <c r="BY305" s="138"/>
      <c r="BZ305" s="138"/>
      <c r="CA305" s="139"/>
    </row>
    <row r="306" spans="1:79" customFormat="1" ht="10" customHeight="1">
      <c r="A306" s="133">
        <v>0</v>
      </c>
      <c r="B306" s="134" t="s">
        <v>128</v>
      </c>
      <c r="C306" s="124"/>
      <c r="D306" s="135"/>
      <c r="E306" s="135"/>
      <c r="F306" s="135"/>
      <c r="G306" s="135"/>
      <c r="H306" s="135"/>
      <c r="I306" s="135"/>
      <c r="J306" s="135"/>
      <c r="K306" s="135"/>
      <c r="L306" s="135"/>
      <c r="M306" s="136"/>
      <c r="N306" s="616">
        <v>45316</v>
      </c>
      <c r="O306" s="617"/>
      <c r="P306" s="618"/>
      <c r="Q306" s="130"/>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2"/>
      <c r="AX306" s="130"/>
      <c r="AY306" s="131"/>
      <c r="AZ306" s="131"/>
      <c r="BA306" s="131"/>
      <c r="BB306" s="131"/>
      <c r="BC306" s="131"/>
      <c r="BD306" s="131"/>
      <c r="BE306" s="131"/>
      <c r="BF306" s="132"/>
      <c r="BG306" s="140"/>
      <c r="BH306" s="141"/>
      <c r="BI306" s="141"/>
      <c r="BJ306" s="141"/>
      <c r="BK306" s="141"/>
      <c r="BL306" s="141"/>
      <c r="BM306" s="141"/>
      <c r="BN306" s="141"/>
      <c r="BO306" s="141"/>
      <c r="BP306" s="141"/>
      <c r="BQ306" s="141"/>
      <c r="BR306" s="141"/>
      <c r="BS306" s="141"/>
      <c r="BT306" s="141"/>
      <c r="BU306" s="141"/>
      <c r="BV306" s="141"/>
      <c r="BW306" s="141"/>
      <c r="BX306" s="141"/>
      <c r="BY306" s="141"/>
      <c r="BZ306" s="141"/>
      <c r="CA306" s="142"/>
    </row>
    <row r="307" spans="1:79" customFormat="1" ht="10" customHeight="1">
      <c r="A307" s="122" t="s">
        <v>129</v>
      </c>
      <c r="B307" s="123" t="s">
        <v>5</v>
      </c>
      <c r="C307" s="124"/>
      <c r="D307" s="124"/>
      <c r="E307" s="124"/>
      <c r="F307" s="124"/>
      <c r="G307" s="124"/>
      <c r="H307" s="124"/>
      <c r="I307" s="124"/>
      <c r="J307" s="124"/>
      <c r="K307" s="124"/>
      <c r="L307" s="124"/>
      <c r="M307" s="125"/>
      <c r="N307" s="566" t="s">
        <v>126</v>
      </c>
      <c r="O307" s="567"/>
      <c r="P307" s="568"/>
      <c r="Q307" s="130"/>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2"/>
      <c r="AX307" s="130"/>
      <c r="AY307" s="131"/>
      <c r="AZ307" s="131"/>
      <c r="BA307" s="131"/>
      <c r="BB307" s="131"/>
      <c r="BC307" s="131"/>
      <c r="BD307" s="131"/>
      <c r="BE307" s="131"/>
      <c r="BF307" s="132"/>
      <c r="BG307" s="578" t="s">
        <v>130</v>
      </c>
      <c r="BH307" s="579"/>
      <c r="BI307" s="579"/>
      <c r="BJ307" s="579"/>
      <c r="BK307" s="579"/>
      <c r="BL307" s="579"/>
      <c r="BM307" s="579"/>
      <c r="BN307" s="579"/>
      <c r="BO307" s="579"/>
      <c r="BP307" s="579"/>
      <c r="BQ307" s="580"/>
      <c r="BR307" s="584" t="s">
        <v>131</v>
      </c>
      <c r="BS307" s="579"/>
      <c r="BT307" s="579"/>
      <c r="BU307" s="579"/>
      <c r="BV307" s="580"/>
      <c r="BW307" s="586" t="s">
        <v>530</v>
      </c>
      <c r="BX307" s="587"/>
      <c r="BY307" s="587"/>
      <c r="BZ307" s="587"/>
      <c r="CA307" s="588"/>
    </row>
    <row r="308" spans="1:79" customFormat="1" ht="10" customHeight="1">
      <c r="A308" s="592" t="s">
        <v>132</v>
      </c>
      <c r="B308" s="593"/>
      <c r="C308" s="593"/>
      <c r="D308" s="593"/>
      <c r="E308" s="593"/>
      <c r="F308" s="593"/>
      <c r="G308" s="593"/>
      <c r="H308" s="593"/>
      <c r="I308" s="593"/>
      <c r="J308" s="593"/>
      <c r="K308" s="593"/>
      <c r="L308" s="593"/>
      <c r="M308" s="593"/>
      <c r="N308" s="593"/>
      <c r="O308" s="593"/>
      <c r="P308" s="594"/>
      <c r="Q308" s="143"/>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4"/>
      <c r="AN308" s="144"/>
      <c r="AO308" s="144"/>
      <c r="AP308" s="144"/>
      <c r="AQ308" s="144"/>
      <c r="AR308" s="144"/>
      <c r="AS308" s="144"/>
      <c r="AT308" s="144"/>
      <c r="AU308" s="144"/>
      <c r="AV308" s="144"/>
      <c r="AW308" s="145"/>
      <c r="AX308" s="143"/>
      <c r="AY308" s="144"/>
      <c r="AZ308" s="144"/>
      <c r="BA308" s="144"/>
      <c r="BB308" s="144"/>
      <c r="BC308" s="144"/>
      <c r="BD308" s="144"/>
      <c r="BE308" s="144"/>
      <c r="BF308" s="145"/>
      <c r="BG308" s="581"/>
      <c r="BH308" s="582"/>
      <c r="BI308" s="582"/>
      <c r="BJ308" s="582"/>
      <c r="BK308" s="582"/>
      <c r="BL308" s="582"/>
      <c r="BM308" s="582"/>
      <c r="BN308" s="582"/>
      <c r="BO308" s="582"/>
      <c r="BP308" s="582"/>
      <c r="BQ308" s="583"/>
      <c r="BR308" s="585"/>
      <c r="BS308" s="582"/>
      <c r="BT308" s="582"/>
      <c r="BU308" s="582"/>
      <c r="BV308" s="583"/>
      <c r="BW308" s="589"/>
      <c r="BX308" s="590"/>
      <c r="BY308" s="590"/>
      <c r="BZ308" s="590"/>
      <c r="CA308" s="591"/>
    </row>
  </sheetData>
  <mergeCells count="3204">
    <mergeCell ref="AG243:AI243"/>
    <mergeCell ref="AG244:AI244"/>
    <mergeCell ref="AG245:AI245"/>
    <mergeCell ref="AG246:AI246"/>
    <mergeCell ref="AG247:AI247"/>
    <mergeCell ref="AG248:AI248"/>
    <mergeCell ref="AG249:AI249"/>
    <mergeCell ref="AG250:AI250"/>
    <mergeCell ref="AG251:AI251"/>
    <mergeCell ref="AG252:AI252"/>
    <mergeCell ref="AG253:AI253"/>
    <mergeCell ref="AG254:AI254"/>
    <mergeCell ref="AG255:AI255"/>
    <mergeCell ref="AE243:AF243"/>
    <mergeCell ref="AE244:AF244"/>
    <mergeCell ref="AE245:AF245"/>
    <mergeCell ref="AE246:AF246"/>
    <mergeCell ref="AE247:AF247"/>
    <mergeCell ref="AE248:AF248"/>
    <mergeCell ref="AE249:AF249"/>
    <mergeCell ref="AE250:AF250"/>
    <mergeCell ref="AE251:AF251"/>
    <mergeCell ref="AE252:AF252"/>
    <mergeCell ref="AE253:AF253"/>
    <mergeCell ref="AE254:AF254"/>
    <mergeCell ref="AE255:AF255"/>
    <mergeCell ref="AG224:AI224"/>
    <mergeCell ref="AG225:AI225"/>
    <mergeCell ref="AG226:AI226"/>
    <mergeCell ref="AG227:AI227"/>
    <mergeCell ref="AG228:AI228"/>
    <mergeCell ref="AG229:AI229"/>
    <mergeCell ref="AG230:AI230"/>
    <mergeCell ref="AG231:AI231"/>
    <mergeCell ref="AG232:AI232"/>
    <mergeCell ref="AG233:AI233"/>
    <mergeCell ref="AG234:AI234"/>
    <mergeCell ref="AG235:AI235"/>
    <mergeCell ref="AG236:AI236"/>
    <mergeCell ref="AG237:AI237"/>
    <mergeCell ref="AG238:AI238"/>
    <mergeCell ref="AG239:AI239"/>
    <mergeCell ref="AG240:AI240"/>
    <mergeCell ref="AG241:AI241"/>
    <mergeCell ref="AG242:AI242"/>
    <mergeCell ref="M243:AD243"/>
    <mergeCell ref="M244:AD244"/>
    <mergeCell ref="M245:AD245"/>
    <mergeCell ref="M246:AD246"/>
    <mergeCell ref="M247:AD247"/>
    <mergeCell ref="M248:AD248"/>
    <mergeCell ref="M249:AD249"/>
    <mergeCell ref="M250:AD250"/>
    <mergeCell ref="M251:AD251"/>
    <mergeCell ref="M252:AD252"/>
    <mergeCell ref="M253:AD253"/>
    <mergeCell ref="M254:AD254"/>
    <mergeCell ref="M255:AD255"/>
    <mergeCell ref="AE224:AF224"/>
    <mergeCell ref="AE225:AF225"/>
    <mergeCell ref="AE226:AF226"/>
    <mergeCell ref="AE227:AF227"/>
    <mergeCell ref="AE228:AF228"/>
    <mergeCell ref="AE229:AF229"/>
    <mergeCell ref="AE230:AF230"/>
    <mergeCell ref="AE231:AF231"/>
    <mergeCell ref="AE232:AF232"/>
    <mergeCell ref="AE233:AF233"/>
    <mergeCell ref="AE234:AF234"/>
    <mergeCell ref="AE235:AF235"/>
    <mergeCell ref="AE236:AF236"/>
    <mergeCell ref="AE237:AF237"/>
    <mergeCell ref="AE238:AF238"/>
    <mergeCell ref="AE239:AF239"/>
    <mergeCell ref="AE240:AF240"/>
    <mergeCell ref="I254:L254"/>
    <mergeCell ref="I255:L255"/>
    <mergeCell ref="M224:AD224"/>
    <mergeCell ref="M225:AD225"/>
    <mergeCell ref="M226:AD226"/>
    <mergeCell ref="M227:AD227"/>
    <mergeCell ref="M228:AD228"/>
    <mergeCell ref="M229:AD229"/>
    <mergeCell ref="M230:AD230"/>
    <mergeCell ref="M231:AD231"/>
    <mergeCell ref="M232:AD232"/>
    <mergeCell ref="M233:AD233"/>
    <mergeCell ref="M234:AD234"/>
    <mergeCell ref="M235:AD235"/>
    <mergeCell ref="M236:AD236"/>
    <mergeCell ref="M237:AD237"/>
    <mergeCell ref="M238:AD238"/>
    <mergeCell ref="M239:AD239"/>
    <mergeCell ref="M240:AD240"/>
    <mergeCell ref="I228:L228"/>
    <mergeCell ref="I229:L229"/>
    <mergeCell ref="I230:L230"/>
    <mergeCell ref="I231:L231"/>
    <mergeCell ref="I232:L232"/>
    <mergeCell ref="I233:L233"/>
    <mergeCell ref="I234:L234"/>
    <mergeCell ref="I235:L235"/>
    <mergeCell ref="I236:L236"/>
    <mergeCell ref="I237:L237"/>
    <mergeCell ref="I238:L238"/>
    <mergeCell ref="I239:L239"/>
    <mergeCell ref="I240:L240"/>
    <mergeCell ref="AE241:AF241"/>
    <mergeCell ref="AE242:AF242"/>
    <mergeCell ref="I243:L243"/>
    <mergeCell ref="I244:L244"/>
    <mergeCell ref="M241:AD241"/>
    <mergeCell ref="M242:AD242"/>
    <mergeCell ref="E243:H243"/>
    <mergeCell ref="E244:H244"/>
    <mergeCell ref="E245:H245"/>
    <mergeCell ref="E246:H246"/>
    <mergeCell ref="E247:H247"/>
    <mergeCell ref="E248:H248"/>
    <mergeCell ref="E249:H249"/>
    <mergeCell ref="E250:H250"/>
    <mergeCell ref="E251:H251"/>
    <mergeCell ref="E252:H252"/>
    <mergeCell ref="E253:H253"/>
    <mergeCell ref="C244:D244"/>
    <mergeCell ref="C245:D245"/>
    <mergeCell ref="C246:D246"/>
    <mergeCell ref="C247:D247"/>
    <mergeCell ref="C248:D248"/>
    <mergeCell ref="C249:D249"/>
    <mergeCell ref="C250:D250"/>
    <mergeCell ref="C251:D251"/>
    <mergeCell ref="C252:D252"/>
    <mergeCell ref="C253:D253"/>
    <mergeCell ref="I245:L245"/>
    <mergeCell ref="I246:L246"/>
    <mergeCell ref="I247:L247"/>
    <mergeCell ref="I248:L248"/>
    <mergeCell ref="I249:L249"/>
    <mergeCell ref="I250:L250"/>
    <mergeCell ref="I251:L251"/>
    <mergeCell ref="I252:L252"/>
    <mergeCell ref="I253:L253"/>
    <mergeCell ref="C254:D254"/>
    <mergeCell ref="C243:D243"/>
    <mergeCell ref="C222:D222"/>
    <mergeCell ref="E222:H222"/>
    <mergeCell ref="I222:L222"/>
    <mergeCell ref="C255:D255"/>
    <mergeCell ref="C256:D256"/>
    <mergeCell ref="E224:H224"/>
    <mergeCell ref="E225:H225"/>
    <mergeCell ref="E226:H226"/>
    <mergeCell ref="E227:H227"/>
    <mergeCell ref="E228:H228"/>
    <mergeCell ref="E229:H229"/>
    <mergeCell ref="E230:H230"/>
    <mergeCell ref="E231:H231"/>
    <mergeCell ref="E232:H232"/>
    <mergeCell ref="E233:H233"/>
    <mergeCell ref="E234:H234"/>
    <mergeCell ref="E235:H235"/>
    <mergeCell ref="E236:H236"/>
    <mergeCell ref="E237:H237"/>
    <mergeCell ref="E238:H238"/>
    <mergeCell ref="C239:D239"/>
    <mergeCell ref="C240:D240"/>
    <mergeCell ref="C241:D241"/>
    <mergeCell ref="C242:D242"/>
    <mergeCell ref="E254:H254"/>
    <mergeCell ref="E255:H255"/>
    <mergeCell ref="I224:L224"/>
    <mergeCell ref="I225:L225"/>
    <mergeCell ref="I226:L226"/>
    <mergeCell ref="I227:L227"/>
    <mergeCell ref="M222:AD222"/>
    <mergeCell ref="AE222:AF222"/>
    <mergeCell ref="AG222:AI222"/>
    <mergeCell ref="AJ222:AL222"/>
    <mergeCell ref="C223:D223"/>
    <mergeCell ref="E223:H223"/>
    <mergeCell ref="I223:L223"/>
    <mergeCell ref="M223:AD223"/>
    <mergeCell ref="AE223:AF223"/>
    <mergeCell ref="AG223:AI223"/>
    <mergeCell ref="AJ223:AL223"/>
    <mergeCell ref="C224:D224"/>
    <mergeCell ref="C225:D225"/>
    <mergeCell ref="C226:D226"/>
    <mergeCell ref="E241:H241"/>
    <mergeCell ref="E242:H242"/>
    <mergeCell ref="C227:D227"/>
    <mergeCell ref="C228:D228"/>
    <mergeCell ref="C229:D229"/>
    <mergeCell ref="C230:D230"/>
    <mergeCell ref="C231:D231"/>
    <mergeCell ref="C232:D232"/>
    <mergeCell ref="C233:D233"/>
    <mergeCell ref="C234:D234"/>
    <mergeCell ref="C235:D235"/>
    <mergeCell ref="C236:D236"/>
    <mergeCell ref="C237:D237"/>
    <mergeCell ref="C238:D238"/>
    <mergeCell ref="I241:L241"/>
    <mergeCell ref="I242:L242"/>
    <mergeCell ref="E239:H239"/>
    <mergeCell ref="E240:H240"/>
    <mergeCell ref="BR199:BS199"/>
    <mergeCell ref="BT199:BV199"/>
    <mergeCell ref="BW199:BY199"/>
    <mergeCell ref="AR195:AU195"/>
    <mergeCell ref="AR196:AU196"/>
    <mergeCell ref="AR197:AU197"/>
    <mergeCell ref="AR198:AU198"/>
    <mergeCell ref="AV195:AY195"/>
    <mergeCell ref="AZ195:BQ195"/>
    <mergeCell ref="BR195:BS195"/>
    <mergeCell ref="BT195:BV195"/>
    <mergeCell ref="BW195:BY195"/>
    <mergeCell ref="AV196:AY196"/>
    <mergeCell ref="AZ196:BQ196"/>
    <mergeCell ref="BR196:BS196"/>
    <mergeCell ref="BT196:BV196"/>
    <mergeCell ref="BW196:BY196"/>
    <mergeCell ref="AV197:AY197"/>
    <mergeCell ref="AZ197:BQ197"/>
    <mergeCell ref="BR197:BS197"/>
    <mergeCell ref="BT197:BV197"/>
    <mergeCell ref="BW197:BY197"/>
    <mergeCell ref="AV198:AY198"/>
    <mergeCell ref="AZ198:BQ198"/>
    <mergeCell ref="BR198:BS198"/>
    <mergeCell ref="BT198:BV198"/>
    <mergeCell ref="BW198:BY198"/>
    <mergeCell ref="C190:D190"/>
    <mergeCell ref="E190:H190"/>
    <mergeCell ref="I190:L190"/>
    <mergeCell ref="M190:AD190"/>
    <mergeCell ref="AE190:AF190"/>
    <mergeCell ref="AG190:AI190"/>
    <mergeCell ref="AJ190:AL190"/>
    <mergeCell ref="AP190:AQ190"/>
    <mergeCell ref="AR190:AU190"/>
    <mergeCell ref="AV190:AY190"/>
    <mergeCell ref="AZ190:BQ190"/>
    <mergeCell ref="BR190:BS190"/>
    <mergeCell ref="BT190:BV190"/>
    <mergeCell ref="BW190:BY190"/>
    <mergeCell ref="AP195:AQ195"/>
    <mergeCell ref="AP196:AQ196"/>
    <mergeCell ref="AP197:AQ197"/>
    <mergeCell ref="C196:D196"/>
    <mergeCell ref="E196:H196"/>
    <mergeCell ref="I196:L196"/>
    <mergeCell ref="M196:AD196"/>
    <mergeCell ref="AE196:AF196"/>
    <mergeCell ref="AG196:AI196"/>
    <mergeCell ref="AJ196:AL196"/>
    <mergeCell ref="C194:D194"/>
    <mergeCell ref="E194:H194"/>
    <mergeCell ref="I194:L194"/>
    <mergeCell ref="M194:AD194"/>
    <mergeCell ref="AE194:AF194"/>
    <mergeCell ref="AG194:AI194"/>
    <mergeCell ref="AJ194:AL194"/>
    <mergeCell ref="AP194:AQ194"/>
    <mergeCell ref="AP4:AQ4"/>
    <mergeCell ref="AR4:AU4"/>
    <mergeCell ref="AV4:AY4"/>
    <mergeCell ref="AZ4:BQ4"/>
    <mergeCell ref="BR4:BS4"/>
    <mergeCell ref="BT4:BV4"/>
    <mergeCell ref="BW4:BY4"/>
    <mergeCell ref="C105:D105"/>
    <mergeCell ref="E105:H105"/>
    <mergeCell ref="I105:L105"/>
    <mergeCell ref="M105:AD105"/>
    <mergeCell ref="AE105:AF105"/>
    <mergeCell ref="AG105:AI105"/>
    <mergeCell ref="AJ105:AL105"/>
    <mergeCell ref="AP105:AQ105"/>
    <mergeCell ref="AR105:AU105"/>
    <mergeCell ref="AV105:AY105"/>
    <mergeCell ref="AZ105:BQ105"/>
    <mergeCell ref="BR105:BS105"/>
    <mergeCell ref="BT105:BV105"/>
    <mergeCell ref="BW105:BY105"/>
    <mergeCell ref="E28:AL28"/>
    <mergeCell ref="E16:AL16"/>
    <mergeCell ref="E58:AL58"/>
    <mergeCell ref="C27:H27"/>
    <mergeCell ref="I27:AL27"/>
    <mergeCell ref="C52:H52"/>
    <mergeCell ref="I52:AL52"/>
    <mergeCell ref="C57:H57"/>
    <mergeCell ref="I57:AL57"/>
    <mergeCell ref="AV80:AY80"/>
    <mergeCell ref="AZ80:BQ80"/>
    <mergeCell ref="N300:P300"/>
    <mergeCell ref="BG300:CA304"/>
    <mergeCell ref="N301:P301"/>
    <mergeCell ref="N302:P302"/>
    <mergeCell ref="N303:P303"/>
    <mergeCell ref="N304:P304"/>
    <mergeCell ref="N305:P305"/>
    <mergeCell ref="N306:P306"/>
    <mergeCell ref="N307:P307"/>
    <mergeCell ref="BG307:BQ308"/>
    <mergeCell ref="BR307:BV308"/>
    <mergeCell ref="BW307:CA308"/>
    <mergeCell ref="A308:P308"/>
    <mergeCell ref="AP168:AQ168"/>
    <mergeCell ref="AR168:AU168"/>
    <mergeCell ref="AV168:AY168"/>
    <mergeCell ref="AZ168:BQ168"/>
    <mergeCell ref="BR168:BS168"/>
    <mergeCell ref="BT168:BV168"/>
    <mergeCell ref="BW168:BY168"/>
    <mergeCell ref="C290:D290"/>
    <mergeCell ref="E290:H290"/>
    <mergeCell ref="I290:L290"/>
    <mergeCell ref="M290:AD290"/>
    <mergeCell ref="AP294:AQ294"/>
    <mergeCell ref="AR294:AU294"/>
    <mergeCell ref="AV294:AY294"/>
    <mergeCell ref="AZ294:BQ294"/>
    <mergeCell ref="BR294:BS294"/>
    <mergeCell ref="BT294:BV294"/>
    <mergeCell ref="BW294:BY294"/>
    <mergeCell ref="AP291:AQ291"/>
    <mergeCell ref="AR291:AU291"/>
    <mergeCell ref="AV291:AY291"/>
    <mergeCell ref="AZ291:BQ291"/>
    <mergeCell ref="BR291:BS291"/>
    <mergeCell ref="BT291:BV291"/>
    <mergeCell ref="BW291:BY291"/>
    <mergeCell ref="C294:D294"/>
    <mergeCell ref="E294:H294"/>
    <mergeCell ref="I294:L294"/>
    <mergeCell ref="M294:AD294"/>
    <mergeCell ref="AE294:AF294"/>
    <mergeCell ref="AG294:AI294"/>
    <mergeCell ref="AJ294:AL294"/>
    <mergeCell ref="C293:D293"/>
    <mergeCell ref="E293:H293"/>
    <mergeCell ref="I293:L293"/>
    <mergeCell ref="M293:AD293"/>
    <mergeCell ref="AE293:AF293"/>
    <mergeCell ref="AG293:AI293"/>
    <mergeCell ref="AJ293:AL293"/>
    <mergeCell ref="N297:P297"/>
    <mergeCell ref="BG297:CA299"/>
    <mergeCell ref="N298:P298"/>
    <mergeCell ref="N299:P299"/>
    <mergeCell ref="C287:D287"/>
    <mergeCell ref="E287:H287"/>
    <mergeCell ref="I287:L287"/>
    <mergeCell ref="M287:AD287"/>
    <mergeCell ref="AE287:AF287"/>
    <mergeCell ref="AG287:AI287"/>
    <mergeCell ref="AJ287:AL287"/>
    <mergeCell ref="AP292:AQ292"/>
    <mergeCell ref="AR292:AU292"/>
    <mergeCell ref="AV292:AY292"/>
    <mergeCell ref="AZ292:BQ292"/>
    <mergeCell ref="BR292:BS292"/>
    <mergeCell ref="BT292:BV292"/>
    <mergeCell ref="BW292:BY292"/>
    <mergeCell ref="C288:D288"/>
    <mergeCell ref="E288:H288"/>
    <mergeCell ref="I288:L288"/>
    <mergeCell ref="M288:AD288"/>
    <mergeCell ref="AE288:AF288"/>
    <mergeCell ref="AG288:AI288"/>
    <mergeCell ref="AJ288:AL288"/>
    <mergeCell ref="AP293:AQ293"/>
    <mergeCell ref="AR293:AU293"/>
    <mergeCell ref="AV293:AY293"/>
    <mergeCell ref="AZ293:BQ293"/>
    <mergeCell ref="BR293:BS293"/>
    <mergeCell ref="BT293:BV293"/>
    <mergeCell ref="BW293:BY293"/>
    <mergeCell ref="AP290:AQ290"/>
    <mergeCell ref="AR290:AU290"/>
    <mergeCell ref="AV290:AY290"/>
    <mergeCell ref="AZ290:BQ290"/>
    <mergeCell ref="BR290:BS290"/>
    <mergeCell ref="BT290:BV290"/>
    <mergeCell ref="BW290:BY290"/>
    <mergeCell ref="C286:D286"/>
    <mergeCell ref="E286:H286"/>
    <mergeCell ref="I286:L286"/>
    <mergeCell ref="M286:AD286"/>
    <mergeCell ref="AE286:AF286"/>
    <mergeCell ref="AG286:AI286"/>
    <mergeCell ref="AJ286:AL286"/>
    <mergeCell ref="AP289:AQ289"/>
    <mergeCell ref="AR289:AU289"/>
    <mergeCell ref="AV289:AY289"/>
    <mergeCell ref="AZ289:BQ289"/>
    <mergeCell ref="BR289:BS289"/>
    <mergeCell ref="BT289:BV289"/>
    <mergeCell ref="BW289:BY289"/>
    <mergeCell ref="AE290:AF290"/>
    <mergeCell ref="AG290:AI290"/>
    <mergeCell ref="AJ290:AL290"/>
    <mergeCell ref="C289:D289"/>
    <mergeCell ref="E289:H289"/>
    <mergeCell ref="I289:L289"/>
    <mergeCell ref="M289:AD289"/>
    <mergeCell ref="AE289:AF289"/>
    <mergeCell ref="AG289:AI289"/>
    <mergeCell ref="AJ289:AL289"/>
    <mergeCell ref="AP288:AQ288"/>
    <mergeCell ref="AR288:AU288"/>
    <mergeCell ref="AV288:AY288"/>
    <mergeCell ref="AZ288:BQ288"/>
    <mergeCell ref="BR288:BS288"/>
    <mergeCell ref="BT288:BV288"/>
    <mergeCell ref="BW288:BY288"/>
    <mergeCell ref="C284:D284"/>
    <mergeCell ref="E284:H284"/>
    <mergeCell ref="I284:L284"/>
    <mergeCell ref="M284:AD284"/>
    <mergeCell ref="AE284:AF284"/>
    <mergeCell ref="AG284:AI284"/>
    <mergeCell ref="AJ284:AL284"/>
    <mergeCell ref="AP287:AQ287"/>
    <mergeCell ref="AR287:AU287"/>
    <mergeCell ref="AV287:AY287"/>
    <mergeCell ref="AZ287:BQ287"/>
    <mergeCell ref="BR287:BS287"/>
    <mergeCell ref="BT287:BV287"/>
    <mergeCell ref="BW287:BY287"/>
    <mergeCell ref="C285:D285"/>
    <mergeCell ref="E285:H285"/>
    <mergeCell ref="I285:L285"/>
    <mergeCell ref="M285:AD285"/>
    <mergeCell ref="AE285:AF285"/>
    <mergeCell ref="AG285:AI285"/>
    <mergeCell ref="AJ285:AL285"/>
    <mergeCell ref="AP286:AQ286"/>
    <mergeCell ref="AR286:AU286"/>
    <mergeCell ref="AV286:AY286"/>
    <mergeCell ref="AZ286:BQ286"/>
    <mergeCell ref="BR286:BS286"/>
    <mergeCell ref="BT286:BV286"/>
    <mergeCell ref="BW286:BY286"/>
    <mergeCell ref="C282:D282"/>
    <mergeCell ref="E282:H282"/>
    <mergeCell ref="I282:L282"/>
    <mergeCell ref="M282:AD282"/>
    <mergeCell ref="AE282:AF282"/>
    <mergeCell ref="AG282:AI282"/>
    <mergeCell ref="AJ282:AL282"/>
    <mergeCell ref="AP285:AQ285"/>
    <mergeCell ref="AR285:AU285"/>
    <mergeCell ref="AV285:AY285"/>
    <mergeCell ref="AZ285:BQ285"/>
    <mergeCell ref="BR285:BS285"/>
    <mergeCell ref="BT285:BV285"/>
    <mergeCell ref="BW285:BY285"/>
    <mergeCell ref="C283:D283"/>
    <mergeCell ref="E283:H283"/>
    <mergeCell ref="I283:L283"/>
    <mergeCell ref="M283:AD283"/>
    <mergeCell ref="AE283:AF283"/>
    <mergeCell ref="AG283:AI283"/>
    <mergeCell ref="AJ283:AL283"/>
    <mergeCell ref="AP284:AQ284"/>
    <mergeCell ref="AR284:AU284"/>
    <mergeCell ref="AV284:AY284"/>
    <mergeCell ref="AZ284:BQ284"/>
    <mergeCell ref="BR284:BS284"/>
    <mergeCell ref="BT284:BV284"/>
    <mergeCell ref="BW284:BY284"/>
    <mergeCell ref="AP283:AQ283"/>
    <mergeCell ref="AR283:AU283"/>
    <mergeCell ref="AV283:AY283"/>
    <mergeCell ref="AZ283:BQ283"/>
    <mergeCell ref="BR283:BS283"/>
    <mergeCell ref="BT283:BV283"/>
    <mergeCell ref="BW283:BY283"/>
    <mergeCell ref="C281:D281"/>
    <mergeCell ref="E281:H281"/>
    <mergeCell ref="I281:L281"/>
    <mergeCell ref="M281:AD281"/>
    <mergeCell ref="AE281:AF281"/>
    <mergeCell ref="AG281:AI281"/>
    <mergeCell ref="AJ281:AL281"/>
    <mergeCell ref="AP282:AQ282"/>
    <mergeCell ref="AR282:AU282"/>
    <mergeCell ref="AV282:AY282"/>
    <mergeCell ref="AZ282:BQ282"/>
    <mergeCell ref="BR282:BS282"/>
    <mergeCell ref="BT282:BV282"/>
    <mergeCell ref="BW282:BY282"/>
    <mergeCell ref="AP281:AQ281"/>
    <mergeCell ref="AR281:AU281"/>
    <mergeCell ref="AV281:AY281"/>
    <mergeCell ref="AZ281:BQ281"/>
    <mergeCell ref="BR281:BS281"/>
    <mergeCell ref="BT281:BV281"/>
    <mergeCell ref="BW281:BY281"/>
    <mergeCell ref="C279:D279"/>
    <mergeCell ref="E279:H279"/>
    <mergeCell ref="I279:L279"/>
    <mergeCell ref="M279:AD279"/>
    <mergeCell ref="AE279:AF279"/>
    <mergeCell ref="AG279:AI279"/>
    <mergeCell ref="AJ279:AL279"/>
    <mergeCell ref="AP280:AQ280"/>
    <mergeCell ref="AR280:AU280"/>
    <mergeCell ref="AV280:AY280"/>
    <mergeCell ref="AZ280:BQ280"/>
    <mergeCell ref="BR280:BS280"/>
    <mergeCell ref="BT280:BV280"/>
    <mergeCell ref="BW280:BY280"/>
    <mergeCell ref="C280:D280"/>
    <mergeCell ref="E280:H280"/>
    <mergeCell ref="I280:L280"/>
    <mergeCell ref="M280:AD280"/>
    <mergeCell ref="AE280:AF280"/>
    <mergeCell ref="AG280:AI280"/>
    <mergeCell ref="AJ280:AL280"/>
    <mergeCell ref="AP279:AQ279"/>
    <mergeCell ref="AR279:AU279"/>
    <mergeCell ref="AV279:AY279"/>
    <mergeCell ref="AZ279:BQ279"/>
    <mergeCell ref="BR279:BS279"/>
    <mergeCell ref="BT279:BV279"/>
    <mergeCell ref="BW279:BY279"/>
    <mergeCell ref="C277:D277"/>
    <mergeCell ref="E277:H277"/>
    <mergeCell ref="I277:L277"/>
    <mergeCell ref="M277:AD277"/>
    <mergeCell ref="AE277:AF277"/>
    <mergeCell ref="AG277:AI277"/>
    <mergeCell ref="AJ277:AL277"/>
    <mergeCell ref="AP278:AQ278"/>
    <mergeCell ref="AR278:AU278"/>
    <mergeCell ref="AV278:AY278"/>
    <mergeCell ref="AZ278:BQ278"/>
    <mergeCell ref="BR278:BS278"/>
    <mergeCell ref="BT278:BV278"/>
    <mergeCell ref="BW278:BY278"/>
    <mergeCell ref="C278:D278"/>
    <mergeCell ref="E278:H278"/>
    <mergeCell ref="I278:L278"/>
    <mergeCell ref="M278:AD278"/>
    <mergeCell ref="AE278:AF278"/>
    <mergeCell ref="AG278:AI278"/>
    <mergeCell ref="AJ278:AL278"/>
    <mergeCell ref="AP277:AQ277"/>
    <mergeCell ref="AR277:AU277"/>
    <mergeCell ref="AV277:AY277"/>
    <mergeCell ref="AZ277:BQ277"/>
    <mergeCell ref="BR277:BS277"/>
    <mergeCell ref="BT277:BV277"/>
    <mergeCell ref="BW277:BY277"/>
    <mergeCell ref="C275:D275"/>
    <mergeCell ref="E275:H275"/>
    <mergeCell ref="I275:L275"/>
    <mergeCell ref="M275:AD275"/>
    <mergeCell ref="AE275:AF275"/>
    <mergeCell ref="AG275:AI275"/>
    <mergeCell ref="AJ275:AL275"/>
    <mergeCell ref="AP276:AQ276"/>
    <mergeCell ref="AR276:AU276"/>
    <mergeCell ref="AV276:AY276"/>
    <mergeCell ref="AZ276:BQ276"/>
    <mergeCell ref="BR276:BS276"/>
    <mergeCell ref="BT276:BV276"/>
    <mergeCell ref="BW276:BY276"/>
    <mergeCell ref="C276:D276"/>
    <mergeCell ref="E276:H276"/>
    <mergeCell ref="I276:L276"/>
    <mergeCell ref="M276:AD276"/>
    <mergeCell ref="AE276:AF276"/>
    <mergeCell ref="AG276:AI276"/>
    <mergeCell ref="AJ276:AL276"/>
    <mergeCell ref="AP275:AQ275"/>
    <mergeCell ref="AR275:AU275"/>
    <mergeCell ref="AV275:AY275"/>
    <mergeCell ref="AZ275:BQ275"/>
    <mergeCell ref="BR275:BS275"/>
    <mergeCell ref="BT275:BV275"/>
    <mergeCell ref="BW275:BY275"/>
    <mergeCell ref="C273:D273"/>
    <mergeCell ref="E273:H273"/>
    <mergeCell ref="I273:L273"/>
    <mergeCell ref="M273:AD273"/>
    <mergeCell ref="AE273:AF273"/>
    <mergeCell ref="AG273:AI273"/>
    <mergeCell ref="AJ273:AL273"/>
    <mergeCell ref="AP274:AQ274"/>
    <mergeCell ref="AR274:AU274"/>
    <mergeCell ref="AV274:AY274"/>
    <mergeCell ref="AZ274:BQ274"/>
    <mergeCell ref="BR274:BS274"/>
    <mergeCell ref="BT274:BV274"/>
    <mergeCell ref="BW274:BY274"/>
    <mergeCell ref="C274:D274"/>
    <mergeCell ref="E274:H274"/>
    <mergeCell ref="I274:L274"/>
    <mergeCell ref="M274:AD274"/>
    <mergeCell ref="AE274:AF274"/>
    <mergeCell ref="AG274:AI274"/>
    <mergeCell ref="AJ274:AL274"/>
    <mergeCell ref="AP273:AQ273"/>
    <mergeCell ref="AR273:AU273"/>
    <mergeCell ref="AV273:AY273"/>
    <mergeCell ref="AZ273:BQ273"/>
    <mergeCell ref="BR273:BS273"/>
    <mergeCell ref="BT273:BV273"/>
    <mergeCell ref="BW273:BY273"/>
    <mergeCell ref="C271:D271"/>
    <mergeCell ref="E271:H271"/>
    <mergeCell ref="I271:L271"/>
    <mergeCell ref="M271:AD271"/>
    <mergeCell ref="AE271:AF271"/>
    <mergeCell ref="AG271:AI271"/>
    <mergeCell ref="AJ271:AL271"/>
    <mergeCell ref="AP272:AQ272"/>
    <mergeCell ref="AR272:AU272"/>
    <mergeCell ref="AV272:AY272"/>
    <mergeCell ref="AZ272:BQ272"/>
    <mergeCell ref="BR272:BS272"/>
    <mergeCell ref="BT272:BV272"/>
    <mergeCell ref="BW272:BY272"/>
    <mergeCell ref="C272:D272"/>
    <mergeCell ref="E272:H272"/>
    <mergeCell ref="I272:L272"/>
    <mergeCell ref="M272:AD272"/>
    <mergeCell ref="AE272:AF272"/>
    <mergeCell ref="AG272:AI272"/>
    <mergeCell ref="AJ272:AL272"/>
    <mergeCell ref="AP271:AQ271"/>
    <mergeCell ref="AR271:AU271"/>
    <mergeCell ref="AV271:AY271"/>
    <mergeCell ref="AZ271:BQ271"/>
    <mergeCell ref="BR271:BS271"/>
    <mergeCell ref="BT271:BV271"/>
    <mergeCell ref="BW271:BY271"/>
    <mergeCell ref="C269:D269"/>
    <mergeCell ref="E269:H269"/>
    <mergeCell ref="I269:L269"/>
    <mergeCell ref="M269:AD269"/>
    <mergeCell ref="AE269:AF269"/>
    <mergeCell ref="AG269:AI269"/>
    <mergeCell ref="AJ269:AL269"/>
    <mergeCell ref="AP270:AQ270"/>
    <mergeCell ref="AR270:AU270"/>
    <mergeCell ref="AV270:AY270"/>
    <mergeCell ref="AZ270:BQ270"/>
    <mergeCell ref="BR270:BS270"/>
    <mergeCell ref="BT270:BV270"/>
    <mergeCell ref="BW270:BY270"/>
    <mergeCell ref="C270:D270"/>
    <mergeCell ref="E270:H270"/>
    <mergeCell ref="I270:L270"/>
    <mergeCell ref="M270:AD270"/>
    <mergeCell ref="AE270:AF270"/>
    <mergeCell ref="AG270:AI270"/>
    <mergeCell ref="AJ270:AL270"/>
    <mergeCell ref="AP269:AQ269"/>
    <mergeCell ref="AR269:AU269"/>
    <mergeCell ref="AV269:AY269"/>
    <mergeCell ref="AZ269:BQ269"/>
    <mergeCell ref="BR269:BS269"/>
    <mergeCell ref="BT269:BV269"/>
    <mergeCell ref="BW269:BY269"/>
    <mergeCell ref="C267:D267"/>
    <mergeCell ref="E267:H267"/>
    <mergeCell ref="I267:L267"/>
    <mergeCell ref="M267:AD267"/>
    <mergeCell ref="AE267:AF267"/>
    <mergeCell ref="AG267:AI267"/>
    <mergeCell ref="AJ267:AL267"/>
    <mergeCell ref="AP268:AQ268"/>
    <mergeCell ref="AR268:AU268"/>
    <mergeCell ref="AV268:AY268"/>
    <mergeCell ref="AZ268:BQ268"/>
    <mergeCell ref="BR268:BS268"/>
    <mergeCell ref="BT268:BV268"/>
    <mergeCell ref="BW268:BY268"/>
    <mergeCell ref="C268:D268"/>
    <mergeCell ref="E268:H268"/>
    <mergeCell ref="I268:L268"/>
    <mergeCell ref="M268:AD268"/>
    <mergeCell ref="AE268:AF268"/>
    <mergeCell ref="AG268:AI268"/>
    <mergeCell ref="AJ268:AL268"/>
    <mergeCell ref="AP267:AQ267"/>
    <mergeCell ref="AR267:AU267"/>
    <mergeCell ref="AV267:AY267"/>
    <mergeCell ref="AZ267:BQ267"/>
    <mergeCell ref="BR267:BS267"/>
    <mergeCell ref="BT267:BV267"/>
    <mergeCell ref="BW267:BY267"/>
    <mergeCell ref="C265:D265"/>
    <mergeCell ref="E265:H265"/>
    <mergeCell ref="I265:L265"/>
    <mergeCell ref="M265:AD265"/>
    <mergeCell ref="AE265:AF265"/>
    <mergeCell ref="AG265:AI265"/>
    <mergeCell ref="AJ265:AL265"/>
    <mergeCell ref="AP266:AQ266"/>
    <mergeCell ref="AR266:AU266"/>
    <mergeCell ref="AV266:AY266"/>
    <mergeCell ref="AZ266:BQ266"/>
    <mergeCell ref="BR266:BS266"/>
    <mergeCell ref="BT266:BV266"/>
    <mergeCell ref="BW266:BY266"/>
    <mergeCell ref="C266:D266"/>
    <mergeCell ref="E266:H266"/>
    <mergeCell ref="I266:L266"/>
    <mergeCell ref="M266:AD266"/>
    <mergeCell ref="AE266:AF266"/>
    <mergeCell ref="AG266:AI266"/>
    <mergeCell ref="AJ266:AL266"/>
    <mergeCell ref="AP265:AQ265"/>
    <mergeCell ref="AR265:AU265"/>
    <mergeCell ref="AV265:AY265"/>
    <mergeCell ref="AZ265:BQ265"/>
    <mergeCell ref="BR265:BS265"/>
    <mergeCell ref="BT265:BV265"/>
    <mergeCell ref="BW265:BY265"/>
    <mergeCell ref="C263:D263"/>
    <mergeCell ref="E263:H263"/>
    <mergeCell ref="I263:L263"/>
    <mergeCell ref="M263:AD263"/>
    <mergeCell ref="AE263:AF263"/>
    <mergeCell ref="AG263:AI263"/>
    <mergeCell ref="AJ263:AL263"/>
    <mergeCell ref="AP264:AQ264"/>
    <mergeCell ref="AR264:AU264"/>
    <mergeCell ref="AV264:AY264"/>
    <mergeCell ref="AZ264:BQ264"/>
    <mergeCell ref="BR264:BS264"/>
    <mergeCell ref="BT264:BV264"/>
    <mergeCell ref="BW264:BY264"/>
    <mergeCell ref="C264:D264"/>
    <mergeCell ref="E264:H264"/>
    <mergeCell ref="I264:L264"/>
    <mergeCell ref="M264:AD264"/>
    <mergeCell ref="AE264:AF264"/>
    <mergeCell ref="AG264:AI264"/>
    <mergeCell ref="AJ264:AL264"/>
    <mergeCell ref="AP263:AQ263"/>
    <mergeCell ref="AR263:AU263"/>
    <mergeCell ref="AV263:AY263"/>
    <mergeCell ref="AZ263:BQ263"/>
    <mergeCell ref="BR263:BS263"/>
    <mergeCell ref="BT263:BV263"/>
    <mergeCell ref="BW263:BY263"/>
    <mergeCell ref="C261:D261"/>
    <mergeCell ref="E261:H261"/>
    <mergeCell ref="I261:L261"/>
    <mergeCell ref="M261:AD261"/>
    <mergeCell ref="AE261:AF261"/>
    <mergeCell ref="AG261:AI261"/>
    <mergeCell ref="AJ261:AL261"/>
    <mergeCell ref="AP262:AQ262"/>
    <mergeCell ref="AR262:AU262"/>
    <mergeCell ref="AV262:AY262"/>
    <mergeCell ref="AZ262:BQ262"/>
    <mergeCell ref="BR262:BS262"/>
    <mergeCell ref="BT262:BV262"/>
    <mergeCell ref="BW262:BY262"/>
    <mergeCell ref="C262:D262"/>
    <mergeCell ref="E262:H262"/>
    <mergeCell ref="I262:L262"/>
    <mergeCell ref="M262:AD262"/>
    <mergeCell ref="AE262:AF262"/>
    <mergeCell ref="AG262:AI262"/>
    <mergeCell ref="AJ262:AL262"/>
    <mergeCell ref="AP261:AQ261"/>
    <mergeCell ref="AR261:AU261"/>
    <mergeCell ref="AV261:AY261"/>
    <mergeCell ref="AZ261:BQ261"/>
    <mergeCell ref="BR261:BS261"/>
    <mergeCell ref="BT261:BV261"/>
    <mergeCell ref="BW261:BY261"/>
    <mergeCell ref="C259:D259"/>
    <mergeCell ref="E259:H259"/>
    <mergeCell ref="I259:L259"/>
    <mergeCell ref="M259:AD259"/>
    <mergeCell ref="AE259:AF259"/>
    <mergeCell ref="AG259:AI259"/>
    <mergeCell ref="AJ259:AL259"/>
    <mergeCell ref="AP260:AQ260"/>
    <mergeCell ref="AR260:AU260"/>
    <mergeCell ref="AV260:AY260"/>
    <mergeCell ref="AZ260:BQ260"/>
    <mergeCell ref="BR260:BS260"/>
    <mergeCell ref="BT260:BV260"/>
    <mergeCell ref="BW260:BY260"/>
    <mergeCell ref="C260:D260"/>
    <mergeCell ref="E260:H260"/>
    <mergeCell ref="I260:L260"/>
    <mergeCell ref="M260:AD260"/>
    <mergeCell ref="AE260:AF260"/>
    <mergeCell ref="AG260:AI260"/>
    <mergeCell ref="AJ260:AL260"/>
    <mergeCell ref="AP259:AQ259"/>
    <mergeCell ref="AR259:AU259"/>
    <mergeCell ref="AV259:AY259"/>
    <mergeCell ref="AZ259:BQ259"/>
    <mergeCell ref="BR259:BS259"/>
    <mergeCell ref="BT259:BV259"/>
    <mergeCell ref="BW259:BY259"/>
    <mergeCell ref="C220:D220"/>
    <mergeCell ref="E220:H220"/>
    <mergeCell ref="I220:L220"/>
    <mergeCell ref="M220:AD220"/>
    <mergeCell ref="AE220:AF220"/>
    <mergeCell ref="AG220:AI220"/>
    <mergeCell ref="AJ220:AL220"/>
    <mergeCell ref="AP221:AQ221"/>
    <mergeCell ref="AR221:AU221"/>
    <mergeCell ref="AV221:AY221"/>
    <mergeCell ref="AZ221:BQ221"/>
    <mergeCell ref="BR221:BS221"/>
    <mergeCell ref="BT221:BV221"/>
    <mergeCell ref="BW221:BY221"/>
    <mergeCell ref="C221:D221"/>
    <mergeCell ref="E221:H221"/>
    <mergeCell ref="I221:L221"/>
    <mergeCell ref="M221:AD221"/>
    <mergeCell ref="AE221:AF221"/>
    <mergeCell ref="AG221:AI221"/>
    <mergeCell ref="AJ221:AL221"/>
    <mergeCell ref="AP220:AQ220"/>
    <mergeCell ref="AR220:AU220"/>
    <mergeCell ref="AV220:AY220"/>
    <mergeCell ref="AZ220:BQ220"/>
    <mergeCell ref="BR220:BS220"/>
    <mergeCell ref="BT220:BV220"/>
    <mergeCell ref="BW220:BY220"/>
    <mergeCell ref="C218:D218"/>
    <mergeCell ref="E218:H218"/>
    <mergeCell ref="I218:L218"/>
    <mergeCell ref="M218:AD218"/>
    <mergeCell ref="AE218:AF218"/>
    <mergeCell ref="AG218:AI218"/>
    <mergeCell ref="AJ218:AL218"/>
    <mergeCell ref="AP219:AQ219"/>
    <mergeCell ref="AR219:AU219"/>
    <mergeCell ref="AV219:AY219"/>
    <mergeCell ref="AZ219:BQ219"/>
    <mergeCell ref="BR219:BS219"/>
    <mergeCell ref="BT219:BV219"/>
    <mergeCell ref="BW219:BY219"/>
    <mergeCell ref="C219:D219"/>
    <mergeCell ref="E219:H219"/>
    <mergeCell ref="I219:L219"/>
    <mergeCell ref="M219:AD219"/>
    <mergeCell ref="AE219:AF219"/>
    <mergeCell ref="AG219:AI219"/>
    <mergeCell ref="AJ219:AL219"/>
    <mergeCell ref="AP218:AQ218"/>
    <mergeCell ref="AR218:AU218"/>
    <mergeCell ref="AV218:AY218"/>
    <mergeCell ref="AZ218:BQ218"/>
    <mergeCell ref="BR218:BS218"/>
    <mergeCell ref="BT218:BV218"/>
    <mergeCell ref="BW218:BY218"/>
    <mergeCell ref="C216:D216"/>
    <mergeCell ref="E216:H216"/>
    <mergeCell ref="I216:L216"/>
    <mergeCell ref="M216:AD216"/>
    <mergeCell ref="AE216:AF216"/>
    <mergeCell ref="AG216:AI216"/>
    <mergeCell ref="AJ216:AL216"/>
    <mergeCell ref="AP217:AQ217"/>
    <mergeCell ref="AR217:AU217"/>
    <mergeCell ref="AV217:AY217"/>
    <mergeCell ref="AZ217:BQ217"/>
    <mergeCell ref="BR217:BS217"/>
    <mergeCell ref="BT217:BV217"/>
    <mergeCell ref="BW217:BY217"/>
    <mergeCell ref="C217:D217"/>
    <mergeCell ref="E217:H217"/>
    <mergeCell ref="I217:L217"/>
    <mergeCell ref="M217:AD217"/>
    <mergeCell ref="AE217:AF217"/>
    <mergeCell ref="AG217:AI217"/>
    <mergeCell ref="AJ217:AL217"/>
    <mergeCell ref="AP216:AQ216"/>
    <mergeCell ref="AR216:AU216"/>
    <mergeCell ref="AV216:AY216"/>
    <mergeCell ref="AZ216:BQ216"/>
    <mergeCell ref="BR216:BS216"/>
    <mergeCell ref="BT216:BV216"/>
    <mergeCell ref="BW216:BY216"/>
    <mergeCell ref="C214:D214"/>
    <mergeCell ref="E214:H214"/>
    <mergeCell ref="I214:L214"/>
    <mergeCell ref="M214:AD214"/>
    <mergeCell ref="AE214:AF214"/>
    <mergeCell ref="AG214:AI214"/>
    <mergeCell ref="AJ214:AL214"/>
    <mergeCell ref="AP215:AQ215"/>
    <mergeCell ref="AR215:AU215"/>
    <mergeCell ref="AV215:AY215"/>
    <mergeCell ref="AZ215:BQ215"/>
    <mergeCell ref="BR215:BS215"/>
    <mergeCell ref="BT215:BV215"/>
    <mergeCell ref="BW215:BY215"/>
    <mergeCell ref="C215:D215"/>
    <mergeCell ref="E215:H215"/>
    <mergeCell ref="I215:L215"/>
    <mergeCell ref="M215:AD215"/>
    <mergeCell ref="AE215:AF215"/>
    <mergeCell ref="AG215:AI215"/>
    <mergeCell ref="AJ215:AL215"/>
    <mergeCell ref="AP214:AQ214"/>
    <mergeCell ref="AR214:AU214"/>
    <mergeCell ref="AV214:AY214"/>
    <mergeCell ref="AZ214:BQ214"/>
    <mergeCell ref="BR214:BS214"/>
    <mergeCell ref="BT214:BV214"/>
    <mergeCell ref="BW214:BY214"/>
    <mergeCell ref="C212:D212"/>
    <mergeCell ref="E212:H212"/>
    <mergeCell ref="I212:L212"/>
    <mergeCell ref="M212:AD212"/>
    <mergeCell ref="AE212:AF212"/>
    <mergeCell ref="AG212:AI212"/>
    <mergeCell ref="AJ212:AL212"/>
    <mergeCell ref="AP213:AQ213"/>
    <mergeCell ref="AR213:AU213"/>
    <mergeCell ref="AV213:AY213"/>
    <mergeCell ref="AZ213:BQ213"/>
    <mergeCell ref="BR213:BS213"/>
    <mergeCell ref="BT213:BV213"/>
    <mergeCell ref="BW213:BY213"/>
    <mergeCell ref="C213:D213"/>
    <mergeCell ref="E213:H213"/>
    <mergeCell ref="I213:L213"/>
    <mergeCell ref="M213:AD213"/>
    <mergeCell ref="AE213:AF213"/>
    <mergeCell ref="AG213:AI213"/>
    <mergeCell ref="AJ213:AL213"/>
    <mergeCell ref="AP212:AQ212"/>
    <mergeCell ref="AR212:AU212"/>
    <mergeCell ref="AV212:AY212"/>
    <mergeCell ref="AZ212:BQ212"/>
    <mergeCell ref="BR212:BS212"/>
    <mergeCell ref="BT212:BV212"/>
    <mergeCell ref="BW212:BY212"/>
    <mergeCell ref="C210:D210"/>
    <mergeCell ref="E210:H210"/>
    <mergeCell ref="I210:L210"/>
    <mergeCell ref="M210:AD210"/>
    <mergeCell ref="AE210:AF210"/>
    <mergeCell ref="AG210:AI210"/>
    <mergeCell ref="AJ210:AL210"/>
    <mergeCell ref="AP211:AQ211"/>
    <mergeCell ref="AR211:AU211"/>
    <mergeCell ref="AV211:AY211"/>
    <mergeCell ref="AZ211:BQ211"/>
    <mergeCell ref="BR211:BS211"/>
    <mergeCell ref="BT211:BV211"/>
    <mergeCell ref="BW211:BY211"/>
    <mergeCell ref="C211:D211"/>
    <mergeCell ref="E211:H211"/>
    <mergeCell ref="I211:L211"/>
    <mergeCell ref="M211:AD211"/>
    <mergeCell ref="AE211:AF211"/>
    <mergeCell ref="AG211:AI211"/>
    <mergeCell ref="AJ211:AL211"/>
    <mergeCell ref="AP210:AQ210"/>
    <mergeCell ref="AR210:AU210"/>
    <mergeCell ref="AV210:AY210"/>
    <mergeCell ref="AZ210:BQ210"/>
    <mergeCell ref="BR210:BS210"/>
    <mergeCell ref="BT210:BV210"/>
    <mergeCell ref="BW210:BY210"/>
    <mergeCell ref="C208:D208"/>
    <mergeCell ref="E208:H208"/>
    <mergeCell ref="I208:L208"/>
    <mergeCell ref="M208:AD208"/>
    <mergeCell ref="AE208:AF208"/>
    <mergeCell ref="AG208:AI208"/>
    <mergeCell ref="AJ208:AL208"/>
    <mergeCell ref="AP209:AQ209"/>
    <mergeCell ref="AR209:AU209"/>
    <mergeCell ref="AV209:AY209"/>
    <mergeCell ref="AZ209:BQ209"/>
    <mergeCell ref="BR209:BS209"/>
    <mergeCell ref="BT209:BV209"/>
    <mergeCell ref="BW209:BY209"/>
    <mergeCell ref="C209:D209"/>
    <mergeCell ref="E209:H209"/>
    <mergeCell ref="I209:L209"/>
    <mergeCell ref="M209:AD209"/>
    <mergeCell ref="AE209:AF209"/>
    <mergeCell ref="AG209:AI209"/>
    <mergeCell ref="AJ209:AL209"/>
    <mergeCell ref="AP208:AQ208"/>
    <mergeCell ref="AR208:AU208"/>
    <mergeCell ref="AV208:AY208"/>
    <mergeCell ref="AZ208:BQ208"/>
    <mergeCell ref="BR208:BS208"/>
    <mergeCell ref="BT208:BV208"/>
    <mergeCell ref="BW208:BY208"/>
    <mergeCell ref="AP207:AQ207"/>
    <mergeCell ref="AR207:AU207"/>
    <mergeCell ref="AV207:AY207"/>
    <mergeCell ref="AZ207:BQ207"/>
    <mergeCell ref="BR207:BS207"/>
    <mergeCell ref="BT207:BV207"/>
    <mergeCell ref="BW207:BY207"/>
    <mergeCell ref="C207:D207"/>
    <mergeCell ref="E207:H207"/>
    <mergeCell ref="I207:L207"/>
    <mergeCell ref="M207:AD207"/>
    <mergeCell ref="AE207:AF207"/>
    <mergeCell ref="AG207:AI207"/>
    <mergeCell ref="AJ207:AL207"/>
    <mergeCell ref="AP206:AQ206"/>
    <mergeCell ref="AR206:AU206"/>
    <mergeCell ref="AV206:AY206"/>
    <mergeCell ref="AZ206:BQ206"/>
    <mergeCell ref="BR206:BS206"/>
    <mergeCell ref="BT206:BV206"/>
    <mergeCell ref="BW206:BY206"/>
    <mergeCell ref="AP205:AQ205"/>
    <mergeCell ref="AR205:AU205"/>
    <mergeCell ref="AV205:AY205"/>
    <mergeCell ref="AZ205:BQ205"/>
    <mergeCell ref="BR205:BS205"/>
    <mergeCell ref="BT205:BV205"/>
    <mergeCell ref="BW205:BY205"/>
    <mergeCell ref="C205:D205"/>
    <mergeCell ref="E205:H205"/>
    <mergeCell ref="I205:L205"/>
    <mergeCell ref="M205:AD205"/>
    <mergeCell ref="AE205:AF205"/>
    <mergeCell ref="AG205:AI205"/>
    <mergeCell ref="AJ205:AL205"/>
    <mergeCell ref="C206:D206"/>
    <mergeCell ref="E206:H206"/>
    <mergeCell ref="I206:L206"/>
    <mergeCell ref="M206:AD206"/>
    <mergeCell ref="AE206:AF206"/>
    <mergeCell ref="AG206:AI206"/>
    <mergeCell ref="AJ206:AL206"/>
    <mergeCell ref="AP204:AQ204"/>
    <mergeCell ref="AR204:AU204"/>
    <mergeCell ref="AV204:AY204"/>
    <mergeCell ref="AZ204:BQ204"/>
    <mergeCell ref="BR204:BS204"/>
    <mergeCell ref="BT204:BV204"/>
    <mergeCell ref="BW204:BY204"/>
    <mergeCell ref="C202:D202"/>
    <mergeCell ref="E202:H202"/>
    <mergeCell ref="I202:L202"/>
    <mergeCell ref="M202:AD202"/>
    <mergeCell ref="AE202:AF202"/>
    <mergeCell ref="AG202:AI202"/>
    <mergeCell ref="AJ202:AL202"/>
    <mergeCell ref="C203:D203"/>
    <mergeCell ref="E203:H203"/>
    <mergeCell ref="I203:L203"/>
    <mergeCell ref="M203:AD203"/>
    <mergeCell ref="AE203:AF203"/>
    <mergeCell ref="AG203:AI203"/>
    <mergeCell ref="AJ203:AL203"/>
    <mergeCell ref="C204:D204"/>
    <mergeCell ref="E204:H204"/>
    <mergeCell ref="I204:L204"/>
    <mergeCell ref="M204:AD204"/>
    <mergeCell ref="AE204:AF204"/>
    <mergeCell ref="AG204:AI204"/>
    <mergeCell ref="AJ204:AL204"/>
    <mergeCell ref="AP203:AQ203"/>
    <mergeCell ref="AR203:AU203"/>
    <mergeCell ref="AV203:AY203"/>
    <mergeCell ref="AZ203:BQ203"/>
    <mergeCell ref="BR203:BS203"/>
    <mergeCell ref="BT203:BV203"/>
    <mergeCell ref="BW203:BY203"/>
    <mergeCell ref="C199:D199"/>
    <mergeCell ref="E199:H199"/>
    <mergeCell ref="I199:L199"/>
    <mergeCell ref="M199:AD199"/>
    <mergeCell ref="AE199:AF199"/>
    <mergeCell ref="AG199:AI199"/>
    <mergeCell ref="AJ199:AL199"/>
    <mergeCell ref="AP202:AQ202"/>
    <mergeCell ref="AR202:AU202"/>
    <mergeCell ref="AV202:AY202"/>
    <mergeCell ref="AZ202:BQ202"/>
    <mergeCell ref="BR202:BS202"/>
    <mergeCell ref="BT202:BV202"/>
    <mergeCell ref="BW202:BY202"/>
    <mergeCell ref="C200:D200"/>
    <mergeCell ref="E200:H200"/>
    <mergeCell ref="I200:L200"/>
    <mergeCell ref="M200:AD200"/>
    <mergeCell ref="AE200:AF200"/>
    <mergeCell ref="AG200:AI200"/>
    <mergeCell ref="AJ200:AL200"/>
    <mergeCell ref="C201:D201"/>
    <mergeCell ref="E201:H201"/>
    <mergeCell ref="I201:L201"/>
    <mergeCell ref="M201:AD201"/>
    <mergeCell ref="AP201:AQ201"/>
    <mergeCell ref="AR201:AU201"/>
    <mergeCell ref="AV201:AY201"/>
    <mergeCell ref="AZ201:BQ201"/>
    <mergeCell ref="BR201:BS201"/>
    <mergeCell ref="BT201:BV201"/>
    <mergeCell ref="BW201:BY201"/>
    <mergeCell ref="C197:D197"/>
    <mergeCell ref="E197:H197"/>
    <mergeCell ref="I197:L197"/>
    <mergeCell ref="M197:AD197"/>
    <mergeCell ref="AE197:AF197"/>
    <mergeCell ref="AG197:AI197"/>
    <mergeCell ref="AJ197:AL197"/>
    <mergeCell ref="AP200:AQ200"/>
    <mergeCell ref="AR200:AU200"/>
    <mergeCell ref="AV200:AY200"/>
    <mergeCell ref="AZ200:BQ200"/>
    <mergeCell ref="BR200:BS200"/>
    <mergeCell ref="BT200:BV200"/>
    <mergeCell ref="BW200:BY200"/>
    <mergeCell ref="C198:D198"/>
    <mergeCell ref="E198:H198"/>
    <mergeCell ref="I198:L198"/>
    <mergeCell ref="M198:AD198"/>
    <mergeCell ref="AE198:AF198"/>
    <mergeCell ref="AG198:AI198"/>
    <mergeCell ref="AJ198:AL198"/>
    <mergeCell ref="AE201:AF201"/>
    <mergeCell ref="AG201:AI201"/>
    <mergeCell ref="AJ201:AL201"/>
    <mergeCell ref="AP198:AQ198"/>
    <mergeCell ref="AP199:AQ199"/>
    <mergeCell ref="AR199:AU199"/>
    <mergeCell ref="AV199:AY199"/>
    <mergeCell ref="AZ199:BQ199"/>
    <mergeCell ref="AR194:AU194"/>
    <mergeCell ref="AV194:AY194"/>
    <mergeCell ref="AZ194:BQ194"/>
    <mergeCell ref="BR194:BS194"/>
    <mergeCell ref="BT194:BV194"/>
    <mergeCell ref="BW194:BY194"/>
    <mergeCell ref="C195:D195"/>
    <mergeCell ref="E195:H195"/>
    <mergeCell ref="I195:L195"/>
    <mergeCell ref="M195:AD195"/>
    <mergeCell ref="AE195:AF195"/>
    <mergeCell ref="AG195:AI195"/>
    <mergeCell ref="AJ195:AL195"/>
    <mergeCell ref="C192:D192"/>
    <mergeCell ref="E192:H192"/>
    <mergeCell ref="I192:L192"/>
    <mergeCell ref="M192:AD192"/>
    <mergeCell ref="AE192:AF192"/>
    <mergeCell ref="AG192:AI192"/>
    <mergeCell ref="AJ192:AL192"/>
    <mergeCell ref="AP192:AQ192"/>
    <mergeCell ref="AR192:AU192"/>
    <mergeCell ref="AV192:AY192"/>
    <mergeCell ref="AZ192:BQ192"/>
    <mergeCell ref="BR192:BS192"/>
    <mergeCell ref="BT192:BV192"/>
    <mergeCell ref="BW192:BY192"/>
    <mergeCell ref="C193:D193"/>
    <mergeCell ref="E193:H193"/>
    <mergeCell ref="I193:L193"/>
    <mergeCell ref="M193:AD193"/>
    <mergeCell ref="AE193:AF193"/>
    <mergeCell ref="AP193:AQ193"/>
    <mergeCell ref="AR193:AU193"/>
    <mergeCell ref="AV193:AY193"/>
    <mergeCell ref="AZ193:BQ193"/>
    <mergeCell ref="BR193:BS193"/>
    <mergeCell ref="BT193:BV193"/>
    <mergeCell ref="BW193:BY193"/>
    <mergeCell ref="C191:D191"/>
    <mergeCell ref="E191:H191"/>
    <mergeCell ref="I191:L191"/>
    <mergeCell ref="M191:AD191"/>
    <mergeCell ref="AE191:AF191"/>
    <mergeCell ref="AG191:AI191"/>
    <mergeCell ref="AJ191:AL191"/>
    <mergeCell ref="AP191:AQ191"/>
    <mergeCell ref="AR191:AU191"/>
    <mergeCell ref="AV191:AY191"/>
    <mergeCell ref="AZ191:BQ191"/>
    <mergeCell ref="BR191:BS191"/>
    <mergeCell ref="BT191:BV191"/>
    <mergeCell ref="BW191:BY191"/>
    <mergeCell ref="AZ172:BQ172"/>
    <mergeCell ref="BR172:BS172"/>
    <mergeCell ref="BT172:BV172"/>
    <mergeCell ref="BW172:BY172"/>
    <mergeCell ref="C292:D292"/>
    <mergeCell ref="E292:H292"/>
    <mergeCell ref="I292:L292"/>
    <mergeCell ref="M292:AD292"/>
    <mergeCell ref="AE292:AF292"/>
    <mergeCell ref="AG292:AI292"/>
    <mergeCell ref="AJ292:AL292"/>
    <mergeCell ref="E172:H172"/>
    <mergeCell ref="I172:L172"/>
    <mergeCell ref="M172:AD172"/>
    <mergeCell ref="AE172:AF172"/>
    <mergeCell ref="C188:D189"/>
    <mergeCell ref="E188:H189"/>
    <mergeCell ref="I188:L189"/>
    <mergeCell ref="M188:AD189"/>
    <mergeCell ref="AE188:AF189"/>
    <mergeCell ref="AG188:AI189"/>
    <mergeCell ref="AJ188:AL189"/>
    <mergeCell ref="AV188:AY189"/>
    <mergeCell ref="AZ188:BQ189"/>
    <mergeCell ref="BR188:BS189"/>
    <mergeCell ref="BT188:BV189"/>
    <mergeCell ref="BW188:BY189"/>
    <mergeCell ref="N183:P183"/>
    <mergeCell ref="N184:P184"/>
    <mergeCell ref="N185:P185"/>
    <mergeCell ref="AG193:AI193"/>
    <mergeCell ref="AJ193:AL193"/>
    <mergeCell ref="I79:L79"/>
    <mergeCell ref="I80:L80"/>
    <mergeCell ref="BT169:BV169"/>
    <mergeCell ref="BW169:BY169"/>
    <mergeCell ref="C291:D291"/>
    <mergeCell ref="E291:H291"/>
    <mergeCell ref="I291:L291"/>
    <mergeCell ref="M291:AD291"/>
    <mergeCell ref="AE291:AF291"/>
    <mergeCell ref="AG291:AI291"/>
    <mergeCell ref="AJ291:AL291"/>
    <mergeCell ref="AP170:AQ170"/>
    <mergeCell ref="AR170:AU170"/>
    <mergeCell ref="AV170:AY170"/>
    <mergeCell ref="AZ170:BQ170"/>
    <mergeCell ref="BR170:BS170"/>
    <mergeCell ref="BT170:BV170"/>
    <mergeCell ref="BW170:BY170"/>
    <mergeCell ref="I169:L169"/>
    <mergeCell ref="M169:AD169"/>
    <mergeCell ref="AE169:AF169"/>
    <mergeCell ref="AG169:AI169"/>
    <mergeCell ref="AJ169:AL169"/>
    <mergeCell ref="I171:L171"/>
    <mergeCell ref="M171:AD171"/>
    <mergeCell ref="AE171:AF171"/>
    <mergeCell ref="AG171:AI171"/>
    <mergeCell ref="AJ171:AL171"/>
    <mergeCell ref="AP172:AQ172"/>
    <mergeCell ref="AP188:AQ189"/>
    <mergeCell ref="AR188:AU189"/>
    <mergeCell ref="AR172:AU172"/>
    <mergeCell ref="C81:D81"/>
    <mergeCell ref="E81:H81"/>
    <mergeCell ref="C82:D82"/>
    <mergeCell ref="E82:H82"/>
    <mergeCell ref="BG90:CA92"/>
    <mergeCell ref="BG93:CA97"/>
    <mergeCell ref="C172:D172"/>
    <mergeCell ref="AP171:AQ171"/>
    <mergeCell ref="AR171:AU171"/>
    <mergeCell ref="AV171:AY171"/>
    <mergeCell ref="AZ171:BQ171"/>
    <mergeCell ref="BR171:BS171"/>
    <mergeCell ref="BT171:BV171"/>
    <mergeCell ref="BW171:BY171"/>
    <mergeCell ref="C87:D87"/>
    <mergeCell ref="E87:H87"/>
    <mergeCell ref="C86:D86"/>
    <mergeCell ref="E86:H86"/>
    <mergeCell ref="I86:L86"/>
    <mergeCell ref="M86:AD86"/>
    <mergeCell ref="AE86:AF86"/>
    <mergeCell ref="AG86:AI86"/>
    <mergeCell ref="I87:L87"/>
    <mergeCell ref="M87:AD87"/>
    <mergeCell ref="AE87:AF87"/>
    <mergeCell ref="C84:D84"/>
    <mergeCell ref="E84:H84"/>
    <mergeCell ref="AG84:AI84"/>
    <mergeCell ref="AE84:AF84"/>
    <mergeCell ref="AJ84:AL84"/>
    <mergeCell ref="I84:L84"/>
    <mergeCell ref="M84:AD84"/>
    <mergeCell ref="BW80:BY80"/>
    <mergeCell ref="C79:D79"/>
    <mergeCell ref="E79:H79"/>
    <mergeCell ref="AP79:AQ79"/>
    <mergeCell ref="AR79:AU79"/>
    <mergeCell ref="AV79:AY79"/>
    <mergeCell ref="AZ79:BQ79"/>
    <mergeCell ref="BR79:BS79"/>
    <mergeCell ref="BT79:BV79"/>
    <mergeCell ref="C76:D76"/>
    <mergeCell ref="E76:H76"/>
    <mergeCell ref="I76:L76"/>
    <mergeCell ref="M76:AD76"/>
    <mergeCell ref="BR77:BS77"/>
    <mergeCell ref="BT77:BV77"/>
    <mergeCell ref="BW77:BY77"/>
    <mergeCell ref="C78:D78"/>
    <mergeCell ref="E78:H78"/>
    <mergeCell ref="AP78:AQ78"/>
    <mergeCell ref="AR78:AU78"/>
    <mergeCell ref="AV78:AY78"/>
    <mergeCell ref="AZ78:BQ78"/>
    <mergeCell ref="BR78:BS78"/>
    <mergeCell ref="C77:D77"/>
    <mergeCell ref="E77:H77"/>
    <mergeCell ref="AE79:AF79"/>
    <mergeCell ref="AE80:AF80"/>
    <mergeCell ref="BW79:BY79"/>
    <mergeCell ref="C80:D80"/>
    <mergeCell ref="E80:H80"/>
    <mergeCell ref="AP80:AQ80"/>
    <mergeCell ref="BR80:BS80"/>
    <mergeCell ref="BW78:BY78"/>
    <mergeCell ref="I77:L77"/>
    <mergeCell ref="I78:L78"/>
    <mergeCell ref="M77:AD77"/>
    <mergeCell ref="M78:AD78"/>
    <mergeCell ref="BW74:BY74"/>
    <mergeCell ref="C75:D75"/>
    <mergeCell ref="E75:H75"/>
    <mergeCell ref="AP75:AQ75"/>
    <mergeCell ref="AR75:AU75"/>
    <mergeCell ref="AV75:AY75"/>
    <mergeCell ref="AZ75:BQ75"/>
    <mergeCell ref="BR75:BS75"/>
    <mergeCell ref="BT75:BV75"/>
    <mergeCell ref="BW75:BY75"/>
    <mergeCell ref="C74:D74"/>
    <mergeCell ref="E74:H74"/>
    <mergeCell ref="AP74:AQ74"/>
    <mergeCell ref="AR74:AU74"/>
    <mergeCell ref="AV74:AY74"/>
    <mergeCell ref="AZ74:BQ74"/>
    <mergeCell ref="BR74:BS74"/>
    <mergeCell ref="BT74:BV74"/>
    <mergeCell ref="I74:L74"/>
    <mergeCell ref="I75:L75"/>
    <mergeCell ref="M74:AD74"/>
    <mergeCell ref="M75:AD75"/>
    <mergeCell ref="AG74:AI74"/>
    <mergeCell ref="AG75:AI75"/>
    <mergeCell ref="BR76:BS76"/>
    <mergeCell ref="BT76:BV76"/>
    <mergeCell ref="AE74:AF74"/>
    <mergeCell ref="BW72:BY72"/>
    <mergeCell ref="C73:D73"/>
    <mergeCell ref="E73:H73"/>
    <mergeCell ref="AP73:AQ73"/>
    <mergeCell ref="AR73:AU73"/>
    <mergeCell ref="AV73:AY73"/>
    <mergeCell ref="AZ73:BQ73"/>
    <mergeCell ref="BR73:BS73"/>
    <mergeCell ref="BT73:BV73"/>
    <mergeCell ref="BW73:BY73"/>
    <mergeCell ref="C72:D72"/>
    <mergeCell ref="E72:H72"/>
    <mergeCell ref="AP72:AQ72"/>
    <mergeCell ref="AR72:AU72"/>
    <mergeCell ref="AV72:AY72"/>
    <mergeCell ref="AZ72:BQ72"/>
    <mergeCell ref="BR72:BS72"/>
    <mergeCell ref="BT72:BV72"/>
    <mergeCell ref="I72:L72"/>
    <mergeCell ref="I73:L73"/>
    <mergeCell ref="M72:AD72"/>
    <mergeCell ref="M73:AD73"/>
    <mergeCell ref="AG72:AI72"/>
    <mergeCell ref="AG73:AI73"/>
    <mergeCell ref="BW70:BY70"/>
    <mergeCell ref="C71:D71"/>
    <mergeCell ref="E71:H71"/>
    <mergeCell ref="AP71:AQ71"/>
    <mergeCell ref="AR71:AU71"/>
    <mergeCell ref="AV71:AY71"/>
    <mergeCell ref="AZ71:BQ71"/>
    <mergeCell ref="BR71:BS71"/>
    <mergeCell ref="BT71:BV71"/>
    <mergeCell ref="BW71:BY71"/>
    <mergeCell ref="C70:D70"/>
    <mergeCell ref="E70:H70"/>
    <mergeCell ref="AP70:AQ70"/>
    <mergeCell ref="AR70:AU70"/>
    <mergeCell ref="AV70:AY70"/>
    <mergeCell ref="AZ70:BQ70"/>
    <mergeCell ref="BR70:BS70"/>
    <mergeCell ref="BT70:BV70"/>
    <mergeCell ref="I70:L70"/>
    <mergeCell ref="I71:L71"/>
    <mergeCell ref="M70:AD70"/>
    <mergeCell ref="M71:AD71"/>
    <mergeCell ref="AG70:AI70"/>
    <mergeCell ref="AG71:AI71"/>
    <mergeCell ref="BW68:BY68"/>
    <mergeCell ref="C69:D69"/>
    <mergeCell ref="E69:H69"/>
    <mergeCell ref="AP69:AQ69"/>
    <mergeCell ref="AR69:AU69"/>
    <mergeCell ref="AV69:AY69"/>
    <mergeCell ref="AZ69:BQ69"/>
    <mergeCell ref="BR69:BS69"/>
    <mergeCell ref="BT69:BV69"/>
    <mergeCell ref="BW69:BY69"/>
    <mergeCell ref="C68:D68"/>
    <mergeCell ref="E68:H68"/>
    <mergeCell ref="AP68:AQ68"/>
    <mergeCell ref="AR68:AU68"/>
    <mergeCell ref="AV68:AY68"/>
    <mergeCell ref="AZ68:BQ68"/>
    <mergeCell ref="BR68:BS68"/>
    <mergeCell ref="BT68:BV68"/>
    <mergeCell ref="I69:L69"/>
    <mergeCell ref="M69:AD69"/>
    <mergeCell ref="AE69:AF69"/>
    <mergeCell ref="I68:L68"/>
    <mergeCell ref="AE68:AF68"/>
    <mergeCell ref="M68:AD68"/>
    <mergeCell ref="AG68:AI68"/>
    <mergeCell ref="AG69:AI69"/>
    <mergeCell ref="BW66:BY66"/>
    <mergeCell ref="C67:D67"/>
    <mergeCell ref="E67:H67"/>
    <mergeCell ref="AP67:AQ67"/>
    <mergeCell ref="AR67:AU67"/>
    <mergeCell ref="AV67:AY67"/>
    <mergeCell ref="AZ67:BQ67"/>
    <mergeCell ref="BR67:BS67"/>
    <mergeCell ref="BT67:BV67"/>
    <mergeCell ref="BW67:BY67"/>
    <mergeCell ref="C66:D66"/>
    <mergeCell ref="E66:H66"/>
    <mergeCell ref="AP66:AQ66"/>
    <mergeCell ref="AR66:AU66"/>
    <mergeCell ref="AV66:AY66"/>
    <mergeCell ref="AZ66:BQ66"/>
    <mergeCell ref="BR66:BS66"/>
    <mergeCell ref="BT66:BV66"/>
    <mergeCell ref="I67:L67"/>
    <mergeCell ref="AE66:AF66"/>
    <mergeCell ref="AE67:AF67"/>
    <mergeCell ref="M66:AD66"/>
    <mergeCell ref="M67:AD67"/>
    <mergeCell ref="AG66:AI66"/>
    <mergeCell ref="AG67:AI67"/>
    <mergeCell ref="BW64:BY64"/>
    <mergeCell ref="C65:D65"/>
    <mergeCell ref="E65:H65"/>
    <mergeCell ref="AP65:AQ65"/>
    <mergeCell ref="AR65:AU65"/>
    <mergeCell ref="AV65:AY65"/>
    <mergeCell ref="AZ65:BQ65"/>
    <mergeCell ref="BR65:BS65"/>
    <mergeCell ref="BT65:BV65"/>
    <mergeCell ref="BW65:BY65"/>
    <mergeCell ref="C64:D64"/>
    <mergeCell ref="E64:H64"/>
    <mergeCell ref="AP64:AQ64"/>
    <mergeCell ref="AR64:AU64"/>
    <mergeCell ref="AV64:AY64"/>
    <mergeCell ref="AZ64:BQ64"/>
    <mergeCell ref="BR64:BS64"/>
    <mergeCell ref="BT64:BV64"/>
    <mergeCell ref="AE65:AF65"/>
    <mergeCell ref="M64:AD64"/>
    <mergeCell ref="M65:AD65"/>
    <mergeCell ref="AG65:AI65"/>
    <mergeCell ref="AE64:AF64"/>
    <mergeCell ref="C60:D60"/>
    <mergeCell ref="E60:H60"/>
    <mergeCell ref="M60:AD60"/>
    <mergeCell ref="AE60:AF60"/>
    <mergeCell ref="AG60:AI60"/>
    <mergeCell ref="BR61:BS61"/>
    <mergeCell ref="BT61:BV61"/>
    <mergeCell ref="BT62:BV62"/>
    <mergeCell ref="BW62:BY62"/>
    <mergeCell ref="C63:D63"/>
    <mergeCell ref="E63:H63"/>
    <mergeCell ref="AP63:AQ63"/>
    <mergeCell ref="AR63:AU63"/>
    <mergeCell ref="AV63:AY63"/>
    <mergeCell ref="AZ63:BQ63"/>
    <mergeCell ref="BR63:BS63"/>
    <mergeCell ref="C62:D62"/>
    <mergeCell ref="E62:H62"/>
    <mergeCell ref="AP62:AQ62"/>
    <mergeCell ref="AR62:AU62"/>
    <mergeCell ref="AV62:AY62"/>
    <mergeCell ref="AZ62:BQ62"/>
    <mergeCell ref="BT63:BV63"/>
    <mergeCell ref="BW63:BY63"/>
    <mergeCell ref="M62:AD62"/>
    <mergeCell ref="M63:AD63"/>
    <mergeCell ref="AR61:AU61"/>
    <mergeCell ref="AV61:AY61"/>
    <mergeCell ref="AZ61:BQ61"/>
    <mergeCell ref="C59:D59"/>
    <mergeCell ref="E59:H59"/>
    <mergeCell ref="I59:L59"/>
    <mergeCell ref="M59:AD59"/>
    <mergeCell ref="AE59:AF59"/>
    <mergeCell ref="AG59:AI59"/>
    <mergeCell ref="AJ59:AL59"/>
    <mergeCell ref="AP59:AQ59"/>
    <mergeCell ref="AP58:AQ58"/>
    <mergeCell ref="AR58:AU58"/>
    <mergeCell ref="AV58:AY58"/>
    <mergeCell ref="AZ58:BQ58"/>
    <mergeCell ref="BR58:BS58"/>
    <mergeCell ref="C58:D58"/>
    <mergeCell ref="BT59:BV59"/>
    <mergeCell ref="BW61:BY61"/>
    <mergeCell ref="BT60:BV60"/>
    <mergeCell ref="BW60:BY60"/>
    <mergeCell ref="C61:D61"/>
    <mergeCell ref="E61:H61"/>
    <mergeCell ref="I61:L61"/>
    <mergeCell ref="M61:AD61"/>
    <mergeCell ref="AE61:AF61"/>
    <mergeCell ref="AG61:AI61"/>
    <mergeCell ref="AJ61:AL61"/>
    <mergeCell ref="AP61:AQ61"/>
    <mergeCell ref="AJ60:AL60"/>
    <mergeCell ref="AP60:AQ60"/>
    <mergeCell ref="AR60:AU60"/>
    <mergeCell ref="AV60:AY60"/>
    <mergeCell ref="AZ60:BQ60"/>
    <mergeCell ref="BR60:BS60"/>
    <mergeCell ref="BW56:BY56"/>
    <mergeCell ref="AP56:AQ56"/>
    <mergeCell ref="AR56:AU56"/>
    <mergeCell ref="AV56:AY56"/>
    <mergeCell ref="AZ56:BQ56"/>
    <mergeCell ref="BR56:BS56"/>
    <mergeCell ref="I55:L55"/>
    <mergeCell ref="M55:AD55"/>
    <mergeCell ref="AE55:AF55"/>
    <mergeCell ref="AG55:AI55"/>
    <mergeCell ref="AR55:AU55"/>
    <mergeCell ref="AV55:AY55"/>
    <mergeCell ref="AZ55:BQ55"/>
    <mergeCell ref="BR55:BS55"/>
    <mergeCell ref="BW55:BY55"/>
    <mergeCell ref="BW59:BY59"/>
    <mergeCell ref="BT58:BV58"/>
    <mergeCell ref="BW58:BY58"/>
    <mergeCell ref="AP57:AQ57"/>
    <mergeCell ref="AV57:AY57"/>
    <mergeCell ref="AV59:AY59"/>
    <mergeCell ref="E56:H56"/>
    <mergeCell ref="I56:L56"/>
    <mergeCell ref="M56:AD56"/>
    <mergeCell ref="AE56:AF56"/>
    <mergeCell ref="AG56:AI56"/>
    <mergeCell ref="AJ56:AL56"/>
    <mergeCell ref="AP55:AQ55"/>
    <mergeCell ref="AJ55:AL55"/>
    <mergeCell ref="AP54:AQ54"/>
    <mergeCell ref="AR54:AU54"/>
    <mergeCell ref="AV54:AY54"/>
    <mergeCell ref="AZ54:BQ54"/>
    <mergeCell ref="BR54:BS54"/>
    <mergeCell ref="C55:D55"/>
    <mergeCell ref="E55:H55"/>
    <mergeCell ref="BT56:BV56"/>
    <mergeCell ref="C54:D54"/>
    <mergeCell ref="E54:H54"/>
    <mergeCell ref="I54:L54"/>
    <mergeCell ref="M54:AD54"/>
    <mergeCell ref="AE54:AF54"/>
    <mergeCell ref="AG54:AI54"/>
    <mergeCell ref="AJ54:AL54"/>
    <mergeCell ref="AJ53:AL53"/>
    <mergeCell ref="AP52:AQ52"/>
    <mergeCell ref="AR52:AU52"/>
    <mergeCell ref="AV52:AY52"/>
    <mergeCell ref="AZ52:BQ52"/>
    <mergeCell ref="BR52:BS52"/>
    <mergeCell ref="C53:D53"/>
    <mergeCell ref="E53:H53"/>
    <mergeCell ref="BW54:BY54"/>
    <mergeCell ref="AV53:AY53"/>
    <mergeCell ref="AR53:AU53"/>
    <mergeCell ref="BW36:BY36"/>
    <mergeCell ref="BT35:BV35"/>
    <mergeCell ref="BW35:BY35"/>
    <mergeCell ref="AP36:AQ36"/>
    <mergeCell ref="AP35:AQ35"/>
    <mergeCell ref="AR35:AU35"/>
    <mergeCell ref="AV35:AY35"/>
    <mergeCell ref="AZ35:BQ35"/>
    <mergeCell ref="BR35:BS35"/>
    <mergeCell ref="BT54:BV54"/>
    <mergeCell ref="AR36:AU36"/>
    <mergeCell ref="AV36:AY36"/>
    <mergeCell ref="AZ36:BQ36"/>
    <mergeCell ref="BR36:BS36"/>
    <mergeCell ref="C35:D35"/>
    <mergeCell ref="E35:H35"/>
    <mergeCell ref="I35:L35"/>
    <mergeCell ref="AZ53:BQ53"/>
    <mergeCell ref="AG41:AI41"/>
    <mergeCell ref="AJ37:AL37"/>
    <mergeCell ref="AJ38:AL38"/>
    <mergeCell ref="BT33:BV33"/>
    <mergeCell ref="BW33:BY33"/>
    <mergeCell ref="AP34:AQ34"/>
    <mergeCell ref="AJ32:AL32"/>
    <mergeCell ref="BT36:BV36"/>
    <mergeCell ref="BW53:BY53"/>
    <mergeCell ref="BT52:BV52"/>
    <mergeCell ref="BW52:BY52"/>
    <mergeCell ref="C34:D34"/>
    <mergeCell ref="E34:H34"/>
    <mergeCell ref="AR34:AU34"/>
    <mergeCell ref="AP33:AQ33"/>
    <mergeCell ref="AR33:AU33"/>
    <mergeCell ref="AV33:AY33"/>
    <mergeCell ref="AZ33:BQ33"/>
    <mergeCell ref="BR33:BS33"/>
    <mergeCell ref="C33:D33"/>
    <mergeCell ref="E33:H33"/>
    <mergeCell ref="I33:L33"/>
    <mergeCell ref="M33:AD33"/>
    <mergeCell ref="AE33:AF33"/>
    <mergeCell ref="AG33:AI33"/>
    <mergeCell ref="C36:D36"/>
    <mergeCell ref="E36:H36"/>
    <mergeCell ref="I36:L36"/>
    <mergeCell ref="M36:AD36"/>
    <mergeCell ref="AE36:AF36"/>
    <mergeCell ref="AG36:AI36"/>
    <mergeCell ref="I34:L34"/>
    <mergeCell ref="M34:AD34"/>
    <mergeCell ref="AE34:AF34"/>
    <mergeCell ref="AP53:AQ53"/>
    <mergeCell ref="AG30:AI30"/>
    <mergeCell ref="BW30:BY30"/>
    <mergeCell ref="AP32:AQ32"/>
    <mergeCell ref="BR27:BS27"/>
    <mergeCell ref="C30:D30"/>
    <mergeCell ref="E30:H30"/>
    <mergeCell ref="AR30:AU30"/>
    <mergeCell ref="C29:D29"/>
    <mergeCell ref="E29:H29"/>
    <mergeCell ref="I29:L29"/>
    <mergeCell ref="M29:AD29"/>
    <mergeCell ref="AE29:AF29"/>
    <mergeCell ref="AG29:AI29"/>
    <mergeCell ref="AJ29:AL29"/>
    <mergeCell ref="AP30:AQ30"/>
    <mergeCell ref="AP29:AQ29"/>
    <mergeCell ref="AR29:AU29"/>
    <mergeCell ref="AV29:AY29"/>
    <mergeCell ref="AZ29:BQ29"/>
    <mergeCell ref="BW32:BY32"/>
    <mergeCell ref="AE30:AF30"/>
    <mergeCell ref="BW34:BY34"/>
    <mergeCell ref="BR29:BS29"/>
    <mergeCell ref="BT31:BV31"/>
    <mergeCell ref="BW31:BY31"/>
    <mergeCell ref="AP31:AQ31"/>
    <mergeCell ref="AR31:AU31"/>
    <mergeCell ref="AV31:AY31"/>
    <mergeCell ref="AZ31:BQ31"/>
    <mergeCell ref="BR31:BS31"/>
    <mergeCell ref="AR32:AU32"/>
    <mergeCell ref="AV32:AY32"/>
    <mergeCell ref="AZ32:BQ32"/>
    <mergeCell ref="BR32:BS32"/>
    <mergeCell ref="C31:D31"/>
    <mergeCell ref="E31:H31"/>
    <mergeCell ref="BW26:BY26"/>
    <mergeCell ref="BT25:BV25"/>
    <mergeCell ref="BW25:BY25"/>
    <mergeCell ref="AP26:AQ26"/>
    <mergeCell ref="AV25:AY25"/>
    <mergeCell ref="AZ25:BQ25"/>
    <mergeCell ref="BR25:BS25"/>
    <mergeCell ref="AJ25:AL25"/>
    <mergeCell ref="AZ34:BQ34"/>
    <mergeCell ref="C32:D32"/>
    <mergeCell ref="E32:H32"/>
    <mergeCell ref="I32:L32"/>
    <mergeCell ref="M32:AD32"/>
    <mergeCell ref="AE32:AF32"/>
    <mergeCell ref="AG32:AI32"/>
    <mergeCell ref="I30:L30"/>
    <mergeCell ref="M30:AD30"/>
    <mergeCell ref="BR26:BS26"/>
    <mergeCell ref="AR24:AU24"/>
    <mergeCell ref="C28:D28"/>
    <mergeCell ref="AR28:AU28"/>
    <mergeCell ref="AV28:AY28"/>
    <mergeCell ref="AZ28:BQ28"/>
    <mergeCell ref="BR28:BS28"/>
    <mergeCell ref="BT28:BV28"/>
    <mergeCell ref="BW28:BY28"/>
    <mergeCell ref="BT27:BV27"/>
    <mergeCell ref="BW27:BY27"/>
    <mergeCell ref="AJ26:AL26"/>
    <mergeCell ref="C26:D26"/>
    <mergeCell ref="E26:H26"/>
    <mergeCell ref="I26:L26"/>
    <mergeCell ref="M26:AD26"/>
    <mergeCell ref="AE26:AF26"/>
    <mergeCell ref="AG26:AI26"/>
    <mergeCell ref="AE24:AF24"/>
    <mergeCell ref="E24:H24"/>
    <mergeCell ref="I24:L24"/>
    <mergeCell ref="C25:D25"/>
    <mergeCell ref="E25:H25"/>
    <mergeCell ref="AG25:AI25"/>
    <mergeCell ref="BR21:BS21"/>
    <mergeCell ref="BT21:BV21"/>
    <mergeCell ref="BW21:BY21"/>
    <mergeCell ref="AJ22:AL22"/>
    <mergeCell ref="C23:D23"/>
    <mergeCell ref="E23:H23"/>
    <mergeCell ref="I23:L23"/>
    <mergeCell ref="M23:AD23"/>
    <mergeCell ref="AE23:AF23"/>
    <mergeCell ref="AG23:AI23"/>
    <mergeCell ref="AJ23:AL23"/>
    <mergeCell ref="BW24:BY24"/>
    <mergeCell ref="BT23:BV23"/>
    <mergeCell ref="BW23:BY23"/>
    <mergeCell ref="C22:D22"/>
    <mergeCell ref="BT22:BV22"/>
    <mergeCell ref="BW22:BY22"/>
    <mergeCell ref="AE21:AF21"/>
    <mergeCell ref="C24:D24"/>
    <mergeCell ref="AZ21:BQ21"/>
    <mergeCell ref="AZ24:BQ24"/>
    <mergeCell ref="AG24:AI24"/>
    <mergeCell ref="AJ24:AL24"/>
    <mergeCell ref="AR22:AU22"/>
    <mergeCell ref="BR22:BS22"/>
    <mergeCell ref="C21:D21"/>
    <mergeCell ref="E21:H21"/>
    <mergeCell ref="AV21:AY21"/>
    <mergeCell ref="AV23:AY23"/>
    <mergeCell ref="AP22:AQ22"/>
    <mergeCell ref="M24:AD24"/>
    <mergeCell ref="C17:D17"/>
    <mergeCell ref="E17:H17"/>
    <mergeCell ref="I17:L17"/>
    <mergeCell ref="M17:AD17"/>
    <mergeCell ref="AE17:AF17"/>
    <mergeCell ref="C18:D18"/>
    <mergeCell ref="E18:H18"/>
    <mergeCell ref="I18:L18"/>
    <mergeCell ref="M18:AD18"/>
    <mergeCell ref="AE18:AF18"/>
    <mergeCell ref="AG18:AI18"/>
    <mergeCell ref="BT19:BV19"/>
    <mergeCell ref="AR19:AU19"/>
    <mergeCell ref="AV19:AY19"/>
    <mergeCell ref="AZ19:BQ19"/>
    <mergeCell ref="C19:D19"/>
    <mergeCell ref="E19:H19"/>
    <mergeCell ref="BT18:BV18"/>
    <mergeCell ref="BR19:BS19"/>
    <mergeCell ref="AJ19:AL19"/>
    <mergeCell ref="BR17:BS17"/>
    <mergeCell ref="BT17:BV17"/>
    <mergeCell ref="BR18:BS18"/>
    <mergeCell ref="C16:D16"/>
    <mergeCell ref="C8:D8"/>
    <mergeCell ref="E8:H8"/>
    <mergeCell ref="I8:L8"/>
    <mergeCell ref="M8:AD8"/>
    <mergeCell ref="AE8:AF8"/>
    <mergeCell ref="AG8:AI8"/>
    <mergeCell ref="AP9:AQ9"/>
    <mergeCell ref="AR9:AU9"/>
    <mergeCell ref="AV9:AY9"/>
    <mergeCell ref="AZ9:BQ9"/>
    <mergeCell ref="I21:L21"/>
    <mergeCell ref="M21:AD21"/>
    <mergeCell ref="E22:H22"/>
    <mergeCell ref="I22:L22"/>
    <mergeCell ref="M22:AD22"/>
    <mergeCell ref="C20:D20"/>
    <mergeCell ref="AE22:AF22"/>
    <mergeCell ref="AG22:AI22"/>
    <mergeCell ref="E20:H20"/>
    <mergeCell ref="I20:L20"/>
    <mergeCell ref="M20:AD20"/>
    <mergeCell ref="AE20:AF20"/>
    <mergeCell ref="AG20:AI20"/>
    <mergeCell ref="AJ20:AL20"/>
    <mergeCell ref="AE11:AF11"/>
    <mergeCell ref="AG11:AI11"/>
    <mergeCell ref="AJ11:AL11"/>
    <mergeCell ref="C10:D10"/>
    <mergeCell ref="E10:H10"/>
    <mergeCell ref="C15:D15"/>
    <mergeCell ref="E15:H15"/>
    <mergeCell ref="BW15:BY15"/>
    <mergeCell ref="C12:D12"/>
    <mergeCell ref="E12:H12"/>
    <mergeCell ref="AJ12:AL12"/>
    <mergeCell ref="C13:D13"/>
    <mergeCell ref="E13:H13"/>
    <mergeCell ref="I13:L13"/>
    <mergeCell ref="M13:AD13"/>
    <mergeCell ref="AP6:AQ6"/>
    <mergeCell ref="AR6:AU6"/>
    <mergeCell ref="AV7:AY7"/>
    <mergeCell ref="AZ7:BQ7"/>
    <mergeCell ref="BR7:BS7"/>
    <mergeCell ref="BT7:BV7"/>
    <mergeCell ref="AJ8:AL8"/>
    <mergeCell ref="C14:H14"/>
    <mergeCell ref="I14:AL14"/>
    <mergeCell ref="C9:D9"/>
    <mergeCell ref="E9:H9"/>
    <mergeCell ref="I9:L9"/>
    <mergeCell ref="AG15:AI15"/>
    <mergeCell ref="AZ14:BQ14"/>
    <mergeCell ref="BR14:BS14"/>
    <mergeCell ref="BT14:BV14"/>
    <mergeCell ref="AV15:AY15"/>
    <mergeCell ref="AZ15:BQ15"/>
    <mergeCell ref="BR15:BS15"/>
    <mergeCell ref="BT15:BV15"/>
    <mergeCell ref="C11:D11"/>
    <mergeCell ref="E11:H11"/>
    <mergeCell ref="I11:L11"/>
    <mergeCell ref="M11:AD11"/>
    <mergeCell ref="I15:L15"/>
    <mergeCell ref="AP11:AQ11"/>
    <mergeCell ref="I60:L60"/>
    <mergeCell ref="M9:AD9"/>
    <mergeCell ref="AE9:AF9"/>
    <mergeCell ref="I10:L10"/>
    <mergeCell ref="M10:AD10"/>
    <mergeCell ref="AE10:AF10"/>
    <mergeCell ref="AG10:AI10"/>
    <mergeCell ref="AJ10:AL10"/>
    <mergeCell ref="AG9:AI9"/>
    <mergeCell ref="AJ9:AL9"/>
    <mergeCell ref="I19:L19"/>
    <mergeCell ref="M19:AD19"/>
    <mergeCell ref="AE19:AF19"/>
    <mergeCell ref="AG19:AI19"/>
    <mergeCell ref="AR16:AU16"/>
    <mergeCell ref="AR17:AU17"/>
    <mergeCell ref="AP10:AQ10"/>
    <mergeCell ref="I12:L12"/>
    <mergeCell ref="M12:AD12"/>
    <mergeCell ref="AE12:AF12"/>
    <mergeCell ref="AG12:AI12"/>
    <mergeCell ref="M15:AD15"/>
    <mergeCell ref="AE15:AF15"/>
    <mergeCell ref="AJ18:AL18"/>
    <mergeCell ref="AG17:AI17"/>
    <mergeCell ref="AJ17:AL17"/>
    <mergeCell ref="AG21:AI21"/>
    <mergeCell ref="AJ21:AL21"/>
    <mergeCell ref="AP23:AQ23"/>
    <mergeCell ref="AR23:AU23"/>
    <mergeCell ref="C6:D6"/>
    <mergeCell ref="E6:H6"/>
    <mergeCell ref="AG78:AI78"/>
    <mergeCell ref="AE6:AF6"/>
    <mergeCell ref="AE75:AF75"/>
    <mergeCell ref="AE76:AF76"/>
    <mergeCell ref="AE77:AF77"/>
    <mergeCell ref="AE78:AF78"/>
    <mergeCell ref="AE62:AF62"/>
    <mergeCell ref="AE63:AF63"/>
    <mergeCell ref="AJ15:AL15"/>
    <mergeCell ref="AG87:AI87"/>
    <mergeCell ref="AJ85:AL85"/>
    <mergeCell ref="C85:D85"/>
    <mergeCell ref="E85:H85"/>
    <mergeCell ref="I85:L85"/>
    <mergeCell ref="M85:AD85"/>
    <mergeCell ref="AE85:AF85"/>
    <mergeCell ref="AG85:AI85"/>
    <mergeCell ref="AJ87:AL87"/>
    <mergeCell ref="AJ86:AL86"/>
    <mergeCell ref="I62:L62"/>
    <mergeCell ref="I63:L63"/>
    <mergeCell ref="I64:L64"/>
    <mergeCell ref="I65:L65"/>
    <mergeCell ref="I66:L66"/>
    <mergeCell ref="AJ79:AL79"/>
    <mergeCell ref="AJ80:AL80"/>
    <mergeCell ref="AJ81:AL81"/>
    <mergeCell ref="AJ82:AL82"/>
    <mergeCell ref="AE81:AF81"/>
    <mergeCell ref="AE82:AF82"/>
    <mergeCell ref="C7:D7"/>
    <mergeCell ref="E7:H7"/>
    <mergeCell ref="C83:D83"/>
    <mergeCell ref="E83:H83"/>
    <mergeCell ref="I83:L83"/>
    <mergeCell ref="M83:AD83"/>
    <mergeCell ref="AE83:AF83"/>
    <mergeCell ref="AG83:AI83"/>
    <mergeCell ref="AJ83:AL83"/>
    <mergeCell ref="AE71:AF71"/>
    <mergeCell ref="AE72:AF72"/>
    <mergeCell ref="AE73:AF73"/>
    <mergeCell ref="AJ36:AL36"/>
    <mergeCell ref="I81:L81"/>
    <mergeCell ref="I82:L82"/>
    <mergeCell ref="M79:AD79"/>
    <mergeCell ref="M80:AD80"/>
    <mergeCell ref="M81:AD81"/>
    <mergeCell ref="M82:AD82"/>
    <mergeCell ref="I31:L31"/>
    <mergeCell ref="M31:AD31"/>
    <mergeCell ref="AE31:AF31"/>
    <mergeCell ref="AG31:AI31"/>
    <mergeCell ref="AJ31:AL31"/>
    <mergeCell ref="AG34:AI34"/>
    <mergeCell ref="C56:D56"/>
    <mergeCell ref="AJ33:AL33"/>
    <mergeCell ref="AG62:AI62"/>
    <mergeCell ref="AG63:AI63"/>
    <mergeCell ref="AG64:AI64"/>
    <mergeCell ref="I53:L53"/>
    <mergeCell ref="M53:AD53"/>
    <mergeCell ref="I6:L6"/>
    <mergeCell ref="AV30:AY30"/>
    <mergeCell ref="AV34:AY34"/>
    <mergeCell ref="AG77:AI77"/>
    <mergeCell ref="BT2:BV3"/>
    <mergeCell ref="BW2:BY3"/>
    <mergeCell ref="C4:H4"/>
    <mergeCell ref="I4:AL4"/>
    <mergeCell ref="AJ2:AL3"/>
    <mergeCell ref="AP2:AQ3"/>
    <mergeCell ref="AR2:AU3"/>
    <mergeCell ref="AV2:AY3"/>
    <mergeCell ref="AZ2:BQ3"/>
    <mergeCell ref="BR2:BS3"/>
    <mergeCell ref="C2:D3"/>
    <mergeCell ref="E2:H3"/>
    <mergeCell ref="I2:L3"/>
    <mergeCell ref="M2:AD3"/>
    <mergeCell ref="AE2:AF3"/>
    <mergeCell ref="AG2:AI3"/>
    <mergeCell ref="AV5:AY5"/>
    <mergeCell ref="AZ5:BQ5"/>
    <mergeCell ref="BR5:BS5"/>
    <mergeCell ref="BT5:BV5"/>
    <mergeCell ref="C5:D5"/>
    <mergeCell ref="E5:H5"/>
    <mergeCell ref="I5:L5"/>
    <mergeCell ref="M5:AD5"/>
    <mergeCell ref="AE5:AF5"/>
    <mergeCell ref="AG5:AI5"/>
    <mergeCell ref="AJ5:AL5"/>
    <mergeCell ref="AP5:AQ5"/>
    <mergeCell ref="I7:L7"/>
    <mergeCell ref="AG82:AI82"/>
    <mergeCell ref="AJ62:AL62"/>
    <mergeCell ref="AJ63:AL63"/>
    <mergeCell ref="AJ64:AL64"/>
    <mergeCell ref="AJ65:AL65"/>
    <mergeCell ref="AJ66:AL66"/>
    <mergeCell ref="AJ67:AL67"/>
    <mergeCell ref="AJ68:AL68"/>
    <mergeCell ref="AJ69:AL69"/>
    <mergeCell ref="AJ70:AL70"/>
    <mergeCell ref="AJ71:AL71"/>
    <mergeCell ref="AJ72:AL72"/>
    <mergeCell ref="AJ73:AL73"/>
    <mergeCell ref="AJ74:AL74"/>
    <mergeCell ref="AJ75:AL75"/>
    <mergeCell ref="AJ76:AL76"/>
    <mergeCell ref="AJ77:AL77"/>
    <mergeCell ref="AJ78:AL78"/>
    <mergeCell ref="AG79:AI79"/>
    <mergeCell ref="AG80:AI80"/>
    <mergeCell ref="AG81:AI81"/>
    <mergeCell ref="AE70:AF70"/>
    <mergeCell ref="AG76:AI76"/>
    <mergeCell ref="I25:L25"/>
    <mergeCell ref="M25:AD25"/>
    <mergeCell ref="AE25:AF25"/>
    <mergeCell ref="AJ30:AL30"/>
    <mergeCell ref="M35:AD35"/>
    <mergeCell ref="AE35:AF35"/>
    <mergeCell ref="AE53:AF53"/>
    <mergeCell ref="AG53:AI53"/>
    <mergeCell ref="M6:AD6"/>
    <mergeCell ref="BT83:BV83"/>
    <mergeCell ref="AP16:AQ16"/>
    <mergeCell ref="AP17:AQ17"/>
    <mergeCell ref="AP18:AQ18"/>
    <mergeCell ref="AP19:AQ19"/>
    <mergeCell ref="AP25:AQ25"/>
    <mergeCell ref="AR25:AU25"/>
    <mergeCell ref="AP81:AQ81"/>
    <mergeCell ref="AP82:AQ82"/>
    <mergeCell ref="AR81:AU81"/>
    <mergeCell ref="AR82:AU82"/>
    <mergeCell ref="AP77:AQ77"/>
    <mergeCell ref="AR77:AU77"/>
    <mergeCell ref="AV17:AY17"/>
    <mergeCell ref="AP76:AQ76"/>
    <mergeCell ref="AZ6:BQ6"/>
    <mergeCell ref="BR6:BS6"/>
    <mergeCell ref="BT6:BV6"/>
    <mergeCell ref="AR18:AU18"/>
    <mergeCell ref="BT32:BV32"/>
    <mergeCell ref="AP7:AQ7"/>
    <mergeCell ref="AP8:AQ8"/>
    <mergeCell ref="BT55:BV55"/>
    <mergeCell ref="M7:AD7"/>
    <mergeCell ref="AP21:AQ21"/>
    <mergeCell ref="AE7:AF7"/>
    <mergeCell ref="AG7:AI7"/>
    <mergeCell ref="AJ7:AL7"/>
    <mergeCell ref="AG6:AI6"/>
    <mergeCell ref="AJ6:AL6"/>
    <mergeCell ref="BR9:BS9"/>
    <mergeCell ref="N95:P95"/>
    <mergeCell ref="N96:P96"/>
    <mergeCell ref="N97:P97"/>
    <mergeCell ref="N98:P98"/>
    <mergeCell ref="AP85:AQ85"/>
    <mergeCell ref="AR85:AU85"/>
    <mergeCell ref="AV85:AY85"/>
    <mergeCell ref="AZ85:BQ85"/>
    <mergeCell ref="BR85:BS85"/>
    <mergeCell ref="BR8:BS8"/>
    <mergeCell ref="BR11:BS11"/>
    <mergeCell ref="BR16:BS16"/>
    <mergeCell ref="BR24:BS24"/>
    <mergeCell ref="BR30:BS30"/>
    <mergeCell ref="BR34:BS34"/>
    <mergeCell ref="BR53:BS53"/>
    <mergeCell ref="BR57:BS57"/>
    <mergeCell ref="BR59:BS59"/>
    <mergeCell ref="BR81:BS81"/>
    <mergeCell ref="AV76:AY76"/>
    <mergeCell ref="AV81:AY81"/>
    <mergeCell ref="AV26:AY26"/>
    <mergeCell ref="AZ26:BQ26"/>
    <mergeCell ref="BR82:BS82"/>
    <mergeCell ref="AZ8:BQ8"/>
    <mergeCell ref="AZ11:BQ11"/>
    <mergeCell ref="AZ16:BQ16"/>
    <mergeCell ref="AV77:AY77"/>
    <mergeCell ref="AZ77:BQ77"/>
    <mergeCell ref="AV82:AY82"/>
    <mergeCell ref="AZ23:BQ23"/>
    <mergeCell ref="AV22:AY22"/>
    <mergeCell ref="AR5:AU5"/>
    <mergeCell ref="AR7:AU7"/>
    <mergeCell ref="AR8:AU8"/>
    <mergeCell ref="AR11:AU11"/>
    <mergeCell ref="AR14:AU14"/>
    <mergeCell ref="AR15:AU15"/>
    <mergeCell ref="BR10:BS10"/>
    <mergeCell ref="BR62:BS62"/>
    <mergeCell ref="BW18:BY18"/>
    <mergeCell ref="BT9:BV9"/>
    <mergeCell ref="BW19:BY19"/>
    <mergeCell ref="BW29:BY29"/>
    <mergeCell ref="BW83:BY83"/>
    <mergeCell ref="AR21:AU21"/>
    <mergeCell ref="AZ17:BQ17"/>
    <mergeCell ref="AV18:AY18"/>
    <mergeCell ref="AZ18:BQ18"/>
    <mergeCell ref="BT29:BV29"/>
    <mergeCell ref="AV8:AY8"/>
    <mergeCell ref="AV11:AY11"/>
    <mergeCell ref="AV16:AY16"/>
    <mergeCell ref="BT26:BV26"/>
    <mergeCell ref="BT78:BV78"/>
    <mergeCell ref="BT80:BV80"/>
    <mergeCell ref="BR23:BS23"/>
    <mergeCell ref="AV6:AY6"/>
    <mergeCell ref="AV24:AY24"/>
    <mergeCell ref="BT10:BV10"/>
    <mergeCell ref="BW9:BY9"/>
    <mergeCell ref="AR10:AU10"/>
    <mergeCell ref="AZ22:BQ22"/>
    <mergeCell ref="BW10:BY10"/>
    <mergeCell ref="N90:P90"/>
    <mergeCell ref="N91:P91"/>
    <mergeCell ref="N92:P92"/>
    <mergeCell ref="N93:P93"/>
    <mergeCell ref="N94:P94"/>
    <mergeCell ref="AP83:AQ83"/>
    <mergeCell ref="AR83:AU83"/>
    <mergeCell ref="AV83:AY83"/>
    <mergeCell ref="AR57:AU57"/>
    <mergeCell ref="AZ57:BQ57"/>
    <mergeCell ref="AZ59:BQ59"/>
    <mergeCell ref="AZ76:BQ76"/>
    <mergeCell ref="AZ81:BQ81"/>
    <mergeCell ref="AZ82:BQ82"/>
    <mergeCell ref="AP14:AQ14"/>
    <mergeCell ref="AP15:AQ15"/>
    <mergeCell ref="AV10:AY10"/>
    <mergeCell ref="AZ10:BQ10"/>
    <mergeCell ref="AR59:AU59"/>
    <mergeCell ref="AR76:AU76"/>
    <mergeCell ref="AP24:AQ24"/>
    <mergeCell ref="AR26:AU26"/>
    <mergeCell ref="AP28:AQ28"/>
    <mergeCell ref="AP27:AQ27"/>
    <mergeCell ref="AR27:AU27"/>
    <mergeCell ref="AV27:AY27"/>
    <mergeCell ref="AZ27:BQ27"/>
    <mergeCell ref="AG35:AI35"/>
    <mergeCell ref="AJ35:AL35"/>
    <mergeCell ref="AJ34:AL34"/>
    <mergeCell ref="AZ30:BQ30"/>
    <mergeCell ref="AV14:AY14"/>
    <mergeCell ref="BT85:BV85"/>
    <mergeCell ref="AR80:AU80"/>
    <mergeCell ref="BW85:BY85"/>
    <mergeCell ref="AZ83:BQ83"/>
    <mergeCell ref="BR103:BS104"/>
    <mergeCell ref="BT103:BV104"/>
    <mergeCell ref="BW103:BY104"/>
    <mergeCell ref="BG100:BQ101"/>
    <mergeCell ref="BR100:BV101"/>
    <mergeCell ref="BT81:BV81"/>
    <mergeCell ref="BT82:BV82"/>
    <mergeCell ref="BW5:BY5"/>
    <mergeCell ref="BW7:BY7"/>
    <mergeCell ref="BW8:BY8"/>
    <mergeCell ref="BW11:BY11"/>
    <mergeCell ref="BW14:BY14"/>
    <mergeCell ref="BW16:BY16"/>
    <mergeCell ref="BW17:BY17"/>
    <mergeCell ref="BW57:BY57"/>
    <mergeCell ref="BW76:BY76"/>
    <mergeCell ref="BW81:BY81"/>
    <mergeCell ref="BW82:BY82"/>
    <mergeCell ref="BT8:BV8"/>
    <mergeCell ref="BT11:BV11"/>
    <mergeCell ref="BT16:BV16"/>
    <mergeCell ref="BT24:BV24"/>
    <mergeCell ref="BT30:BV30"/>
    <mergeCell ref="BT57:BV57"/>
    <mergeCell ref="BT34:BV34"/>
    <mergeCell ref="BT53:BV53"/>
    <mergeCell ref="BW6:BY6"/>
    <mergeCell ref="BR83:BS83"/>
    <mergeCell ref="C170:D170"/>
    <mergeCell ref="E170:H170"/>
    <mergeCell ref="I170:L170"/>
    <mergeCell ref="M170:AD170"/>
    <mergeCell ref="AE170:AF170"/>
    <mergeCell ref="AG170:AI170"/>
    <mergeCell ref="AJ170:AL170"/>
    <mergeCell ref="AP84:AQ84"/>
    <mergeCell ref="AR84:AU84"/>
    <mergeCell ref="AV84:AY84"/>
    <mergeCell ref="AZ84:BQ84"/>
    <mergeCell ref="BR84:BS84"/>
    <mergeCell ref="BT84:BV84"/>
    <mergeCell ref="BW84:BY84"/>
    <mergeCell ref="C169:D169"/>
    <mergeCell ref="E169:H169"/>
    <mergeCell ref="AP87:AQ87"/>
    <mergeCell ref="AR87:AU87"/>
    <mergeCell ref="AV87:AY87"/>
    <mergeCell ref="AZ87:BQ87"/>
    <mergeCell ref="BR87:BS87"/>
    <mergeCell ref="BT87:BV87"/>
    <mergeCell ref="BW87:BY87"/>
    <mergeCell ref="AP86:AQ86"/>
    <mergeCell ref="AR86:AU86"/>
    <mergeCell ref="AV86:AY86"/>
    <mergeCell ref="AZ86:BQ86"/>
    <mergeCell ref="BR86:BS86"/>
    <mergeCell ref="BT86:BV86"/>
    <mergeCell ref="BW86:BY86"/>
    <mergeCell ref="C106:D106"/>
    <mergeCell ref="E106:H106"/>
    <mergeCell ref="I106:L106"/>
    <mergeCell ref="M106:AD106"/>
    <mergeCell ref="AE106:AF106"/>
    <mergeCell ref="AG106:AI106"/>
    <mergeCell ref="AJ106:AL106"/>
    <mergeCell ref="AP106:AQ106"/>
    <mergeCell ref="AR106:AU106"/>
    <mergeCell ref="AV106:AY106"/>
    <mergeCell ref="AZ106:BQ106"/>
    <mergeCell ref="BR106:BS106"/>
    <mergeCell ref="BT106:BV106"/>
    <mergeCell ref="BW106:BY106"/>
    <mergeCell ref="N99:P99"/>
    <mergeCell ref="N100:P100"/>
    <mergeCell ref="AV107:AY107"/>
    <mergeCell ref="AZ107:BQ107"/>
    <mergeCell ref="BR107:BS107"/>
    <mergeCell ref="BT107:BV107"/>
    <mergeCell ref="BW107:BY107"/>
    <mergeCell ref="A101:P101"/>
    <mergeCell ref="BW100:CA101"/>
    <mergeCell ref="C103:D104"/>
    <mergeCell ref="E103:H104"/>
    <mergeCell ref="I103:L104"/>
    <mergeCell ref="M103:AD104"/>
    <mergeCell ref="AE103:AF104"/>
    <mergeCell ref="AG103:AI104"/>
    <mergeCell ref="AJ103:AL104"/>
    <mergeCell ref="AP103:AQ104"/>
    <mergeCell ref="AR103:AU104"/>
    <mergeCell ref="AV103:AY104"/>
    <mergeCell ref="AZ103:BQ104"/>
    <mergeCell ref="AV108:AY108"/>
    <mergeCell ref="AZ108:BQ108"/>
    <mergeCell ref="BR108:BS108"/>
    <mergeCell ref="BT108:BV108"/>
    <mergeCell ref="BW108:BY108"/>
    <mergeCell ref="C107:D107"/>
    <mergeCell ref="E107:H107"/>
    <mergeCell ref="I107:L107"/>
    <mergeCell ref="M107:AD107"/>
    <mergeCell ref="AE107:AF107"/>
    <mergeCell ref="AG107:AI107"/>
    <mergeCell ref="AJ107:AL107"/>
    <mergeCell ref="AP107:AQ107"/>
    <mergeCell ref="AR107:AU107"/>
    <mergeCell ref="AV109:AY109"/>
    <mergeCell ref="AZ109:BQ109"/>
    <mergeCell ref="BR109:BS109"/>
    <mergeCell ref="BT109:BV109"/>
    <mergeCell ref="BW109:BY109"/>
    <mergeCell ref="C108:D108"/>
    <mergeCell ref="E108:H108"/>
    <mergeCell ref="I108:L108"/>
    <mergeCell ref="M108:AD108"/>
    <mergeCell ref="AE108:AF108"/>
    <mergeCell ref="AG108:AI108"/>
    <mergeCell ref="AJ108:AL108"/>
    <mergeCell ref="AP108:AQ108"/>
    <mergeCell ref="AR108:AU108"/>
    <mergeCell ref="C110:D110"/>
    <mergeCell ref="E110:H110"/>
    <mergeCell ref="I110:L110"/>
    <mergeCell ref="M110:AD110"/>
    <mergeCell ref="AE110:AF110"/>
    <mergeCell ref="AG110:AI110"/>
    <mergeCell ref="AJ110:AL110"/>
    <mergeCell ref="AP110:AQ110"/>
    <mergeCell ref="AR110:AU110"/>
    <mergeCell ref="AV110:AY110"/>
    <mergeCell ref="AZ110:BQ110"/>
    <mergeCell ref="BR110:BS110"/>
    <mergeCell ref="BT110:BV110"/>
    <mergeCell ref="BW110:BY110"/>
    <mergeCell ref="C109:D109"/>
    <mergeCell ref="E109:H109"/>
    <mergeCell ref="I109:L109"/>
    <mergeCell ref="M109:AD109"/>
    <mergeCell ref="AE109:AF109"/>
    <mergeCell ref="AG109:AI109"/>
    <mergeCell ref="AJ109:AL109"/>
    <mergeCell ref="AP109:AQ109"/>
    <mergeCell ref="AR109:AU109"/>
    <mergeCell ref="AV111:AY111"/>
    <mergeCell ref="AZ111:BQ111"/>
    <mergeCell ref="BR111:BS111"/>
    <mergeCell ref="BT111:BV111"/>
    <mergeCell ref="BW111:BY111"/>
    <mergeCell ref="C112:D112"/>
    <mergeCell ref="E112:H112"/>
    <mergeCell ref="I112:L112"/>
    <mergeCell ref="M112:AD112"/>
    <mergeCell ref="AE112:AF112"/>
    <mergeCell ref="AG112:AI112"/>
    <mergeCell ref="AJ112:AL112"/>
    <mergeCell ref="AP112:AQ112"/>
    <mergeCell ref="AR112:AU112"/>
    <mergeCell ref="AV112:AY112"/>
    <mergeCell ref="AZ112:BQ112"/>
    <mergeCell ref="BR112:BS112"/>
    <mergeCell ref="BT112:BV112"/>
    <mergeCell ref="BW112:BY112"/>
    <mergeCell ref="C111:D111"/>
    <mergeCell ref="E111:H111"/>
    <mergeCell ref="I111:L111"/>
    <mergeCell ref="M111:AD111"/>
    <mergeCell ref="AE111:AF111"/>
    <mergeCell ref="AG111:AI111"/>
    <mergeCell ref="AJ111:AL111"/>
    <mergeCell ref="AP111:AQ111"/>
    <mergeCell ref="AR111:AU111"/>
    <mergeCell ref="AV113:AY113"/>
    <mergeCell ref="AZ113:BQ113"/>
    <mergeCell ref="BR113:BS113"/>
    <mergeCell ref="BT113:BV113"/>
    <mergeCell ref="BW113:BY113"/>
    <mergeCell ref="C114:D114"/>
    <mergeCell ref="E114:H114"/>
    <mergeCell ref="I114:L114"/>
    <mergeCell ref="M114:AD114"/>
    <mergeCell ref="AE114:AF114"/>
    <mergeCell ref="AG114:AI114"/>
    <mergeCell ref="AJ114:AL114"/>
    <mergeCell ref="AP114:AQ114"/>
    <mergeCell ref="AR114:AU114"/>
    <mergeCell ref="AV114:AY114"/>
    <mergeCell ref="AZ114:BQ114"/>
    <mergeCell ref="BR114:BS114"/>
    <mergeCell ref="BT114:BV114"/>
    <mergeCell ref="BW114:BY114"/>
    <mergeCell ref="C113:D113"/>
    <mergeCell ref="E113:H113"/>
    <mergeCell ref="I113:L113"/>
    <mergeCell ref="M113:AD113"/>
    <mergeCell ref="AE113:AF113"/>
    <mergeCell ref="AG113:AI113"/>
    <mergeCell ref="AJ113:AL113"/>
    <mergeCell ref="AP113:AQ113"/>
    <mergeCell ref="AR113:AU113"/>
    <mergeCell ref="AV115:AY115"/>
    <mergeCell ref="AZ115:BQ115"/>
    <mergeCell ref="BR115:BS115"/>
    <mergeCell ref="BT115:BV115"/>
    <mergeCell ref="BW115:BY115"/>
    <mergeCell ref="C116:D116"/>
    <mergeCell ref="E116:H116"/>
    <mergeCell ref="I116:L116"/>
    <mergeCell ref="M116:AD116"/>
    <mergeCell ref="AE116:AF116"/>
    <mergeCell ref="AG116:AI116"/>
    <mergeCell ref="AJ116:AL116"/>
    <mergeCell ref="AP116:AQ116"/>
    <mergeCell ref="AR116:AU116"/>
    <mergeCell ref="AV116:AY116"/>
    <mergeCell ref="AZ116:BQ116"/>
    <mergeCell ref="BR116:BS116"/>
    <mergeCell ref="BT116:BV116"/>
    <mergeCell ref="BW116:BY116"/>
    <mergeCell ref="C115:D115"/>
    <mergeCell ref="E115:H115"/>
    <mergeCell ref="I115:L115"/>
    <mergeCell ref="M115:AD115"/>
    <mergeCell ref="AE115:AF115"/>
    <mergeCell ref="AG115:AI115"/>
    <mergeCell ref="AJ115:AL115"/>
    <mergeCell ref="AP115:AQ115"/>
    <mergeCell ref="AR115:AU115"/>
    <mergeCell ref="AV117:AY117"/>
    <mergeCell ref="AZ117:BQ117"/>
    <mergeCell ref="BR117:BS117"/>
    <mergeCell ref="BT117:BV117"/>
    <mergeCell ref="BW117:BY117"/>
    <mergeCell ref="C118:D118"/>
    <mergeCell ref="E118:H118"/>
    <mergeCell ref="I118:L118"/>
    <mergeCell ref="M118:AD118"/>
    <mergeCell ref="AE118:AF118"/>
    <mergeCell ref="AG118:AI118"/>
    <mergeCell ref="AJ118:AL118"/>
    <mergeCell ref="AP118:AQ118"/>
    <mergeCell ref="AR118:AU118"/>
    <mergeCell ref="AV118:AY118"/>
    <mergeCell ref="AZ118:BQ118"/>
    <mergeCell ref="BR118:BS118"/>
    <mergeCell ref="BT118:BV118"/>
    <mergeCell ref="BW118:BY118"/>
    <mergeCell ref="C117:D117"/>
    <mergeCell ref="E117:H117"/>
    <mergeCell ref="I117:L117"/>
    <mergeCell ref="M117:AD117"/>
    <mergeCell ref="AE117:AF117"/>
    <mergeCell ref="AG117:AI117"/>
    <mergeCell ref="AJ117:AL117"/>
    <mergeCell ref="AP117:AQ117"/>
    <mergeCell ref="AR117:AU117"/>
    <mergeCell ref="AV119:AY119"/>
    <mergeCell ref="AZ119:BQ119"/>
    <mergeCell ref="BR119:BS119"/>
    <mergeCell ref="BT119:BV119"/>
    <mergeCell ref="BW119:BY119"/>
    <mergeCell ref="C120:D120"/>
    <mergeCell ref="E120:H120"/>
    <mergeCell ref="I120:L120"/>
    <mergeCell ref="M120:AD120"/>
    <mergeCell ref="AE120:AF120"/>
    <mergeCell ref="AG120:AI120"/>
    <mergeCell ref="AJ120:AL120"/>
    <mergeCell ref="AP120:AQ120"/>
    <mergeCell ref="AR120:AU120"/>
    <mergeCell ref="AV120:AY120"/>
    <mergeCell ref="AZ120:BQ120"/>
    <mergeCell ref="BR120:BS120"/>
    <mergeCell ref="BT120:BV120"/>
    <mergeCell ref="BW120:BY120"/>
    <mergeCell ref="C119:D119"/>
    <mergeCell ref="E119:H119"/>
    <mergeCell ref="I119:L119"/>
    <mergeCell ref="M119:AD119"/>
    <mergeCell ref="AE119:AF119"/>
    <mergeCell ref="AG119:AI119"/>
    <mergeCell ref="AJ119:AL119"/>
    <mergeCell ref="AP119:AQ119"/>
    <mergeCell ref="AR119:AU119"/>
    <mergeCell ref="AV121:AY121"/>
    <mergeCell ref="AZ121:BQ121"/>
    <mergeCell ref="BR121:BS121"/>
    <mergeCell ref="BT121:BV121"/>
    <mergeCell ref="BW121:BY121"/>
    <mergeCell ref="C122:D122"/>
    <mergeCell ref="E122:H122"/>
    <mergeCell ref="I122:L122"/>
    <mergeCell ref="M122:AD122"/>
    <mergeCell ref="AE122:AF122"/>
    <mergeCell ref="AG122:AI122"/>
    <mergeCell ref="AJ122:AL122"/>
    <mergeCell ref="AP122:AQ122"/>
    <mergeCell ref="AR122:AU122"/>
    <mergeCell ref="AV122:AY122"/>
    <mergeCell ref="AZ122:BQ122"/>
    <mergeCell ref="BR122:BS122"/>
    <mergeCell ref="BT122:BV122"/>
    <mergeCell ref="BW122:BY122"/>
    <mergeCell ref="C121:D121"/>
    <mergeCell ref="E121:H121"/>
    <mergeCell ref="I121:L121"/>
    <mergeCell ref="M121:AD121"/>
    <mergeCell ref="AE121:AF121"/>
    <mergeCell ref="AG121:AI121"/>
    <mergeCell ref="AJ121:AL121"/>
    <mergeCell ref="AP121:AQ121"/>
    <mergeCell ref="AR121:AU121"/>
    <mergeCell ref="AV123:AY123"/>
    <mergeCell ref="AZ123:BQ123"/>
    <mergeCell ref="BR123:BS123"/>
    <mergeCell ref="BT123:BV123"/>
    <mergeCell ref="BW123:BY123"/>
    <mergeCell ref="C124:D124"/>
    <mergeCell ref="E124:H124"/>
    <mergeCell ref="I124:L124"/>
    <mergeCell ref="M124:AD124"/>
    <mergeCell ref="AE124:AF124"/>
    <mergeCell ref="AG124:AI124"/>
    <mergeCell ref="AJ124:AL124"/>
    <mergeCell ref="AP124:AQ124"/>
    <mergeCell ref="AR124:AU124"/>
    <mergeCell ref="AV124:AY124"/>
    <mergeCell ref="AZ124:BQ124"/>
    <mergeCell ref="BR124:BS124"/>
    <mergeCell ref="BT124:BV124"/>
    <mergeCell ref="BW124:BY124"/>
    <mergeCell ref="C123:D123"/>
    <mergeCell ref="E123:H123"/>
    <mergeCell ref="I123:L123"/>
    <mergeCell ref="M123:AD123"/>
    <mergeCell ref="AE123:AF123"/>
    <mergeCell ref="AG123:AI123"/>
    <mergeCell ref="AJ123:AL123"/>
    <mergeCell ref="AP123:AQ123"/>
    <mergeCell ref="AR123:AU123"/>
    <mergeCell ref="AV125:AY125"/>
    <mergeCell ref="AZ125:BQ125"/>
    <mergeCell ref="BR125:BS125"/>
    <mergeCell ref="BT125:BV125"/>
    <mergeCell ref="BW125:BY125"/>
    <mergeCell ref="C126:D126"/>
    <mergeCell ref="E126:H126"/>
    <mergeCell ref="I126:L126"/>
    <mergeCell ref="M126:AD126"/>
    <mergeCell ref="AE126:AF126"/>
    <mergeCell ref="AG126:AI126"/>
    <mergeCell ref="AJ126:AL126"/>
    <mergeCell ref="AP126:AQ126"/>
    <mergeCell ref="AR126:AU126"/>
    <mergeCell ref="AV126:AY126"/>
    <mergeCell ref="AZ126:BQ126"/>
    <mergeCell ref="BR126:BS126"/>
    <mergeCell ref="BT126:BV126"/>
    <mergeCell ref="BW126:BY126"/>
    <mergeCell ref="C125:D125"/>
    <mergeCell ref="E125:H125"/>
    <mergeCell ref="I125:L125"/>
    <mergeCell ref="M125:AD125"/>
    <mergeCell ref="AE125:AF125"/>
    <mergeCell ref="AG125:AI125"/>
    <mergeCell ref="AJ125:AL125"/>
    <mergeCell ref="AP125:AQ125"/>
    <mergeCell ref="AR125:AU125"/>
    <mergeCell ref="AV127:AY127"/>
    <mergeCell ref="AZ127:BQ127"/>
    <mergeCell ref="BR127:BS127"/>
    <mergeCell ref="BT127:BV127"/>
    <mergeCell ref="BW127:BY127"/>
    <mergeCell ref="C128:D128"/>
    <mergeCell ref="E128:H128"/>
    <mergeCell ref="I128:L128"/>
    <mergeCell ref="M128:AD128"/>
    <mergeCell ref="AE128:AF128"/>
    <mergeCell ref="AG128:AI128"/>
    <mergeCell ref="AJ128:AL128"/>
    <mergeCell ref="AP128:AQ128"/>
    <mergeCell ref="AR128:AU128"/>
    <mergeCell ref="AV128:AY128"/>
    <mergeCell ref="AZ128:BQ128"/>
    <mergeCell ref="BR128:BS128"/>
    <mergeCell ref="BT128:BV128"/>
    <mergeCell ref="BW128:BY128"/>
    <mergeCell ref="C127:D127"/>
    <mergeCell ref="E127:H127"/>
    <mergeCell ref="I127:L127"/>
    <mergeCell ref="M127:AD127"/>
    <mergeCell ref="AE127:AF127"/>
    <mergeCell ref="AG127:AI127"/>
    <mergeCell ref="AJ127:AL127"/>
    <mergeCell ref="AP127:AQ127"/>
    <mergeCell ref="AR127:AU127"/>
    <mergeCell ref="AV129:AY129"/>
    <mergeCell ref="AZ129:BQ129"/>
    <mergeCell ref="BR129:BS129"/>
    <mergeCell ref="BT129:BV129"/>
    <mergeCell ref="BW129:BY129"/>
    <mergeCell ref="C130:D130"/>
    <mergeCell ref="E130:H130"/>
    <mergeCell ref="I130:L130"/>
    <mergeCell ref="M130:AD130"/>
    <mergeCell ref="AE130:AF130"/>
    <mergeCell ref="AG130:AI130"/>
    <mergeCell ref="AJ130:AL130"/>
    <mergeCell ref="AP130:AQ130"/>
    <mergeCell ref="AR130:AU130"/>
    <mergeCell ref="AV130:AY130"/>
    <mergeCell ref="AZ130:BQ130"/>
    <mergeCell ref="BR130:BS130"/>
    <mergeCell ref="BT130:BV130"/>
    <mergeCell ref="BW130:BY130"/>
    <mergeCell ref="C129:D129"/>
    <mergeCell ref="E129:H129"/>
    <mergeCell ref="I129:L129"/>
    <mergeCell ref="M129:AD129"/>
    <mergeCell ref="AE129:AF129"/>
    <mergeCell ref="AG129:AI129"/>
    <mergeCell ref="AJ129:AL129"/>
    <mergeCell ref="AP129:AQ129"/>
    <mergeCell ref="AR129:AU129"/>
    <mergeCell ref="AV131:AY131"/>
    <mergeCell ref="AZ131:BQ131"/>
    <mergeCell ref="BR131:BS131"/>
    <mergeCell ref="BT131:BV131"/>
    <mergeCell ref="BW131:BY131"/>
    <mergeCell ref="C132:D132"/>
    <mergeCell ref="E132:H132"/>
    <mergeCell ref="I132:L132"/>
    <mergeCell ref="M132:AD132"/>
    <mergeCell ref="AE132:AF132"/>
    <mergeCell ref="AG132:AI132"/>
    <mergeCell ref="AJ132:AL132"/>
    <mergeCell ref="AP132:AQ132"/>
    <mergeCell ref="AR132:AU132"/>
    <mergeCell ref="AV132:AY132"/>
    <mergeCell ref="AZ132:BQ132"/>
    <mergeCell ref="BR132:BS132"/>
    <mergeCell ref="BT132:BV132"/>
    <mergeCell ref="BW132:BY132"/>
    <mergeCell ref="C131:D131"/>
    <mergeCell ref="E131:H131"/>
    <mergeCell ref="I131:L131"/>
    <mergeCell ref="M131:AD131"/>
    <mergeCell ref="AE131:AF131"/>
    <mergeCell ref="AG131:AI131"/>
    <mergeCell ref="AJ131:AL131"/>
    <mergeCell ref="AP131:AQ131"/>
    <mergeCell ref="AR131:AU131"/>
    <mergeCell ref="AV133:AY133"/>
    <mergeCell ref="AZ133:BQ133"/>
    <mergeCell ref="BR133:BS133"/>
    <mergeCell ref="BT133:BV133"/>
    <mergeCell ref="BW133:BY133"/>
    <mergeCell ref="C134:D134"/>
    <mergeCell ref="E134:H134"/>
    <mergeCell ref="I134:L134"/>
    <mergeCell ref="M134:AD134"/>
    <mergeCell ref="AE134:AF134"/>
    <mergeCell ref="AG134:AI134"/>
    <mergeCell ref="AJ134:AL134"/>
    <mergeCell ref="AP134:AQ134"/>
    <mergeCell ref="AR134:AU134"/>
    <mergeCell ref="AV134:AY134"/>
    <mergeCell ref="AZ134:BQ134"/>
    <mergeCell ref="BR134:BS134"/>
    <mergeCell ref="BT134:BV134"/>
    <mergeCell ref="BW134:BY134"/>
    <mergeCell ref="C133:D133"/>
    <mergeCell ref="E133:H133"/>
    <mergeCell ref="I133:L133"/>
    <mergeCell ref="M133:AD133"/>
    <mergeCell ref="AE133:AF133"/>
    <mergeCell ref="AG133:AI133"/>
    <mergeCell ref="AJ133:AL133"/>
    <mergeCell ref="AP133:AQ133"/>
    <mergeCell ref="AR133:AU133"/>
    <mergeCell ref="AV135:AY135"/>
    <mergeCell ref="AZ135:BQ135"/>
    <mergeCell ref="BR135:BS135"/>
    <mergeCell ref="BT135:BV135"/>
    <mergeCell ref="BW135:BY135"/>
    <mergeCell ref="C136:D136"/>
    <mergeCell ref="E136:H136"/>
    <mergeCell ref="I136:L136"/>
    <mergeCell ref="M136:AD136"/>
    <mergeCell ref="AE136:AF136"/>
    <mergeCell ref="AG136:AI136"/>
    <mergeCell ref="AJ136:AL136"/>
    <mergeCell ref="AP136:AQ136"/>
    <mergeCell ref="AR136:AU136"/>
    <mergeCell ref="AV136:AY136"/>
    <mergeCell ref="AZ136:BQ136"/>
    <mergeCell ref="BR136:BS136"/>
    <mergeCell ref="BT136:BV136"/>
    <mergeCell ref="BW136:BY136"/>
    <mergeCell ref="C135:D135"/>
    <mergeCell ref="E135:H135"/>
    <mergeCell ref="I135:L135"/>
    <mergeCell ref="M135:AD135"/>
    <mergeCell ref="AE135:AF135"/>
    <mergeCell ref="AG135:AI135"/>
    <mergeCell ref="AJ135:AL135"/>
    <mergeCell ref="AP135:AQ135"/>
    <mergeCell ref="AR135:AU135"/>
    <mergeCell ref="AV137:AY137"/>
    <mergeCell ref="AZ137:BQ137"/>
    <mergeCell ref="BR137:BS137"/>
    <mergeCell ref="BT137:BV137"/>
    <mergeCell ref="BW137:BY137"/>
    <mergeCell ref="C138:D138"/>
    <mergeCell ref="E138:H138"/>
    <mergeCell ref="I138:L138"/>
    <mergeCell ref="M138:AD138"/>
    <mergeCell ref="AE138:AF138"/>
    <mergeCell ref="AG138:AI138"/>
    <mergeCell ref="AJ138:AL138"/>
    <mergeCell ref="AP138:AQ138"/>
    <mergeCell ref="AR138:AU138"/>
    <mergeCell ref="AV138:AY138"/>
    <mergeCell ref="AZ138:BQ138"/>
    <mergeCell ref="BR138:BS138"/>
    <mergeCell ref="BT138:BV138"/>
    <mergeCell ref="BW138:BY138"/>
    <mergeCell ref="C137:D137"/>
    <mergeCell ref="E137:H137"/>
    <mergeCell ref="I137:L137"/>
    <mergeCell ref="M137:AD137"/>
    <mergeCell ref="AE137:AF137"/>
    <mergeCell ref="AG137:AI137"/>
    <mergeCell ref="AJ137:AL137"/>
    <mergeCell ref="AP137:AQ137"/>
    <mergeCell ref="AR137:AU137"/>
    <mergeCell ref="AV139:AY139"/>
    <mergeCell ref="AZ139:BQ139"/>
    <mergeCell ref="BR139:BS139"/>
    <mergeCell ref="BT139:BV139"/>
    <mergeCell ref="BW139:BY139"/>
    <mergeCell ref="C140:D140"/>
    <mergeCell ref="E140:H140"/>
    <mergeCell ref="I140:L140"/>
    <mergeCell ref="M140:AD140"/>
    <mergeCell ref="AE140:AF140"/>
    <mergeCell ref="AG140:AI140"/>
    <mergeCell ref="AJ140:AL140"/>
    <mergeCell ref="AP140:AQ140"/>
    <mergeCell ref="AR140:AU140"/>
    <mergeCell ref="AV140:AY140"/>
    <mergeCell ref="AZ140:BQ140"/>
    <mergeCell ref="BR140:BS140"/>
    <mergeCell ref="BT140:BV140"/>
    <mergeCell ref="BW140:BY140"/>
    <mergeCell ref="C139:D139"/>
    <mergeCell ref="E139:H139"/>
    <mergeCell ref="I139:L139"/>
    <mergeCell ref="M139:AD139"/>
    <mergeCell ref="AE139:AF139"/>
    <mergeCell ref="AG139:AI139"/>
    <mergeCell ref="AJ139:AL139"/>
    <mergeCell ref="AP139:AQ139"/>
    <mergeCell ref="AR139:AU139"/>
    <mergeCell ref="AV141:AY141"/>
    <mergeCell ref="AZ141:BQ141"/>
    <mergeCell ref="BR141:BS141"/>
    <mergeCell ref="BT141:BV141"/>
    <mergeCell ref="BW141:BY141"/>
    <mergeCell ref="C142:D142"/>
    <mergeCell ref="E142:H142"/>
    <mergeCell ref="I142:L142"/>
    <mergeCell ref="M142:AD142"/>
    <mergeCell ref="AE142:AF142"/>
    <mergeCell ref="AG142:AI142"/>
    <mergeCell ref="AJ142:AL142"/>
    <mergeCell ref="AP142:AQ142"/>
    <mergeCell ref="AR142:AU142"/>
    <mergeCell ref="AV142:AY142"/>
    <mergeCell ref="AZ142:BQ142"/>
    <mergeCell ref="BR142:BS142"/>
    <mergeCell ref="BT142:BV142"/>
    <mergeCell ref="BW142:BY142"/>
    <mergeCell ref="C141:D141"/>
    <mergeCell ref="E141:H141"/>
    <mergeCell ref="I141:L141"/>
    <mergeCell ref="M141:AD141"/>
    <mergeCell ref="AE141:AF141"/>
    <mergeCell ref="AG141:AI141"/>
    <mergeCell ref="AJ141:AL141"/>
    <mergeCell ref="AP141:AQ141"/>
    <mergeCell ref="AR141:AU141"/>
    <mergeCell ref="AV143:AY143"/>
    <mergeCell ref="AZ143:BQ143"/>
    <mergeCell ref="BR143:BS143"/>
    <mergeCell ref="BT143:BV143"/>
    <mergeCell ref="BW143:BY143"/>
    <mergeCell ref="C144:D144"/>
    <mergeCell ref="E144:H144"/>
    <mergeCell ref="I144:L144"/>
    <mergeCell ref="M144:AD144"/>
    <mergeCell ref="AE144:AF144"/>
    <mergeCell ref="AG144:AI144"/>
    <mergeCell ref="AJ144:AL144"/>
    <mergeCell ref="AP144:AQ144"/>
    <mergeCell ref="AR144:AU144"/>
    <mergeCell ref="AV144:AY144"/>
    <mergeCell ref="AZ144:BQ144"/>
    <mergeCell ref="BR144:BS144"/>
    <mergeCell ref="BT144:BV144"/>
    <mergeCell ref="BW144:BY144"/>
    <mergeCell ref="C143:D143"/>
    <mergeCell ref="E143:H143"/>
    <mergeCell ref="I143:L143"/>
    <mergeCell ref="M143:AD143"/>
    <mergeCell ref="AE143:AF143"/>
    <mergeCell ref="AG143:AI143"/>
    <mergeCell ref="AJ143:AL143"/>
    <mergeCell ref="AP143:AQ143"/>
    <mergeCell ref="AR143:AU143"/>
    <mergeCell ref="AV145:AY145"/>
    <mergeCell ref="AZ145:BQ145"/>
    <mergeCell ref="BR145:BS145"/>
    <mergeCell ref="BT145:BV145"/>
    <mergeCell ref="BW145:BY145"/>
    <mergeCell ref="C146:D146"/>
    <mergeCell ref="E146:H146"/>
    <mergeCell ref="I146:L146"/>
    <mergeCell ref="M146:AD146"/>
    <mergeCell ref="AE146:AF146"/>
    <mergeCell ref="AG146:AI146"/>
    <mergeCell ref="AJ146:AL146"/>
    <mergeCell ref="AP146:AQ146"/>
    <mergeCell ref="AR146:AU146"/>
    <mergeCell ref="AV146:AY146"/>
    <mergeCell ref="AZ146:BQ146"/>
    <mergeCell ref="BR146:BS146"/>
    <mergeCell ref="BT146:BV146"/>
    <mergeCell ref="BW146:BY146"/>
    <mergeCell ref="C145:D145"/>
    <mergeCell ref="E145:H145"/>
    <mergeCell ref="I145:L145"/>
    <mergeCell ref="M145:AD145"/>
    <mergeCell ref="AE145:AF145"/>
    <mergeCell ref="AG145:AI145"/>
    <mergeCell ref="AJ145:AL145"/>
    <mergeCell ref="AP145:AQ145"/>
    <mergeCell ref="AR145:AU145"/>
    <mergeCell ref="AV147:AY147"/>
    <mergeCell ref="AZ147:BQ147"/>
    <mergeCell ref="BR147:BS147"/>
    <mergeCell ref="BT147:BV147"/>
    <mergeCell ref="BW147:BY147"/>
    <mergeCell ref="C148:D148"/>
    <mergeCell ref="E148:H148"/>
    <mergeCell ref="I148:L148"/>
    <mergeCell ref="M148:AD148"/>
    <mergeCell ref="AE148:AF148"/>
    <mergeCell ref="AG148:AI148"/>
    <mergeCell ref="AJ148:AL148"/>
    <mergeCell ref="AP148:AQ148"/>
    <mergeCell ref="AR148:AU148"/>
    <mergeCell ref="AV148:AY148"/>
    <mergeCell ref="AZ148:BQ148"/>
    <mergeCell ref="BR148:BS148"/>
    <mergeCell ref="BT148:BV148"/>
    <mergeCell ref="BW148:BY148"/>
    <mergeCell ref="C147:D147"/>
    <mergeCell ref="E147:H147"/>
    <mergeCell ref="I147:L147"/>
    <mergeCell ref="M147:AD147"/>
    <mergeCell ref="AE147:AF147"/>
    <mergeCell ref="AG147:AI147"/>
    <mergeCell ref="AJ147:AL147"/>
    <mergeCell ref="AP147:AQ147"/>
    <mergeCell ref="AR147:AU147"/>
    <mergeCell ref="AV149:AY149"/>
    <mergeCell ref="AZ149:BQ149"/>
    <mergeCell ref="BR149:BS149"/>
    <mergeCell ref="BT149:BV149"/>
    <mergeCell ref="BW149:BY149"/>
    <mergeCell ref="C150:D150"/>
    <mergeCell ref="E150:H150"/>
    <mergeCell ref="I150:L150"/>
    <mergeCell ref="M150:AD150"/>
    <mergeCell ref="AE150:AF150"/>
    <mergeCell ref="AG150:AI150"/>
    <mergeCell ref="AJ150:AL150"/>
    <mergeCell ref="AP150:AQ150"/>
    <mergeCell ref="AR150:AU150"/>
    <mergeCell ref="AV150:AY150"/>
    <mergeCell ref="AZ150:BQ150"/>
    <mergeCell ref="BR150:BS150"/>
    <mergeCell ref="BT150:BV150"/>
    <mergeCell ref="BW150:BY150"/>
    <mergeCell ref="C149:D149"/>
    <mergeCell ref="E149:H149"/>
    <mergeCell ref="I149:L149"/>
    <mergeCell ref="M149:AD149"/>
    <mergeCell ref="AE149:AF149"/>
    <mergeCell ref="AG149:AI149"/>
    <mergeCell ref="AJ149:AL149"/>
    <mergeCell ref="AP149:AQ149"/>
    <mergeCell ref="AR149:AU149"/>
    <mergeCell ref="AV151:AY151"/>
    <mergeCell ref="AZ151:BQ151"/>
    <mergeCell ref="BR151:BS151"/>
    <mergeCell ref="BT151:BV151"/>
    <mergeCell ref="BW151:BY151"/>
    <mergeCell ref="C152:D152"/>
    <mergeCell ref="E152:H152"/>
    <mergeCell ref="I152:L152"/>
    <mergeCell ref="M152:AD152"/>
    <mergeCell ref="AE152:AF152"/>
    <mergeCell ref="AG152:AI152"/>
    <mergeCell ref="AJ152:AL152"/>
    <mergeCell ref="AP152:AQ152"/>
    <mergeCell ref="AR152:AU152"/>
    <mergeCell ref="AV152:AY152"/>
    <mergeCell ref="AZ152:BQ152"/>
    <mergeCell ref="BR152:BS152"/>
    <mergeCell ref="BT152:BV152"/>
    <mergeCell ref="BW152:BY152"/>
    <mergeCell ref="C151:D151"/>
    <mergeCell ref="E151:H151"/>
    <mergeCell ref="I151:L151"/>
    <mergeCell ref="M151:AD151"/>
    <mergeCell ref="AE151:AF151"/>
    <mergeCell ref="AG151:AI151"/>
    <mergeCell ref="AJ151:AL151"/>
    <mergeCell ref="AP151:AQ151"/>
    <mergeCell ref="AR151:AU151"/>
    <mergeCell ref="AV153:AY153"/>
    <mergeCell ref="AZ153:BQ153"/>
    <mergeCell ref="BR153:BS153"/>
    <mergeCell ref="BT153:BV153"/>
    <mergeCell ref="BW153:BY153"/>
    <mergeCell ref="C154:D154"/>
    <mergeCell ref="E154:H154"/>
    <mergeCell ref="I154:L154"/>
    <mergeCell ref="M154:AD154"/>
    <mergeCell ref="AE154:AF154"/>
    <mergeCell ref="AG154:AI154"/>
    <mergeCell ref="AJ154:AL154"/>
    <mergeCell ref="AP154:AQ154"/>
    <mergeCell ref="AR154:AU154"/>
    <mergeCell ref="AV154:AY154"/>
    <mergeCell ref="AZ154:BQ154"/>
    <mergeCell ref="BR154:BS154"/>
    <mergeCell ref="BT154:BV154"/>
    <mergeCell ref="BW154:BY154"/>
    <mergeCell ref="C153:D153"/>
    <mergeCell ref="E153:H153"/>
    <mergeCell ref="I153:L153"/>
    <mergeCell ref="M153:AD153"/>
    <mergeCell ref="AE153:AF153"/>
    <mergeCell ref="AG153:AI153"/>
    <mergeCell ref="AJ153:AL153"/>
    <mergeCell ref="AP153:AQ153"/>
    <mergeCell ref="AR153:AU153"/>
    <mergeCell ref="AV155:AY155"/>
    <mergeCell ref="AZ155:BQ155"/>
    <mergeCell ref="BR155:BS155"/>
    <mergeCell ref="BT155:BV155"/>
    <mergeCell ref="BW155:BY155"/>
    <mergeCell ref="C156:D156"/>
    <mergeCell ref="E156:H156"/>
    <mergeCell ref="I156:L156"/>
    <mergeCell ref="M156:AD156"/>
    <mergeCell ref="AE156:AF156"/>
    <mergeCell ref="AG156:AI156"/>
    <mergeCell ref="AJ156:AL156"/>
    <mergeCell ref="AP156:AQ156"/>
    <mergeCell ref="AR156:AU156"/>
    <mergeCell ref="AV156:AY156"/>
    <mergeCell ref="AZ156:BQ156"/>
    <mergeCell ref="BR156:BS156"/>
    <mergeCell ref="BT156:BV156"/>
    <mergeCell ref="BW156:BY156"/>
    <mergeCell ref="C155:D155"/>
    <mergeCell ref="E155:H155"/>
    <mergeCell ref="I155:L155"/>
    <mergeCell ref="M155:AD155"/>
    <mergeCell ref="AE155:AF155"/>
    <mergeCell ref="AG155:AI155"/>
    <mergeCell ref="AJ155:AL155"/>
    <mergeCell ref="AP155:AQ155"/>
    <mergeCell ref="AR155:AU155"/>
    <mergeCell ref="AV157:AY157"/>
    <mergeCell ref="AZ157:BQ157"/>
    <mergeCell ref="BR157:BS157"/>
    <mergeCell ref="BT157:BV157"/>
    <mergeCell ref="BW157:BY157"/>
    <mergeCell ref="C158:D158"/>
    <mergeCell ref="E158:H158"/>
    <mergeCell ref="I158:L158"/>
    <mergeCell ref="M158:AD158"/>
    <mergeCell ref="AE158:AF158"/>
    <mergeCell ref="AG158:AI158"/>
    <mergeCell ref="AJ158:AL158"/>
    <mergeCell ref="AP158:AQ158"/>
    <mergeCell ref="AR158:AU158"/>
    <mergeCell ref="AV158:AY158"/>
    <mergeCell ref="AZ158:BQ158"/>
    <mergeCell ref="BR158:BS158"/>
    <mergeCell ref="BT158:BV158"/>
    <mergeCell ref="BW158:BY158"/>
    <mergeCell ref="C157:D157"/>
    <mergeCell ref="E157:H157"/>
    <mergeCell ref="I157:L157"/>
    <mergeCell ref="M157:AD157"/>
    <mergeCell ref="AE157:AF157"/>
    <mergeCell ref="AG157:AI157"/>
    <mergeCell ref="AJ157:AL157"/>
    <mergeCell ref="AP157:AQ157"/>
    <mergeCell ref="AR157:AU157"/>
    <mergeCell ref="AR161:AU161"/>
    <mergeCell ref="AV159:AY159"/>
    <mergeCell ref="AZ159:BQ159"/>
    <mergeCell ref="BR159:BS159"/>
    <mergeCell ref="BT159:BV159"/>
    <mergeCell ref="BW159:BY159"/>
    <mergeCell ref="C160:D160"/>
    <mergeCell ref="E160:H160"/>
    <mergeCell ref="I160:L160"/>
    <mergeCell ref="M160:AD160"/>
    <mergeCell ref="AE160:AF160"/>
    <mergeCell ref="AG160:AI160"/>
    <mergeCell ref="AJ160:AL160"/>
    <mergeCell ref="AP160:AQ160"/>
    <mergeCell ref="AR160:AU160"/>
    <mergeCell ref="AV160:AY160"/>
    <mergeCell ref="AZ160:BQ160"/>
    <mergeCell ref="BR160:BS160"/>
    <mergeCell ref="BT160:BV160"/>
    <mergeCell ref="BW160:BY160"/>
    <mergeCell ref="C159:D159"/>
    <mergeCell ref="E159:H159"/>
    <mergeCell ref="I159:L159"/>
    <mergeCell ref="M159:AD159"/>
    <mergeCell ref="AE159:AF159"/>
    <mergeCell ref="AG159:AI159"/>
    <mergeCell ref="AJ159:AL159"/>
    <mergeCell ref="AP159:AQ159"/>
    <mergeCell ref="AR159:AU159"/>
    <mergeCell ref="AE163:AF163"/>
    <mergeCell ref="AG163:AI163"/>
    <mergeCell ref="AJ163:AL163"/>
    <mergeCell ref="AP163:AQ163"/>
    <mergeCell ref="AR163:AU163"/>
    <mergeCell ref="AV161:AY161"/>
    <mergeCell ref="AZ161:BQ161"/>
    <mergeCell ref="BR161:BS161"/>
    <mergeCell ref="BT161:BV161"/>
    <mergeCell ref="BW161:BY161"/>
    <mergeCell ref="C162:D162"/>
    <mergeCell ref="E162:H162"/>
    <mergeCell ref="I162:L162"/>
    <mergeCell ref="M162:AD162"/>
    <mergeCell ref="AE162:AF162"/>
    <mergeCell ref="AG162:AI162"/>
    <mergeCell ref="AJ162:AL162"/>
    <mergeCell ref="AP162:AQ162"/>
    <mergeCell ref="AR162:AU162"/>
    <mergeCell ref="AV162:AY162"/>
    <mergeCell ref="AZ162:BQ162"/>
    <mergeCell ref="BR162:BS162"/>
    <mergeCell ref="BT162:BV162"/>
    <mergeCell ref="BW162:BY162"/>
    <mergeCell ref="C161:D161"/>
    <mergeCell ref="E161:H161"/>
    <mergeCell ref="I161:L161"/>
    <mergeCell ref="M161:AD161"/>
    <mergeCell ref="AE161:AF161"/>
    <mergeCell ref="AG161:AI161"/>
    <mergeCell ref="AJ161:AL161"/>
    <mergeCell ref="AP161:AQ161"/>
    <mergeCell ref="C165:D165"/>
    <mergeCell ref="E165:H165"/>
    <mergeCell ref="I165:L165"/>
    <mergeCell ref="M165:AD165"/>
    <mergeCell ref="AE165:AF165"/>
    <mergeCell ref="AG165:AI165"/>
    <mergeCell ref="AJ165:AL165"/>
    <mergeCell ref="AP165:AQ165"/>
    <mergeCell ref="AR165:AU165"/>
    <mergeCell ref="AV163:AY163"/>
    <mergeCell ref="AZ163:BQ163"/>
    <mergeCell ref="BR163:BS163"/>
    <mergeCell ref="BT163:BV163"/>
    <mergeCell ref="BW163:BY163"/>
    <mergeCell ref="C164:D164"/>
    <mergeCell ref="E164:H164"/>
    <mergeCell ref="I164:L164"/>
    <mergeCell ref="M164:AD164"/>
    <mergeCell ref="AE164:AF164"/>
    <mergeCell ref="AG164:AI164"/>
    <mergeCell ref="AJ164:AL164"/>
    <mergeCell ref="AP164:AQ164"/>
    <mergeCell ref="AR164:AU164"/>
    <mergeCell ref="AV164:AY164"/>
    <mergeCell ref="AZ164:BQ164"/>
    <mergeCell ref="BR164:BS164"/>
    <mergeCell ref="BT164:BV164"/>
    <mergeCell ref="BW164:BY164"/>
    <mergeCell ref="C163:D163"/>
    <mergeCell ref="E163:H163"/>
    <mergeCell ref="I163:L163"/>
    <mergeCell ref="M163:AD163"/>
    <mergeCell ref="BG185:BQ186"/>
    <mergeCell ref="BR185:BV186"/>
    <mergeCell ref="BW185:CA186"/>
    <mergeCell ref="A186:P186"/>
    <mergeCell ref="AV167:AY167"/>
    <mergeCell ref="AZ167:BQ167"/>
    <mergeCell ref="BR167:BS167"/>
    <mergeCell ref="BT167:BV167"/>
    <mergeCell ref="BW167:BY167"/>
    <mergeCell ref="N175:P175"/>
    <mergeCell ref="BG175:CA177"/>
    <mergeCell ref="N176:P176"/>
    <mergeCell ref="N177:P177"/>
    <mergeCell ref="C167:D167"/>
    <mergeCell ref="E167:H167"/>
    <mergeCell ref="I167:L167"/>
    <mergeCell ref="M167:AD167"/>
    <mergeCell ref="AE167:AF167"/>
    <mergeCell ref="AG167:AI167"/>
    <mergeCell ref="AJ167:AL167"/>
    <mergeCell ref="AP167:AQ167"/>
    <mergeCell ref="AR167:AU167"/>
    <mergeCell ref="AG172:AI172"/>
    <mergeCell ref="AJ172:AL172"/>
    <mergeCell ref="AP169:AQ169"/>
    <mergeCell ref="AR169:AU169"/>
    <mergeCell ref="AV169:AY169"/>
    <mergeCell ref="AZ169:BQ169"/>
    <mergeCell ref="BR169:BS169"/>
    <mergeCell ref="C171:D171"/>
    <mergeCell ref="E171:H171"/>
    <mergeCell ref="AV172:AY172"/>
    <mergeCell ref="C168:D168"/>
    <mergeCell ref="E168:H168"/>
    <mergeCell ref="I168:L168"/>
    <mergeCell ref="M168:AD168"/>
    <mergeCell ref="AE168:AF168"/>
    <mergeCell ref="AG168:AI168"/>
    <mergeCell ref="AJ168:AL168"/>
    <mergeCell ref="N178:P178"/>
    <mergeCell ref="BG178:CA182"/>
    <mergeCell ref="N179:P179"/>
    <mergeCell ref="N180:P180"/>
    <mergeCell ref="N181:P181"/>
    <mergeCell ref="N182:P182"/>
    <mergeCell ref="AV165:AY165"/>
    <mergeCell ref="AZ165:BQ165"/>
    <mergeCell ref="BR165:BS165"/>
    <mergeCell ref="BT165:BV165"/>
    <mergeCell ref="BW165:BY165"/>
    <mergeCell ref="C166:D166"/>
    <mergeCell ref="E166:H166"/>
    <mergeCell ref="I166:L166"/>
    <mergeCell ref="M166:AD166"/>
    <mergeCell ref="AE166:AF166"/>
    <mergeCell ref="AG166:AI166"/>
    <mergeCell ref="AJ166:AL166"/>
    <mergeCell ref="AP166:AQ166"/>
    <mergeCell ref="AR166:AU166"/>
    <mergeCell ref="AV166:AY166"/>
    <mergeCell ref="AZ166:BQ166"/>
    <mergeCell ref="BR166:BS166"/>
    <mergeCell ref="BT166:BV166"/>
    <mergeCell ref="BW166:BY166"/>
    <mergeCell ref="AE13:AF13"/>
    <mergeCell ref="AG13:AI13"/>
    <mergeCell ref="AJ13:AL13"/>
    <mergeCell ref="C37:D37"/>
    <mergeCell ref="C38:D38"/>
    <mergeCell ref="C39:D39"/>
    <mergeCell ref="C40:D40"/>
    <mergeCell ref="C41:D41"/>
    <mergeCell ref="E37:H37"/>
    <mergeCell ref="E38:H38"/>
    <mergeCell ref="E39:H39"/>
    <mergeCell ref="E40:H40"/>
    <mergeCell ref="E41:H41"/>
    <mergeCell ref="I37:L37"/>
    <mergeCell ref="I38:L38"/>
    <mergeCell ref="I39:L39"/>
    <mergeCell ref="I40:L40"/>
    <mergeCell ref="I41:L41"/>
    <mergeCell ref="M37:AD37"/>
    <mergeCell ref="M38:AD38"/>
    <mergeCell ref="M39:AD39"/>
    <mergeCell ref="M40:AD40"/>
    <mergeCell ref="M41:AD41"/>
    <mergeCell ref="AE37:AF37"/>
    <mergeCell ref="AE38:AF38"/>
    <mergeCell ref="AE39:AF39"/>
    <mergeCell ref="AE40:AF40"/>
    <mergeCell ref="AE41:AF41"/>
    <mergeCell ref="AG37:AI37"/>
    <mergeCell ref="AG38:AI38"/>
    <mergeCell ref="AG39:AI39"/>
    <mergeCell ref="AG40:AI40"/>
    <mergeCell ref="AJ39:AL39"/>
    <mergeCell ref="AJ40:AL40"/>
    <mergeCell ref="AJ41:AL41"/>
    <mergeCell ref="C42:D42"/>
    <mergeCell ref="C43:D43"/>
    <mergeCell ref="C44:D44"/>
    <mergeCell ref="C45:D45"/>
    <mergeCell ref="C46:D46"/>
    <mergeCell ref="C47:D47"/>
    <mergeCell ref="C48:D48"/>
    <mergeCell ref="C49:D49"/>
    <mergeCell ref="C50:D50"/>
    <mergeCell ref="C51:D51"/>
    <mergeCell ref="E42:H42"/>
    <mergeCell ref="E43:H43"/>
    <mergeCell ref="E44:H44"/>
    <mergeCell ref="E45:H45"/>
    <mergeCell ref="E46:H46"/>
    <mergeCell ref="E47:H47"/>
    <mergeCell ref="E48:H48"/>
    <mergeCell ref="E49:H49"/>
    <mergeCell ref="E50:H50"/>
    <mergeCell ref="E51:H51"/>
    <mergeCell ref="I42:L42"/>
    <mergeCell ref="I43:L43"/>
    <mergeCell ref="I44:L44"/>
    <mergeCell ref="I45:L45"/>
    <mergeCell ref="I46:L46"/>
    <mergeCell ref="I47:L47"/>
    <mergeCell ref="I48:L48"/>
    <mergeCell ref="I49:L49"/>
    <mergeCell ref="I50:L50"/>
    <mergeCell ref="AG42:AI42"/>
    <mergeCell ref="AG43:AI43"/>
    <mergeCell ref="AG44:AI44"/>
    <mergeCell ref="AG45:AI45"/>
    <mergeCell ref="AG46:AI46"/>
    <mergeCell ref="AG47:AI47"/>
    <mergeCell ref="AG48:AI48"/>
    <mergeCell ref="AG49:AI49"/>
    <mergeCell ref="AG50:AI50"/>
    <mergeCell ref="AG51:AI51"/>
    <mergeCell ref="I51:L51"/>
    <mergeCell ref="M42:AD42"/>
    <mergeCell ref="M43:AD43"/>
    <mergeCell ref="M44:AD44"/>
    <mergeCell ref="M45:AD45"/>
    <mergeCell ref="M46:AD46"/>
    <mergeCell ref="M47:AD47"/>
    <mergeCell ref="M48:AD48"/>
    <mergeCell ref="M49:AD49"/>
    <mergeCell ref="M50:AD50"/>
    <mergeCell ref="M51:AD51"/>
    <mergeCell ref="AE42:AF42"/>
    <mergeCell ref="AE43:AF43"/>
    <mergeCell ref="AE44:AF44"/>
    <mergeCell ref="AE45:AF45"/>
    <mergeCell ref="AE46:AF46"/>
    <mergeCell ref="AE47:AF47"/>
    <mergeCell ref="AE48:AF48"/>
    <mergeCell ref="AE49:AF49"/>
    <mergeCell ref="AE50:AF50"/>
    <mergeCell ref="AE51:AF51"/>
  </mergeCells>
  <printOptions horizontalCentered="1" verticalCentered="1"/>
  <pageMargins left="0.78740157480314965" right="0.31496062992125984" top="0.19685039370078741" bottom="0.19685039370078741" header="0" footer="0"/>
  <pageSetup paperSize="8" scale="56" orientation="landscape" r:id="rId1"/>
  <rowBreaks count="3" manualBreakCount="3">
    <brk id="101" max="78" man="1"/>
    <brk id="186" max="78" man="1"/>
    <brk id="258" max="78"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910C2-E98C-4BC8-BD81-4E3FA39BEC06}">
  <sheetPr>
    <pageSetUpPr fitToPage="1"/>
  </sheetPr>
  <dimension ref="A1:S20"/>
  <sheetViews>
    <sheetView showGridLines="0" defaultGridColor="0" topLeftCell="B2" colorId="23" zoomScale="90" zoomScaleNormal="90" workbookViewId="0">
      <selection activeCell="H12" sqref="H12"/>
    </sheetView>
  </sheetViews>
  <sheetFormatPr defaultRowHeight="12.5"/>
  <cols>
    <col min="1" max="1" width="29.1796875" style="58" customWidth="1"/>
    <col min="2" max="2" width="19.7265625" style="58" customWidth="1"/>
    <col min="3" max="4" width="24.26953125" style="57" customWidth="1"/>
    <col min="5" max="7" width="7.453125" style="58" customWidth="1"/>
    <col min="8" max="10" width="8.54296875" style="58" customWidth="1"/>
    <col min="11" max="11" width="10" style="58" customWidth="1"/>
    <col min="12" max="12" width="3" style="58" customWidth="1"/>
    <col min="13" max="14" width="9.1796875" style="58"/>
    <col min="15" max="15" width="11.1796875" style="58" bestFit="1" customWidth="1"/>
    <col min="16" max="256" width="9.1796875" style="58"/>
    <col min="257" max="257" width="29.1796875" style="58" customWidth="1"/>
    <col min="258" max="258" width="19.7265625" style="58" customWidth="1"/>
    <col min="259" max="260" width="24.26953125" style="58" customWidth="1"/>
    <col min="261" max="263" width="7.453125" style="58" customWidth="1"/>
    <col min="264" max="266" width="8.54296875" style="58" customWidth="1"/>
    <col min="267" max="267" width="10" style="58" customWidth="1"/>
    <col min="268" max="268" width="3" style="58" customWidth="1"/>
    <col min="269" max="270" width="9.1796875" style="58"/>
    <col min="271" max="271" width="11.1796875" style="58" bestFit="1" customWidth="1"/>
    <col min="272" max="512" width="9.1796875" style="58"/>
    <col min="513" max="513" width="29.1796875" style="58" customWidth="1"/>
    <col min="514" max="514" width="19.7265625" style="58" customWidth="1"/>
    <col min="515" max="516" width="24.26953125" style="58" customWidth="1"/>
    <col min="517" max="519" width="7.453125" style="58" customWidth="1"/>
    <col min="520" max="522" width="8.54296875" style="58" customWidth="1"/>
    <col min="523" max="523" width="10" style="58" customWidth="1"/>
    <col min="524" max="524" width="3" style="58" customWidth="1"/>
    <col min="525" max="526" width="9.1796875" style="58"/>
    <col min="527" max="527" width="11.1796875" style="58" bestFit="1" customWidth="1"/>
    <col min="528" max="768" width="9.1796875" style="58"/>
    <col min="769" max="769" width="29.1796875" style="58" customWidth="1"/>
    <col min="770" max="770" width="19.7265625" style="58" customWidth="1"/>
    <col min="771" max="772" width="24.26953125" style="58" customWidth="1"/>
    <col min="773" max="775" width="7.453125" style="58" customWidth="1"/>
    <col min="776" max="778" width="8.54296875" style="58" customWidth="1"/>
    <col min="779" max="779" width="10" style="58" customWidth="1"/>
    <col min="780" max="780" width="3" style="58" customWidth="1"/>
    <col min="781" max="782" width="9.1796875" style="58"/>
    <col min="783" max="783" width="11.1796875" style="58" bestFit="1" customWidth="1"/>
    <col min="784" max="1024" width="9.1796875" style="58"/>
    <col min="1025" max="1025" width="29.1796875" style="58" customWidth="1"/>
    <col min="1026" max="1026" width="19.7265625" style="58" customWidth="1"/>
    <col min="1027" max="1028" width="24.26953125" style="58" customWidth="1"/>
    <col min="1029" max="1031" width="7.453125" style="58" customWidth="1"/>
    <col min="1032" max="1034" width="8.54296875" style="58" customWidth="1"/>
    <col min="1035" max="1035" width="10" style="58" customWidth="1"/>
    <col min="1036" max="1036" width="3" style="58" customWidth="1"/>
    <col min="1037" max="1038" width="9.1796875" style="58"/>
    <col min="1039" max="1039" width="11.1796875" style="58" bestFit="1" customWidth="1"/>
    <col min="1040" max="1280" width="9.1796875" style="58"/>
    <col min="1281" max="1281" width="29.1796875" style="58" customWidth="1"/>
    <col min="1282" max="1282" width="19.7265625" style="58" customWidth="1"/>
    <col min="1283" max="1284" width="24.26953125" style="58" customWidth="1"/>
    <col min="1285" max="1287" width="7.453125" style="58" customWidth="1"/>
    <col min="1288" max="1290" width="8.54296875" style="58" customWidth="1"/>
    <col min="1291" max="1291" width="10" style="58" customWidth="1"/>
    <col min="1292" max="1292" width="3" style="58" customWidth="1"/>
    <col min="1293" max="1294" width="9.1796875" style="58"/>
    <col min="1295" max="1295" width="11.1796875" style="58" bestFit="1" customWidth="1"/>
    <col min="1296" max="1536" width="9.1796875" style="58"/>
    <col min="1537" max="1537" width="29.1796875" style="58" customWidth="1"/>
    <col min="1538" max="1538" width="19.7265625" style="58" customWidth="1"/>
    <col min="1539" max="1540" width="24.26953125" style="58" customWidth="1"/>
    <col min="1541" max="1543" width="7.453125" style="58" customWidth="1"/>
    <col min="1544" max="1546" width="8.54296875" style="58" customWidth="1"/>
    <col min="1547" max="1547" width="10" style="58" customWidth="1"/>
    <col min="1548" max="1548" width="3" style="58" customWidth="1"/>
    <col min="1549" max="1550" width="9.1796875" style="58"/>
    <col min="1551" max="1551" width="11.1796875" style="58" bestFit="1" customWidth="1"/>
    <col min="1552" max="1792" width="9.1796875" style="58"/>
    <col min="1793" max="1793" width="29.1796875" style="58" customWidth="1"/>
    <col min="1794" max="1794" width="19.7265625" style="58" customWidth="1"/>
    <col min="1795" max="1796" width="24.26953125" style="58" customWidth="1"/>
    <col min="1797" max="1799" width="7.453125" style="58" customWidth="1"/>
    <col min="1800" max="1802" width="8.54296875" style="58" customWidth="1"/>
    <col min="1803" max="1803" width="10" style="58" customWidth="1"/>
    <col min="1804" max="1804" width="3" style="58" customWidth="1"/>
    <col min="1805" max="1806" width="9.1796875" style="58"/>
    <col min="1807" max="1807" width="11.1796875" style="58" bestFit="1" customWidth="1"/>
    <col min="1808" max="2048" width="9.1796875" style="58"/>
    <col min="2049" max="2049" width="29.1796875" style="58" customWidth="1"/>
    <col min="2050" max="2050" width="19.7265625" style="58" customWidth="1"/>
    <col min="2051" max="2052" width="24.26953125" style="58" customWidth="1"/>
    <col min="2053" max="2055" width="7.453125" style="58" customWidth="1"/>
    <col min="2056" max="2058" width="8.54296875" style="58" customWidth="1"/>
    <col min="2059" max="2059" width="10" style="58" customWidth="1"/>
    <col min="2060" max="2060" width="3" style="58" customWidth="1"/>
    <col min="2061" max="2062" width="9.1796875" style="58"/>
    <col min="2063" max="2063" width="11.1796875" style="58" bestFit="1" customWidth="1"/>
    <col min="2064" max="2304" width="9.1796875" style="58"/>
    <col min="2305" max="2305" width="29.1796875" style="58" customWidth="1"/>
    <col min="2306" max="2306" width="19.7265625" style="58" customWidth="1"/>
    <col min="2307" max="2308" width="24.26953125" style="58" customWidth="1"/>
    <col min="2309" max="2311" width="7.453125" style="58" customWidth="1"/>
    <col min="2312" max="2314" width="8.54296875" style="58" customWidth="1"/>
    <col min="2315" max="2315" width="10" style="58" customWidth="1"/>
    <col min="2316" max="2316" width="3" style="58" customWidth="1"/>
    <col min="2317" max="2318" width="9.1796875" style="58"/>
    <col min="2319" max="2319" width="11.1796875" style="58" bestFit="1" customWidth="1"/>
    <col min="2320" max="2560" width="9.1796875" style="58"/>
    <col min="2561" max="2561" width="29.1796875" style="58" customWidth="1"/>
    <col min="2562" max="2562" width="19.7265625" style="58" customWidth="1"/>
    <col min="2563" max="2564" width="24.26953125" style="58" customWidth="1"/>
    <col min="2565" max="2567" width="7.453125" style="58" customWidth="1"/>
    <col min="2568" max="2570" width="8.54296875" style="58" customWidth="1"/>
    <col min="2571" max="2571" width="10" style="58" customWidth="1"/>
    <col min="2572" max="2572" width="3" style="58" customWidth="1"/>
    <col min="2573" max="2574" width="9.1796875" style="58"/>
    <col min="2575" max="2575" width="11.1796875" style="58" bestFit="1" customWidth="1"/>
    <col min="2576" max="2816" width="9.1796875" style="58"/>
    <col min="2817" max="2817" width="29.1796875" style="58" customWidth="1"/>
    <col min="2818" max="2818" width="19.7265625" style="58" customWidth="1"/>
    <col min="2819" max="2820" width="24.26953125" style="58" customWidth="1"/>
    <col min="2821" max="2823" width="7.453125" style="58" customWidth="1"/>
    <col min="2824" max="2826" width="8.54296875" style="58" customWidth="1"/>
    <col min="2827" max="2827" width="10" style="58" customWidth="1"/>
    <col min="2828" max="2828" width="3" style="58" customWidth="1"/>
    <col min="2829" max="2830" width="9.1796875" style="58"/>
    <col min="2831" max="2831" width="11.1796875" style="58" bestFit="1" customWidth="1"/>
    <col min="2832" max="3072" width="9.1796875" style="58"/>
    <col min="3073" max="3073" width="29.1796875" style="58" customWidth="1"/>
    <col min="3074" max="3074" width="19.7265625" style="58" customWidth="1"/>
    <col min="3075" max="3076" width="24.26953125" style="58" customWidth="1"/>
    <col min="3077" max="3079" width="7.453125" style="58" customWidth="1"/>
    <col min="3080" max="3082" width="8.54296875" style="58" customWidth="1"/>
    <col min="3083" max="3083" width="10" style="58" customWidth="1"/>
    <col min="3084" max="3084" width="3" style="58" customWidth="1"/>
    <col min="3085" max="3086" width="9.1796875" style="58"/>
    <col min="3087" max="3087" width="11.1796875" style="58" bestFit="1" customWidth="1"/>
    <col min="3088" max="3328" width="9.1796875" style="58"/>
    <col min="3329" max="3329" width="29.1796875" style="58" customWidth="1"/>
    <col min="3330" max="3330" width="19.7265625" style="58" customWidth="1"/>
    <col min="3331" max="3332" width="24.26953125" style="58" customWidth="1"/>
    <col min="3333" max="3335" width="7.453125" style="58" customWidth="1"/>
    <col min="3336" max="3338" width="8.54296875" style="58" customWidth="1"/>
    <col min="3339" max="3339" width="10" style="58" customWidth="1"/>
    <col min="3340" max="3340" width="3" style="58" customWidth="1"/>
    <col min="3341" max="3342" width="9.1796875" style="58"/>
    <col min="3343" max="3343" width="11.1796875" style="58" bestFit="1" customWidth="1"/>
    <col min="3344" max="3584" width="9.1796875" style="58"/>
    <col min="3585" max="3585" width="29.1796875" style="58" customWidth="1"/>
    <col min="3586" max="3586" width="19.7265625" style="58" customWidth="1"/>
    <col min="3587" max="3588" width="24.26953125" style="58" customWidth="1"/>
    <col min="3589" max="3591" width="7.453125" style="58" customWidth="1"/>
    <col min="3592" max="3594" width="8.54296875" style="58" customWidth="1"/>
    <col min="3595" max="3595" width="10" style="58" customWidth="1"/>
    <col min="3596" max="3596" width="3" style="58" customWidth="1"/>
    <col min="3597" max="3598" width="9.1796875" style="58"/>
    <col min="3599" max="3599" width="11.1796875" style="58" bestFit="1" customWidth="1"/>
    <col min="3600" max="3840" width="9.1796875" style="58"/>
    <col min="3841" max="3841" width="29.1796875" style="58" customWidth="1"/>
    <col min="3842" max="3842" width="19.7265625" style="58" customWidth="1"/>
    <col min="3843" max="3844" width="24.26953125" style="58" customWidth="1"/>
    <col min="3845" max="3847" width="7.453125" style="58" customWidth="1"/>
    <col min="3848" max="3850" width="8.54296875" style="58" customWidth="1"/>
    <col min="3851" max="3851" width="10" style="58" customWidth="1"/>
    <col min="3852" max="3852" width="3" style="58" customWidth="1"/>
    <col min="3853" max="3854" width="9.1796875" style="58"/>
    <col min="3855" max="3855" width="11.1796875" style="58" bestFit="1" customWidth="1"/>
    <col min="3856" max="4096" width="9.1796875" style="58"/>
    <col min="4097" max="4097" width="29.1796875" style="58" customWidth="1"/>
    <col min="4098" max="4098" width="19.7265625" style="58" customWidth="1"/>
    <col min="4099" max="4100" width="24.26953125" style="58" customWidth="1"/>
    <col min="4101" max="4103" width="7.453125" style="58" customWidth="1"/>
    <col min="4104" max="4106" width="8.54296875" style="58" customWidth="1"/>
    <col min="4107" max="4107" width="10" style="58" customWidth="1"/>
    <col min="4108" max="4108" width="3" style="58" customWidth="1"/>
    <col min="4109" max="4110" width="9.1796875" style="58"/>
    <col min="4111" max="4111" width="11.1796875" style="58" bestFit="1" customWidth="1"/>
    <col min="4112" max="4352" width="9.1796875" style="58"/>
    <col min="4353" max="4353" width="29.1796875" style="58" customWidth="1"/>
    <col min="4354" max="4354" width="19.7265625" style="58" customWidth="1"/>
    <col min="4355" max="4356" width="24.26953125" style="58" customWidth="1"/>
    <col min="4357" max="4359" width="7.453125" style="58" customWidth="1"/>
    <col min="4360" max="4362" width="8.54296875" style="58" customWidth="1"/>
    <col min="4363" max="4363" width="10" style="58" customWidth="1"/>
    <col min="4364" max="4364" width="3" style="58" customWidth="1"/>
    <col min="4365" max="4366" width="9.1796875" style="58"/>
    <col min="4367" max="4367" width="11.1796875" style="58" bestFit="1" customWidth="1"/>
    <col min="4368" max="4608" width="9.1796875" style="58"/>
    <col min="4609" max="4609" width="29.1796875" style="58" customWidth="1"/>
    <col min="4610" max="4610" width="19.7265625" style="58" customWidth="1"/>
    <col min="4611" max="4612" width="24.26953125" style="58" customWidth="1"/>
    <col min="4613" max="4615" width="7.453125" style="58" customWidth="1"/>
    <col min="4616" max="4618" width="8.54296875" style="58" customWidth="1"/>
    <col min="4619" max="4619" width="10" style="58" customWidth="1"/>
    <col min="4620" max="4620" width="3" style="58" customWidth="1"/>
    <col min="4621" max="4622" width="9.1796875" style="58"/>
    <col min="4623" max="4623" width="11.1796875" style="58" bestFit="1" customWidth="1"/>
    <col min="4624" max="4864" width="9.1796875" style="58"/>
    <col min="4865" max="4865" width="29.1796875" style="58" customWidth="1"/>
    <col min="4866" max="4866" width="19.7265625" style="58" customWidth="1"/>
    <col min="4867" max="4868" width="24.26953125" style="58" customWidth="1"/>
    <col min="4869" max="4871" width="7.453125" style="58" customWidth="1"/>
    <col min="4872" max="4874" width="8.54296875" style="58" customWidth="1"/>
    <col min="4875" max="4875" width="10" style="58" customWidth="1"/>
    <col min="4876" max="4876" width="3" style="58" customWidth="1"/>
    <col min="4877" max="4878" width="9.1796875" style="58"/>
    <col min="4879" max="4879" width="11.1796875" style="58" bestFit="1" customWidth="1"/>
    <col min="4880" max="5120" width="9.1796875" style="58"/>
    <col min="5121" max="5121" width="29.1796875" style="58" customWidth="1"/>
    <col min="5122" max="5122" width="19.7265625" style="58" customWidth="1"/>
    <col min="5123" max="5124" width="24.26953125" style="58" customWidth="1"/>
    <col min="5125" max="5127" width="7.453125" style="58" customWidth="1"/>
    <col min="5128" max="5130" width="8.54296875" style="58" customWidth="1"/>
    <col min="5131" max="5131" width="10" style="58" customWidth="1"/>
    <col min="5132" max="5132" width="3" style="58" customWidth="1"/>
    <col min="5133" max="5134" width="9.1796875" style="58"/>
    <col min="5135" max="5135" width="11.1796875" style="58" bestFit="1" customWidth="1"/>
    <col min="5136" max="5376" width="9.1796875" style="58"/>
    <col min="5377" max="5377" width="29.1796875" style="58" customWidth="1"/>
    <col min="5378" max="5378" width="19.7265625" style="58" customWidth="1"/>
    <col min="5379" max="5380" width="24.26953125" style="58" customWidth="1"/>
    <col min="5381" max="5383" width="7.453125" style="58" customWidth="1"/>
    <col min="5384" max="5386" width="8.54296875" style="58" customWidth="1"/>
    <col min="5387" max="5387" width="10" style="58" customWidth="1"/>
    <col min="5388" max="5388" width="3" style="58" customWidth="1"/>
    <col min="5389" max="5390" width="9.1796875" style="58"/>
    <col min="5391" max="5391" width="11.1796875" style="58" bestFit="1" customWidth="1"/>
    <col min="5392" max="5632" width="9.1796875" style="58"/>
    <col min="5633" max="5633" width="29.1796875" style="58" customWidth="1"/>
    <col min="5634" max="5634" width="19.7265625" style="58" customWidth="1"/>
    <col min="5635" max="5636" width="24.26953125" style="58" customWidth="1"/>
    <col min="5637" max="5639" width="7.453125" style="58" customWidth="1"/>
    <col min="5640" max="5642" width="8.54296875" style="58" customWidth="1"/>
    <col min="5643" max="5643" width="10" style="58" customWidth="1"/>
    <col min="5644" max="5644" width="3" style="58" customWidth="1"/>
    <col min="5645" max="5646" width="9.1796875" style="58"/>
    <col min="5647" max="5647" width="11.1796875" style="58" bestFit="1" customWidth="1"/>
    <col min="5648" max="5888" width="9.1796875" style="58"/>
    <col min="5889" max="5889" width="29.1796875" style="58" customWidth="1"/>
    <col min="5890" max="5890" width="19.7265625" style="58" customWidth="1"/>
    <col min="5891" max="5892" width="24.26953125" style="58" customWidth="1"/>
    <col min="5893" max="5895" width="7.453125" style="58" customWidth="1"/>
    <col min="5896" max="5898" width="8.54296875" style="58" customWidth="1"/>
    <col min="5899" max="5899" width="10" style="58" customWidth="1"/>
    <col min="5900" max="5900" width="3" style="58" customWidth="1"/>
    <col min="5901" max="5902" width="9.1796875" style="58"/>
    <col min="5903" max="5903" width="11.1796875" style="58" bestFit="1" customWidth="1"/>
    <col min="5904" max="6144" width="9.1796875" style="58"/>
    <col min="6145" max="6145" width="29.1796875" style="58" customWidth="1"/>
    <col min="6146" max="6146" width="19.7265625" style="58" customWidth="1"/>
    <col min="6147" max="6148" width="24.26953125" style="58" customWidth="1"/>
    <col min="6149" max="6151" width="7.453125" style="58" customWidth="1"/>
    <col min="6152" max="6154" width="8.54296875" style="58" customWidth="1"/>
    <col min="6155" max="6155" width="10" style="58" customWidth="1"/>
    <col min="6156" max="6156" width="3" style="58" customWidth="1"/>
    <col min="6157" max="6158" width="9.1796875" style="58"/>
    <col min="6159" max="6159" width="11.1796875" style="58" bestFit="1" customWidth="1"/>
    <col min="6160" max="6400" width="9.1796875" style="58"/>
    <col min="6401" max="6401" width="29.1796875" style="58" customWidth="1"/>
    <col min="6402" max="6402" width="19.7265625" style="58" customWidth="1"/>
    <col min="6403" max="6404" width="24.26953125" style="58" customWidth="1"/>
    <col min="6405" max="6407" width="7.453125" style="58" customWidth="1"/>
    <col min="6408" max="6410" width="8.54296875" style="58" customWidth="1"/>
    <col min="6411" max="6411" width="10" style="58" customWidth="1"/>
    <col min="6412" max="6412" width="3" style="58" customWidth="1"/>
    <col min="6413" max="6414" width="9.1796875" style="58"/>
    <col min="6415" max="6415" width="11.1796875" style="58" bestFit="1" customWidth="1"/>
    <col min="6416" max="6656" width="9.1796875" style="58"/>
    <col min="6657" max="6657" width="29.1796875" style="58" customWidth="1"/>
    <col min="6658" max="6658" width="19.7265625" style="58" customWidth="1"/>
    <col min="6659" max="6660" width="24.26953125" style="58" customWidth="1"/>
    <col min="6661" max="6663" width="7.453125" style="58" customWidth="1"/>
    <col min="6664" max="6666" width="8.54296875" style="58" customWidth="1"/>
    <col min="6667" max="6667" width="10" style="58" customWidth="1"/>
    <col min="6668" max="6668" width="3" style="58" customWidth="1"/>
    <col min="6669" max="6670" width="9.1796875" style="58"/>
    <col min="6671" max="6671" width="11.1796875" style="58" bestFit="1" customWidth="1"/>
    <col min="6672" max="6912" width="9.1796875" style="58"/>
    <col min="6913" max="6913" width="29.1796875" style="58" customWidth="1"/>
    <col min="6914" max="6914" width="19.7265625" style="58" customWidth="1"/>
    <col min="6915" max="6916" width="24.26953125" style="58" customWidth="1"/>
    <col min="6917" max="6919" width="7.453125" style="58" customWidth="1"/>
    <col min="6920" max="6922" width="8.54296875" style="58" customWidth="1"/>
    <col min="6923" max="6923" width="10" style="58" customWidth="1"/>
    <col min="6924" max="6924" width="3" style="58" customWidth="1"/>
    <col min="6925" max="6926" width="9.1796875" style="58"/>
    <col min="6927" max="6927" width="11.1796875" style="58" bestFit="1" customWidth="1"/>
    <col min="6928" max="7168" width="9.1796875" style="58"/>
    <col min="7169" max="7169" width="29.1796875" style="58" customWidth="1"/>
    <col min="7170" max="7170" width="19.7265625" style="58" customWidth="1"/>
    <col min="7171" max="7172" width="24.26953125" style="58" customWidth="1"/>
    <col min="7173" max="7175" width="7.453125" style="58" customWidth="1"/>
    <col min="7176" max="7178" width="8.54296875" style="58" customWidth="1"/>
    <col min="7179" max="7179" width="10" style="58" customWidth="1"/>
    <col min="7180" max="7180" width="3" style="58" customWidth="1"/>
    <col min="7181" max="7182" width="9.1796875" style="58"/>
    <col min="7183" max="7183" width="11.1796875" style="58" bestFit="1" customWidth="1"/>
    <col min="7184" max="7424" width="9.1796875" style="58"/>
    <col min="7425" max="7425" width="29.1796875" style="58" customWidth="1"/>
    <col min="7426" max="7426" width="19.7265625" style="58" customWidth="1"/>
    <col min="7427" max="7428" width="24.26953125" style="58" customWidth="1"/>
    <col min="7429" max="7431" width="7.453125" style="58" customWidth="1"/>
    <col min="7432" max="7434" width="8.54296875" style="58" customWidth="1"/>
    <col min="7435" max="7435" width="10" style="58" customWidth="1"/>
    <col min="7436" max="7436" width="3" style="58" customWidth="1"/>
    <col min="7437" max="7438" width="9.1796875" style="58"/>
    <col min="7439" max="7439" width="11.1796875" style="58" bestFit="1" customWidth="1"/>
    <col min="7440" max="7680" width="9.1796875" style="58"/>
    <col min="7681" max="7681" width="29.1796875" style="58" customWidth="1"/>
    <col min="7682" max="7682" width="19.7265625" style="58" customWidth="1"/>
    <col min="7683" max="7684" width="24.26953125" style="58" customWidth="1"/>
    <col min="7685" max="7687" width="7.453125" style="58" customWidth="1"/>
    <col min="7688" max="7690" width="8.54296875" style="58" customWidth="1"/>
    <col min="7691" max="7691" width="10" style="58" customWidth="1"/>
    <col min="7692" max="7692" width="3" style="58" customWidth="1"/>
    <col min="7693" max="7694" width="9.1796875" style="58"/>
    <col min="7695" max="7695" width="11.1796875" style="58" bestFit="1" customWidth="1"/>
    <col min="7696" max="7936" width="9.1796875" style="58"/>
    <col min="7937" max="7937" width="29.1796875" style="58" customWidth="1"/>
    <col min="7938" max="7938" width="19.7265625" style="58" customWidth="1"/>
    <col min="7939" max="7940" width="24.26953125" style="58" customWidth="1"/>
    <col min="7941" max="7943" width="7.453125" style="58" customWidth="1"/>
    <col min="7944" max="7946" width="8.54296875" style="58" customWidth="1"/>
    <col min="7947" max="7947" width="10" style="58" customWidth="1"/>
    <col min="7948" max="7948" width="3" style="58" customWidth="1"/>
    <col min="7949" max="7950" width="9.1796875" style="58"/>
    <col min="7951" max="7951" width="11.1796875" style="58" bestFit="1" customWidth="1"/>
    <col min="7952" max="8192" width="9.1796875" style="58"/>
    <col min="8193" max="8193" width="29.1796875" style="58" customWidth="1"/>
    <col min="8194" max="8194" width="19.7265625" style="58" customWidth="1"/>
    <col min="8195" max="8196" width="24.26953125" style="58" customWidth="1"/>
    <col min="8197" max="8199" width="7.453125" style="58" customWidth="1"/>
    <col min="8200" max="8202" width="8.54296875" style="58" customWidth="1"/>
    <col min="8203" max="8203" width="10" style="58" customWidth="1"/>
    <col min="8204" max="8204" width="3" style="58" customWidth="1"/>
    <col min="8205" max="8206" width="9.1796875" style="58"/>
    <col min="8207" max="8207" width="11.1796875" style="58" bestFit="1" customWidth="1"/>
    <col min="8208" max="8448" width="9.1796875" style="58"/>
    <col min="8449" max="8449" width="29.1796875" style="58" customWidth="1"/>
    <col min="8450" max="8450" width="19.7265625" style="58" customWidth="1"/>
    <col min="8451" max="8452" width="24.26953125" style="58" customWidth="1"/>
    <col min="8453" max="8455" width="7.453125" style="58" customWidth="1"/>
    <col min="8456" max="8458" width="8.54296875" style="58" customWidth="1"/>
    <col min="8459" max="8459" width="10" style="58" customWidth="1"/>
    <col min="8460" max="8460" width="3" style="58" customWidth="1"/>
    <col min="8461" max="8462" width="9.1796875" style="58"/>
    <col min="8463" max="8463" width="11.1796875" style="58" bestFit="1" customWidth="1"/>
    <col min="8464" max="8704" width="9.1796875" style="58"/>
    <col min="8705" max="8705" width="29.1796875" style="58" customWidth="1"/>
    <col min="8706" max="8706" width="19.7265625" style="58" customWidth="1"/>
    <col min="8707" max="8708" width="24.26953125" style="58" customWidth="1"/>
    <col min="8709" max="8711" width="7.453125" style="58" customWidth="1"/>
    <col min="8712" max="8714" width="8.54296875" style="58" customWidth="1"/>
    <col min="8715" max="8715" width="10" style="58" customWidth="1"/>
    <col min="8716" max="8716" width="3" style="58" customWidth="1"/>
    <col min="8717" max="8718" width="9.1796875" style="58"/>
    <col min="8719" max="8719" width="11.1796875" style="58" bestFit="1" customWidth="1"/>
    <col min="8720" max="8960" width="9.1796875" style="58"/>
    <col min="8961" max="8961" width="29.1796875" style="58" customWidth="1"/>
    <col min="8962" max="8962" width="19.7265625" style="58" customWidth="1"/>
    <col min="8963" max="8964" width="24.26953125" style="58" customWidth="1"/>
    <col min="8965" max="8967" width="7.453125" style="58" customWidth="1"/>
    <col min="8968" max="8970" width="8.54296875" style="58" customWidth="1"/>
    <col min="8971" max="8971" width="10" style="58" customWidth="1"/>
    <col min="8972" max="8972" width="3" style="58" customWidth="1"/>
    <col min="8973" max="8974" width="9.1796875" style="58"/>
    <col min="8975" max="8975" width="11.1796875" style="58" bestFit="1" customWidth="1"/>
    <col min="8976" max="9216" width="9.1796875" style="58"/>
    <col min="9217" max="9217" width="29.1796875" style="58" customWidth="1"/>
    <col min="9218" max="9218" width="19.7265625" style="58" customWidth="1"/>
    <col min="9219" max="9220" width="24.26953125" style="58" customWidth="1"/>
    <col min="9221" max="9223" width="7.453125" style="58" customWidth="1"/>
    <col min="9224" max="9226" width="8.54296875" style="58" customWidth="1"/>
    <col min="9227" max="9227" width="10" style="58" customWidth="1"/>
    <col min="9228" max="9228" width="3" style="58" customWidth="1"/>
    <col min="9229" max="9230" width="9.1796875" style="58"/>
    <col min="9231" max="9231" width="11.1796875" style="58" bestFit="1" customWidth="1"/>
    <col min="9232" max="9472" width="9.1796875" style="58"/>
    <col min="9473" max="9473" width="29.1796875" style="58" customWidth="1"/>
    <col min="9474" max="9474" width="19.7265625" style="58" customWidth="1"/>
    <col min="9475" max="9476" width="24.26953125" style="58" customWidth="1"/>
    <col min="9477" max="9479" width="7.453125" style="58" customWidth="1"/>
    <col min="9480" max="9482" width="8.54296875" style="58" customWidth="1"/>
    <col min="9483" max="9483" width="10" style="58" customWidth="1"/>
    <col min="9484" max="9484" width="3" style="58" customWidth="1"/>
    <col min="9485" max="9486" width="9.1796875" style="58"/>
    <col min="9487" max="9487" width="11.1796875" style="58" bestFit="1" customWidth="1"/>
    <col min="9488" max="9728" width="9.1796875" style="58"/>
    <col min="9729" max="9729" width="29.1796875" style="58" customWidth="1"/>
    <col min="9730" max="9730" width="19.7265625" style="58" customWidth="1"/>
    <col min="9731" max="9732" width="24.26953125" style="58" customWidth="1"/>
    <col min="9733" max="9735" width="7.453125" style="58" customWidth="1"/>
    <col min="9736" max="9738" width="8.54296875" style="58" customWidth="1"/>
    <col min="9739" max="9739" width="10" style="58" customWidth="1"/>
    <col min="9740" max="9740" width="3" style="58" customWidth="1"/>
    <col min="9741" max="9742" width="9.1796875" style="58"/>
    <col min="9743" max="9743" width="11.1796875" style="58" bestFit="1" customWidth="1"/>
    <col min="9744" max="9984" width="9.1796875" style="58"/>
    <col min="9985" max="9985" width="29.1796875" style="58" customWidth="1"/>
    <col min="9986" max="9986" width="19.7265625" style="58" customWidth="1"/>
    <col min="9987" max="9988" width="24.26953125" style="58" customWidth="1"/>
    <col min="9989" max="9991" width="7.453125" style="58" customWidth="1"/>
    <col min="9992" max="9994" width="8.54296875" style="58" customWidth="1"/>
    <col min="9995" max="9995" width="10" style="58" customWidth="1"/>
    <col min="9996" max="9996" width="3" style="58" customWidth="1"/>
    <col min="9997" max="9998" width="9.1796875" style="58"/>
    <col min="9999" max="9999" width="11.1796875" style="58" bestFit="1" customWidth="1"/>
    <col min="10000" max="10240" width="9.1796875" style="58"/>
    <col min="10241" max="10241" width="29.1796875" style="58" customWidth="1"/>
    <col min="10242" max="10242" width="19.7265625" style="58" customWidth="1"/>
    <col min="10243" max="10244" width="24.26953125" style="58" customWidth="1"/>
    <col min="10245" max="10247" width="7.453125" style="58" customWidth="1"/>
    <col min="10248" max="10250" width="8.54296875" style="58" customWidth="1"/>
    <col min="10251" max="10251" width="10" style="58" customWidth="1"/>
    <col min="10252" max="10252" width="3" style="58" customWidth="1"/>
    <col min="10253" max="10254" width="9.1796875" style="58"/>
    <col min="10255" max="10255" width="11.1796875" style="58" bestFit="1" customWidth="1"/>
    <col min="10256" max="10496" width="9.1796875" style="58"/>
    <col min="10497" max="10497" width="29.1796875" style="58" customWidth="1"/>
    <col min="10498" max="10498" width="19.7265625" style="58" customWidth="1"/>
    <col min="10499" max="10500" width="24.26953125" style="58" customWidth="1"/>
    <col min="10501" max="10503" width="7.453125" style="58" customWidth="1"/>
    <col min="10504" max="10506" width="8.54296875" style="58" customWidth="1"/>
    <col min="10507" max="10507" width="10" style="58" customWidth="1"/>
    <col min="10508" max="10508" width="3" style="58" customWidth="1"/>
    <col min="10509" max="10510" width="9.1796875" style="58"/>
    <col min="10511" max="10511" width="11.1796875" style="58" bestFit="1" customWidth="1"/>
    <col min="10512" max="10752" width="9.1796875" style="58"/>
    <col min="10753" max="10753" width="29.1796875" style="58" customWidth="1"/>
    <col min="10754" max="10754" width="19.7265625" style="58" customWidth="1"/>
    <col min="10755" max="10756" width="24.26953125" style="58" customWidth="1"/>
    <col min="10757" max="10759" width="7.453125" style="58" customWidth="1"/>
    <col min="10760" max="10762" width="8.54296875" style="58" customWidth="1"/>
    <col min="10763" max="10763" width="10" style="58" customWidth="1"/>
    <col min="10764" max="10764" width="3" style="58" customWidth="1"/>
    <col min="10765" max="10766" width="9.1796875" style="58"/>
    <col min="10767" max="10767" width="11.1796875" style="58" bestFit="1" customWidth="1"/>
    <col min="10768" max="11008" width="9.1796875" style="58"/>
    <col min="11009" max="11009" width="29.1796875" style="58" customWidth="1"/>
    <col min="11010" max="11010" width="19.7265625" style="58" customWidth="1"/>
    <col min="11011" max="11012" width="24.26953125" style="58" customWidth="1"/>
    <col min="11013" max="11015" width="7.453125" style="58" customWidth="1"/>
    <col min="11016" max="11018" width="8.54296875" style="58" customWidth="1"/>
    <col min="11019" max="11019" width="10" style="58" customWidth="1"/>
    <col min="11020" max="11020" width="3" style="58" customWidth="1"/>
    <col min="11021" max="11022" width="9.1796875" style="58"/>
    <col min="11023" max="11023" width="11.1796875" style="58" bestFit="1" customWidth="1"/>
    <col min="11024" max="11264" width="9.1796875" style="58"/>
    <col min="11265" max="11265" width="29.1796875" style="58" customWidth="1"/>
    <col min="11266" max="11266" width="19.7265625" style="58" customWidth="1"/>
    <col min="11267" max="11268" width="24.26953125" style="58" customWidth="1"/>
    <col min="11269" max="11271" width="7.453125" style="58" customWidth="1"/>
    <col min="11272" max="11274" width="8.54296875" style="58" customWidth="1"/>
    <col min="11275" max="11275" width="10" style="58" customWidth="1"/>
    <col min="11276" max="11276" width="3" style="58" customWidth="1"/>
    <col min="11277" max="11278" width="9.1796875" style="58"/>
    <col min="11279" max="11279" width="11.1796875" style="58" bestFit="1" customWidth="1"/>
    <col min="11280" max="11520" width="9.1796875" style="58"/>
    <col min="11521" max="11521" width="29.1796875" style="58" customWidth="1"/>
    <col min="11522" max="11522" width="19.7265625" style="58" customWidth="1"/>
    <col min="11523" max="11524" width="24.26953125" style="58" customWidth="1"/>
    <col min="11525" max="11527" width="7.453125" style="58" customWidth="1"/>
    <col min="11528" max="11530" width="8.54296875" style="58" customWidth="1"/>
    <col min="11531" max="11531" width="10" style="58" customWidth="1"/>
    <col min="11532" max="11532" width="3" style="58" customWidth="1"/>
    <col min="11533" max="11534" width="9.1796875" style="58"/>
    <col min="11535" max="11535" width="11.1796875" style="58" bestFit="1" customWidth="1"/>
    <col min="11536" max="11776" width="9.1796875" style="58"/>
    <col min="11777" max="11777" width="29.1796875" style="58" customWidth="1"/>
    <col min="11778" max="11778" width="19.7265625" style="58" customWidth="1"/>
    <col min="11779" max="11780" width="24.26953125" style="58" customWidth="1"/>
    <col min="11781" max="11783" width="7.453125" style="58" customWidth="1"/>
    <col min="11784" max="11786" width="8.54296875" style="58" customWidth="1"/>
    <col min="11787" max="11787" width="10" style="58" customWidth="1"/>
    <col min="11788" max="11788" width="3" style="58" customWidth="1"/>
    <col min="11789" max="11790" width="9.1796875" style="58"/>
    <col min="11791" max="11791" width="11.1796875" style="58" bestFit="1" customWidth="1"/>
    <col min="11792" max="12032" width="9.1796875" style="58"/>
    <col min="12033" max="12033" width="29.1796875" style="58" customWidth="1"/>
    <col min="12034" max="12034" width="19.7265625" style="58" customWidth="1"/>
    <col min="12035" max="12036" width="24.26953125" style="58" customWidth="1"/>
    <col min="12037" max="12039" width="7.453125" style="58" customWidth="1"/>
    <col min="12040" max="12042" width="8.54296875" style="58" customWidth="1"/>
    <col min="12043" max="12043" width="10" style="58" customWidth="1"/>
    <col min="12044" max="12044" width="3" style="58" customWidth="1"/>
    <col min="12045" max="12046" width="9.1796875" style="58"/>
    <col min="12047" max="12047" width="11.1796875" style="58" bestFit="1" customWidth="1"/>
    <col min="12048" max="12288" width="9.1796875" style="58"/>
    <col min="12289" max="12289" width="29.1796875" style="58" customWidth="1"/>
    <col min="12290" max="12290" width="19.7265625" style="58" customWidth="1"/>
    <col min="12291" max="12292" width="24.26953125" style="58" customWidth="1"/>
    <col min="12293" max="12295" width="7.453125" style="58" customWidth="1"/>
    <col min="12296" max="12298" width="8.54296875" style="58" customWidth="1"/>
    <col min="12299" max="12299" width="10" style="58" customWidth="1"/>
    <col min="12300" max="12300" width="3" style="58" customWidth="1"/>
    <col min="12301" max="12302" width="9.1796875" style="58"/>
    <col min="12303" max="12303" width="11.1796875" style="58" bestFit="1" customWidth="1"/>
    <col min="12304" max="12544" width="9.1796875" style="58"/>
    <col min="12545" max="12545" width="29.1796875" style="58" customWidth="1"/>
    <col min="12546" max="12546" width="19.7265625" style="58" customWidth="1"/>
    <col min="12547" max="12548" width="24.26953125" style="58" customWidth="1"/>
    <col min="12549" max="12551" width="7.453125" style="58" customWidth="1"/>
    <col min="12552" max="12554" width="8.54296875" style="58" customWidth="1"/>
    <col min="12555" max="12555" width="10" style="58" customWidth="1"/>
    <col min="12556" max="12556" width="3" style="58" customWidth="1"/>
    <col min="12557" max="12558" width="9.1796875" style="58"/>
    <col min="12559" max="12559" width="11.1796875" style="58" bestFit="1" customWidth="1"/>
    <col min="12560" max="12800" width="9.1796875" style="58"/>
    <col min="12801" max="12801" width="29.1796875" style="58" customWidth="1"/>
    <col min="12802" max="12802" width="19.7265625" style="58" customWidth="1"/>
    <col min="12803" max="12804" width="24.26953125" style="58" customWidth="1"/>
    <col min="12805" max="12807" width="7.453125" style="58" customWidth="1"/>
    <col min="12808" max="12810" width="8.54296875" style="58" customWidth="1"/>
    <col min="12811" max="12811" width="10" style="58" customWidth="1"/>
    <col min="12812" max="12812" width="3" style="58" customWidth="1"/>
    <col min="12813" max="12814" width="9.1796875" style="58"/>
    <col min="12815" max="12815" width="11.1796875" style="58" bestFit="1" customWidth="1"/>
    <col min="12816" max="13056" width="9.1796875" style="58"/>
    <col min="13057" max="13057" width="29.1796875" style="58" customWidth="1"/>
    <col min="13058" max="13058" width="19.7265625" style="58" customWidth="1"/>
    <col min="13059" max="13060" width="24.26953125" style="58" customWidth="1"/>
    <col min="13061" max="13063" width="7.453125" style="58" customWidth="1"/>
    <col min="13064" max="13066" width="8.54296875" style="58" customWidth="1"/>
    <col min="13067" max="13067" width="10" style="58" customWidth="1"/>
    <col min="13068" max="13068" width="3" style="58" customWidth="1"/>
    <col min="13069" max="13070" width="9.1796875" style="58"/>
    <col min="13071" max="13071" width="11.1796875" style="58" bestFit="1" customWidth="1"/>
    <col min="13072" max="13312" width="9.1796875" style="58"/>
    <col min="13313" max="13313" width="29.1796875" style="58" customWidth="1"/>
    <col min="13314" max="13314" width="19.7265625" style="58" customWidth="1"/>
    <col min="13315" max="13316" width="24.26953125" style="58" customWidth="1"/>
    <col min="13317" max="13319" width="7.453125" style="58" customWidth="1"/>
    <col min="13320" max="13322" width="8.54296875" style="58" customWidth="1"/>
    <col min="13323" max="13323" width="10" style="58" customWidth="1"/>
    <col min="13324" max="13324" width="3" style="58" customWidth="1"/>
    <col min="13325" max="13326" width="9.1796875" style="58"/>
    <col min="13327" max="13327" width="11.1796875" style="58" bestFit="1" customWidth="1"/>
    <col min="13328" max="13568" width="9.1796875" style="58"/>
    <col min="13569" max="13569" width="29.1796875" style="58" customWidth="1"/>
    <col min="13570" max="13570" width="19.7265625" style="58" customWidth="1"/>
    <col min="13571" max="13572" width="24.26953125" style="58" customWidth="1"/>
    <col min="13573" max="13575" width="7.453125" style="58" customWidth="1"/>
    <col min="13576" max="13578" width="8.54296875" style="58" customWidth="1"/>
    <col min="13579" max="13579" width="10" style="58" customWidth="1"/>
    <col min="13580" max="13580" width="3" style="58" customWidth="1"/>
    <col min="13581" max="13582" width="9.1796875" style="58"/>
    <col min="13583" max="13583" width="11.1796875" style="58" bestFit="1" customWidth="1"/>
    <col min="13584" max="13824" width="9.1796875" style="58"/>
    <col min="13825" max="13825" width="29.1796875" style="58" customWidth="1"/>
    <col min="13826" max="13826" width="19.7265625" style="58" customWidth="1"/>
    <col min="13827" max="13828" width="24.26953125" style="58" customWidth="1"/>
    <col min="13829" max="13831" width="7.453125" style="58" customWidth="1"/>
    <col min="13832" max="13834" width="8.54296875" style="58" customWidth="1"/>
    <col min="13835" max="13835" width="10" style="58" customWidth="1"/>
    <col min="13836" max="13836" width="3" style="58" customWidth="1"/>
    <col min="13837" max="13838" width="9.1796875" style="58"/>
    <col min="13839" max="13839" width="11.1796875" style="58" bestFit="1" customWidth="1"/>
    <col min="13840" max="14080" width="9.1796875" style="58"/>
    <col min="14081" max="14081" width="29.1796875" style="58" customWidth="1"/>
    <col min="14082" max="14082" width="19.7265625" style="58" customWidth="1"/>
    <col min="14083" max="14084" width="24.26953125" style="58" customWidth="1"/>
    <col min="14085" max="14087" width="7.453125" style="58" customWidth="1"/>
    <col min="14088" max="14090" width="8.54296875" style="58" customWidth="1"/>
    <col min="14091" max="14091" width="10" style="58" customWidth="1"/>
    <col min="14092" max="14092" width="3" style="58" customWidth="1"/>
    <col min="14093" max="14094" width="9.1796875" style="58"/>
    <col min="14095" max="14095" width="11.1796875" style="58" bestFit="1" customWidth="1"/>
    <col min="14096" max="14336" width="9.1796875" style="58"/>
    <col min="14337" max="14337" width="29.1796875" style="58" customWidth="1"/>
    <col min="14338" max="14338" width="19.7265625" style="58" customWidth="1"/>
    <col min="14339" max="14340" width="24.26953125" style="58" customWidth="1"/>
    <col min="14341" max="14343" width="7.453125" style="58" customWidth="1"/>
    <col min="14344" max="14346" width="8.54296875" style="58" customWidth="1"/>
    <col min="14347" max="14347" width="10" style="58" customWidth="1"/>
    <col min="14348" max="14348" width="3" style="58" customWidth="1"/>
    <col min="14349" max="14350" width="9.1796875" style="58"/>
    <col min="14351" max="14351" width="11.1796875" style="58" bestFit="1" customWidth="1"/>
    <col min="14352" max="14592" width="9.1796875" style="58"/>
    <col min="14593" max="14593" width="29.1796875" style="58" customWidth="1"/>
    <col min="14594" max="14594" width="19.7265625" style="58" customWidth="1"/>
    <col min="14595" max="14596" width="24.26953125" style="58" customWidth="1"/>
    <col min="14597" max="14599" width="7.453125" style="58" customWidth="1"/>
    <col min="14600" max="14602" width="8.54296875" style="58" customWidth="1"/>
    <col min="14603" max="14603" width="10" style="58" customWidth="1"/>
    <col min="14604" max="14604" width="3" style="58" customWidth="1"/>
    <col min="14605" max="14606" width="9.1796875" style="58"/>
    <col min="14607" max="14607" width="11.1796875" style="58" bestFit="1" customWidth="1"/>
    <col min="14608" max="14848" width="9.1796875" style="58"/>
    <col min="14849" max="14849" width="29.1796875" style="58" customWidth="1"/>
    <col min="14850" max="14850" width="19.7265625" style="58" customWidth="1"/>
    <col min="14851" max="14852" width="24.26953125" style="58" customWidth="1"/>
    <col min="14853" max="14855" width="7.453125" style="58" customWidth="1"/>
    <col min="14856" max="14858" width="8.54296875" style="58" customWidth="1"/>
    <col min="14859" max="14859" width="10" style="58" customWidth="1"/>
    <col min="14860" max="14860" width="3" style="58" customWidth="1"/>
    <col min="14861" max="14862" width="9.1796875" style="58"/>
    <col min="14863" max="14863" width="11.1796875" style="58" bestFit="1" customWidth="1"/>
    <col min="14864" max="15104" width="9.1796875" style="58"/>
    <col min="15105" max="15105" width="29.1796875" style="58" customWidth="1"/>
    <col min="15106" max="15106" width="19.7265625" style="58" customWidth="1"/>
    <col min="15107" max="15108" width="24.26953125" style="58" customWidth="1"/>
    <col min="15109" max="15111" width="7.453125" style="58" customWidth="1"/>
    <col min="15112" max="15114" width="8.54296875" style="58" customWidth="1"/>
    <col min="15115" max="15115" width="10" style="58" customWidth="1"/>
    <col min="15116" max="15116" width="3" style="58" customWidth="1"/>
    <col min="15117" max="15118" width="9.1796875" style="58"/>
    <col min="15119" max="15119" width="11.1796875" style="58" bestFit="1" customWidth="1"/>
    <col min="15120" max="15360" width="9.1796875" style="58"/>
    <col min="15361" max="15361" width="29.1796875" style="58" customWidth="1"/>
    <col min="15362" max="15362" width="19.7265625" style="58" customWidth="1"/>
    <col min="15363" max="15364" width="24.26953125" style="58" customWidth="1"/>
    <col min="15365" max="15367" width="7.453125" style="58" customWidth="1"/>
    <col min="15368" max="15370" width="8.54296875" style="58" customWidth="1"/>
    <col min="15371" max="15371" width="10" style="58" customWidth="1"/>
    <col min="15372" max="15372" width="3" style="58" customWidth="1"/>
    <col min="15373" max="15374" width="9.1796875" style="58"/>
    <col min="15375" max="15375" width="11.1796875" style="58" bestFit="1" customWidth="1"/>
    <col min="15376" max="15616" width="9.1796875" style="58"/>
    <col min="15617" max="15617" width="29.1796875" style="58" customWidth="1"/>
    <col min="15618" max="15618" width="19.7265625" style="58" customWidth="1"/>
    <col min="15619" max="15620" width="24.26953125" style="58" customWidth="1"/>
    <col min="15621" max="15623" width="7.453125" style="58" customWidth="1"/>
    <col min="15624" max="15626" width="8.54296875" style="58" customWidth="1"/>
    <col min="15627" max="15627" width="10" style="58" customWidth="1"/>
    <col min="15628" max="15628" width="3" style="58" customWidth="1"/>
    <col min="15629" max="15630" width="9.1796875" style="58"/>
    <col min="15631" max="15631" width="11.1796875" style="58" bestFit="1" customWidth="1"/>
    <col min="15632" max="15872" width="9.1796875" style="58"/>
    <col min="15873" max="15873" width="29.1796875" style="58" customWidth="1"/>
    <col min="15874" max="15874" width="19.7265625" style="58" customWidth="1"/>
    <col min="15875" max="15876" width="24.26953125" style="58" customWidth="1"/>
    <col min="15877" max="15879" width="7.453125" style="58" customWidth="1"/>
    <col min="15880" max="15882" width="8.54296875" style="58" customWidth="1"/>
    <col min="15883" max="15883" width="10" style="58" customWidth="1"/>
    <col min="15884" max="15884" width="3" style="58" customWidth="1"/>
    <col min="15885" max="15886" width="9.1796875" style="58"/>
    <col min="15887" max="15887" width="11.1796875" style="58" bestFit="1" customWidth="1"/>
    <col min="15888" max="16128" width="9.1796875" style="58"/>
    <col min="16129" max="16129" width="29.1796875" style="58" customWidth="1"/>
    <col min="16130" max="16130" width="19.7265625" style="58" customWidth="1"/>
    <col min="16131" max="16132" width="24.26953125" style="58" customWidth="1"/>
    <col min="16133" max="16135" width="7.453125" style="58" customWidth="1"/>
    <col min="16136" max="16138" width="8.54296875" style="58" customWidth="1"/>
    <col min="16139" max="16139" width="10" style="58" customWidth="1"/>
    <col min="16140" max="16140" width="3" style="58" customWidth="1"/>
    <col min="16141" max="16142" width="9.1796875" style="58"/>
    <col min="16143" max="16143" width="11.1796875" style="58" bestFit="1" customWidth="1"/>
    <col min="16144" max="16384" width="9.1796875" style="58"/>
  </cols>
  <sheetData>
    <row r="1" spans="1:19" s="57" customFormat="1" ht="19.5" customHeight="1">
      <c r="A1" s="651"/>
      <c r="B1" s="652"/>
      <c r="C1" s="652"/>
      <c r="D1" s="652"/>
      <c r="E1" s="652"/>
      <c r="F1" s="652"/>
      <c r="G1" s="652"/>
      <c r="H1" s="652"/>
      <c r="I1" s="652"/>
      <c r="J1" s="652"/>
      <c r="K1" s="653"/>
    </row>
    <row r="2" spans="1:19" s="57" customFormat="1" ht="19.5" customHeight="1">
      <c r="A2" s="654"/>
      <c r="B2" s="655"/>
      <c r="C2" s="655"/>
      <c r="D2" s="655"/>
      <c r="E2" s="655"/>
      <c r="F2" s="655"/>
      <c r="G2" s="655"/>
      <c r="H2" s="655"/>
      <c r="I2" s="655"/>
      <c r="J2" s="655"/>
      <c r="K2" s="656"/>
    </row>
    <row r="3" spans="1:19" s="57" customFormat="1" ht="19.5" customHeight="1" thickBot="1">
      <c r="A3" s="657"/>
      <c r="B3" s="658"/>
      <c r="C3" s="658"/>
      <c r="D3" s="658"/>
      <c r="E3" s="658"/>
      <c r="F3" s="658"/>
      <c r="G3" s="658"/>
      <c r="H3" s="658"/>
      <c r="I3" s="658"/>
      <c r="J3" s="658"/>
      <c r="K3" s="659"/>
    </row>
    <row r="4" spans="1:19" s="57" customFormat="1" ht="19.5" customHeight="1">
      <c r="A4" s="660" t="s">
        <v>96</v>
      </c>
      <c r="B4" s="661"/>
      <c r="C4" s="661"/>
      <c r="D4" s="661"/>
      <c r="E4" s="661"/>
      <c r="F4" s="661"/>
      <c r="G4" s="661"/>
      <c r="H4" s="661"/>
      <c r="I4" s="661"/>
      <c r="J4" s="661"/>
      <c r="K4" s="662"/>
      <c r="O4" s="57" t="s">
        <v>97</v>
      </c>
      <c r="P4" s="57" t="s">
        <v>98</v>
      </c>
    </row>
    <row r="5" spans="1:19" ht="18" customHeight="1">
      <c r="A5" s="663" t="s">
        <v>99</v>
      </c>
      <c r="B5" s="665" t="s">
        <v>100</v>
      </c>
      <c r="C5" s="665" t="s">
        <v>101</v>
      </c>
      <c r="D5" s="665"/>
      <c r="E5" s="665" t="s">
        <v>102</v>
      </c>
      <c r="F5" s="665"/>
      <c r="G5" s="665"/>
      <c r="H5" s="665" t="s">
        <v>103</v>
      </c>
      <c r="I5" s="665"/>
      <c r="J5" s="665"/>
      <c r="K5" s="667" t="s">
        <v>104</v>
      </c>
      <c r="O5" s="59">
        <v>0</v>
      </c>
      <c r="P5" s="58">
        <v>1727</v>
      </c>
      <c r="R5" s="59">
        <f>P5-O5</f>
        <v>1727</v>
      </c>
      <c r="S5" s="58">
        <v>344</v>
      </c>
    </row>
    <row r="6" spans="1:19" ht="18" customHeight="1" thickBot="1">
      <c r="A6" s="664"/>
      <c r="B6" s="666"/>
      <c r="C6" s="60" t="s">
        <v>105</v>
      </c>
      <c r="D6" s="60" t="s">
        <v>106</v>
      </c>
      <c r="E6" s="60" t="s">
        <v>107</v>
      </c>
      <c r="F6" s="60" t="s">
        <v>108</v>
      </c>
      <c r="G6" s="60" t="s">
        <v>84</v>
      </c>
      <c r="H6" s="60" t="s">
        <v>107</v>
      </c>
      <c r="I6" s="60" t="s">
        <v>108</v>
      </c>
      <c r="J6" s="60" t="s">
        <v>84</v>
      </c>
      <c r="K6" s="668"/>
      <c r="O6" s="58">
        <v>0</v>
      </c>
      <c r="P6" s="58">
        <v>1167</v>
      </c>
      <c r="S6" s="58">
        <f>S5/R5</f>
        <v>0.19918934568616098</v>
      </c>
    </row>
    <row r="7" spans="1:19" ht="20.25" customHeight="1" thickBot="1">
      <c r="A7" s="61" t="s">
        <v>109</v>
      </c>
      <c r="B7" s="62" t="s">
        <v>110</v>
      </c>
      <c r="C7" s="62" t="s">
        <v>893</v>
      </c>
      <c r="D7" s="62" t="s">
        <v>111</v>
      </c>
      <c r="E7" s="63">
        <v>24.5</v>
      </c>
      <c r="F7" s="63">
        <v>0</v>
      </c>
      <c r="G7" s="63">
        <f>(E7+F7)</f>
        <v>24.5</v>
      </c>
      <c r="H7" s="63"/>
      <c r="I7" s="63"/>
      <c r="J7" s="63"/>
      <c r="K7" s="64">
        <f t="shared" ref="K7:K17" si="0">J7+G7</f>
        <v>24.5</v>
      </c>
    </row>
    <row r="8" spans="1:19" ht="20.25" customHeight="1" thickBot="1">
      <c r="A8" s="61" t="s">
        <v>894</v>
      </c>
      <c r="B8" s="62" t="s">
        <v>895</v>
      </c>
      <c r="C8" s="62" t="s">
        <v>111</v>
      </c>
      <c r="D8" s="62" t="s">
        <v>896</v>
      </c>
      <c r="E8" s="63">
        <v>3.9</v>
      </c>
      <c r="F8" s="63">
        <v>0</v>
      </c>
      <c r="G8" s="63">
        <f>(E8+F8)</f>
        <v>3.9</v>
      </c>
      <c r="H8" s="63"/>
      <c r="I8" s="63"/>
      <c r="J8" s="63"/>
      <c r="K8" s="64">
        <f t="shared" ref="K8" si="1">J8+G8</f>
        <v>3.9</v>
      </c>
    </row>
    <row r="9" spans="1:19" ht="20.25" customHeight="1" thickBot="1">
      <c r="A9" s="61" t="s">
        <v>112</v>
      </c>
      <c r="B9" s="62" t="s">
        <v>113</v>
      </c>
      <c r="C9" s="62" t="s">
        <v>114</v>
      </c>
      <c r="D9" s="65" t="s">
        <v>115</v>
      </c>
      <c r="E9" s="63"/>
      <c r="F9" s="63"/>
      <c r="G9" s="63"/>
      <c r="H9" s="63">
        <v>286</v>
      </c>
      <c r="I9" s="63">
        <v>0</v>
      </c>
      <c r="J9" s="63">
        <f t="shared" ref="J9:J17" si="2">H9+I9</f>
        <v>286</v>
      </c>
      <c r="K9" s="64">
        <f t="shared" si="0"/>
        <v>286</v>
      </c>
      <c r="R9" s="58">
        <f>[18]distr!C7-[18]distr!B7</f>
        <v>444</v>
      </c>
      <c r="S9" s="58">
        <f>R9*$S$6</f>
        <v>88.440069484655481</v>
      </c>
    </row>
    <row r="10" spans="1:19" ht="20.25" customHeight="1" thickBot="1">
      <c r="A10" s="61" t="s">
        <v>925</v>
      </c>
      <c r="B10" s="62" t="s">
        <v>113</v>
      </c>
      <c r="C10" s="62" t="s">
        <v>114</v>
      </c>
      <c r="D10" s="65" t="s">
        <v>115</v>
      </c>
      <c r="E10" s="63"/>
      <c r="F10" s="63"/>
      <c r="G10" s="63"/>
      <c r="H10" s="63">
        <v>286</v>
      </c>
      <c r="I10" s="63">
        <v>0</v>
      </c>
      <c r="J10" s="63">
        <f t="shared" ref="J10:J11" si="3">H10+I10</f>
        <v>286</v>
      </c>
      <c r="K10" s="64">
        <f t="shared" ref="K10:K11" si="4">J10+G10</f>
        <v>286</v>
      </c>
    </row>
    <row r="11" spans="1:19" ht="20.25" customHeight="1" thickBot="1">
      <c r="A11" s="61" t="s">
        <v>926</v>
      </c>
      <c r="B11" s="62" t="s">
        <v>113</v>
      </c>
      <c r="C11" s="62" t="s">
        <v>114</v>
      </c>
      <c r="D11" s="65" t="s">
        <v>115</v>
      </c>
      <c r="E11" s="63"/>
      <c r="F11" s="63"/>
      <c r="G11" s="63"/>
      <c r="H11" s="63">
        <v>286</v>
      </c>
      <c r="I11" s="63">
        <v>0</v>
      </c>
      <c r="J11" s="63">
        <f t="shared" si="3"/>
        <v>286</v>
      </c>
      <c r="K11" s="64">
        <f t="shared" si="4"/>
        <v>286</v>
      </c>
    </row>
    <row r="12" spans="1:19" ht="20.25" customHeight="1" thickBot="1">
      <c r="A12" s="646" t="s">
        <v>843</v>
      </c>
      <c r="B12" s="66" t="s">
        <v>842</v>
      </c>
      <c r="C12" s="66" t="s">
        <v>841</v>
      </c>
      <c r="D12" s="67" t="s">
        <v>115</v>
      </c>
      <c r="E12" s="68"/>
      <c r="F12" s="68"/>
      <c r="G12" s="68"/>
      <c r="H12" s="68">
        <v>39.700000000000003</v>
      </c>
      <c r="I12" s="68">
        <v>0</v>
      </c>
      <c r="J12" s="68">
        <f t="shared" si="2"/>
        <v>39.700000000000003</v>
      </c>
      <c r="K12" s="69">
        <f t="shared" si="0"/>
        <v>39.700000000000003</v>
      </c>
      <c r="R12" s="58">
        <f>[18]distr!C8-[18]distr!B8</f>
        <v>67</v>
      </c>
      <c r="S12" s="58">
        <f>R12*$S$6</f>
        <v>13.345686160972786</v>
      </c>
    </row>
    <row r="13" spans="1:19" ht="20.25" customHeight="1" thickBot="1">
      <c r="A13" s="647"/>
      <c r="B13" s="70" t="s">
        <v>116</v>
      </c>
      <c r="C13" s="67" t="s">
        <v>117</v>
      </c>
      <c r="D13" s="70" t="s">
        <v>115</v>
      </c>
      <c r="E13" s="71"/>
      <c r="F13" s="71"/>
      <c r="G13" s="71"/>
      <c r="H13" s="71">
        <v>16.2</v>
      </c>
      <c r="I13" s="71">
        <v>0</v>
      </c>
      <c r="J13" s="71">
        <f t="shared" si="2"/>
        <v>16.2</v>
      </c>
      <c r="K13" s="72">
        <f t="shared" si="0"/>
        <v>16.2</v>
      </c>
    </row>
    <row r="14" spans="1:19" ht="20.25" customHeight="1">
      <c r="A14" s="648" t="s">
        <v>120</v>
      </c>
      <c r="B14" s="66" t="s">
        <v>939</v>
      </c>
      <c r="C14" s="67" t="s">
        <v>117</v>
      </c>
      <c r="D14" s="67" t="s">
        <v>121</v>
      </c>
      <c r="E14" s="68"/>
      <c r="F14" s="68"/>
      <c r="G14" s="68"/>
      <c r="H14" s="68">
        <f>16.2</f>
        <v>16.2</v>
      </c>
      <c r="I14" s="68">
        <v>0</v>
      </c>
      <c r="J14" s="68">
        <f t="shared" si="2"/>
        <v>16.2</v>
      </c>
      <c r="K14" s="69">
        <f t="shared" si="0"/>
        <v>16.2</v>
      </c>
    </row>
    <row r="15" spans="1:19" ht="20.25" customHeight="1">
      <c r="A15" s="649"/>
      <c r="B15" s="73" t="s">
        <v>122</v>
      </c>
      <c r="C15" s="3" t="s">
        <v>123</v>
      </c>
      <c r="D15" s="3" t="s">
        <v>121</v>
      </c>
      <c r="E15" s="74"/>
      <c r="F15" s="74"/>
      <c r="G15" s="74"/>
      <c r="H15" s="74">
        <v>10</v>
      </c>
      <c r="I15" s="74">
        <v>0</v>
      </c>
      <c r="J15" s="74">
        <f t="shared" si="2"/>
        <v>10</v>
      </c>
      <c r="K15" s="75">
        <f t="shared" si="0"/>
        <v>10</v>
      </c>
    </row>
    <row r="16" spans="1:19" ht="20.25" customHeight="1">
      <c r="A16" s="649"/>
      <c r="B16" s="73" t="s">
        <v>124</v>
      </c>
      <c r="C16" s="3" t="s">
        <v>114</v>
      </c>
      <c r="D16" s="3" t="s">
        <v>121</v>
      </c>
      <c r="E16" s="74"/>
      <c r="F16" s="74"/>
      <c r="G16" s="74"/>
      <c r="H16" s="74">
        <v>286</v>
      </c>
      <c r="I16" s="74">
        <v>0</v>
      </c>
      <c r="J16" s="74">
        <f t="shared" si="2"/>
        <v>286</v>
      </c>
      <c r="K16" s="75">
        <f t="shared" si="0"/>
        <v>286</v>
      </c>
    </row>
    <row r="17" spans="1:11" ht="20.25" customHeight="1" thickBot="1">
      <c r="A17" s="650"/>
      <c r="B17" s="70" t="s">
        <v>118</v>
      </c>
      <c r="C17" s="76" t="s">
        <v>119</v>
      </c>
      <c r="D17" s="76" t="s">
        <v>121</v>
      </c>
      <c r="E17" s="71"/>
      <c r="F17" s="71"/>
      <c r="G17" s="71"/>
      <c r="H17" s="71">
        <v>315</v>
      </c>
      <c r="I17" s="71">
        <f>I14</f>
        <v>0</v>
      </c>
      <c r="J17" s="71">
        <f t="shared" si="2"/>
        <v>315</v>
      </c>
      <c r="K17" s="72">
        <f t="shared" si="0"/>
        <v>315</v>
      </c>
    </row>
    <row r="20" spans="1:11">
      <c r="G20" s="58" t="s">
        <v>125</v>
      </c>
    </row>
  </sheetData>
  <mergeCells count="12">
    <mergeCell ref="A12:A13"/>
    <mergeCell ref="A14:A17"/>
    <mergeCell ref="A1:K1"/>
    <mergeCell ref="A2:K2"/>
    <mergeCell ref="A3:K3"/>
    <mergeCell ref="A4:K4"/>
    <mergeCell ref="A5:A6"/>
    <mergeCell ref="B5:B6"/>
    <mergeCell ref="C5:D5"/>
    <mergeCell ref="E5:G5"/>
    <mergeCell ref="H5:J5"/>
    <mergeCell ref="K5:K6"/>
  </mergeCells>
  <printOptions horizontalCentered="1"/>
  <pageMargins left="0.78740157480314965" right="0.78740157480314965" top="1.0629921259842521" bottom="0.78740157480314965" header="0.51181102362204722" footer="0.51181102362204722"/>
  <pageSetup paperSize="9" scale="83"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11</vt:i4>
      </vt:variant>
      <vt:variant>
        <vt:lpstr>Intervalos Nomeados</vt:lpstr>
      </vt:variant>
      <vt:variant>
        <vt:i4>11</vt:i4>
      </vt:variant>
    </vt:vector>
  </HeadingPairs>
  <TitlesOfParts>
    <vt:vector size="22" baseType="lpstr">
      <vt:lpstr>ABC (2)</vt:lpstr>
      <vt:lpstr>ABC</vt:lpstr>
      <vt:lpstr>ORC</vt:lpstr>
      <vt:lpstr>COMP01,02,03 </vt:lpstr>
      <vt:lpstr>COMP04</vt:lpstr>
      <vt:lpstr>PRODUTOS BETUMINOSOS </vt:lpstr>
      <vt:lpstr>ADM_CANT_MOB</vt:lpstr>
      <vt:lpstr>QUANT-A3_1</vt:lpstr>
      <vt:lpstr>DT1</vt:lpstr>
      <vt:lpstr>TER</vt:lpstr>
      <vt:lpstr>Mapa de Cotações</vt:lpstr>
      <vt:lpstr>ADM_CANT_MOB!Area_de_impressao</vt:lpstr>
      <vt:lpstr>'COMP01,02,03 '!Area_de_impressao</vt:lpstr>
      <vt:lpstr>'DT1'!Area_de_impressao</vt:lpstr>
      <vt:lpstr>'Mapa de Cotações'!Area_de_impressao</vt:lpstr>
      <vt:lpstr>ORC!Area_de_impressao</vt:lpstr>
      <vt:lpstr>'PRODUTOS BETUMINOSOS '!Area_de_impressao</vt:lpstr>
      <vt:lpstr>'QUANT-A3_1'!Area_de_impressao</vt:lpstr>
      <vt:lpstr>TER!Area_de_impressao</vt:lpstr>
      <vt:lpstr>ADM_CANT_MOB!Titulos_de_impressao</vt:lpstr>
      <vt:lpstr>'Mapa de Cotações'!Titulos_de_impressao</vt:lpstr>
      <vt:lpstr>ORC!Titulos_de_impressao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Rafael Basilio</dc:creator>
  <cp:lastModifiedBy>Brenda N Macias Baião</cp:lastModifiedBy>
  <cp:lastPrinted>2024-03-05T11:36:43Z</cp:lastPrinted>
  <dcterms:created xsi:type="dcterms:W3CDTF">2022-07-28T21:01:00Z</dcterms:created>
  <dcterms:modified xsi:type="dcterms:W3CDTF">2024-03-05T17:10:00Z</dcterms:modified>
</cp:coreProperties>
</file>